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64011"/>
  <mc:AlternateContent xmlns:mc="http://schemas.openxmlformats.org/markup-compatibility/2006">
    <mc:Choice Requires="x15">
      <x15ac:absPath xmlns:x15ac="http://schemas.microsoft.com/office/spreadsheetml/2010/11/ac" url="C:\Users\aterreni\Desktop\Verificaciones - Programaciones\2023\circuito norte c2\aerotec\"/>
    </mc:Choice>
  </mc:AlternateContent>
  <bookViews>
    <workbookView xWindow="0" yWindow="0" windowWidth="19200" windowHeight="7050"/>
  </bookViews>
  <sheets>
    <sheet name="VENCIMIENTOS " sheetId="19" r:id="rId1"/>
    <sheet name="Referencias" sheetId="18" state="hidden" r:id="rId2"/>
    <sheet name="Resumen 2018" sheetId="69" state="hidden" r:id="rId3"/>
    <sheet name="Resumen 2019" sheetId="67" state="hidden" r:id="rId4"/>
    <sheet name="Resumen 2020" sheetId="32" state="hidden" r:id="rId5"/>
    <sheet name="Resumen 2021" sheetId="31" state="hidden" r:id="rId6"/>
    <sheet name="Mayo 2023 Aerotec" sheetId="66" state="hidden" r:id="rId7"/>
    <sheet name="Abril 2023 FAA" sheetId="64" state="hidden" r:id="rId8"/>
    <sheet name="Marzo 2023 FAA " sheetId="62" state="hidden" r:id="rId9"/>
    <sheet name="Marzo 2023 Aerotec " sheetId="63" state="hidden" r:id="rId10"/>
    <sheet name="Enero 2023 Aerotec" sheetId="60" state="hidden" r:id="rId11"/>
    <sheet name="Enero 2023 FAA" sheetId="59" state="hidden" r:id="rId12"/>
    <sheet name="Diciembre 2022 FAA    " sheetId="58" state="hidden" r:id="rId13"/>
    <sheet name="Noviembre 2022 FAA   " sheetId="57" state="hidden" r:id="rId14"/>
    <sheet name="Octubre 2022 FAA  " sheetId="56" state="hidden" r:id="rId15"/>
    <sheet name="Septiembre 2022 FAA " sheetId="55" state="hidden" r:id="rId16"/>
    <sheet name="Agosto 2022 FAA" sheetId="54" state="hidden" r:id="rId17"/>
    <sheet name="Julio 2022 FAA    " sheetId="53" state="hidden" r:id="rId18"/>
    <sheet name="Junio 2022 FAA   " sheetId="52" state="hidden" r:id="rId19"/>
    <sheet name="Mayo 2022 FAA   " sheetId="51" state="hidden" r:id="rId20"/>
    <sheet name="Abril 2022 FAA  " sheetId="50" state="hidden" r:id="rId21"/>
    <sheet name="Marzo 2022 Aerotec  " sheetId="49" state="hidden" r:id="rId22"/>
    <sheet name="Marzo 2022 FAA " sheetId="47" state="hidden" r:id="rId23"/>
    <sheet name="Febrero 2022 FAA" sheetId="46" state="hidden" r:id="rId24"/>
    <sheet name="Enero 2022 FAA  " sheetId="44" state="hidden" r:id="rId25"/>
    <sheet name="Enero 2022 Aerotec " sheetId="45" state="hidden" r:id="rId26"/>
    <sheet name="Diciembre 2021 FAA " sheetId="43" state="hidden" r:id="rId27"/>
    <sheet name="Noviembre 2021 Aerotec" sheetId="40" state="hidden" r:id="rId28"/>
    <sheet name="Noviembre 2021 FAA " sheetId="42" state="hidden" r:id="rId29"/>
    <sheet name="Octubre 2021 FAA " sheetId="41" state="hidden" r:id="rId30"/>
    <sheet name="Octubre 2021 Aerotec" sheetId="39" state="hidden" r:id="rId31"/>
    <sheet name="Agosto 2021 Aerotec" sheetId="37" state="hidden" r:id="rId32"/>
    <sheet name="Agosto 2021 FAA" sheetId="38" state="hidden" r:id="rId33"/>
    <sheet name="Julio 2021 FAA" sheetId="36" state="hidden" r:id="rId34"/>
    <sheet name="Julio 2021 Aerotec" sheetId="35" state="hidden" r:id="rId35"/>
    <sheet name="Junio 2021 Aerotec" sheetId="34" state="hidden" r:id="rId36"/>
    <sheet name="Mayo 2021 Aerotec" sheetId="33" state="hidden" r:id="rId37"/>
    <sheet name="Marzo 2021 FAA " sheetId="29" state="hidden" r:id="rId38"/>
    <sheet name="Abril 2021 Aerotec" sheetId="30" state="hidden" r:id="rId39"/>
    <sheet name="Marzo 2021 Aerotec" sheetId="28" state="hidden" r:id="rId40"/>
    <sheet name="Febrero 2021 FAA" sheetId="26" state="hidden" r:id="rId41"/>
    <sheet name="Febrero 2021 AEROTEC" sheetId="27" state="hidden" r:id="rId42"/>
    <sheet name="Febrero 2020 Aerotec" sheetId="7" state="hidden" r:id="rId43"/>
    <sheet name="Enero 2021 FAA" sheetId="24" state="hidden" r:id="rId44"/>
    <sheet name="Enero 2021 AEROTEC" sheetId="25" state="hidden" r:id="rId45"/>
    <sheet name="Enero 20 Aerotec" sheetId="9" state="hidden" r:id="rId46"/>
    <sheet name="Marzo 20 Aerotec" sheetId="8" state="hidden" r:id="rId47"/>
    <sheet name="Abril 20 Aerotec" sheetId="5" state="hidden" r:id="rId48"/>
    <sheet name="Mayo 20 Aerotec" sheetId="6" state="hidden" r:id="rId49"/>
    <sheet name="Mayo 2020 FAA" sheetId="10" state="hidden" r:id="rId50"/>
    <sheet name="Junio 2020 FAA" sheetId="11" state="hidden" r:id="rId51"/>
    <sheet name="Julio 2020 FAA" sheetId="12" state="hidden" r:id="rId52"/>
    <sheet name="Agosto 2020 FAA" sheetId="16" state="hidden" r:id="rId53"/>
    <sheet name="Septiembre 2020 Aerotec" sheetId="13" state="hidden" r:id="rId54"/>
    <sheet name="Noviembre 2020 Aerotec" sheetId="22" state="hidden" r:id="rId55"/>
    <sheet name="Diciembre 2020 Aerotec" sheetId="23" state="hidden" r:id="rId56"/>
    <sheet name="Noviembre 2020 FAA" sheetId="21" state="hidden" r:id="rId57"/>
    <sheet name="Octubre 2020 FAA" sheetId="20" state="hidden" r:id="rId58"/>
  </sheets>
  <definedNames>
    <definedName name="_xlnm._FilterDatabase" localSheetId="0" hidden="1">'VENCIMIENTOS '!$A$1:$T$25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I6" i="62" l="1"/>
  <c r="I5" i="62"/>
  <c r="I4" i="62"/>
  <c r="I3" i="62"/>
  <c r="I2" i="62"/>
  <c r="I5" i="66"/>
  <c r="I4" i="66"/>
  <c r="I3" i="66"/>
  <c r="I2" i="66"/>
  <c r="F5" i="66"/>
  <c r="H14" i="67"/>
  <c r="G2" i="31"/>
  <c r="H3" i="31"/>
  <c r="H4" i="31"/>
  <c r="H5" i="31"/>
  <c r="H6" i="31"/>
  <c r="H7" i="31"/>
  <c r="H8" i="31"/>
  <c r="H9" i="31"/>
  <c r="H10" i="31"/>
  <c r="H11" i="31"/>
  <c r="H12" i="31"/>
  <c r="H13" i="31"/>
  <c r="H2" i="31"/>
  <c r="G3" i="31"/>
  <c r="G4" i="31"/>
  <c r="G5" i="31"/>
  <c r="G6" i="31"/>
  <c r="G7" i="31"/>
  <c r="G8" i="31"/>
  <c r="G9" i="31"/>
  <c r="G10" i="31"/>
  <c r="G11" i="31"/>
  <c r="G12" i="31"/>
  <c r="G13" i="31"/>
  <c r="H14" i="31"/>
  <c r="G14" i="31"/>
  <c r="I6" i="32"/>
  <c r="H6" i="32"/>
  <c r="H7" i="32"/>
  <c r="H8" i="32"/>
  <c r="H9" i="32"/>
  <c r="H10" i="32"/>
  <c r="H11" i="32"/>
  <c r="H12" i="32"/>
  <c r="H13" i="32"/>
  <c r="H5" i="32"/>
  <c r="H4" i="32"/>
  <c r="H3" i="32"/>
  <c r="H2" i="32"/>
  <c r="I13" i="32"/>
  <c r="I12" i="32"/>
  <c r="I11" i="32"/>
  <c r="I10" i="32"/>
  <c r="I9" i="32"/>
  <c r="I8" i="32"/>
  <c r="I7" i="32"/>
  <c r="I5" i="32"/>
  <c r="I4" i="32"/>
  <c r="I3" i="32"/>
  <c r="I2" i="32"/>
  <c r="I14" i="32" s="1"/>
  <c r="H14" i="32"/>
  <c r="H5" i="67"/>
  <c r="H6" i="67"/>
  <c r="H7" i="67"/>
  <c r="H8" i="67"/>
  <c r="H9" i="67"/>
  <c r="H10" i="67"/>
  <c r="H11" i="67"/>
  <c r="H12" i="67"/>
  <c r="H13" i="67"/>
  <c r="H4" i="67"/>
  <c r="I13" i="67"/>
  <c r="I12" i="67"/>
  <c r="I11" i="67"/>
  <c r="I10" i="67"/>
  <c r="I9" i="67"/>
  <c r="I8" i="67"/>
  <c r="I7" i="67"/>
  <c r="I6" i="67"/>
  <c r="I5" i="67"/>
  <c r="I4" i="67"/>
  <c r="I3" i="67"/>
  <c r="I2" i="67"/>
  <c r="I14" i="67" s="1"/>
  <c r="C14" i="69"/>
  <c r="B13" i="69"/>
  <c r="D13" i="69" s="1"/>
  <c r="E13" i="69" s="1"/>
  <c r="B12" i="69"/>
  <c r="D12" i="69" s="1"/>
  <c r="E12" i="69" s="1"/>
  <c r="B11" i="69"/>
  <c r="D11" i="69" s="1"/>
  <c r="E11" i="69" s="1"/>
  <c r="B10" i="69"/>
  <c r="D10" i="69" s="1"/>
  <c r="E10" i="69" s="1"/>
  <c r="B9" i="69"/>
  <c r="D9" i="69" s="1"/>
  <c r="E9" i="69" s="1"/>
  <c r="B8" i="69"/>
  <c r="D8" i="69" s="1"/>
  <c r="E8" i="69" s="1"/>
  <c r="B7" i="69"/>
  <c r="D7" i="69" s="1"/>
  <c r="E7" i="69" s="1"/>
  <c r="B6" i="69"/>
  <c r="D6" i="69" s="1"/>
  <c r="E6" i="69" s="1"/>
  <c r="B5" i="69"/>
  <c r="D5" i="69" s="1"/>
  <c r="E5" i="69" s="1"/>
  <c r="B4" i="69"/>
  <c r="D4" i="69" s="1"/>
  <c r="E4" i="69" s="1"/>
  <c r="B3" i="69"/>
  <c r="D3" i="69" s="1"/>
  <c r="E3" i="69" s="1"/>
  <c r="B2" i="69"/>
  <c r="I36" i="63"/>
  <c r="I29" i="64"/>
  <c r="I28" i="64"/>
  <c r="I27" i="64"/>
  <c r="I26" i="64"/>
  <c r="I25" i="64"/>
  <c r="I24" i="64"/>
  <c r="I21" i="64"/>
  <c r="I20" i="64"/>
  <c r="I30" i="64" s="1"/>
  <c r="I19" i="64"/>
  <c r="I18" i="64"/>
  <c r="I16" i="64"/>
  <c r="I15" i="64"/>
  <c r="I14" i="64"/>
  <c r="I13" i="64"/>
  <c r="I8" i="64"/>
  <c r="I7" i="64"/>
  <c r="I6" i="64"/>
  <c r="I4" i="64"/>
  <c r="I3" i="64"/>
  <c r="I2" i="64"/>
  <c r="B14" i="31"/>
  <c r="C12" i="31"/>
  <c r="E14" i="67"/>
  <c r="E14" i="32"/>
  <c r="B14" i="32"/>
  <c r="C14" i="32"/>
  <c r="D2" i="32"/>
  <c r="D14" i="32"/>
  <c r="D13" i="67"/>
  <c r="D3" i="32"/>
  <c r="D4" i="32"/>
  <c r="D5" i="32"/>
  <c r="D6" i="32"/>
  <c r="D7" i="32"/>
  <c r="D8" i="32"/>
  <c r="D9" i="32"/>
  <c r="D10" i="32"/>
  <c r="D11" i="32"/>
  <c r="D12" i="32"/>
  <c r="D13" i="32"/>
  <c r="D3" i="67"/>
  <c r="D4" i="67"/>
  <c r="D5" i="67"/>
  <c r="D6" i="67"/>
  <c r="D7" i="67"/>
  <c r="D8" i="67"/>
  <c r="D9" i="67"/>
  <c r="D10" i="67"/>
  <c r="D11" i="67"/>
  <c r="D12" i="67"/>
  <c r="D2" i="67"/>
  <c r="E2" i="67"/>
  <c r="B14" i="67"/>
  <c r="C14" i="67"/>
  <c r="E13" i="67"/>
  <c r="B13" i="67"/>
  <c r="E12" i="67"/>
  <c r="B12" i="67"/>
  <c r="E11" i="67"/>
  <c r="B11" i="67"/>
  <c r="E10" i="67"/>
  <c r="B10" i="67"/>
  <c r="E9" i="67"/>
  <c r="B9" i="67"/>
  <c r="E8" i="67"/>
  <c r="B8" i="67"/>
  <c r="E7" i="67"/>
  <c r="B7" i="67"/>
  <c r="E6" i="67"/>
  <c r="B6" i="67"/>
  <c r="B5" i="67"/>
  <c r="E4" i="67"/>
  <c r="B4" i="67"/>
  <c r="E3" i="67"/>
  <c r="B3" i="67"/>
  <c r="B2" i="67"/>
  <c r="B3" i="32"/>
  <c r="B4" i="32"/>
  <c r="B5" i="32"/>
  <c r="B6" i="32"/>
  <c r="B7" i="32"/>
  <c r="B8" i="32"/>
  <c r="B9" i="32"/>
  <c r="B10" i="32"/>
  <c r="B11" i="32"/>
  <c r="B12" i="32"/>
  <c r="B13" i="32"/>
  <c r="B2" i="32"/>
  <c r="E4" i="32"/>
  <c r="E6" i="32"/>
  <c r="E7" i="32"/>
  <c r="E8" i="32"/>
  <c r="E9" i="32"/>
  <c r="E10" i="32"/>
  <c r="E11" i="32"/>
  <c r="E12" i="32"/>
  <c r="E13" i="32"/>
  <c r="P4" i="62"/>
  <c r="I11" i="66"/>
  <c r="I10" i="66"/>
  <c r="I27" i="62"/>
  <c r="I26" i="62"/>
  <c r="I25" i="62"/>
  <c r="I23" i="62"/>
  <c r="I22" i="62"/>
  <c r="I21" i="62"/>
  <c r="I20" i="62"/>
  <c r="I19" i="62"/>
  <c r="I15" i="62"/>
  <c r="I14" i="62"/>
  <c r="I11" i="62"/>
  <c r="I10" i="62"/>
  <c r="I9" i="62"/>
  <c r="I8" i="62"/>
  <c r="I7" i="62"/>
  <c r="I29" i="62" s="1"/>
  <c r="I35" i="63"/>
  <c r="I29" i="63"/>
  <c r="I28" i="63"/>
  <c r="I27" i="63"/>
  <c r="I26" i="63"/>
  <c r="I25" i="63"/>
  <c r="I23" i="63"/>
  <c r="I22" i="63"/>
  <c r="I19" i="63"/>
  <c r="I18" i="63"/>
  <c r="I17" i="63"/>
  <c r="I16" i="63"/>
  <c r="I15" i="63"/>
  <c r="I14" i="63"/>
  <c r="I13" i="63"/>
  <c r="I12" i="63"/>
  <c r="I11" i="63"/>
  <c r="I10" i="63"/>
  <c r="I9" i="63"/>
  <c r="I8" i="63"/>
  <c r="I7" i="63"/>
  <c r="I6" i="63"/>
  <c r="I5" i="63"/>
  <c r="I3" i="63"/>
  <c r="I2" i="63"/>
  <c r="I28" i="62"/>
  <c r="F30" i="63"/>
  <c r="I30" i="63"/>
  <c r="I29" i="59"/>
  <c r="I28" i="59"/>
  <c r="I16" i="60"/>
  <c r="I15" i="60"/>
  <c r="I14" i="60"/>
  <c r="I13" i="60"/>
  <c r="I12" i="60"/>
  <c r="I11" i="60"/>
  <c r="I10" i="60"/>
  <c r="I9" i="60"/>
  <c r="I8" i="60"/>
  <c r="I27" i="59"/>
  <c r="I26" i="59"/>
  <c r="I25" i="59"/>
  <c r="I21" i="59"/>
  <c r="I20" i="59"/>
  <c r="I19" i="59"/>
  <c r="I17" i="59"/>
  <c r="I16" i="59"/>
  <c r="I15" i="59"/>
  <c r="I14" i="59"/>
  <c r="I13" i="59"/>
  <c r="I12" i="59"/>
  <c r="I11" i="59"/>
  <c r="I10" i="59"/>
  <c r="I9" i="59"/>
  <c r="I7" i="59"/>
  <c r="I6" i="59"/>
  <c r="I4" i="59"/>
  <c r="I7" i="60"/>
  <c r="I6" i="60"/>
  <c r="I5" i="60"/>
  <c r="I3" i="60"/>
  <c r="I2" i="60"/>
  <c r="I45" i="58"/>
  <c r="I47" i="58"/>
  <c r="I41" i="58"/>
  <c r="I40" i="58"/>
  <c r="I38" i="58"/>
  <c r="I37" i="58"/>
  <c r="I36" i="58"/>
  <c r="I35" i="58"/>
  <c r="I34" i="58"/>
  <c r="I33" i="58"/>
  <c r="I32" i="58"/>
  <c r="I31" i="58"/>
  <c r="I28" i="58"/>
  <c r="I26" i="58"/>
  <c r="I25" i="58"/>
  <c r="I23" i="58"/>
  <c r="I22" i="58"/>
  <c r="I18" i="58"/>
  <c r="I17" i="58"/>
  <c r="I16" i="58"/>
  <c r="I14" i="58"/>
  <c r="I13" i="58"/>
  <c r="I12" i="58"/>
  <c r="I10" i="58"/>
  <c r="I9" i="58"/>
  <c r="I6" i="58"/>
  <c r="I2" i="58"/>
  <c r="I11" i="57"/>
  <c r="I5" i="57"/>
  <c r="I4" i="57"/>
  <c r="I3" i="57"/>
  <c r="I2" i="57"/>
  <c r="I46" i="58"/>
  <c r="I10" i="57"/>
  <c r="F16" i="60"/>
  <c r="I47" i="56"/>
  <c r="I46" i="56"/>
  <c r="I65" i="56"/>
  <c r="I63" i="56"/>
  <c r="I62" i="56"/>
  <c r="I61" i="56"/>
  <c r="I60" i="56"/>
  <c r="I59" i="56"/>
  <c r="I57" i="56"/>
  <c r="I56" i="56"/>
  <c r="I55" i="56"/>
  <c r="I54" i="56"/>
  <c r="I53" i="56"/>
  <c r="I48" i="56"/>
  <c r="I51" i="56"/>
  <c r="I50" i="56"/>
  <c r="I49" i="56"/>
  <c r="I45" i="56"/>
  <c r="I44" i="56"/>
  <c r="I43" i="56"/>
  <c r="I41" i="56"/>
  <c r="I40" i="56"/>
  <c r="I39" i="56"/>
  <c r="I32" i="56"/>
  <c r="I31" i="56"/>
  <c r="I29" i="56"/>
  <c r="I28" i="56"/>
  <c r="I26" i="56"/>
  <c r="I25" i="56"/>
  <c r="I24" i="56"/>
  <c r="I23" i="56"/>
  <c r="I22" i="56"/>
  <c r="I21" i="56"/>
  <c r="I17" i="56"/>
  <c r="I16" i="56"/>
  <c r="I15" i="56"/>
  <c r="I14" i="56"/>
  <c r="I11" i="56"/>
  <c r="I10" i="56"/>
  <c r="I9" i="56"/>
  <c r="I8" i="56"/>
  <c r="I6" i="56"/>
  <c r="I5" i="56"/>
  <c r="I4" i="56"/>
  <c r="I3" i="56"/>
  <c r="I2" i="56"/>
  <c r="I64" i="56"/>
  <c r="N61" i="56"/>
  <c r="N56" i="56"/>
  <c r="N59" i="56"/>
  <c r="N53" i="56"/>
  <c r="N26" i="56"/>
  <c r="N23" i="56"/>
  <c r="D65" i="56"/>
  <c r="N40" i="56"/>
  <c r="N39" i="56"/>
  <c r="N32" i="56"/>
  <c r="N14" i="56"/>
  <c r="N49" i="56"/>
  <c r="N43" i="56"/>
  <c r="N31" i="56"/>
  <c r="N21" i="56"/>
  <c r="N9" i="56"/>
  <c r="N7" i="56"/>
  <c r="I41" i="55"/>
  <c r="I37" i="55"/>
  <c r="I36" i="55"/>
  <c r="I31" i="55"/>
  <c r="I30" i="55"/>
  <c r="I29" i="55"/>
  <c r="I27" i="55"/>
  <c r="I26" i="55"/>
  <c r="I23" i="55"/>
  <c r="I22" i="55"/>
  <c r="I21" i="55"/>
  <c r="I20" i="55"/>
  <c r="I19" i="55"/>
  <c r="I18" i="55"/>
  <c r="I17" i="55"/>
  <c r="I16" i="55"/>
  <c r="I15" i="55"/>
  <c r="I14" i="55"/>
  <c r="I13" i="55"/>
  <c r="I12" i="55"/>
  <c r="I11" i="55"/>
  <c r="I10" i="55"/>
  <c r="I9" i="55"/>
  <c r="I4" i="55"/>
  <c r="I5" i="55"/>
  <c r="I6" i="55"/>
  <c r="I7" i="55"/>
  <c r="I3" i="55"/>
  <c r="I2" i="55"/>
  <c r="D41" i="55"/>
  <c r="I40" i="55"/>
  <c r="I11" i="54"/>
  <c r="I8" i="54"/>
  <c r="I7" i="54"/>
  <c r="I4" i="54"/>
  <c r="I3" i="54"/>
  <c r="I2" i="54"/>
  <c r="I10" i="54"/>
  <c r="I30" i="53"/>
  <c r="I56" i="53"/>
  <c r="I53" i="53"/>
  <c r="I52" i="53"/>
  <c r="I51" i="53"/>
  <c r="I48" i="53"/>
  <c r="I47" i="53"/>
  <c r="I44" i="53"/>
  <c r="I43" i="53"/>
  <c r="I42" i="53"/>
  <c r="I41" i="53"/>
  <c r="I39" i="53"/>
  <c r="I38" i="53"/>
  <c r="I36" i="53"/>
  <c r="I35" i="53"/>
  <c r="I34" i="53"/>
  <c r="I33" i="53"/>
  <c r="I32" i="53"/>
  <c r="I29" i="53"/>
  <c r="I28" i="53"/>
  <c r="I27" i="53"/>
  <c r="I26" i="53"/>
  <c r="I25" i="53"/>
  <c r="I24" i="53"/>
  <c r="I23" i="53"/>
  <c r="I22" i="53"/>
  <c r="I21" i="53"/>
  <c r="I20" i="53"/>
  <c r="I19" i="53"/>
  <c r="I18" i="53"/>
  <c r="I17" i="53"/>
  <c r="I16" i="53"/>
  <c r="I15" i="53"/>
  <c r="I14" i="53"/>
  <c r="I13" i="53"/>
  <c r="I11" i="53"/>
  <c r="I10" i="53"/>
  <c r="I9" i="53"/>
  <c r="I8" i="53"/>
  <c r="I7" i="53"/>
  <c r="I3" i="53"/>
  <c r="I2" i="53"/>
  <c r="K14" i="19"/>
  <c r="K17" i="19"/>
  <c r="K25" i="19"/>
  <c r="D59" i="53"/>
  <c r="I58" i="53"/>
  <c r="I57" i="53"/>
  <c r="D60" i="53" s="1"/>
  <c r="I50" i="40"/>
  <c r="I2" i="49"/>
  <c r="E66" i="52"/>
  <c r="E64" i="52"/>
  <c r="I59" i="52"/>
  <c r="I58" i="52"/>
  <c r="I57" i="52"/>
  <c r="I54" i="52"/>
  <c r="I53" i="52"/>
  <c r="I52" i="52"/>
  <c r="I49" i="52"/>
  <c r="I48" i="52"/>
  <c r="I47" i="52"/>
  <c r="I46" i="52"/>
  <c r="I45" i="52"/>
  <c r="I44" i="52"/>
  <c r="I43" i="52"/>
  <c r="I42" i="52"/>
  <c r="I41" i="52"/>
  <c r="I38" i="52"/>
  <c r="I37" i="52"/>
  <c r="I36" i="52"/>
  <c r="I35" i="52"/>
  <c r="I34" i="52"/>
  <c r="I33" i="52"/>
  <c r="I32" i="52"/>
  <c r="I31" i="52"/>
  <c r="I30" i="52"/>
  <c r="I29" i="52"/>
  <c r="I25" i="52"/>
  <c r="I24" i="52"/>
  <c r="I21" i="52"/>
  <c r="I20" i="52"/>
  <c r="I19" i="52"/>
  <c r="I18" i="52"/>
  <c r="I17" i="52"/>
  <c r="I16" i="52"/>
  <c r="I15" i="52"/>
  <c r="I14" i="52"/>
  <c r="I13" i="52"/>
  <c r="I12" i="52"/>
  <c r="I11" i="52"/>
  <c r="I10" i="52"/>
  <c r="I9" i="52"/>
  <c r="I8" i="52"/>
  <c r="I7" i="52"/>
  <c r="I6" i="52"/>
  <c r="I5" i="52"/>
  <c r="I4" i="52"/>
  <c r="I3" i="52"/>
  <c r="I2" i="52"/>
  <c r="I61" i="52"/>
  <c r="I60" i="52"/>
  <c r="I23" i="51"/>
  <c r="I22" i="51"/>
  <c r="I4" i="51"/>
  <c r="I33" i="51"/>
  <c r="I32" i="51"/>
  <c r="I31" i="51"/>
  <c r="I30" i="51"/>
  <c r="I35" i="51"/>
  <c r="I29" i="51"/>
  <c r="I28" i="51"/>
  <c r="I27" i="51"/>
  <c r="I26" i="51"/>
  <c r="I25" i="51"/>
  <c r="I24" i="51"/>
  <c r="I21" i="51"/>
  <c r="I20" i="51"/>
  <c r="I19" i="51"/>
  <c r="I17" i="51"/>
  <c r="I16" i="51"/>
  <c r="I15" i="51"/>
  <c r="I14" i="51"/>
  <c r="I12" i="51"/>
  <c r="I11" i="51"/>
  <c r="I9" i="51"/>
  <c r="I8" i="51"/>
  <c r="I7" i="51"/>
  <c r="I3" i="51"/>
  <c r="I2" i="51"/>
  <c r="I34" i="51"/>
  <c r="I43" i="50"/>
  <c r="I40" i="50"/>
  <c r="I39" i="50"/>
  <c r="I38" i="50"/>
  <c r="I37" i="50"/>
  <c r="I36" i="50"/>
  <c r="I35" i="50"/>
  <c r="I34" i="50"/>
  <c r="I33" i="50"/>
  <c r="I32" i="50"/>
  <c r="I31" i="50"/>
  <c r="I30" i="50"/>
  <c r="I29" i="50"/>
  <c r="I28" i="50"/>
  <c r="I27" i="50"/>
  <c r="I26" i="50"/>
  <c r="I25" i="50"/>
  <c r="I24" i="50"/>
  <c r="I23" i="50"/>
  <c r="I22" i="50"/>
  <c r="I18" i="50"/>
  <c r="I17" i="50"/>
  <c r="I16" i="50"/>
  <c r="I15" i="50"/>
  <c r="I14" i="50"/>
  <c r="I13" i="50"/>
  <c r="I12" i="50"/>
  <c r="I9" i="50"/>
  <c r="I8" i="50"/>
  <c r="I7" i="50"/>
  <c r="K2" i="50"/>
  <c r="I6" i="50"/>
  <c r="I5" i="50"/>
  <c r="I4" i="50"/>
  <c r="I3" i="50"/>
  <c r="I2" i="50"/>
  <c r="F29" i="49"/>
  <c r="I42" i="50"/>
  <c r="I29" i="49"/>
  <c r="I28" i="49"/>
  <c r="I27" i="49"/>
  <c r="I26" i="49"/>
  <c r="I25" i="49"/>
  <c r="I24" i="49"/>
  <c r="I22" i="49"/>
  <c r="I21" i="49"/>
  <c r="I20" i="49"/>
  <c r="I17" i="49"/>
  <c r="I16" i="49"/>
  <c r="I15" i="49"/>
  <c r="I14" i="49"/>
  <c r="I13" i="49"/>
  <c r="I12" i="49"/>
  <c r="I11" i="49"/>
  <c r="I10" i="49"/>
  <c r="I9" i="49"/>
  <c r="I8" i="49"/>
  <c r="I7" i="49"/>
  <c r="I6" i="49"/>
  <c r="I5" i="49"/>
  <c r="I3" i="49"/>
  <c r="I17" i="47"/>
  <c r="I15" i="47"/>
  <c r="I14" i="47"/>
  <c r="I12" i="47"/>
  <c r="I11" i="47"/>
  <c r="I10" i="47"/>
  <c r="I9" i="47"/>
  <c r="I8" i="47"/>
  <c r="I7" i="47"/>
  <c r="I6" i="47"/>
  <c r="I5" i="47"/>
  <c r="I4" i="47"/>
  <c r="I3" i="47"/>
  <c r="I2" i="47"/>
  <c r="I16" i="47"/>
  <c r="I14" i="40"/>
  <c r="I13" i="40"/>
  <c r="I7" i="40"/>
  <c r="I56" i="39"/>
  <c r="F56" i="39"/>
  <c r="I13" i="45"/>
  <c r="I21" i="46"/>
  <c r="I23" i="46"/>
  <c r="I22" i="46"/>
  <c r="I20" i="46"/>
  <c r="I19" i="46"/>
  <c r="I17" i="46"/>
  <c r="I16" i="46"/>
  <c r="I15" i="46"/>
  <c r="I14" i="46"/>
  <c r="I13" i="46"/>
  <c r="I11" i="46"/>
  <c r="I10" i="46"/>
  <c r="I9" i="46"/>
  <c r="I6" i="46"/>
  <c r="I5" i="46"/>
  <c r="I4" i="46"/>
  <c r="I3" i="46"/>
  <c r="I2" i="46"/>
  <c r="I55" i="44"/>
  <c r="I54" i="44"/>
  <c r="I50" i="44"/>
  <c r="I52" i="44"/>
  <c r="I51" i="44"/>
  <c r="I48" i="44"/>
  <c r="I45" i="44"/>
  <c r="I46" i="44"/>
  <c r="I44" i="44"/>
  <c r="I43" i="44"/>
  <c r="I41" i="44"/>
  <c r="I40" i="44"/>
  <c r="I38" i="44"/>
  <c r="I37" i="44"/>
  <c r="I36" i="44"/>
  <c r="I34" i="44"/>
  <c r="I33" i="44"/>
  <c r="I32" i="44"/>
  <c r="I31" i="44"/>
  <c r="I30" i="44"/>
  <c r="I29" i="44"/>
  <c r="I28" i="44"/>
  <c r="I27" i="44"/>
  <c r="I26" i="44"/>
  <c r="I25" i="44"/>
  <c r="I22" i="44"/>
  <c r="I20" i="44"/>
  <c r="I19" i="44"/>
  <c r="I16" i="44"/>
  <c r="I15" i="44"/>
  <c r="I13" i="44"/>
  <c r="I12" i="44"/>
  <c r="I11" i="44"/>
  <c r="I10" i="44"/>
  <c r="I9" i="44"/>
  <c r="I6" i="44"/>
  <c r="I5" i="44"/>
  <c r="I4" i="44"/>
  <c r="I3" i="44"/>
  <c r="I2" i="44"/>
  <c r="I12" i="45"/>
  <c r="I11" i="45"/>
  <c r="I10" i="45"/>
  <c r="I9" i="45"/>
  <c r="I8" i="45"/>
  <c r="I6" i="45"/>
  <c r="I5" i="45"/>
  <c r="I4" i="45"/>
  <c r="I3" i="45"/>
  <c r="I2" i="45"/>
  <c r="I48" i="40"/>
  <c r="I42" i="40"/>
  <c r="I39" i="40"/>
  <c r="I28" i="40"/>
  <c r="F13" i="45"/>
  <c r="I24" i="46"/>
  <c r="I25" i="46"/>
  <c r="H57" i="44"/>
  <c r="H56" i="44"/>
  <c r="B13" i="31"/>
  <c r="I21" i="43"/>
  <c r="I20" i="43"/>
  <c r="I19" i="43"/>
  <c r="I18" i="43"/>
  <c r="I14" i="43"/>
  <c r="I13" i="43"/>
  <c r="I10" i="43"/>
  <c r="I9" i="43"/>
  <c r="I8" i="43"/>
  <c r="I7" i="43"/>
  <c r="I6" i="43"/>
  <c r="I3" i="43"/>
  <c r="I2" i="43"/>
  <c r="I49" i="40"/>
  <c r="I47" i="40"/>
  <c r="I46" i="40"/>
  <c r="I43" i="40"/>
  <c r="I41" i="40"/>
  <c r="I40" i="40"/>
  <c r="I38" i="40"/>
  <c r="I37" i="40"/>
  <c r="I36" i="40"/>
  <c r="I35" i="40"/>
  <c r="I34" i="40"/>
  <c r="I33" i="40"/>
  <c r="I27" i="40"/>
  <c r="I26" i="40"/>
  <c r="I24" i="40"/>
  <c r="I23" i="40"/>
  <c r="I22" i="40"/>
  <c r="I21" i="40"/>
  <c r="I20" i="40"/>
  <c r="I19" i="40"/>
  <c r="I18" i="40"/>
  <c r="I16" i="40"/>
  <c r="I15" i="40"/>
  <c r="I12" i="40"/>
  <c r="I11" i="40"/>
  <c r="I10" i="40"/>
  <c r="I9" i="40"/>
  <c r="I8" i="40"/>
  <c r="I6" i="40"/>
  <c r="I5" i="40"/>
  <c r="I4" i="40"/>
  <c r="I3" i="40"/>
  <c r="I2" i="40"/>
  <c r="C11" i="31"/>
  <c r="I55" i="39"/>
  <c r="I54" i="39"/>
  <c r="I53" i="39"/>
  <c r="I52" i="39"/>
  <c r="I51" i="39"/>
  <c r="I50" i="39"/>
  <c r="I49" i="39"/>
  <c r="I48" i="39"/>
  <c r="I47" i="39"/>
  <c r="I46" i="39"/>
  <c r="I45" i="39"/>
  <c r="I44" i="39"/>
  <c r="I43" i="39"/>
  <c r="I42" i="39"/>
  <c r="I41" i="39"/>
  <c r="I40" i="39"/>
  <c r="I39" i="39"/>
  <c r="I38" i="39"/>
  <c r="I31" i="39"/>
  <c r="I30" i="39"/>
  <c r="I29" i="39"/>
  <c r="I28" i="39"/>
  <c r="I27" i="39"/>
  <c r="I26" i="39"/>
  <c r="I25" i="39"/>
  <c r="I24" i="39"/>
  <c r="I23" i="39"/>
  <c r="I22" i="39"/>
  <c r="I21" i="39"/>
  <c r="I20" i="39"/>
  <c r="I19" i="39"/>
  <c r="I15" i="39"/>
  <c r="I14" i="39"/>
  <c r="I13" i="39"/>
  <c r="I12" i="39"/>
  <c r="I11" i="39"/>
  <c r="I10" i="39"/>
  <c r="I9" i="39"/>
  <c r="I8" i="39"/>
  <c r="I6" i="39"/>
  <c r="I5" i="39"/>
  <c r="I4" i="39"/>
  <c r="I3" i="39"/>
  <c r="I2" i="39"/>
  <c r="H23" i="43"/>
  <c r="H22" i="43"/>
  <c r="C9" i="31"/>
  <c r="B11" i="31"/>
  <c r="H7" i="41"/>
  <c r="H18" i="42"/>
  <c r="I38" i="35"/>
  <c r="I16" i="42"/>
  <c r="I15" i="42"/>
  <c r="I14" i="42"/>
  <c r="I12" i="42"/>
  <c r="I11" i="42"/>
  <c r="I10" i="42"/>
  <c r="I9" i="42"/>
  <c r="I8" i="42"/>
  <c r="I7" i="42"/>
  <c r="I6" i="42"/>
  <c r="I5" i="42"/>
  <c r="I4" i="42"/>
  <c r="I3" i="42"/>
  <c r="I2" i="42"/>
  <c r="H19" i="42" s="1"/>
  <c r="B12" i="31" s="1"/>
  <c r="H8" i="41"/>
  <c r="I6" i="41"/>
  <c r="I5" i="41"/>
  <c r="I4" i="41"/>
  <c r="I3" i="41"/>
  <c r="I2" i="41"/>
  <c r="I26" i="37"/>
  <c r="I25" i="37"/>
  <c r="I24" i="37"/>
  <c r="I23" i="37"/>
  <c r="I22" i="37"/>
  <c r="I21" i="37"/>
  <c r="I20" i="37"/>
  <c r="I19" i="37"/>
  <c r="I18" i="37"/>
  <c r="I17" i="37"/>
  <c r="I16" i="37"/>
  <c r="I15" i="37"/>
  <c r="I14" i="37"/>
  <c r="I13" i="37"/>
  <c r="I12" i="37"/>
  <c r="I11" i="37"/>
  <c r="I10" i="37"/>
  <c r="I9" i="37"/>
  <c r="I8" i="37"/>
  <c r="I7" i="37"/>
  <c r="I6" i="37"/>
  <c r="I4" i="37"/>
  <c r="I3" i="37"/>
  <c r="I2" i="37"/>
  <c r="F50" i="40"/>
  <c r="I20" i="34"/>
  <c r="D13" i="31"/>
  <c r="D12" i="31"/>
  <c r="D11" i="31"/>
  <c r="D10" i="31"/>
  <c r="D9" i="31"/>
  <c r="B9" i="31"/>
  <c r="B4" i="31"/>
  <c r="I20" i="38"/>
  <c r="I18" i="38"/>
  <c r="I17" i="38"/>
  <c r="I16" i="38"/>
  <c r="I14" i="38"/>
  <c r="I13" i="38"/>
  <c r="I12" i="38"/>
  <c r="I10" i="38"/>
  <c r="I9" i="38"/>
  <c r="I8" i="38"/>
  <c r="I7" i="38"/>
  <c r="I6" i="38"/>
  <c r="I5" i="38"/>
  <c r="I3" i="38"/>
  <c r="I2" i="38"/>
  <c r="I29" i="36"/>
  <c r="I28" i="36"/>
  <c r="I27" i="36"/>
  <c r="I25" i="36"/>
  <c r="I24" i="36"/>
  <c r="I23" i="36"/>
  <c r="I19" i="36"/>
  <c r="I18" i="36"/>
  <c r="I17" i="36"/>
  <c r="I16" i="36"/>
  <c r="I15" i="36"/>
  <c r="I14" i="36"/>
  <c r="I13" i="36"/>
  <c r="I11" i="36"/>
  <c r="I10" i="36"/>
  <c r="I9" i="36"/>
  <c r="I6" i="36"/>
  <c r="I5" i="36"/>
  <c r="I4" i="36"/>
  <c r="I3" i="36"/>
  <c r="I2" i="36"/>
  <c r="I31" i="35"/>
  <c r="I32" i="35"/>
  <c r="I49" i="33"/>
  <c r="I42" i="33"/>
  <c r="F49" i="33"/>
  <c r="F26" i="37"/>
  <c r="H22" i="38"/>
  <c r="H21" i="38"/>
  <c r="H30" i="36"/>
  <c r="H31" i="36"/>
  <c r="B8" i="31" s="1"/>
  <c r="I33" i="35"/>
  <c r="I37" i="35"/>
  <c r="I36" i="35"/>
  <c r="I35" i="35"/>
  <c r="I34" i="35"/>
  <c r="I29" i="35"/>
  <c r="I28" i="35"/>
  <c r="I27" i="35"/>
  <c r="I26" i="35"/>
  <c r="I25" i="35"/>
  <c r="I24" i="35"/>
  <c r="I23" i="35"/>
  <c r="I22" i="35"/>
  <c r="I21" i="35"/>
  <c r="I17" i="35"/>
  <c r="I16" i="35"/>
  <c r="I15" i="35"/>
  <c r="I14" i="35"/>
  <c r="I13" i="35"/>
  <c r="I12" i="35"/>
  <c r="I11" i="35"/>
  <c r="I10" i="35"/>
  <c r="I9" i="35"/>
  <c r="I8" i="35"/>
  <c r="I7" i="35"/>
  <c r="I6" i="35"/>
  <c r="I5" i="35"/>
  <c r="I4" i="35"/>
  <c r="I3" i="35"/>
  <c r="I2" i="35"/>
  <c r="C7" i="31"/>
  <c r="D7" i="31" s="1"/>
  <c r="I3" i="34"/>
  <c r="I2" i="34"/>
  <c r="I12" i="34"/>
  <c r="I16" i="34"/>
  <c r="I19" i="34"/>
  <c r="I18" i="34"/>
  <c r="I17" i="34"/>
  <c r="F20" i="34"/>
  <c r="C8" i="31"/>
  <c r="D8" i="31" s="1"/>
  <c r="F38" i="35"/>
  <c r="B14" i="69" l="1"/>
  <c r="D14" i="69" s="1"/>
  <c r="D2" i="69"/>
  <c r="E2" i="69" s="1"/>
  <c r="E14" i="69" s="1"/>
  <c r="D14" i="67"/>
  <c r="E5" i="67"/>
  <c r="R23" i="28"/>
  <c r="S23" i="28" s="1"/>
  <c r="I23" i="28" s="1"/>
  <c r="I46" i="33"/>
  <c r="Q42" i="33"/>
  <c r="R42" i="33" s="1"/>
  <c r="I43" i="33"/>
  <c r="I39" i="33"/>
  <c r="I38" i="33"/>
  <c r="I37" i="33"/>
  <c r="I36" i="33"/>
  <c r="I34" i="33"/>
  <c r="I33" i="33"/>
  <c r="I32" i="33"/>
  <c r="I31" i="33"/>
  <c r="I30" i="33"/>
  <c r="I29" i="33"/>
  <c r="I28" i="33"/>
  <c r="I27" i="33"/>
  <c r="I22" i="33"/>
  <c r="I21" i="33"/>
  <c r="I20" i="33"/>
  <c r="I19" i="33"/>
  <c r="I18" i="33"/>
  <c r="I17" i="33"/>
  <c r="I16" i="33"/>
  <c r="I12" i="33"/>
  <c r="I11" i="33"/>
  <c r="I9" i="33"/>
  <c r="I8" i="33"/>
  <c r="I3" i="33"/>
  <c r="I2" i="33"/>
  <c r="I37" i="30"/>
  <c r="I35" i="30"/>
  <c r="I34" i="30"/>
  <c r="I26" i="30"/>
  <c r="I17" i="30"/>
  <c r="I16" i="30"/>
  <c r="I14" i="30"/>
  <c r="I13" i="30"/>
  <c r="I16" i="28"/>
  <c r="I4" i="28"/>
  <c r="I3" i="28"/>
  <c r="I2" i="28"/>
  <c r="I42" i="30"/>
  <c r="I41" i="30"/>
  <c r="I40" i="30"/>
  <c r="I39" i="30"/>
  <c r="I38" i="30"/>
  <c r="I36" i="30"/>
  <c r="I33" i="30"/>
  <c r="I32" i="30"/>
  <c r="I31" i="30"/>
  <c r="I30" i="30"/>
  <c r="I29" i="30"/>
  <c r="I28" i="30"/>
  <c r="I27" i="30"/>
  <c r="I25" i="30"/>
  <c r="I24" i="30"/>
  <c r="I23" i="30"/>
  <c r="I21" i="30"/>
  <c r="I18" i="30"/>
  <c r="I15" i="30"/>
  <c r="I12" i="30"/>
  <c r="I11" i="30"/>
  <c r="I10" i="30"/>
  <c r="I9" i="30"/>
  <c r="I8" i="30"/>
  <c r="I7" i="30"/>
  <c r="I6" i="30"/>
  <c r="I5" i="30"/>
  <c r="I4" i="30"/>
  <c r="I3" i="30"/>
  <c r="C6" i="31"/>
  <c r="D6" i="31" s="1"/>
  <c r="I24" i="28"/>
  <c r="I22" i="28"/>
  <c r="I21" i="28"/>
  <c r="I20" i="28"/>
  <c r="I19" i="28"/>
  <c r="I18" i="28"/>
  <c r="I15" i="28"/>
  <c r="I12" i="28"/>
  <c r="I11" i="28"/>
  <c r="I10" i="28"/>
  <c r="I9" i="28"/>
  <c r="I8" i="28"/>
  <c r="I7" i="28"/>
  <c r="I6" i="28"/>
  <c r="I5" i="28"/>
  <c r="F43" i="30"/>
  <c r="I26" i="28" l="1"/>
  <c r="I43" i="30"/>
  <c r="C5" i="31" s="1"/>
  <c r="D5" i="31" s="1"/>
  <c r="C4" i="31"/>
  <c r="G34" i="21"/>
  <c r="E13" i="31"/>
  <c r="E12" i="31"/>
  <c r="E11" i="31"/>
  <c r="E10" i="31"/>
  <c r="E9" i="31"/>
  <c r="E8" i="31"/>
  <c r="E7" i="31"/>
  <c r="E6" i="31"/>
  <c r="E5" i="31"/>
  <c r="F26" i="28"/>
  <c r="H11" i="29"/>
  <c r="I11" i="29" s="1"/>
  <c r="H10" i="29"/>
  <c r="I10" i="29" s="1"/>
  <c r="H9" i="29"/>
  <c r="I9" i="29" s="1"/>
  <c r="H8" i="29"/>
  <c r="I8" i="29" s="1"/>
  <c r="H7" i="29"/>
  <c r="I7" i="29" s="1"/>
  <c r="H6" i="29"/>
  <c r="I6" i="29" s="1"/>
  <c r="H5" i="29"/>
  <c r="I5" i="29" s="1"/>
  <c r="H4" i="29"/>
  <c r="I4" i="29" s="1"/>
  <c r="H3" i="29"/>
  <c r="I3" i="29" s="1"/>
  <c r="H2" i="29"/>
  <c r="I30" i="26"/>
  <c r="I29" i="26"/>
  <c r="I26" i="26"/>
  <c r="I25" i="26"/>
  <c r="I24" i="26"/>
  <c r="I23" i="26"/>
  <c r="I22" i="26"/>
  <c r="I21" i="26"/>
  <c r="I19" i="26"/>
  <c r="I18" i="26"/>
  <c r="I16" i="26"/>
  <c r="I15" i="26"/>
  <c r="I14" i="26"/>
  <c r="I50" i="24"/>
  <c r="I49" i="24"/>
  <c r="I48" i="24"/>
  <c r="I47" i="24"/>
  <c r="I44" i="24"/>
  <c r="I43" i="24"/>
  <c r="I42" i="24"/>
  <c r="I41" i="24"/>
  <c r="I40" i="24"/>
  <c r="I39" i="24"/>
  <c r="I38" i="24"/>
  <c r="I37" i="24"/>
  <c r="I36" i="24"/>
  <c r="I35" i="24"/>
  <c r="I33" i="24"/>
  <c r="I32" i="24"/>
  <c r="I30" i="24"/>
  <c r="I29" i="24"/>
  <c r="I28" i="24"/>
  <c r="I27" i="24"/>
  <c r="I26" i="24"/>
  <c r="I25" i="24"/>
  <c r="I22" i="24"/>
  <c r="I21" i="24"/>
  <c r="I20" i="24"/>
  <c r="I19" i="24"/>
  <c r="I18" i="24"/>
  <c r="I15" i="24"/>
  <c r="I14" i="24"/>
  <c r="I13" i="24"/>
  <c r="I12" i="24"/>
  <c r="I9" i="24"/>
  <c r="I8" i="24"/>
  <c r="I7" i="24"/>
  <c r="I6" i="24"/>
  <c r="I5" i="24"/>
  <c r="I4" i="24"/>
  <c r="I3" i="24"/>
  <c r="I2" i="24"/>
  <c r="H52" i="24" s="1"/>
  <c r="H54" i="24" s="1"/>
  <c r="B2" i="31" s="1"/>
  <c r="J20" i="27"/>
  <c r="J21" i="27"/>
  <c r="J22" i="27"/>
  <c r="J23" i="27"/>
  <c r="J24" i="27"/>
  <c r="J25" i="27"/>
  <c r="J26" i="27"/>
  <c r="J27" i="27"/>
  <c r="J28" i="27"/>
  <c r="J4" i="27"/>
  <c r="J5" i="27"/>
  <c r="J6" i="27"/>
  <c r="J7" i="27"/>
  <c r="J8" i="27"/>
  <c r="J9" i="27"/>
  <c r="J10" i="27"/>
  <c r="J11" i="27"/>
  <c r="J12" i="27"/>
  <c r="J13" i="27"/>
  <c r="J14" i="27"/>
  <c r="J15" i="27"/>
  <c r="J16" i="27"/>
  <c r="J17" i="27"/>
  <c r="J18" i="27"/>
  <c r="J19" i="27"/>
  <c r="J3" i="27"/>
  <c r="J2" i="27"/>
  <c r="J56" i="27" s="1"/>
  <c r="C3" i="31" s="1"/>
  <c r="H51" i="24"/>
  <c r="K30" i="26"/>
  <c r="K29" i="26"/>
  <c r="H19" i="20"/>
  <c r="G32" i="21"/>
  <c r="J17" i="25"/>
  <c r="J18" i="25"/>
  <c r="J16" i="25"/>
  <c r="J15" i="25"/>
  <c r="J14" i="25"/>
  <c r="J13" i="25"/>
  <c r="J12" i="25"/>
  <c r="J36" i="22"/>
  <c r="J35" i="22"/>
  <c r="J34" i="22"/>
  <c r="J33" i="22"/>
  <c r="J32" i="22"/>
  <c r="J31" i="22"/>
  <c r="J30" i="22"/>
  <c r="J29" i="22"/>
  <c r="J25" i="25"/>
  <c r="J30" i="25"/>
  <c r="J24" i="25"/>
  <c r="J23" i="25"/>
  <c r="J22" i="25"/>
  <c r="J21" i="25"/>
  <c r="J19" i="25"/>
  <c r="J11" i="25"/>
  <c r="J10" i="25"/>
  <c r="J9" i="25"/>
  <c r="J5" i="25"/>
  <c r="J4" i="25"/>
  <c r="J3" i="25"/>
  <c r="J2" i="25"/>
  <c r="J35" i="25" s="1"/>
  <c r="C2" i="31" s="1"/>
  <c r="I16" i="20"/>
  <c r="I15" i="20"/>
  <c r="F40" i="25"/>
  <c r="F56" i="27"/>
  <c r="H11" i="26"/>
  <c r="I11" i="26" s="1"/>
  <c r="H12" i="26"/>
  <c r="I12" i="26" s="1"/>
  <c r="H10" i="26"/>
  <c r="I10" i="26" s="1"/>
  <c r="H3" i="26"/>
  <c r="I3" i="26" s="1"/>
  <c r="H4" i="26"/>
  <c r="I4" i="26" s="1"/>
  <c r="H5" i="26"/>
  <c r="I5" i="26" s="1"/>
  <c r="H6" i="26"/>
  <c r="I6" i="26" s="1"/>
  <c r="H7" i="26"/>
  <c r="I7" i="26" s="1"/>
  <c r="H2" i="26"/>
  <c r="F35" i="25"/>
  <c r="E14" i="31" l="1"/>
  <c r="D2" i="31"/>
  <c r="E2" i="31" s="1"/>
  <c r="H12" i="29"/>
  <c r="I2" i="29"/>
  <c r="H13" i="29" s="1"/>
  <c r="C14" i="31"/>
  <c r="D4" i="31"/>
  <c r="E4" i="31" s="1"/>
  <c r="H31" i="26"/>
  <c r="I2" i="26"/>
  <c r="H32" i="26" s="1"/>
  <c r="B3" i="31" s="1"/>
  <c r="F126" i="22"/>
  <c r="J41" i="22"/>
  <c r="J93" i="22"/>
  <c r="J92" i="22"/>
  <c r="J91" i="22"/>
  <c r="J90" i="22"/>
  <c r="J89" i="22"/>
  <c r="J81" i="22"/>
  <c r="J82" i="22"/>
  <c r="J83" i="22"/>
  <c r="J84" i="22"/>
  <c r="J85" i="22"/>
  <c r="J86" i="22"/>
  <c r="J87" i="22"/>
  <c r="J80" i="22"/>
  <c r="J79" i="22"/>
  <c r="J97" i="22"/>
  <c r="J98" i="22"/>
  <c r="J99" i="22"/>
  <c r="J96" i="22"/>
  <c r="J100" i="22"/>
  <c r="J95" i="22"/>
  <c r="J125" i="22"/>
  <c r="J116" i="22"/>
  <c r="J117" i="22"/>
  <c r="J118" i="22"/>
  <c r="J119" i="22"/>
  <c r="J120" i="22"/>
  <c r="J121" i="22"/>
  <c r="J122" i="22"/>
  <c r="J123" i="22"/>
  <c r="J124" i="22"/>
  <c r="J115" i="22"/>
  <c r="J114" i="22"/>
  <c r="J105" i="22"/>
  <c r="J106" i="22"/>
  <c r="J107" i="22"/>
  <c r="J108" i="22"/>
  <c r="J109" i="22"/>
  <c r="J110" i="22"/>
  <c r="J111" i="22"/>
  <c r="J112" i="22"/>
  <c r="J104" i="22"/>
  <c r="J103" i="22"/>
  <c r="J102" i="22"/>
  <c r="J67" i="22"/>
  <c r="J68" i="22"/>
  <c r="J69" i="22"/>
  <c r="J70" i="22"/>
  <c r="J71" i="22"/>
  <c r="J72" i="22"/>
  <c r="J73" i="22"/>
  <c r="J74" i="22"/>
  <c r="J75" i="22"/>
  <c r="J76" i="22"/>
  <c r="J77" i="22"/>
  <c r="J66" i="22"/>
  <c r="J60" i="22"/>
  <c r="J61" i="22"/>
  <c r="J62" i="22"/>
  <c r="J63" i="22"/>
  <c r="J64" i="22"/>
  <c r="J59" i="22"/>
  <c r="J51" i="22"/>
  <c r="J52" i="22"/>
  <c r="J53" i="22"/>
  <c r="J54" i="22"/>
  <c r="J55" i="22"/>
  <c r="J56" i="22"/>
  <c r="J57" i="22"/>
  <c r="J50" i="22"/>
  <c r="J49" i="22"/>
  <c r="J37" i="22"/>
  <c r="J38" i="22"/>
  <c r="J39" i="22"/>
  <c r="J40" i="22"/>
  <c r="J42" i="22"/>
  <c r="J43" i="22"/>
  <c r="J44" i="22"/>
  <c r="J45" i="22"/>
  <c r="J46" i="22"/>
  <c r="J47" i="22"/>
  <c r="J2" i="22"/>
  <c r="J3" i="22"/>
  <c r="J4" i="22"/>
  <c r="J5" i="22"/>
  <c r="J6" i="22"/>
  <c r="J7" i="22"/>
  <c r="J8" i="22"/>
  <c r="J9" i="22"/>
  <c r="J10" i="22"/>
  <c r="J11" i="22"/>
  <c r="J12" i="22"/>
  <c r="J13" i="22"/>
  <c r="J14" i="22"/>
  <c r="J15" i="22"/>
  <c r="J16" i="22"/>
  <c r="J17" i="22"/>
  <c r="J18" i="22"/>
  <c r="J19" i="22"/>
  <c r="J22" i="22"/>
  <c r="J23" i="22"/>
  <c r="J24" i="22"/>
  <c r="J25" i="22"/>
  <c r="J26" i="22"/>
  <c r="J27" i="22"/>
  <c r="J28" i="22"/>
  <c r="J21" i="22"/>
  <c r="J20" i="22"/>
  <c r="I21" i="21"/>
  <c r="I29" i="21"/>
  <c r="I20" i="21"/>
  <c r="I11" i="21"/>
  <c r="I8" i="21"/>
  <c r="I9" i="21"/>
  <c r="I7" i="21"/>
  <c r="I28" i="21"/>
  <c r="I25" i="21"/>
  <c r="I24" i="21"/>
  <c r="I23" i="21"/>
  <c r="I22" i="21"/>
  <c r="I19" i="21"/>
  <c r="I18" i="21"/>
  <c r="I17" i="21"/>
  <c r="I16" i="21"/>
  <c r="I15" i="21"/>
  <c r="I13" i="21"/>
  <c r="I14" i="21"/>
  <c r="I12" i="21"/>
  <c r="I6" i="21"/>
  <c r="I5" i="21"/>
  <c r="I4" i="21"/>
  <c r="I3" i="21"/>
  <c r="I2" i="21"/>
  <c r="G33" i="21" s="1"/>
  <c r="E3" i="32" s="1"/>
  <c r="I12" i="20"/>
  <c r="I11" i="20"/>
  <c r="I9" i="20"/>
  <c r="I8" i="20"/>
  <c r="I10" i="20"/>
  <c r="I14" i="20"/>
  <c r="I13" i="20"/>
  <c r="I17" i="20"/>
  <c r="I7" i="20"/>
  <c r="I6" i="20"/>
  <c r="I5" i="20"/>
  <c r="I4" i="20"/>
  <c r="I3" i="20"/>
  <c r="I2" i="20"/>
  <c r="H20" i="20" s="1"/>
  <c r="J50" i="13"/>
  <c r="D14" i="31" l="1"/>
  <c r="D3" i="31"/>
  <c r="E3" i="31" s="1"/>
  <c r="J126" i="22"/>
  <c r="J54" i="13"/>
  <c r="J16" i="13"/>
  <c r="J2" i="13"/>
  <c r="J8" i="13"/>
  <c r="F65" i="13"/>
  <c r="J64" i="13"/>
  <c r="J63" i="13"/>
  <c r="J62" i="13"/>
  <c r="J61" i="13"/>
  <c r="J60" i="13"/>
  <c r="J59" i="13"/>
  <c r="J58" i="13"/>
  <c r="J57" i="13"/>
  <c r="J56" i="13"/>
  <c r="J53" i="13"/>
  <c r="J55" i="13"/>
  <c r="J52" i="13"/>
  <c r="J51" i="13"/>
  <c r="J49" i="13"/>
  <c r="J48" i="13"/>
  <c r="J47" i="13"/>
  <c r="J46" i="13"/>
  <c r="J44" i="13"/>
  <c r="J43" i="13"/>
  <c r="J42" i="13"/>
  <c r="J41" i="13"/>
  <c r="J40" i="13"/>
  <c r="J39" i="13"/>
  <c r="J38" i="13"/>
  <c r="J37" i="13"/>
  <c r="J36" i="13"/>
  <c r="J35" i="13"/>
  <c r="J34" i="13"/>
  <c r="J33" i="13"/>
  <c r="J32" i="13"/>
  <c r="J31" i="13"/>
  <c r="J30" i="13"/>
  <c r="J29" i="13"/>
  <c r="J28" i="13"/>
  <c r="J27" i="13"/>
  <c r="J25" i="13"/>
  <c r="J24" i="13"/>
  <c r="J23" i="13"/>
  <c r="J15" i="13"/>
  <c r="J14" i="13"/>
  <c r="J13" i="13"/>
  <c r="J12" i="13"/>
  <c r="J11" i="13"/>
  <c r="J10" i="13"/>
  <c r="J9" i="13"/>
  <c r="J7" i="13"/>
  <c r="J6" i="13"/>
  <c r="J5" i="13"/>
  <c r="J4" i="13"/>
  <c r="J3" i="13"/>
  <c r="E5" i="32" l="1"/>
  <c r="E2" i="32"/>
  <c r="J65" i="13"/>
  <c r="I63" i="16" l="1"/>
  <c r="I62" i="16"/>
  <c r="I61" i="16"/>
  <c r="I60" i="16"/>
  <c r="I59" i="16"/>
  <c r="I58" i="16"/>
  <c r="I56" i="16"/>
  <c r="I55" i="16"/>
  <c r="I54" i="16"/>
  <c r="I53" i="16"/>
  <c r="I50" i="16"/>
  <c r="I49" i="16"/>
  <c r="I48" i="16"/>
  <c r="I47" i="16"/>
  <c r="I46" i="16"/>
  <c r="I45" i="16"/>
  <c r="I44" i="16"/>
  <c r="I7" i="16"/>
  <c r="K6" i="19" l="1"/>
  <c r="H64" i="16" l="1"/>
  <c r="I37" i="16" l="1"/>
  <c r="I36" i="16"/>
  <c r="I35" i="16"/>
  <c r="I34" i="16"/>
  <c r="I33" i="16"/>
  <c r="I32" i="16"/>
  <c r="I30" i="16"/>
  <c r="I29" i="16"/>
  <c r="I28" i="16"/>
  <c r="I27" i="16"/>
  <c r="I26" i="16"/>
  <c r="I24" i="16"/>
  <c r="I25" i="16"/>
  <c r="I23" i="16"/>
  <c r="I21" i="16"/>
  <c r="I20" i="16"/>
  <c r="I18" i="16"/>
  <c r="I17" i="16"/>
  <c r="I16" i="16"/>
  <c r="I13" i="16"/>
  <c r="I12" i="16"/>
  <c r="I11" i="16"/>
  <c r="I10" i="16"/>
  <c r="I9" i="16"/>
  <c r="I8" i="16"/>
  <c r="I6" i="16"/>
  <c r="I5" i="16"/>
  <c r="I4" i="16"/>
  <c r="I3" i="16"/>
  <c r="I2" i="16"/>
  <c r="I64" i="16" s="1"/>
  <c r="K21" i="12"/>
  <c r="K22" i="12"/>
  <c r="K24" i="12"/>
  <c r="K23" i="12"/>
  <c r="K20" i="12"/>
  <c r="K19" i="12"/>
  <c r="K18" i="12"/>
  <c r="K16" i="12"/>
  <c r="K12" i="12"/>
  <c r="K9" i="12"/>
  <c r="K8" i="12"/>
  <c r="K7" i="12"/>
  <c r="K6" i="12"/>
  <c r="K5" i="12"/>
  <c r="K4" i="12"/>
  <c r="K3" i="12"/>
  <c r="K2" i="12"/>
  <c r="K34" i="11"/>
  <c r="K32" i="11"/>
  <c r="K31" i="11"/>
  <c r="K30" i="11"/>
  <c r="K28" i="11"/>
  <c r="K27" i="11"/>
  <c r="K3" i="19" l="1"/>
  <c r="W1" i="19" l="1"/>
  <c r="K23" i="19"/>
  <c r="N23" i="19"/>
  <c r="O23" i="19" s="1"/>
  <c r="P23" i="19"/>
  <c r="K16" i="19"/>
  <c r="N16" i="19"/>
  <c r="O16" i="19" s="1"/>
  <c r="P16" i="19"/>
  <c r="K18" i="19"/>
  <c r="N18" i="19"/>
  <c r="O18" i="19"/>
  <c r="P18" i="19"/>
  <c r="K13" i="19"/>
  <c r="N13" i="19"/>
  <c r="O13" i="19" s="1"/>
  <c r="P13" i="19"/>
  <c r="K15" i="19"/>
  <c r="N15" i="19"/>
  <c r="O15" i="19"/>
  <c r="K11" i="19"/>
  <c r="N11" i="19"/>
  <c r="O11" i="19" s="1"/>
  <c r="P11" i="19"/>
  <c r="K12" i="19"/>
  <c r="N12" i="19"/>
  <c r="O12" i="19"/>
  <c r="K2" i="19"/>
  <c r="N2" i="19"/>
  <c r="O2" i="19"/>
  <c r="P2" i="19"/>
  <c r="N3" i="19"/>
  <c r="O3" i="19" s="1"/>
  <c r="P3" i="19"/>
  <c r="K4" i="19"/>
  <c r="N4" i="19"/>
  <c r="O4" i="19"/>
  <c r="K5" i="19"/>
  <c r="N5" i="19"/>
  <c r="O5" i="19" s="1"/>
  <c r="P5" i="19"/>
  <c r="K7" i="19"/>
  <c r="N7" i="19"/>
  <c r="O7" i="19"/>
  <c r="P7" i="19"/>
  <c r="K9" i="19"/>
  <c r="N9" i="19"/>
  <c r="O9" i="19"/>
  <c r="P9" i="19"/>
  <c r="K8" i="19"/>
  <c r="N8" i="19"/>
  <c r="O8" i="19"/>
  <c r="P8" i="19"/>
  <c r="K10" i="19"/>
  <c r="N10" i="19"/>
  <c r="O10" i="19"/>
  <c r="P10" i="19"/>
  <c r="K20" i="19"/>
  <c r="N20" i="19"/>
  <c r="O20" i="19"/>
  <c r="K22" i="19"/>
  <c r="N22" i="19"/>
  <c r="O22" i="19"/>
  <c r="P22" i="19"/>
  <c r="K19" i="19"/>
  <c r="N19" i="19"/>
  <c r="O19" i="19"/>
  <c r="P19" i="19"/>
  <c r="K24" i="19"/>
  <c r="N24" i="19"/>
  <c r="O24" i="19"/>
  <c r="K21" i="19"/>
  <c r="N21" i="19"/>
  <c r="O21" i="19"/>
  <c r="P21" i="19"/>
  <c r="N6" i="19"/>
  <c r="O6" i="19"/>
  <c r="P6" i="19"/>
  <c r="P14" i="19" l="1"/>
  <c r="P17" i="19"/>
  <c r="P25" i="19"/>
  <c r="P24" i="19"/>
  <c r="P20" i="19"/>
  <c r="P4" i="19"/>
  <c r="P12" i="19"/>
  <c r="P15" i="19"/>
  <c r="J26" i="12" l="1"/>
  <c r="K26" i="12" l="1"/>
  <c r="I66" i="16" s="1"/>
  <c r="J35" i="11"/>
  <c r="L124" i="5" l="1"/>
  <c r="K26" i="11" l="1"/>
  <c r="K25" i="11"/>
  <c r="K24" i="11"/>
  <c r="K23" i="11"/>
  <c r="K22" i="11"/>
  <c r="K21" i="11"/>
  <c r="K20" i="11"/>
  <c r="K19" i="11"/>
  <c r="K18" i="11"/>
  <c r="K17" i="11"/>
  <c r="K16" i="11"/>
  <c r="K15" i="11"/>
  <c r="K14" i="11"/>
  <c r="K13" i="11"/>
  <c r="K12" i="11"/>
  <c r="K11" i="11"/>
  <c r="K8" i="11"/>
  <c r="K9" i="11"/>
  <c r="K7" i="11"/>
  <c r="K5" i="11"/>
  <c r="K4" i="11"/>
  <c r="K31" i="10"/>
  <c r="K20" i="10"/>
  <c r="J35" i="10"/>
  <c r="K3" i="11"/>
  <c r="K2" i="11"/>
  <c r="K34" i="10"/>
  <c r="K33" i="10"/>
  <c r="K32" i="10"/>
  <c r="K28" i="10"/>
  <c r="K27" i="10"/>
  <c r="K26" i="10"/>
  <c r="K25" i="10"/>
  <c r="K24" i="10"/>
  <c r="K23" i="10"/>
  <c r="K22" i="10"/>
  <c r="K21" i="10"/>
  <c r="K17" i="10"/>
  <c r="K16" i="10"/>
  <c r="K14" i="10"/>
  <c r="K11" i="10"/>
  <c r="K13" i="10"/>
  <c r="K12" i="10"/>
  <c r="K10" i="10"/>
  <c r="K9" i="10"/>
  <c r="K8" i="10"/>
  <c r="K7" i="10"/>
  <c r="K6" i="10"/>
  <c r="K5" i="10"/>
  <c r="K4" i="10"/>
  <c r="K3" i="10"/>
  <c r="K2" i="10"/>
  <c r="K35" i="10" s="1"/>
  <c r="M65" i="5"/>
  <c r="M33" i="5"/>
  <c r="M39" i="5"/>
  <c r="K39" i="5"/>
  <c r="L69" i="8"/>
  <c r="L53" i="8"/>
  <c r="K53" i="8"/>
  <c r="K161" i="7"/>
  <c r="K138" i="7"/>
  <c r="K83" i="7"/>
  <c r="K77" i="7"/>
  <c r="K62" i="7"/>
  <c r="K42" i="7"/>
  <c r="K69" i="8"/>
  <c r="K51" i="8"/>
  <c r="L51" i="8"/>
  <c r="K32" i="8"/>
  <c r="L32" i="8"/>
  <c r="K103" i="8"/>
  <c r="L103" i="8"/>
  <c r="M56" i="5"/>
  <c r="L35" i="6"/>
  <c r="K35" i="6"/>
  <c r="F124" i="5"/>
  <c r="F115" i="8"/>
  <c r="G114" i="8"/>
  <c r="G113" i="8"/>
  <c r="K79" i="8"/>
  <c r="L79" i="8"/>
  <c r="K82" i="8"/>
  <c r="L82" i="8"/>
  <c r="K87" i="8"/>
  <c r="L87" i="8"/>
  <c r="K93" i="8"/>
  <c r="L93" i="8"/>
  <c r="K39" i="8"/>
  <c r="L39" i="8"/>
  <c r="K2" i="8"/>
  <c r="L2" i="8"/>
  <c r="K47" i="8"/>
  <c r="L47" i="8"/>
  <c r="K65" i="5"/>
  <c r="F52" i="6"/>
  <c r="K2" i="6"/>
  <c r="L2" i="6"/>
  <c r="K13" i="6"/>
  <c r="L13" i="6"/>
  <c r="K74" i="5"/>
  <c r="K85" i="5"/>
  <c r="K116" i="5"/>
  <c r="L52" i="6"/>
  <c r="F117" i="9"/>
  <c r="K113" i="9"/>
  <c r="K99" i="9"/>
  <c r="K84" i="9"/>
  <c r="K78" i="9"/>
  <c r="K68" i="9"/>
  <c r="K59" i="9"/>
  <c r="K31" i="9"/>
  <c r="K15" i="9"/>
  <c r="K2" i="9"/>
  <c r="K117" i="9"/>
  <c r="K14" i="7"/>
  <c r="F110" i="8"/>
  <c r="K17" i="8"/>
  <c r="L17" i="8"/>
  <c r="K7" i="8"/>
  <c r="L7" i="8"/>
  <c r="L110" i="8"/>
  <c r="K110" i="8"/>
  <c r="K170" i="7"/>
  <c r="F200" i="7"/>
  <c r="K153" i="7"/>
  <c r="K130" i="7"/>
  <c r="K120" i="7"/>
  <c r="K114" i="7"/>
  <c r="K107" i="7"/>
  <c r="K97" i="7"/>
  <c r="K49" i="7"/>
  <c r="K30" i="7"/>
  <c r="K2" i="7"/>
  <c r="K200" i="7"/>
  <c r="K109" i="5"/>
  <c r="K101" i="5"/>
  <c r="M85" i="5"/>
  <c r="M74" i="5"/>
  <c r="K56" i="5"/>
  <c r="K49" i="5"/>
  <c r="M49" i="5"/>
  <c r="K33" i="5"/>
  <c r="K25" i="5"/>
  <c r="M25" i="5"/>
  <c r="K22" i="5"/>
  <c r="M22" i="5"/>
  <c r="K12" i="5"/>
  <c r="M12" i="5"/>
  <c r="K2" i="5"/>
  <c r="M101" i="5"/>
  <c r="P116" i="5"/>
  <c r="O116" i="5"/>
  <c r="M2" i="5"/>
  <c r="M124" i="5" s="1"/>
  <c r="O56" i="5"/>
  <c r="M126" i="5"/>
  <c r="P56" i="5"/>
  <c r="K35" i="11" l="1"/>
  <c r="K37" i="11" s="1"/>
</calcChain>
</file>

<file path=xl/sharedStrings.xml><?xml version="1.0" encoding="utf-8"?>
<sst xmlns="http://schemas.openxmlformats.org/spreadsheetml/2006/main" count="6895" uniqueCount="2173">
  <si>
    <t>AEROPUERTO</t>
  </si>
  <si>
    <t>OACI</t>
  </si>
  <si>
    <t>IND 3</t>
  </si>
  <si>
    <t>AYUDA</t>
  </si>
  <si>
    <t>Asociado a</t>
  </si>
  <si>
    <t>CABECERA</t>
  </si>
  <si>
    <t>AÑO DE INSTALACION</t>
  </si>
  <si>
    <t>ESTADO DE EQUIPO</t>
  </si>
  <si>
    <t>ESTADO DE VFC</t>
  </si>
  <si>
    <t>ÚLTIMA VFC</t>
  </si>
  <si>
    <t>VENCIMIENTO VERIFICACION</t>
  </si>
  <si>
    <t>ULT ALARMA</t>
  </si>
  <si>
    <t>ÚLTIMO MONITOR</t>
  </si>
  <si>
    <t>ALARMA S/N</t>
  </si>
  <si>
    <t>PROX. MONITOR</t>
  </si>
  <si>
    <t>PAPI ASOC ILS DESEABLE S/N</t>
  </si>
  <si>
    <t>PERÍODO 
ENTRE VFC</t>
  </si>
  <si>
    <t>Responsable Manteniento</t>
  </si>
  <si>
    <t>OBS</t>
  </si>
  <si>
    <t>CIRCUITO</t>
  </si>
  <si>
    <t>HOY</t>
  </si>
  <si>
    <t>Corresponde</t>
  </si>
  <si>
    <t>NDB</t>
  </si>
  <si>
    <t>F/S</t>
  </si>
  <si>
    <t>EANA</t>
  </si>
  <si>
    <t>VOR</t>
  </si>
  <si>
    <t>DME</t>
  </si>
  <si>
    <t>TANDIL</t>
  </si>
  <si>
    <t>ILS</t>
  </si>
  <si>
    <t>JUNIN</t>
  </si>
  <si>
    <t>GENERAL ROCA</t>
  </si>
  <si>
    <t>1991</t>
  </si>
  <si>
    <t>CORRIENTES</t>
  </si>
  <si>
    <t>CRR</t>
  </si>
  <si>
    <t>ALS</t>
  </si>
  <si>
    <t>20</t>
  </si>
  <si>
    <t>Provincia de Corrientes</t>
  </si>
  <si>
    <t>NORTE</t>
  </si>
  <si>
    <t>-</t>
  </si>
  <si>
    <t>FAA</t>
  </si>
  <si>
    <t>ROSARIO</t>
  </si>
  <si>
    <t>ROS</t>
  </si>
  <si>
    <t>02</t>
  </si>
  <si>
    <t>CORDOBA</t>
  </si>
  <si>
    <t>CBA</t>
  </si>
  <si>
    <t>OK</t>
  </si>
  <si>
    <t>AA2000</t>
  </si>
  <si>
    <t>EZEIZA</t>
  </si>
  <si>
    <t>LI</t>
  </si>
  <si>
    <t>VILLA REYNOLDS</t>
  </si>
  <si>
    <t>RYD</t>
  </si>
  <si>
    <t>RECONQUISTA</t>
  </si>
  <si>
    <t>RTA</t>
  </si>
  <si>
    <t>AVASIS</t>
  </si>
  <si>
    <t>BAHIA BLANCA</t>
  </si>
  <si>
    <t>PAPI</t>
  </si>
  <si>
    <t>2015</t>
  </si>
  <si>
    <t>SANTA ROSA</t>
  </si>
  <si>
    <t>EANA/INDRA</t>
  </si>
  <si>
    <t>NEUQUEN</t>
  </si>
  <si>
    <t>2001</t>
  </si>
  <si>
    <t>01</t>
  </si>
  <si>
    <t>Deseable cada 180 dias junto a ILS.</t>
  </si>
  <si>
    <t>SAN JUAN</t>
  </si>
  <si>
    <t>SANU</t>
  </si>
  <si>
    <t>JUA</t>
  </si>
  <si>
    <t>Última VFC con alarma sobre equipo N°1.</t>
  </si>
  <si>
    <t>LA RIOJA</t>
  </si>
  <si>
    <t>SANL</t>
  </si>
  <si>
    <t>LAR</t>
  </si>
  <si>
    <t>1995</t>
  </si>
  <si>
    <t>Última VFC con alarma sobre equipo N°2.</t>
  </si>
  <si>
    <t>TERMAS DE RIO HONDO</t>
  </si>
  <si>
    <t>SANR</t>
  </si>
  <si>
    <t>TRH</t>
  </si>
  <si>
    <t>2017</t>
  </si>
  <si>
    <t xml:space="preserve">Última VFC con alarma sobre equipo N°2.  </t>
  </si>
  <si>
    <t>TUCUMAN</t>
  </si>
  <si>
    <t>SANT</t>
  </si>
  <si>
    <t>TUC</t>
  </si>
  <si>
    <t>2019</t>
  </si>
  <si>
    <t>Última VFC con alarma sobre equipo N°1. 
Posee ALS 02 verificado 16-10-21.
Habilitación 7/06/2019.</t>
  </si>
  <si>
    <t>JUJUY</t>
  </si>
  <si>
    <t>SASJ</t>
  </si>
  <si>
    <t>JUJ</t>
  </si>
  <si>
    <t>Última VFC con alarma sobre equipo N°1.
Posee ALS 34 verificado 24-10-21.</t>
  </si>
  <si>
    <t>SALTA</t>
  </si>
  <si>
    <t>SASA</t>
  </si>
  <si>
    <t>SAL</t>
  </si>
  <si>
    <t>2013</t>
  </si>
  <si>
    <t xml:space="preserve">OK </t>
  </si>
  <si>
    <t>Última VFC con alarma sobre equipo N°1.
ALS 02: Última VFC 29-3-22.</t>
  </si>
  <si>
    <t>FORMOSA</t>
  </si>
  <si>
    <t>FSA</t>
  </si>
  <si>
    <t>Habilitación 30/01/2020.</t>
  </si>
  <si>
    <t>EANA/VEC</t>
  </si>
  <si>
    <t>Habilitación 14/09/2020.</t>
  </si>
  <si>
    <t>RESISTENCIA</t>
  </si>
  <si>
    <t>SIS</t>
  </si>
  <si>
    <t>POSADAS</t>
  </si>
  <si>
    <t>POS</t>
  </si>
  <si>
    <t>IGUAZU</t>
  </si>
  <si>
    <t>IGU</t>
  </si>
  <si>
    <t xml:space="preserve">SGO. DEL ESTERO </t>
  </si>
  <si>
    <t>SANE</t>
  </si>
  <si>
    <t>SDE</t>
  </si>
  <si>
    <t>CATAMARCA</t>
  </si>
  <si>
    <t>SANC</t>
  </si>
  <si>
    <t>CAT</t>
  </si>
  <si>
    <t>2011</t>
  </si>
  <si>
    <t>SAUCE VIEJO</t>
  </si>
  <si>
    <t>SVO</t>
  </si>
  <si>
    <t>GUALEGUAYCHU</t>
  </si>
  <si>
    <t>GUA</t>
  </si>
  <si>
    <t>1992</t>
  </si>
  <si>
    <t>2005</t>
  </si>
  <si>
    <t>RIO CUARTO</t>
  </si>
  <si>
    <t>TRC</t>
  </si>
  <si>
    <t>EDASA</t>
  </si>
  <si>
    <t>2012</t>
  </si>
  <si>
    <t>PARANA</t>
  </si>
  <si>
    <t>PAR</t>
  </si>
  <si>
    <t>CERES</t>
  </si>
  <si>
    <t>MDA ELECTRIC</t>
  </si>
  <si>
    <t>MENDOZA</t>
  </si>
  <si>
    <t>DOZ</t>
  </si>
  <si>
    <t>SANTA ROSA DE CONLARA</t>
  </si>
  <si>
    <t>Provincia de San Luis</t>
  </si>
  <si>
    <t>SAN LUIS</t>
  </si>
  <si>
    <t>AEROPARQUE</t>
  </si>
  <si>
    <t>AER</t>
  </si>
  <si>
    <t>PALOMAR</t>
  </si>
  <si>
    <t>SAN FERNANDO</t>
  </si>
  <si>
    <t>MAR DEL PLATA</t>
  </si>
  <si>
    <t>TRELEW</t>
  </si>
  <si>
    <t>COM. RIVADAVIA</t>
  </si>
  <si>
    <t>GENERAL BELGRANO</t>
  </si>
  <si>
    <t>RIO GALLEGOS</t>
  </si>
  <si>
    <t>RIO GRANDE</t>
  </si>
  <si>
    <t>USHUAIA</t>
  </si>
  <si>
    <t>USU</t>
  </si>
  <si>
    <t>EL CALAFATE</t>
  </si>
  <si>
    <t>PUERTO MADRYN</t>
  </si>
  <si>
    <t>ESQUEL</t>
  </si>
  <si>
    <t>ESQ</t>
  </si>
  <si>
    <t>BARILOCHE</t>
  </si>
  <si>
    <t>BAR</t>
  </si>
  <si>
    <t>29</t>
  </si>
  <si>
    <t>2010</t>
  </si>
  <si>
    <t>DVOR</t>
  </si>
  <si>
    <t>London Supply</t>
  </si>
  <si>
    <t>SAN RAFAEL</t>
  </si>
  <si>
    <t>1979</t>
  </si>
  <si>
    <t>MALARGUE</t>
  </si>
  <si>
    <t>1987</t>
  </si>
  <si>
    <t>CHAPELCO</t>
  </si>
  <si>
    <t>CHOELE CHOEL</t>
  </si>
  <si>
    <t>GENERAL PICO</t>
  </si>
  <si>
    <t> </t>
  </si>
  <si>
    <t>QUILMES</t>
  </si>
  <si>
    <t>18</t>
  </si>
  <si>
    <t>2</t>
  </si>
  <si>
    <t>34</t>
  </si>
  <si>
    <t>VEC</t>
  </si>
  <si>
    <t xml:space="preserve">LABOULAYE </t>
  </si>
  <si>
    <t>LYE</t>
  </si>
  <si>
    <t>MARCOS JUAREZ</t>
  </si>
  <si>
    <t>MJZ</t>
  </si>
  <si>
    <t>SCA</t>
  </si>
  <si>
    <t>LA PLATA</t>
  </si>
  <si>
    <t>SAN ANTONIO DE ARECO</t>
  </si>
  <si>
    <t>VIEDMA</t>
  </si>
  <si>
    <t>PERITO MORENO</t>
  </si>
  <si>
    <t>28</t>
  </si>
  <si>
    <t>SAN JULIAN</t>
  </si>
  <si>
    <t>REFERENCIA</t>
  </si>
  <si>
    <t>SIGNIFICADO</t>
  </si>
  <si>
    <t>Estado de vencimiento favorable.</t>
  </si>
  <si>
    <t>A más de 30 días de vencimiento.</t>
  </si>
  <si>
    <t>Estado de vencimiento WARNING .</t>
  </si>
  <si>
    <t>A más de 10 días de vencimiento.</t>
  </si>
  <si>
    <t>Estado de vencimiento próximo a vencer.</t>
  </si>
  <si>
    <t>A menos de 10 días de vencimiento.</t>
  </si>
  <si>
    <t>Estado vencido.</t>
  </si>
  <si>
    <t>Exceso del lapso máximo entre verificaciones.</t>
  </si>
  <si>
    <t>Deseable</t>
  </si>
  <si>
    <t xml:space="preserve">Visuales PAPI </t>
  </si>
  <si>
    <t>Verificar ayudas visuales asociadas a cabeceras instrumental.</t>
  </si>
  <si>
    <t>Alarmas en monitores de ILS</t>
  </si>
  <si>
    <t>Corresponde verificar alarmas en monitor de ILS.</t>
  </si>
  <si>
    <t>EN PROCESO</t>
  </si>
  <si>
    <t>Verificación en proceso.</t>
  </si>
  <si>
    <t>Comprende verificación aérea y recepción de documentación pendiente. Una vez finalizado el proceso, el campo se limpia.</t>
  </si>
  <si>
    <t>Aerotec</t>
  </si>
  <si>
    <t>Total</t>
  </si>
  <si>
    <t>Disponibles</t>
  </si>
  <si>
    <t>Enero</t>
  </si>
  <si>
    <t>Febrero</t>
  </si>
  <si>
    <t>Marzo</t>
  </si>
  <si>
    <t>Abril</t>
  </si>
  <si>
    <t>Mayo</t>
  </si>
  <si>
    <t>Junio</t>
  </si>
  <si>
    <t>Julio</t>
  </si>
  <si>
    <t>Agosto</t>
  </si>
  <si>
    <t>Septiembre</t>
  </si>
  <si>
    <t>Octubre</t>
  </si>
  <si>
    <t>Noviembre</t>
  </si>
  <si>
    <t>Diciembre</t>
  </si>
  <si>
    <t>$ FAA</t>
  </si>
  <si>
    <t>$ Aerotec</t>
  </si>
  <si>
    <t>N/D</t>
  </si>
  <si>
    <t>Se facturaron 17,1</t>
  </si>
  <si>
    <t>Sitio</t>
  </si>
  <si>
    <t>Sistema</t>
  </si>
  <si>
    <t>Vencimiento</t>
  </si>
  <si>
    <t>Verificación</t>
  </si>
  <si>
    <t>Hs. Previstas</t>
  </si>
  <si>
    <t>Dia</t>
  </si>
  <si>
    <t>HS. HS Voladas en LOGS</t>
  </si>
  <si>
    <t>Hs. Voladas según FFAA</t>
  </si>
  <si>
    <t>Corresponde EANA</t>
  </si>
  <si>
    <t>Tramo: SITIO DESPEGUE-SITIO ARRIBO</t>
  </si>
  <si>
    <t>HS VFC Habilitación</t>
  </si>
  <si>
    <t>Responsable de mantenimiento</t>
  </si>
  <si>
    <t>Observaciones</t>
  </si>
  <si>
    <t>PAPI 29</t>
  </si>
  <si>
    <t>ILS DME</t>
  </si>
  <si>
    <t>PAPI 01</t>
  </si>
  <si>
    <t>PAPI 19</t>
  </si>
  <si>
    <t>REILS 19</t>
  </si>
  <si>
    <t>VOR DME</t>
  </si>
  <si>
    <t>PAPI 23</t>
  </si>
  <si>
    <t>Reparación.</t>
  </si>
  <si>
    <t>TOTAL SEGUN FFAA</t>
  </si>
  <si>
    <t>TOTAL EANA</t>
  </si>
  <si>
    <t>Hs. Voladas según AEROTEC</t>
  </si>
  <si>
    <t>Volado</t>
  </si>
  <si>
    <t>Tramos</t>
  </si>
  <si>
    <t>Actividad</t>
  </si>
  <si>
    <t>Hs. VFC Habilitación</t>
  </si>
  <si>
    <t>PAPI 24</t>
  </si>
  <si>
    <t>RAE-RYD</t>
  </si>
  <si>
    <t>Ferry</t>
  </si>
  <si>
    <t>RYD-RYD</t>
  </si>
  <si>
    <t>VFC VOR</t>
  </si>
  <si>
    <t>Satisface procedimiento.</t>
  </si>
  <si>
    <t>PAPI 06</t>
  </si>
  <si>
    <t>Asociado.</t>
  </si>
  <si>
    <t>SRA-SRA</t>
  </si>
  <si>
    <t>SRA-MLG</t>
  </si>
  <si>
    <t>MLG-MLG</t>
  </si>
  <si>
    <t>MLG-RAE</t>
  </si>
  <si>
    <t>PAPI 36</t>
  </si>
  <si>
    <t>RAE-DOZ</t>
  </si>
  <si>
    <t>PAPI 18</t>
  </si>
  <si>
    <t>DOZ-DOZ</t>
  </si>
  <si>
    <t>DOZ-RAE</t>
  </si>
  <si>
    <t>VFC PAPI</t>
  </si>
  <si>
    <t>Total AEROTEC</t>
  </si>
  <si>
    <t>Total EANA</t>
  </si>
  <si>
    <t>VOR/DME</t>
  </si>
  <si>
    <t>Satisface procedimiento.
PTO comprobación comprobado.</t>
  </si>
  <si>
    <t>VFC VOR
Ferry</t>
  </si>
  <si>
    <t>Solped 3 entregada en Compras 7-6-23.</t>
  </si>
  <si>
    <t>DISMINUCION</t>
  </si>
  <si>
    <t>POR EQUIPO</t>
  </si>
  <si>
    <t>POR EL TOTAL</t>
  </si>
  <si>
    <t>PAPI 35R</t>
  </si>
  <si>
    <t>MDP-MDP</t>
  </si>
  <si>
    <t>MDP-BCA</t>
  </si>
  <si>
    <t>Efectiva alarmas en TX2.
Satisface procedimiento.</t>
  </si>
  <si>
    <t>PAPI 17L</t>
  </si>
  <si>
    <t>BCA-BCA</t>
  </si>
  <si>
    <t>PAPI 11</t>
  </si>
  <si>
    <t>PAPI 07</t>
  </si>
  <si>
    <t>TRE-TRE</t>
  </si>
  <si>
    <t>Efectiva alarmas en TX1.
Satisface procedimiento.</t>
  </si>
  <si>
    <t>PAPI 25</t>
  </si>
  <si>
    <t>ALS 25</t>
  </si>
  <si>
    <t>No estaba pedido.</t>
  </si>
  <si>
    <t>TRE-CRV</t>
  </si>
  <si>
    <t>CRV-CRV</t>
  </si>
  <si>
    <t>CRV-PTM</t>
  </si>
  <si>
    <t>PAPI 28</t>
  </si>
  <si>
    <t>PTM-CRV</t>
  </si>
  <si>
    <t>PAR-CRV</t>
  </si>
  <si>
    <t>CRV-GAL</t>
  </si>
  <si>
    <t>GAL-GAL</t>
  </si>
  <si>
    <t>Asociado satisface.</t>
  </si>
  <si>
    <t>PAPI 26</t>
  </si>
  <si>
    <t>GAL-ECA</t>
  </si>
  <si>
    <t>ECA-ECA</t>
  </si>
  <si>
    <t>ECA-ESQ</t>
  </si>
  <si>
    <t>ESQ-ESQ</t>
  </si>
  <si>
    <t>ESQ-BAR</t>
  </si>
  <si>
    <t>BAR-BAR</t>
  </si>
  <si>
    <t>ALS 29</t>
  </si>
  <si>
    <t>BAR-NEU</t>
  </si>
  <si>
    <t>PAPI 09</t>
  </si>
  <si>
    <t>NEU-NEU</t>
  </si>
  <si>
    <t>PAPI 27</t>
  </si>
  <si>
    <t>NEU-ESQ</t>
  </si>
  <si>
    <t>PAR-SCA</t>
  </si>
  <si>
    <t>SCA-SCA</t>
  </si>
  <si>
    <t>LI 11</t>
  </si>
  <si>
    <t>SCA-PAR</t>
  </si>
  <si>
    <t>PAR-PAR</t>
  </si>
  <si>
    <t>PAPI 35</t>
  </si>
  <si>
    <t>PAR-EZE</t>
  </si>
  <si>
    <t>EZE-PAL</t>
  </si>
  <si>
    <t>PAL-EZE</t>
  </si>
  <si>
    <t>ALS 11</t>
  </si>
  <si>
    <t>EZE-EZE</t>
  </si>
  <si>
    <t>PAPI 13</t>
  </si>
  <si>
    <t>PAL-AER</t>
  </si>
  <si>
    <t>PAPI 31</t>
  </si>
  <si>
    <t>AER-AER</t>
  </si>
  <si>
    <t>LI 31</t>
  </si>
  <si>
    <t>AER-PAL</t>
  </si>
  <si>
    <t>ALS 13</t>
  </si>
  <si>
    <t>ALS 31</t>
  </si>
  <si>
    <t>PAL-PAL</t>
  </si>
  <si>
    <t>PAPI 17</t>
  </si>
  <si>
    <t>PAL-FDO</t>
  </si>
  <si>
    <t>PAPI 05</t>
  </si>
  <si>
    <t>FDO-FDO</t>
  </si>
  <si>
    <t>FDO-PAL</t>
  </si>
  <si>
    <t>FDO-PAR</t>
  </si>
  <si>
    <t>PAR-MDP</t>
  </si>
  <si>
    <t>REILS 31</t>
  </si>
  <si>
    <t>PAR-SVO</t>
  </si>
  <si>
    <t>29-3: Se posterga SVO y GUA por MET al 2/4.</t>
  </si>
  <si>
    <t>ILS/DME</t>
  </si>
  <si>
    <t>SVO-SVO</t>
  </si>
  <si>
    <t>PAPI 21</t>
  </si>
  <si>
    <t>SVO-PAR</t>
  </si>
  <si>
    <t>ALS 21</t>
  </si>
  <si>
    <t>PAR-ROS</t>
  </si>
  <si>
    <t>30-3: Se posterga GUA por MET al 3/4.
Satisface procedimiento.
PTO comprobación NO COMPROBADO.</t>
  </si>
  <si>
    <t>REILS 02</t>
  </si>
  <si>
    <t>ROS-ROS</t>
  </si>
  <si>
    <t>Provincia</t>
  </si>
  <si>
    <t>No utilizable.</t>
  </si>
  <si>
    <t>ROS-PAR</t>
  </si>
  <si>
    <t>(REAL) ROS-PAR-MJZ 318Km.
ROS-MJZ 141Km.</t>
  </si>
  <si>
    <t>PAPI 20</t>
  </si>
  <si>
    <t>PAPI 02</t>
  </si>
  <si>
    <t>ALS 20</t>
  </si>
  <si>
    <t xml:space="preserve">Asociado. Habilitación pedida el 14-3-23. </t>
  </si>
  <si>
    <t>REILS 20</t>
  </si>
  <si>
    <t>Habilitación.
Se interrumpe campaña el 3/4 por semana Santa.</t>
  </si>
  <si>
    <t>PAR-TRC</t>
  </si>
  <si>
    <t>10-4 Se informa novedad técnica en Aeronave FAA. Se posterga tarea restante.
14-4 No dispone PTO VFC VOR.</t>
  </si>
  <si>
    <t>TRC-TRC</t>
  </si>
  <si>
    <t>(REAL) MJZ-TRC-LYE-TRC 492Km.
MJZ-LYE-TRC 341 Km.</t>
  </si>
  <si>
    <t>Satisface procedimiento.
PTO comprobación no dispone.</t>
  </si>
  <si>
    <t>Asociado. Satisface.</t>
  </si>
  <si>
    <t>TRC-ESC</t>
  </si>
  <si>
    <t>Procedimientos:
VOR RWY 23 NO SATISFACE
VOR X RWY 19 SATISFACE
Satisface PTO VFC VOR.</t>
  </si>
  <si>
    <t>ESC-CBA</t>
  </si>
  <si>
    <t>ESC-CBA 14,7 Km.</t>
  </si>
  <si>
    <t>CBA-CBA</t>
  </si>
  <si>
    <t>Asociado. No utilizable.</t>
  </si>
  <si>
    <t>CBA-ESC</t>
  </si>
  <si>
    <t>ESC-ESC</t>
  </si>
  <si>
    <t>Efectiva alarmas en TX1.
Satisface procedimiento.
PAPI 19 No disponible.</t>
  </si>
  <si>
    <t>ESC-PAR</t>
  </si>
  <si>
    <t>(REAL)ESC-PAR 361 Km.
CBA-PAR 357 Km.</t>
  </si>
  <si>
    <t>Trasladado el 14-3-23.
18-4 Se Posterga al 23-4. 
19-4 Se reprograma al 21-4.</t>
  </si>
  <si>
    <t>Satisface procedimiento.
PTO comprobación no satisface.</t>
  </si>
  <si>
    <t>Liquidación solicitada a FAA</t>
  </si>
  <si>
    <t>Conforme N°</t>
  </si>
  <si>
    <t>101-230529-121029</t>
  </si>
  <si>
    <t>RSMA</t>
  </si>
  <si>
    <t>15/16-mar</t>
  </si>
  <si>
    <t>Verificación de Envolvente Externa, Precisión de Azimut, Cobertura en Ruta y Altura absoluta.</t>
  </si>
  <si>
    <t>Vel Crucero TEXAN(km/h)</t>
  </si>
  <si>
    <t>Vel Crucero Learjet 35A (km/h)</t>
  </si>
  <si>
    <t xml:space="preserve">1 Hora Crucero TEXAN </t>
  </si>
  <si>
    <t>Hora Crucero LearJet</t>
  </si>
  <si>
    <t>PAR-ESC</t>
  </si>
  <si>
    <t>PAR-FSA</t>
  </si>
  <si>
    <t>Efectiva alarmas en TX1.
22-3 Se posterga 24hs inicio de VFC.
Satisface procedimiento.</t>
  </si>
  <si>
    <t>FSA-FSA</t>
  </si>
  <si>
    <t>Satisface procedimiento.
No disponde de PTO VFC VOR.</t>
  </si>
  <si>
    <t>FSA:CRR</t>
  </si>
  <si>
    <t>CRR-CRR</t>
  </si>
  <si>
    <t>Efectiva alarmas en TX2.
Satisface procedimiento.
PAPI asociado satisface.</t>
  </si>
  <si>
    <t>PAPI 03</t>
  </si>
  <si>
    <t>Satisface procedimiento.
No comprobado PTO VFC VOR.</t>
  </si>
  <si>
    <t>CRR-POS</t>
  </si>
  <si>
    <t>POS-POS</t>
  </si>
  <si>
    <t>Asociado.
Satisface.</t>
  </si>
  <si>
    <t>Se corta antes registro de APP.</t>
  </si>
  <si>
    <t>POS-IGU</t>
  </si>
  <si>
    <t>Satisface procedimiento.
No satisface PTO VFC VOR.</t>
  </si>
  <si>
    <t>IGU-IGU</t>
  </si>
  <si>
    <t>Maniobra 28/03/2023  9:19:00?</t>
  </si>
  <si>
    <t>Maniobra 29/03/2023  9:18:00?</t>
  </si>
  <si>
    <t>AVASIS 10</t>
  </si>
  <si>
    <t>IGU-RTA</t>
  </si>
  <si>
    <t>RTA-RTA</t>
  </si>
  <si>
    <t>Maniobra 2023/03/29 14:46:24?</t>
  </si>
  <si>
    <t>RTA-PAR</t>
  </si>
  <si>
    <t xml:space="preserve">101-230524-135438 </t>
  </si>
  <si>
    <t>No incluye VFC Radar PAR.</t>
  </si>
  <si>
    <t>Liquidación HS Texan solicitada a FAA
Aprobadas por MMiller 10-7</t>
  </si>
  <si>
    <t>RAE-JUA</t>
  </si>
  <si>
    <t>JUA-JUA</t>
  </si>
  <si>
    <t>VFC ILS PAPI</t>
  </si>
  <si>
    <t>JUA-LAR</t>
  </si>
  <si>
    <t>LAR-CAT</t>
  </si>
  <si>
    <t>Ferry a CAT por falta de Combustible en LAR.</t>
  </si>
  <si>
    <t>CAT-LAR</t>
  </si>
  <si>
    <t>LAR-LAR</t>
  </si>
  <si>
    <t xml:space="preserve">VFC ILS  </t>
  </si>
  <si>
    <t>CAT-SDE</t>
  </si>
  <si>
    <t>Maniobra 9:36hs : Posicionamiento de la aeronave para tomar correctamente la medida.</t>
  </si>
  <si>
    <t>SDE-SDE</t>
  </si>
  <si>
    <t>SDE-TRH</t>
  </si>
  <si>
    <t>Satisface procedimiento.
PTO comprobación VOR no disponible.</t>
  </si>
  <si>
    <t>TRH-TRH</t>
  </si>
  <si>
    <t>TRH-TUC</t>
  </si>
  <si>
    <t>Asociado.
Ferry a TUC por falta de Combustible en TRH.</t>
  </si>
  <si>
    <t>TUC-TRH</t>
  </si>
  <si>
    <t>TUC-TUC</t>
  </si>
  <si>
    <t>Satisface procedimiento.
Maniobra 17:46hs: Circuito de espera.
Maniobra 19:25hs: Posicionamiento de la aeronave para tomar correctamente la medida.</t>
  </si>
  <si>
    <t>VFC ILS PAPI ALS</t>
  </si>
  <si>
    <t>Asociado.
Maniobra 11:54hs: Circuito de espera y toma de medida (en los PAPI se pueden tomar de 17 grados de cada lado del eje).</t>
  </si>
  <si>
    <t>ALS 02</t>
  </si>
  <si>
    <t>Incluido 15-3.
Satisface procedimiento.
PTO comprobación comprobado.</t>
  </si>
  <si>
    <t>TUC-SAL</t>
  </si>
  <si>
    <t>SAL-SAL</t>
  </si>
  <si>
    <t>Asociado.
Maniobra 12:11hs: Circuito de espera y toma de medida (en los PAPI se pueden tomar de 17 grados de cada lado del eje).
Maniobra 10:57hs: Circuito de espera.</t>
  </si>
  <si>
    <t>SAL-JUJ</t>
  </si>
  <si>
    <t>PAPI 34</t>
  </si>
  <si>
    <t>JUJ-JUJ</t>
  </si>
  <si>
    <t>ALS 34</t>
  </si>
  <si>
    <t>JUJ-SAL</t>
  </si>
  <si>
    <t>SAL-TUC</t>
  </si>
  <si>
    <t>TUC-RAE</t>
  </si>
  <si>
    <t>TOTAL AEROTEC</t>
  </si>
  <si>
    <t>Factura recibida</t>
  </si>
  <si>
    <t xml:space="preserve">Conforme </t>
  </si>
  <si>
    <t>101-230516-103302</t>
  </si>
  <si>
    <t>RAE-SRA</t>
  </si>
  <si>
    <t>VFC VOR PAPI SRA</t>
  </si>
  <si>
    <t>SRA-RYD</t>
  </si>
  <si>
    <t>Efectiva alarmas en TX2.</t>
  </si>
  <si>
    <t>RDL en RYD</t>
  </si>
  <si>
    <t>VFC ILS PAPI RYD</t>
  </si>
  <si>
    <t>RYD-RAE</t>
  </si>
  <si>
    <t>PLANIFICADO: MLG-SRA-RYD-DOZ (1098,2km)
REAL: SRA-RYD-MLG-DOZ. (1379,2Km)</t>
  </si>
  <si>
    <t>PAPI 14</t>
  </si>
  <si>
    <t>RAE-MLG</t>
  </si>
  <si>
    <t>29-12-22 : Se informa DME MLG con problemas, se solicita asistencia técnica. Inicio VFC 4/1.
2-1-23: Laboratorio EANA informa que no consigue pasaje para dicha asistencia para antes del 4/1. Se postergó MLG para que el LAB llegue al sitio a arreglarlo. Para no verificar dos veces MLG por tener el DME F/S, se decidió seguir con el planning empezando por SRA.
-EANA pidió MLG luego de RYD, cuando se tenía previsto DOZ.
- La vuelta a RAE luego de RYD estaba prevista en el planning original.</t>
  </si>
  <si>
    <t>PAPI 32</t>
  </si>
  <si>
    <t>VFC VOR MLG</t>
  </si>
  <si>
    <t>RAE-RAE</t>
  </si>
  <si>
    <t>Ferry
VFC VOR DOZ</t>
  </si>
  <si>
    <t>VFC VOR DOZ</t>
  </si>
  <si>
    <t>Habilitación nuevo VOR/DME. (Sujeto finalización de obra)</t>
  </si>
  <si>
    <t>RDL en DOZ</t>
  </si>
  <si>
    <t>VFC ILS DOZ
Ferry</t>
  </si>
  <si>
    <t>TOTAL SEGÚN AEROTEC</t>
  </si>
  <si>
    <t>Efectiva alarmas en TX2.
PAPI 25 SAT.</t>
  </si>
  <si>
    <t>CRV-ECA</t>
  </si>
  <si>
    <t xml:space="preserve">teórico USH-ECA. En Diciembre 2022, se hizo el corte del circuito sur en USH.  </t>
  </si>
  <si>
    <t>REILS 25</t>
  </si>
  <si>
    <t>Efectiva alarmas en TX2.
PAPI 23 SAT.</t>
  </si>
  <si>
    <t>PAPI 29 SAT.</t>
  </si>
  <si>
    <t>BAR-CHP</t>
  </si>
  <si>
    <t>Provincia de Neuquen</t>
  </si>
  <si>
    <t>PAPI 06 24</t>
  </si>
  <si>
    <t>CHP-CHP</t>
  </si>
  <si>
    <t>REILS 06 24</t>
  </si>
  <si>
    <t>CHP-NEU</t>
  </si>
  <si>
    <t>Efectiva alarmas en TX1.
PAPI 09 SAT</t>
  </si>
  <si>
    <t>NEU-OSA</t>
  </si>
  <si>
    <t>No se encontraba disponible.</t>
  </si>
  <si>
    <t>OSA-OSA</t>
  </si>
  <si>
    <t>Satisface procedimiento.
PAPI 19 SAT.</t>
  </si>
  <si>
    <t>PAPI 16 34</t>
  </si>
  <si>
    <t>REILS 16 34</t>
  </si>
  <si>
    <t>OSA-PAL</t>
  </si>
  <si>
    <t>Solicitada 11-1.</t>
  </si>
  <si>
    <t>PAL-PAR</t>
  </si>
  <si>
    <t>NO DISPONIBLE PARA VFC AÉREA (Inf FAA 14-12-22).</t>
  </si>
  <si>
    <t>Satisface procedimiento.
PAPI 13 SAT.</t>
  </si>
  <si>
    <t>No incluído en planning inicial.</t>
  </si>
  <si>
    <t>Satisface procedimiento.
PAPI 05 SAT.</t>
  </si>
  <si>
    <t>REILS 23</t>
  </si>
  <si>
    <t>Satisface procedimiento. 
No dispone PTO VFC VOR.</t>
  </si>
  <si>
    <t>Satisface procedimiento.
PAPI 17 SAT.</t>
  </si>
  <si>
    <t>SALS 03</t>
  </si>
  <si>
    <t>Solicitado 13/10.</t>
  </si>
  <si>
    <t>Solicitado 18/11, especial reparación.
Satisface procedimiento. 
No dispone PTO VFC VOR.</t>
  </si>
  <si>
    <t>ROS-PAL</t>
  </si>
  <si>
    <t>PAL-DIL</t>
  </si>
  <si>
    <t>DIL-MDP</t>
  </si>
  <si>
    <t>Satisface procedimiento. 
Satisface PTO VFC VOR.</t>
  </si>
  <si>
    <t>Satisface procedimiento.
PAPI 17 no disponible.</t>
  </si>
  <si>
    <t>PAPI 35 R</t>
  </si>
  <si>
    <t>10-12 15:55 ya está en suelo segun app</t>
  </si>
  <si>
    <t>Satisface procedimiento. 
No satisface PTO VFC VOR.</t>
  </si>
  <si>
    <t>BCA-TRE</t>
  </si>
  <si>
    <t>Satisface procedimiento.
PAPI 25 SAT.
Base en TRE.</t>
  </si>
  <si>
    <t>TRE-DRY</t>
  </si>
  <si>
    <t>Satisface procedimiento. 
No satisface PTO VFC VOR.
Técnico de TRE se desplaza a DRY.</t>
  </si>
  <si>
    <t>DRY-CRV</t>
  </si>
  <si>
    <t>Satisface procedimiento.
PAPI 25 No disponible.</t>
  </si>
  <si>
    <t>Efectiva alarmas en TX2.
Satisface procedimiento.
PAPI 25 SAT.</t>
  </si>
  <si>
    <t>Satisface procedimiento. 
NO DISPONE PTO VFC VOR.</t>
  </si>
  <si>
    <t>GAL-GRA</t>
  </si>
  <si>
    <t>PAPI 08</t>
  </si>
  <si>
    <t>GRA-GRA</t>
  </si>
  <si>
    <t>Efectiva alarmas en TX2.
Satisface procedimiento.
PAPI 26 SAT.</t>
  </si>
  <si>
    <t>GRA-USU</t>
  </si>
  <si>
    <t>Satisface procedimiento.
PAPI 25 SAT.</t>
  </si>
  <si>
    <t>USU-USU</t>
  </si>
  <si>
    <t>USU-CRV</t>
  </si>
  <si>
    <t>Restar ferry teórico USU-CRV</t>
  </si>
  <si>
    <t>último registro en app 20:35 en el aire.</t>
  </si>
  <si>
    <t>Sin registro en app del 16-12.</t>
  </si>
  <si>
    <t>ILS 11</t>
  </si>
  <si>
    <t xml:space="preserve">22-11 Se informa demora de tarea de 48hs hasta el 24-11.
Satisface procedimiento. </t>
  </si>
  <si>
    <t>ILS 35</t>
  </si>
  <si>
    <t xml:space="preserve">Satisface procedimiento. </t>
  </si>
  <si>
    <t>Satisface procedimiento. 
No satisface PTO VFC VOR.
Vuelta por novedad en avión (choque de ave con aeronave)</t>
  </si>
  <si>
    <t>PAR-PAL</t>
  </si>
  <si>
    <t>ALS 35</t>
  </si>
  <si>
    <t>Por inconvenientes en la VFC de visuales se insumió más horas de lo previsto. No daba el ángulo.</t>
  </si>
  <si>
    <t>Volvieron a terminar el VOR de JUJ.</t>
  </si>
  <si>
    <t>SAL-PAR</t>
  </si>
  <si>
    <t>2-10 Repliegue a PAR coodinado.
teórico SAL-FSA</t>
  </si>
  <si>
    <t>NO dispone PTO VFC VOR.
Satisface procedimiento</t>
  </si>
  <si>
    <t>FSA-IGU</t>
  </si>
  <si>
    <t>Satisface PTO VFC VOR.
Satisface procedimiento.</t>
  </si>
  <si>
    <t>No se verificó al ser deseable. Se acordó con Salvarrey no verificarlo.</t>
  </si>
  <si>
    <t>IGU-POS</t>
  </si>
  <si>
    <t>Cambia numeración a RWY 20.</t>
  </si>
  <si>
    <t>Habilitacion. Incluída el 11-10-22.</t>
  </si>
  <si>
    <t>Incluida 14-10-22.
No se pudo verificar por faltante de luces.</t>
  </si>
  <si>
    <t>REIL 02</t>
  </si>
  <si>
    <t>Habilitacion.</t>
  </si>
  <si>
    <t>POS-SIS</t>
  </si>
  <si>
    <t xml:space="preserve">Efectiva Alarmas en TX1.
Satisface procedimiento. </t>
  </si>
  <si>
    <t>SIS-SIS</t>
  </si>
  <si>
    <t>SIS-CRR</t>
  </si>
  <si>
    <t>NO Satisface PTO VFC VOR.
Satisface procedimiento</t>
  </si>
  <si>
    <t>CRR-SIS</t>
  </si>
  <si>
    <t>No disponible para verificar, inf GSalvarrey 17-10.</t>
  </si>
  <si>
    <t>DME/VOR</t>
  </si>
  <si>
    <t>Se adelanta por interferencia FM en CRR.
Ferry a RTA y vuelta a SIS.</t>
  </si>
  <si>
    <t xml:space="preserve">Tarea demorada por Interferencia FM detectada 16-10.
Satisface procedimiento. </t>
  </si>
  <si>
    <t>NO DISPONIBLE PARA VERIFICACIÓN AÉREA POR HURTO DE CABLEADO ELECTRICO Y LUMINARIAS.</t>
  </si>
  <si>
    <t>CRR-PAR</t>
  </si>
  <si>
    <t>Vuelta de avión a PAR.
No se realizó inspección terrestre por razones operativas.</t>
  </si>
  <si>
    <t>Ferry a SVO y vuelta a PAR.</t>
  </si>
  <si>
    <t>REILS 03</t>
  </si>
  <si>
    <t>Incluida 13-10-22.
No realizada.</t>
  </si>
  <si>
    <t>24-10  Se adelanta
No se comprobó PTO VFC VOR.
Satisface procedimiento.
Ferry a GUA y vuelta a PAR.</t>
  </si>
  <si>
    <t>Efectiva Alarmas en TX1.
Satisface procedimiento.</t>
  </si>
  <si>
    <t>No disponible para verificar, inf GSalvarrey 20-10.</t>
  </si>
  <si>
    <t>PAR-GUA-PAR-ROS: + 12 Min.
PAR-GUA-ROS.</t>
  </si>
  <si>
    <t>Efectiva Alarmas en TX1.
20-10 Se adelanta.
Satisface procedimiento.</t>
  </si>
  <si>
    <t>SALS 02</t>
  </si>
  <si>
    <t>27-10 CTA ROS no autorizó procedimiento. Dejando incompleta la VFC de VOR.
FAA tenía pensado ir a CBA desde PAR. Por falta de tiempo durante el 27-10 y al haber quedado en VOR con novedades, se decidió volver el 28-10.
* Vuelta a PAR por combustible (Inf Dignani 23-11).</t>
  </si>
  <si>
    <t>REILS 02 F/S por NOTAM A5410 (17/10).</t>
  </si>
  <si>
    <t>ROS-CBA</t>
  </si>
  <si>
    <t>20-10 Se adelanta.</t>
  </si>
  <si>
    <t>NO FUERON HABILITADOS. AMBOS SISTEMAS NO DISPONIBLES PARA VERIFICACIÓN AÉREA POR FALTA DE ENERGIA COMERCIAL.</t>
  </si>
  <si>
    <t>CBA-SRC</t>
  </si>
  <si>
    <t>SRC-TRC</t>
  </si>
  <si>
    <t>No satisface PTO VFC VOR.
Satisface procedimiento.
*Vuelta por TRC por combustible(Inf CNS Carnelutti)</t>
  </si>
  <si>
    <t>TRC-SRC</t>
  </si>
  <si>
    <t>20-10 Se adelanta.
No dispone PTO VFC VOR.
Satisface procedimiento.</t>
  </si>
  <si>
    <t>TRC-RYD</t>
  </si>
  <si>
    <t>RYD-UIS</t>
  </si>
  <si>
    <t>Satisface PTO VFC VOR.
Satisface procedimiento.
*31-10 Volvieron a TRC a terminar el VOR.</t>
  </si>
  <si>
    <t>UIS-UIS</t>
  </si>
  <si>
    <t>UIS-PAR</t>
  </si>
  <si>
    <t>Previstas sin SAL</t>
  </si>
  <si>
    <t>Reales Según FAA sin SAL</t>
  </si>
  <si>
    <t>Habilitación.</t>
  </si>
  <si>
    <t>Novedades en el avión.</t>
  </si>
  <si>
    <t>PAR-JUA</t>
  </si>
  <si>
    <t>8-9 Previsto inicio por JUA el 13-9.
Efectiva Alarmas en TX1.
Satisface procedimiento. 
Teórico PAL-JUA 1:30 HS.</t>
  </si>
  <si>
    <t>EZE-PAR-JUA
+146Km</t>
  </si>
  <si>
    <t>EZE JUA
988Km</t>
  </si>
  <si>
    <t>No Satisface PTO VFC VOR.
Satisface procedimiento.</t>
  </si>
  <si>
    <t>LAR-TUC</t>
  </si>
  <si>
    <t>Efectiva Alarmas en TX1.
21-9 Inicio de tarea demorada por MET.
Pernocte en TUC. Por no haber combustible en TRH.
Satisface procedimiento.</t>
  </si>
  <si>
    <t>+2hs de previstas</t>
  </si>
  <si>
    <t>TRH-SDE</t>
  </si>
  <si>
    <t>Efectiva Alarmas en TX2.
Satisface procedimiento.</t>
  </si>
  <si>
    <t>Pernocte en SDE.
Tareas en Escuela de aviación post SDE. Ferry a ESC por cuenta de FAA. Luego continuaron por CAT.</t>
  </si>
  <si>
    <t>SDE-CBA</t>
  </si>
  <si>
    <t>Teórico ferry SDE-CAT</t>
  </si>
  <si>
    <t>CBA-EAM</t>
  </si>
  <si>
    <t>EAM-CAT</t>
  </si>
  <si>
    <t>CAT-CAT</t>
  </si>
  <si>
    <t>CAT-JUJ</t>
  </si>
  <si>
    <t>NO Satisface PTO VFC VOR.
Satisface procedimiento.</t>
  </si>
  <si>
    <t>PAPI 16</t>
  </si>
  <si>
    <t>No computable a EANA.</t>
  </si>
  <si>
    <t>PAR-SAL</t>
  </si>
  <si>
    <t>Vuelta a Paraná 28-9, por MET adversa en Salta y formación de FAA(Inf G Salvarrey). Ferry por cuenta de FAA.
30-9 Reanudan tareas en SAL.
2-10 Repliegue a PAR coodinado.
NO Satisface PTO VFC VOR.
Satisface procedimiento</t>
  </si>
  <si>
    <t>Previstas, sin Ezeiza</t>
  </si>
  <si>
    <t>PAR-AER</t>
  </si>
  <si>
    <t>Efectiva alarmas en TX2, cuando se pidieron en TX1.
Satisface procedimiento. 
TIEMPO DE VUELO DEL T-22 ENTRE PAR - AER PARA TRASLADO DE LOS VERIFICADORES.</t>
  </si>
  <si>
    <t>AER-PAR</t>
  </si>
  <si>
    <t>Habilitación.
Inicio de VFC 30-8.</t>
  </si>
  <si>
    <t>Novedad en el VOR y aeronave.</t>
  </si>
  <si>
    <t>Satisface procedimiento. 
Se adelanta Gallegos por MET y por llegada de técnicos EANA a San Julian.</t>
  </si>
  <si>
    <t>GAL-CRV</t>
  </si>
  <si>
    <t>CRV-PAR</t>
  </si>
  <si>
    <t>No se computa por FAA. Vuelta a PAR por cambio de tripulación.</t>
  </si>
  <si>
    <t>CRV-GRA</t>
  </si>
  <si>
    <t>REIL 25</t>
  </si>
  <si>
    <t>USU-ECA</t>
  </si>
  <si>
    <t>9-7 No se verificó por MET.
Satisface procedimiento.</t>
  </si>
  <si>
    <t>ECA-CRV</t>
  </si>
  <si>
    <t>PTM-PTM</t>
  </si>
  <si>
    <t>Base en CRV</t>
  </si>
  <si>
    <t>CRV-ESQ</t>
  </si>
  <si>
    <t>ESQ-CRV</t>
  </si>
  <si>
    <t>ESQ-DOZ</t>
  </si>
  <si>
    <t>Satisface PTO VFC VOR.
Satisface procedimiento.
Traslado y pernocte por mala MET en BAR, MLG, DOZ.</t>
  </si>
  <si>
    <t>DOZ-SRA</t>
  </si>
  <si>
    <t>calculadas por EANA</t>
  </si>
  <si>
    <t>19-7</t>
  </si>
  <si>
    <t>MLG-PAR</t>
  </si>
  <si>
    <t>Efectiva alarmas en TX2.
Satisface procedimiento.
Vuelta a PAR por novedades.
Se computa 00:30 teórico MLG-DOZ</t>
  </si>
  <si>
    <t>PAR-DOZ</t>
  </si>
  <si>
    <t>DOZ-RYD</t>
  </si>
  <si>
    <t>Efectiva alarmas en TX1. No se solicitó alarmas, se realizó debido a valores fuera de tolerancia al inicio de la misma.
Satisface procedimiento.</t>
  </si>
  <si>
    <t>NO dispone de PTO VFC VOR.
Satisface procedimiento
Vuelta a PAR por revisión de aeronave.</t>
  </si>
  <si>
    <t>RYD-PAL</t>
  </si>
  <si>
    <t xml:space="preserve">EANA </t>
  </si>
  <si>
    <t>Duplicado.</t>
  </si>
  <si>
    <t>22/7 Mantenimiento de aeronave.</t>
  </si>
  <si>
    <t>PAR-NEU</t>
  </si>
  <si>
    <t>Satisface procedimiento
Se computa 01:40 teórico PAL-NEU.</t>
  </si>
  <si>
    <t>AEP-GPI-OSA-GNR-NEU-BAR</t>
  </si>
  <si>
    <t xml:space="preserve">NO satisface PTO VFC VOR.
Satisface procedimiento. </t>
  </si>
  <si>
    <t>NEU-BAR</t>
  </si>
  <si>
    <t xml:space="preserve">Efectiva alarmas en TX1, cuando se pidieron en TX2.
Satisface procedimiento. </t>
  </si>
  <si>
    <t>BAR-OSA</t>
  </si>
  <si>
    <t xml:space="preserve">Satisface PTO VFC VOR.
Satisface procedimiento. </t>
  </si>
  <si>
    <t>OSA-PAR</t>
  </si>
  <si>
    <t>Previstas</t>
  </si>
  <si>
    <t>Diferencia</t>
  </si>
  <si>
    <t>VFC solicitada 2-6.
Especial por reparación.</t>
  </si>
  <si>
    <t>ILS/DME 35</t>
  </si>
  <si>
    <t>GRP</t>
  </si>
  <si>
    <t>Efectiva alarmas en TX1.
Satisface procedimiento.
"DEMORAS por:
 *SE EMPEZO POR LA PISTA QUE NO ESTABA PREVISTA INICIALMENTE (RWY 17/35 y RWY 11/29)
* CANCELACION POR MET ( NEBLINA).
* MUCHAS DEMORA POR REITERADAS POR FALTA DE PRIORIDAD DEL CONTROL."</t>
  </si>
  <si>
    <t>ILS/DME 11</t>
  </si>
  <si>
    <t>No dispone de PTO VFC VOR.
Satisface procedimiento.</t>
  </si>
  <si>
    <t xml:space="preserve">No dispone de PTO VFC VOR.
Satisface procedimiento.
"*DEMORAS IMPORTANTES EN LA EJECUCION DE los AJUSTES 
* CANCELACION POR MET "				</t>
  </si>
  <si>
    <t>Efectiva alarmas en TX1. 
Satisface procedimiento.</t>
  </si>
  <si>
    <t>RDC</t>
  </si>
  <si>
    <t xml:space="preserve">No dispone de PTO VFC VOR.
* SE REALIZO EN CONJUNTO VOR AD. PTA Y  GP DE PAL				</t>
  </si>
  <si>
    <t xml:space="preserve">No dispone de PTO VFC VOR.
Procedimiento?
Vuelta a PAR programada en planning FAA 19-5-22.
"* NIN Y SNT SE REALIZO LAS 2 ESTACIONES EN EL MISMO VUELO Y POSTERIOR A PAR.
* NIN DEMORAS POR FALTA DE EXPERIENCIA DEL TECNICO DE EANA Y DESCALIBRACION DEL EQUIPO."				</t>
  </si>
  <si>
    <t>No dispone de PTO VFC VOR.
Procedimiento?</t>
  </si>
  <si>
    <t>GP</t>
  </si>
  <si>
    <t xml:space="preserve">VFC solicitada 16-6.
22-6 9:00hs Problema técnico en aeronave.
Efectiva alarmas en GP TX2, por reparación.
Satisface procedimiento.
"POR NOVEDADES SUBSISTEMA GP (ILS)
FUE NECESARIO REALIZAR MUCHOS MAS PROCEDIMEINTOS DE LO HABITUAL POR ENCONTRARSE UN OBSTACULO EN LA ZONA DE CONFORMACION DE LA SEÑAL DEL GP. 
"			</t>
  </si>
  <si>
    <t>PAR-FDO</t>
  </si>
  <si>
    <t>FDO-MDP</t>
  </si>
  <si>
    <t>MDP-DIL</t>
  </si>
  <si>
    <t>REIL 31</t>
  </si>
  <si>
    <t>DIL-DIL</t>
  </si>
  <si>
    <t>VFC programada en planning FAA 19-5-22.
Queda no utilizable luego de VFC.</t>
  </si>
  <si>
    <t>DIL-CBA</t>
  </si>
  <si>
    <t>VFC solicitada día 24-6-22.
Pernocte en DIL.
VFC ESPECIAL.</t>
  </si>
  <si>
    <t>CBA-BCA</t>
  </si>
  <si>
    <t>BCA-VIE</t>
  </si>
  <si>
    <t>VIE-VIE</t>
  </si>
  <si>
    <t>VIE-TRE</t>
  </si>
  <si>
    <t>ING. PATAGONIA</t>
  </si>
  <si>
    <t>VOR:RDC
DME:EANA</t>
  </si>
  <si>
    <t>No dispone PTO VFC VOR.
Satisface procedimiento.</t>
  </si>
  <si>
    <t>7-may.-2022</t>
  </si>
  <si>
    <t>Se comprobó procedimiento.
No posee PTO VFC VOR.</t>
  </si>
  <si>
    <t>8-may.-2022</t>
  </si>
  <si>
    <t>Se comprobó procedimiento.</t>
  </si>
  <si>
    <t>9-nov.-2022</t>
  </si>
  <si>
    <t>Vuelta a PAR planificada según planning enviado por FAA 25/4.</t>
  </si>
  <si>
    <t>9-may.-2022</t>
  </si>
  <si>
    <t>No posee procedimiento asociado.</t>
  </si>
  <si>
    <t>10-may.-2022</t>
  </si>
  <si>
    <t>No dispone de pto VFC VOR.</t>
  </si>
  <si>
    <t>No dispone de pto VFC VOR.
No posee procedimiento asociado.</t>
  </si>
  <si>
    <t>4-may.-2022</t>
  </si>
  <si>
    <t>Efectiva alarmas en TX2.
Se comprobó procedimiento.</t>
  </si>
  <si>
    <t>3-feb.-2023</t>
  </si>
  <si>
    <t>14-may.-2022</t>
  </si>
  <si>
    <t>RYD-TRC</t>
  </si>
  <si>
    <t>15-nov.-2022</t>
  </si>
  <si>
    <t>VOR/ DME</t>
  </si>
  <si>
    <t>Se comprobó procedimiento.
Satisface PTO VFC VOR.</t>
  </si>
  <si>
    <t>15-ago.-2022</t>
  </si>
  <si>
    <t>TRC-CBA</t>
  </si>
  <si>
    <t>Efectiva alarmas en TX2. 
TRASLADO CBA- PAR: 01:00
TRASLADO PAR- AER: 00:50
Se comprobó procedimiento.</t>
  </si>
  <si>
    <t>Se comprobó procedimiento.
No satisface PTO VFC VOR.</t>
  </si>
  <si>
    <t>21-may.-2022</t>
  </si>
  <si>
    <t>CBA-PAL</t>
  </si>
  <si>
    <t>22-nov.-2022</t>
  </si>
  <si>
    <t>Queda no utilizable luego de VFC.</t>
  </si>
  <si>
    <t xml:space="preserve">Vuelta a PAR. Luego de PAPI 13 F/S y MET desfavorable en dias posteriores. </t>
  </si>
  <si>
    <t>ILS/DME +ALS 29</t>
  </si>
  <si>
    <t>ILS BAR solicitado 12/5.</t>
  </si>
  <si>
    <t>Intento de verificación en AER cancelado por MET.</t>
  </si>
  <si>
    <t>AER-BAR</t>
  </si>
  <si>
    <t>ALS CAB 13</t>
  </si>
  <si>
    <t>BAR-PAL</t>
  </si>
  <si>
    <t>Especial Por reparación solicitado 12/5.</t>
  </si>
  <si>
    <t>PAPI 11 29</t>
  </si>
  <si>
    <t>Especial Por reparación solicitados 17/5.</t>
  </si>
  <si>
    <t>ALS CAB 29</t>
  </si>
  <si>
    <t>REIL 29</t>
  </si>
  <si>
    <t>ILS/ DME</t>
  </si>
  <si>
    <t>PAR-ESQ</t>
  </si>
  <si>
    <t>Inicia actividad T-26.
Habilitación nuevo sistema. Se comprobó procedimiento.</t>
  </si>
  <si>
    <t>28-ene.-2022</t>
  </si>
  <si>
    <t>Comprobación comunicaciones VHF</t>
  </si>
  <si>
    <t>Se adiciona 1:40HS por comprobación COM.</t>
  </si>
  <si>
    <t>DME/VOR dupe</t>
  </si>
  <si>
    <t>Especial reparación.</t>
  </si>
  <si>
    <t>21-abr.-2022</t>
  </si>
  <si>
    <t>T 12-4</t>
  </si>
  <si>
    <t>ESQ-USH</t>
  </si>
  <si>
    <t>23-ene.-2023</t>
  </si>
  <si>
    <t>USH-USH</t>
  </si>
  <si>
    <t>USH-CRV</t>
  </si>
  <si>
    <t>No se considera tramo por FAA.</t>
  </si>
  <si>
    <t>PAR-RTA</t>
  </si>
  <si>
    <t>Inicio de actividad T-25.</t>
  </si>
  <si>
    <t>Se comprobó procedimiento.
PTO VFC VOR no satisface.</t>
  </si>
  <si>
    <t>6-ago.-2022</t>
  </si>
  <si>
    <t>RTA-FSA</t>
  </si>
  <si>
    <t>Se comprobó procedimiento. 
No dispone de PTO VFC VOR.</t>
  </si>
  <si>
    <t>25-abr.-2022</t>
  </si>
  <si>
    <t>26-abr.-2022</t>
  </si>
  <si>
    <t>FSA-SIS</t>
  </si>
  <si>
    <t>Desmantelada.</t>
  </si>
  <si>
    <t>3-may.-2022</t>
  </si>
  <si>
    <t>4-nov.-2022</t>
  </si>
  <si>
    <t>1-may.-2022</t>
  </si>
  <si>
    <t>2-may.-2022</t>
  </si>
  <si>
    <t>Efectiva alarmas en TX1.
Se comprobó procedimiento.</t>
  </si>
  <si>
    <t>3-nov.-2022</t>
  </si>
  <si>
    <t>30-abr.-2022</t>
  </si>
  <si>
    <t>Se comprobó procedimiento.
Se verificó alarmas en TX1, NO ESTABAN PEDIDAS en pedido 22-2-22.
Pernocte en SIS.</t>
  </si>
  <si>
    <t>1-nov.-2022</t>
  </si>
  <si>
    <t>SIS-POS</t>
  </si>
  <si>
    <t>28-abr.-2022</t>
  </si>
  <si>
    <t>Demoras en VFC VOR DME por controlador al haber interrumpido órbita dos veces ocacionando empezar de cero.</t>
  </si>
  <si>
    <t>29-abr.-2022</t>
  </si>
  <si>
    <t>Se verificó alarmas en TX2, Previsto ajustes en antena GP.
Se comprobó procedimiento.</t>
  </si>
  <si>
    <t>8-feb.-2023</t>
  </si>
  <si>
    <t>Vuelta BASE PAR luego de IGU.</t>
  </si>
  <si>
    <t>26/04/2022  17:05:18 alejamiento fuera de 15NM por tránsito.</t>
  </si>
  <si>
    <t>IGU-PAR</t>
  </si>
  <si>
    <t>12-jul.-2022</t>
  </si>
  <si>
    <t>Se comprobó procedimiento.
No dispone PTO VFC VOR.
29/04/2022  12:11:00 alejamiento para mejor perfil de ILS durante correcciones en tierra.</t>
  </si>
  <si>
    <t>6-may.-2022</t>
  </si>
  <si>
    <t>5-may.-2022</t>
  </si>
  <si>
    <t>Efectiva alarmas en TX1, cuando se pidió en TX2.
Se comprobó procedimiento.</t>
  </si>
  <si>
    <t>Posee procedimiento asociado, no se voló por razones operativas de aeronave (combustible).
2022/04/29 17:52:08 verificación estándar QDM-QDR de sistemas NDB.</t>
  </si>
  <si>
    <t>6-nov.-2022</t>
  </si>
  <si>
    <t>Se comprobó procedimiento.
23-3 Se interrumple VFC JUA por problema con RX de LOC.
De 9:22hs a 10:10hs 24/3 vuelos de prueba de consola sobre DOZ.</t>
  </si>
  <si>
    <t>VFC ILS PAPI 18 36 JUA</t>
  </si>
  <si>
    <t>Efectiva alarmas en TX1. Se comprobó procedimiento.</t>
  </si>
  <si>
    <t>VFC ILS LAR</t>
  </si>
  <si>
    <t>Combustible.</t>
  </si>
  <si>
    <t>Desvíos por tránsito: (18:00 a 18:13/18:15 a 18:26/ 18:52 a 18:59)</t>
  </si>
  <si>
    <t>Ferry
VFC PAPI SDE</t>
  </si>
  <si>
    <t>Ferry
VFC VOR TRH</t>
  </si>
  <si>
    <t>Se comprobó procedimiento.
No se comprobó PTO VFC VOR.</t>
  </si>
  <si>
    <t>Se comprobó procedimiento.
Combustible</t>
  </si>
  <si>
    <t>VFC ILS PAPI TRH
Ferry</t>
  </si>
  <si>
    <t>VFC ILS TUC</t>
  </si>
  <si>
    <t>VFC ILS LO PAPI TUC</t>
  </si>
  <si>
    <t>LO</t>
  </si>
  <si>
    <t>VFC ILS SAL</t>
  </si>
  <si>
    <t>Desvíos por tránsito: (13:28 a 13:36/14:20 a 14:31/ 15:41 a 15:52)</t>
  </si>
  <si>
    <t>VFC VOR PAPI SAL</t>
  </si>
  <si>
    <t>Se comprobó procedimiento. Se comprobó punto de VFC VOR.
Desvíos por tránsito: (18:01 a 18:.../18:55 a 19:09)</t>
  </si>
  <si>
    <t>30-3 Demorada por MET.
Se comprobó procedimiento.
Se comprobó punto de VFC VOR.</t>
  </si>
  <si>
    <t>VFC ILS PAPI JUJ</t>
  </si>
  <si>
    <t>SAL-CAT</t>
  </si>
  <si>
    <t>CAT-RAE</t>
  </si>
  <si>
    <t>Habilitación. Se comprobó procedimiento. 
Se va a tomar INICIO desde AER-BAR 2:15h.</t>
  </si>
  <si>
    <t>BAR-CBA</t>
  </si>
  <si>
    <t>Habilitación.
5-3-22 Demorada por MET. 
7-3-22 Novedad en avión T-25, se vuelve a PAR. 
8-3-22 Reanuda actividad T-25.
Se comprobó procedimiento y punto de VFC VOR.</t>
  </si>
  <si>
    <t>CBA-PAR</t>
  </si>
  <si>
    <t>Se toma como vuelta final a Base PAR.</t>
  </si>
  <si>
    <t>PAR-CBA</t>
  </si>
  <si>
    <t>No se considera.</t>
  </si>
  <si>
    <t>HS. Voladas en LOGS</t>
  </si>
  <si>
    <t>NEU-OEL-NEU</t>
  </si>
  <si>
    <t>No dispone de punto de comprobación VOR.
Ferry vuelta a NEU luego de OEL por imposibilidad de aterrizaje.</t>
  </si>
  <si>
    <t>Procedimiento asociado ILS RWY 19.</t>
  </si>
  <si>
    <t>OSA-GPI-OSA</t>
  </si>
  <si>
    <t>Ferry vuelta a OSA luego de GPI por imposibilidad de aterrizaje.</t>
  </si>
  <si>
    <t>Procedimiento asociado IAC N°1.
Punto de VFC VOR no comprobado.</t>
  </si>
  <si>
    <t>OSA-RYD</t>
  </si>
  <si>
    <t xml:space="preserve">GRP </t>
  </si>
  <si>
    <t>Procedimiento asociado IAC N°1.</t>
  </si>
  <si>
    <t xml:space="preserve">RYD-PAL </t>
  </si>
  <si>
    <t>Luego de RYD, hubo ferry a PAL y por novedad en avión T25 retorna a PAR.</t>
  </si>
  <si>
    <t>no se toma</t>
  </si>
  <si>
    <t>Especial reparación.
FSA-IGU-FDO en reemplazo de original FDO-FSA-IGU.</t>
  </si>
  <si>
    <t>Especial.</t>
  </si>
  <si>
    <t>IGU-PAL</t>
  </si>
  <si>
    <t>Por ferry de 1:20 del 3/2.</t>
  </si>
  <si>
    <t>se puede restar 1:00 de PAL-PAR, para tomar como teórica vuelta a base final luego de IGU.</t>
  </si>
  <si>
    <t>Comprobación. Solicitada 9/2.</t>
  </si>
  <si>
    <t>AER-FDO</t>
  </si>
  <si>
    <t>Ferry a FDO no corresponde a EANA. Porque deberían haber empezado por FDO luego de RYD.</t>
  </si>
  <si>
    <t>se puede tomar</t>
  </si>
  <si>
    <t>HS Voladas en LOGS</t>
  </si>
  <si>
    <t>Tramo:Tramo: SITIO DESPEGUE-SITIO ARRIBO</t>
  </si>
  <si>
    <t>Dejan a un miembro de la tripulación en AEP.
No dispone de pto. VFC VOR.
VOR GBE no posee procedimiento.</t>
  </si>
  <si>
    <t>AER-MDP</t>
  </si>
  <si>
    <t xml:space="preserve">Verifican el VOR GBE y se trasladan a MDP </t>
  </si>
  <si>
    <t>Procedimiento VOR Y RWY 19.
No se comprobó PTO VFC VOR.
Luego de DIL vuelta a MDP por pista en obras de DIL.</t>
  </si>
  <si>
    <t>HABILITACIÓN NUEVO SISTEMA.
Procedimiento VOR Y RWY 13. Se realizó punto. VFC VOR.</t>
  </si>
  <si>
    <t>Procedimiento ILS Z RWY 13.</t>
  </si>
  <si>
    <t>MDP-PAR</t>
  </si>
  <si>
    <t>6-1 Caso + COVID19 en FAA, se demora 72hs cronograma. T-26 retorna a PAR.</t>
  </si>
  <si>
    <t>8-1 Reanuda actividad en MDP con nueva tripulación.</t>
  </si>
  <si>
    <t xml:space="preserve">
</t>
  </si>
  <si>
    <t>Procedimiento ILS Y RWY 17 L.</t>
  </si>
  <si>
    <t>Comprobación PTOVFC VOR.
Procedimiento VOR Z RWY 17L.</t>
  </si>
  <si>
    <t>10-1 Novedad en avión T-26.
13-1 Reanuda servicio T-26.
Procedimiento ILS Z RWY 25.</t>
  </si>
  <si>
    <t>Procedimiento VOR Y RWY 06. 
No dispone punto VFC VOR.</t>
  </si>
  <si>
    <t xml:space="preserve">Procedimiento ILS Z RWY 25.
</t>
  </si>
  <si>
    <t>14-1 Novedad en avión T-26. Luego de CRV retornará a PAR para revisión.</t>
  </si>
  <si>
    <t>CRV-USU</t>
  </si>
  <si>
    <t>19-1 T-26 En servicio y ferry a USH, previa parada en CRV.</t>
  </si>
  <si>
    <t>HABILITACIÓN NUEVO SISTEMA.
Procedimiento IAC N°1.
Se adelantó USH en orden porque los técnicos de INDRA se volvían(80km adicional de ferry en USH-GRA-GAL-ECA).
Original GAL-GRA-USH-ECA.</t>
  </si>
  <si>
    <t>Procedimiento IAC N°4. Se realiza punto de comprobación VOR.</t>
  </si>
  <si>
    <t>USU-GRA</t>
  </si>
  <si>
    <t>Posterior a USH por cercanía.
Procedimiento ILS Y RWY 26.
Se realizó punto de comprobación VOR.</t>
  </si>
  <si>
    <t>GRA-GAL</t>
  </si>
  <si>
    <t>Efectiva alarmas en TX1.
Procedimiento ILS Y RWY 26.</t>
  </si>
  <si>
    <t>Efectiva alarmas en TX1.
Procedimiento ILS X RWY 25.</t>
  </si>
  <si>
    <t>VOR: RDC
DME: EANA</t>
  </si>
  <si>
    <t>Procedimiento VOR Y RWY 25.
No satisface PTO VFC VOR.</t>
  </si>
  <si>
    <t>Efectiva alarmas en TX1. Procedimiento ILS Z RWY 25.</t>
  </si>
  <si>
    <t>Procedimiento IAC N°4. No satisface punto de comprobación VOR.</t>
  </si>
  <si>
    <t>Procedimiento ILS X RWY 23.</t>
  </si>
  <si>
    <t>Corresponde alarmas en TX1.
21-1-22 se cancela verificación de ILS por obra de nuevo ILS.
Procedimiento VOR RWY 29.
No satisface PTO VFC VOR.</t>
  </si>
  <si>
    <t>BAR-PAR</t>
  </si>
  <si>
    <t xml:space="preserve">VERIFICACIÓN SUPEDITADA A LA INSTALACIÓN DEL NUEVO ILS
Se realizó punto de comprobación VOR.
29-1 Luego de VFC BAR T-26 retorna a PAR. </t>
  </si>
  <si>
    <t>PAR-CHP</t>
  </si>
  <si>
    <t>21-1-22 se cancela verificación de PAPI BAR. 
30-1 T-25 reanuda actividad desde CHP. 
SE CONSIDERA 20 MINUTOS TEÓRICOS POR TRAMO BAR-CHP</t>
  </si>
  <si>
    <t>Procedimiento VOR RWY 06.
Se realizó punto de comprobación VOR.</t>
  </si>
  <si>
    <t>Efectiva alarmas en TX2.
Procedimiento ILS Z RWY 09.</t>
  </si>
  <si>
    <t>Se realizó punto de VFC VOR.</t>
  </si>
  <si>
    <t>VFC VOR SRA</t>
  </si>
  <si>
    <t>VFC PAPI SRA</t>
  </si>
  <si>
    <t>Rodaje en DOZ</t>
  </si>
  <si>
    <t>Se realizó punto de comprobación VOR.</t>
  </si>
  <si>
    <t>VFC ILS PAPI DOZ</t>
  </si>
  <si>
    <t>Tramo:Tramo: SITIO DESPEGUE-Actividad-SITIO ARRIBO</t>
  </si>
  <si>
    <t>Ezeiza</t>
  </si>
  <si>
    <t>14-12-21: Novedad en Avión T-26, retorna a PAR.
Procedimiento ILS X  RWY 29.</t>
  </si>
  <si>
    <t>*Comienzo de actividad con interrupción por novedad en el avión.</t>
  </si>
  <si>
    <t>EZE-PAR</t>
  </si>
  <si>
    <t>*15-12: Prevista reanudación de actividad.
Procedimiento ILS X  RWY 29.</t>
  </si>
  <si>
    <t>COM ORALES</t>
  </si>
  <si>
    <t>Comprobación.</t>
  </si>
  <si>
    <t>Procedimiento ILS Z RWY 35.</t>
  </si>
  <si>
    <t>Procedimiento ILS Y RWY 35. Se realizó punto de comprobación VOR.</t>
  </si>
  <si>
    <t>San Fernando</t>
  </si>
  <si>
    <t>EZE-FDO</t>
  </si>
  <si>
    <t>Procedimiento ILS RWY 05</t>
  </si>
  <si>
    <t>REIL 23</t>
  </si>
  <si>
    <t>Quilmes</t>
  </si>
  <si>
    <t>No disponible para verificación aérea.</t>
  </si>
  <si>
    <t>Palomar</t>
  </si>
  <si>
    <t>Procedimiento VOR Y RWY 17. No dispone punto de comprobación VOR.</t>
  </si>
  <si>
    <t>Procedimiento ILS Y RWY 17.</t>
  </si>
  <si>
    <t>Posadas</t>
  </si>
  <si>
    <t>VFC ILS POS</t>
  </si>
  <si>
    <t>VFC GP POS</t>
  </si>
  <si>
    <t>VFC VOR POS</t>
  </si>
  <si>
    <t>Se realizó punto de comprobación.</t>
  </si>
  <si>
    <t>Corrientes</t>
  </si>
  <si>
    <t>POS-CRR</t>
  </si>
  <si>
    <t>FERRY</t>
  </si>
  <si>
    <t>Se verificó ALS 20.</t>
  </si>
  <si>
    <t>VFC VOR CRR</t>
  </si>
  <si>
    <t>*16hs Por meteorología no se continúa con actividad.</t>
  </si>
  <si>
    <t xml:space="preserve">CRR </t>
  </si>
  <si>
    <t>RDL en CRR</t>
  </si>
  <si>
    <t>Se realizó punto de comprobación VOR</t>
  </si>
  <si>
    <t>VFC ILS CRR</t>
  </si>
  <si>
    <t>Cobertura de 17NM.</t>
  </si>
  <si>
    <t>Resistencia</t>
  </si>
  <si>
    <t>FERRY
PAPI SIS</t>
  </si>
  <si>
    <t>Efectiva alarmas en TX2.
Se verificó ALS 21.</t>
  </si>
  <si>
    <t>VFC ILS SIS</t>
  </si>
  <si>
    <t>VFC GP PAPI SIS</t>
  </si>
  <si>
    <t xml:space="preserve">SIS </t>
  </si>
  <si>
    <t>RDL en SIS</t>
  </si>
  <si>
    <t>Deben ser rodajes por reabastecimiento</t>
  </si>
  <si>
    <t>Sauce Viejo</t>
  </si>
  <si>
    <t>SIS-SVO</t>
  </si>
  <si>
    <t>Posee ALS 21
Se verifica REILS 03.</t>
  </si>
  <si>
    <t>VFC ILS PAPI SVO</t>
  </si>
  <si>
    <t>Paraná</t>
  </si>
  <si>
    <t xml:space="preserve">Efectiva alarmas en TX2. </t>
  </si>
  <si>
    <t>VFC ILS PAR</t>
  </si>
  <si>
    <t>Pto de comprobación VOR realizado.</t>
  </si>
  <si>
    <t>VFC GP PAR</t>
  </si>
  <si>
    <t>Gualeguaychú</t>
  </si>
  <si>
    <t>PAR-ADNN</t>
  </si>
  <si>
    <t>Combustible en Aeroclub cercano.
El aeropuerto de Gualeguaychú estaba cerrado por NOTAM, por pista deteriorada; se aterrizó en la pista más cercana.</t>
  </si>
  <si>
    <t>ADNN-ROS</t>
  </si>
  <si>
    <t>VOR GUA
FERRY A ROS</t>
  </si>
  <si>
    <t>Rosario</t>
  </si>
  <si>
    <t>VFC ILS ROS</t>
  </si>
  <si>
    <t>VFC VOR PAPI ROS</t>
  </si>
  <si>
    <t>Efectiva alarmas en TX2.
Se verifica SALS 02 y REILS 02. 
17:51 hs maniobra corrección de VOR.</t>
  </si>
  <si>
    <t>Córdoba</t>
  </si>
  <si>
    <t>Se verifica REILS 19.</t>
  </si>
  <si>
    <t>VFC ILS LI CBA</t>
  </si>
  <si>
    <t>Sin energía ni telecomando en TWR.
*12:23hs La verificación fue interrumpida en varias oportunidades con derivación a zona de espera, por ingresos de aeronaves. 
*18 NM procedimiento de cobertura normal para verificación LI.</t>
  </si>
  <si>
    <t xml:space="preserve">CBA </t>
  </si>
  <si>
    <t>RDL en CBA</t>
  </si>
  <si>
    <t>CBA-RAE</t>
  </si>
  <si>
    <t>Vuelta de avión HWH a RAE</t>
  </si>
  <si>
    <t>Ceres</t>
  </si>
  <si>
    <t>RAE-CBA</t>
  </si>
  <si>
    <t>11/11 Se cambia de avión a GKZ.</t>
  </si>
  <si>
    <t>Rodaje interno a nueva posición por  indicación de torre.</t>
  </si>
  <si>
    <t>Prueba de equipo</t>
  </si>
  <si>
    <t>Prueba de equipo por cambio de avión.</t>
  </si>
  <si>
    <t>CBA-ERE</t>
  </si>
  <si>
    <t>Ferry
VFC VOR ERE</t>
  </si>
  <si>
    <t>Santa Rosa de Conlara</t>
  </si>
  <si>
    <t>ERE-SRC</t>
  </si>
  <si>
    <t>Provincia de San Luis - RDC</t>
  </si>
  <si>
    <t>SRC-SRC</t>
  </si>
  <si>
    <t>VFC VOR PAPI SRC</t>
  </si>
  <si>
    <t>Rio Cuarto</t>
  </si>
  <si>
    <t>VFC ILS PAPI TRC</t>
  </si>
  <si>
    <t>Procedimiento de cobertura normal 17NM</t>
  </si>
  <si>
    <t>VFC VOR TRC
FERRY</t>
  </si>
  <si>
    <t>Villa Reynolds</t>
  </si>
  <si>
    <t>Efectiva alarmas en TX1.
Se realiza punto de comprobación VOR.</t>
  </si>
  <si>
    <t>Combustible en RYD requiere hacer taxi hasta la base de la Fuerza aerea</t>
  </si>
  <si>
    <t>VFC ILS RYD</t>
  </si>
  <si>
    <t>Procedimiento a 12 NM porque el ILS RYD está con alcance restringido</t>
  </si>
  <si>
    <t>VFC GP PAPI RYD</t>
  </si>
  <si>
    <t>Se comprobó punto VOR. Se interrumpió la verificación por fuertes vientos y turbulencias luego del LOC. Se continuó horas más tarde.</t>
  </si>
  <si>
    <t>San Luis</t>
  </si>
  <si>
    <t>Ferry
VFC VOR PAPI UIS</t>
  </si>
  <si>
    <t>Malargüe</t>
  </si>
  <si>
    <t>UIS-Gral.Alvear</t>
  </si>
  <si>
    <t>Especial en duplicado.</t>
  </si>
  <si>
    <t>Gral.Alvear-MLG</t>
  </si>
  <si>
    <t>Ferry
VFC VOR MLG</t>
  </si>
  <si>
    <t>Órbita irregular por fuertes vientos.</t>
  </si>
  <si>
    <t>RDL en MLG</t>
  </si>
  <si>
    <t>Aterrizó y se comprobó punto VOR. Y luego el GKZ debió abortar el despegue por fuertes vientos ( Retornó a plataforma y permaneció hasta el día siguiente)</t>
  </si>
  <si>
    <t>Jujuy</t>
  </si>
  <si>
    <t>PAR-JUJ</t>
  </si>
  <si>
    <t>Especial.
Se realiza punto de comprobación VOR.</t>
  </si>
  <si>
    <t>JUJ-PAR</t>
  </si>
  <si>
    <t>Santa Rosa</t>
  </si>
  <si>
    <t>PAR-OSA</t>
  </si>
  <si>
    <t>Habilitación nuevo sistema.</t>
  </si>
  <si>
    <t>Vuelta a PAR autorizada. A cargo de FAA</t>
  </si>
  <si>
    <t>Aeroparque</t>
  </si>
  <si>
    <t>Efectiva alarmas en TX2.
Se verificaron ALS 13-31.
Teórico OSA-AEP: 1:10 HS.</t>
  </si>
  <si>
    <t>Habilitación nuevo sistema.
Se realizó VFC PTO. comprobación.</t>
  </si>
  <si>
    <t>San Juan</t>
  </si>
  <si>
    <t>RAE-AEROCLUB(JUA)</t>
  </si>
  <si>
    <t>Ferry
VOR JUA</t>
  </si>
  <si>
    <t>Desvío de TWR por transito a AD aledaño por cierre de SANU. Horas a costo de EANA.
*Se realizó PT VFC VOR.</t>
  </si>
  <si>
    <t>AEROCLUB(JUA)-JUA</t>
  </si>
  <si>
    <t xml:space="preserve">Ferry </t>
  </si>
  <si>
    <t>VFC LOC JUA</t>
  </si>
  <si>
    <t>JUA-AEROCLUB(JUA)</t>
  </si>
  <si>
    <t>AEROCLUB(JUA)-AEROCLUB.JUA</t>
  </si>
  <si>
    <t>Prueba y testeo consola en aeroclub</t>
  </si>
  <si>
    <t>VFC ILS JUA</t>
  </si>
  <si>
    <t>15:21hs Desvío de torre por tránsito</t>
  </si>
  <si>
    <t>VFC GP PAPI JUA</t>
  </si>
  <si>
    <t>La Rioja</t>
  </si>
  <si>
    <t>Se realizó PTO VFC VOR.</t>
  </si>
  <si>
    <t>VFC VOR LAR</t>
  </si>
  <si>
    <t>LAR-F.VARELA(CAT)</t>
  </si>
  <si>
    <t>VFC VOR LAR
Ferry</t>
  </si>
  <si>
    <t>Ferry a Catamarca por combustible.</t>
  </si>
  <si>
    <t>F.VARELA(CAT)-LAR</t>
  </si>
  <si>
    <t>VFC ILS LAR
Ferry</t>
  </si>
  <si>
    <t>Catamarca</t>
  </si>
  <si>
    <t>F.VARELA(CAT)-F.VARELA(CAT)</t>
  </si>
  <si>
    <t>VFC VOR TX2 CAT</t>
  </si>
  <si>
    <t>8-10 verificaron solo VOR TX2. Se realizó punto de comprobación VOR.</t>
  </si>
  <si>
    <t>F.VARELA(CAT)-RAE</t>
  </si>
  <si>
    <t>Por falla en convertidor de energía en avión (consola OK),inconvenientes en consola se vuelven a RAE. Vuelta autorizada.</t>
  </si>
  <si>
    <t>Actividad en RAE</t>
  </si>
  <si>
    <t>RAE-F.VARELA(CAT)</t>
  </si>
  <si>
    <t>F.VARELA(CAT)-SDE</t>
  </si>
  <si>
    <t>VFC VOR TX1 PAPI CAT
Ferry</t>
  </si>
  <si>
    <t>14-10 se verifica VOR TX1.</t>
  </si>
  <si>
    <t>Sgo. Estero</t>
  </si>
  <si>
    <t xml:space="preserve">VOR </t>
  </si>
  <si>
    <t>SDE-TUC</t>
  </si>
  <si>
    <t>VFC VOR SDE
Ferry</t>
  </si>
  <si>
    <t>Se cambia SDE-TRH-TUC por SDE-TUC-TRH.Ferry adicional a cargo de EANA. 
No se realizó PTO de comprobación VOR por falta de cartel.</t>
  </si>
  <si>
    <t>Tucuman</t>
  </si>
  <si>
    <t>Esperas durante verificación, interrumpida por Torre en varias oportunidades:  15:40 a 15:55 / 16:46 a 17:00 / 17:07 a 17:25 / 18:20 a 18:35 / 18:53 a 19:15 / 19:37 a 19:47.  total:  1h 35min</t>
  </si>
  <si>
    <t>VFC GP PAPI ALS TUC</t>
  </si>
  <si>
    <t>Efectiva Alarmas en TX2.</t>
  </si>
  <si>
    <t>VFC VOR TUC</t>
  </si>
  <si>
    <t>Se realizó PTO comprobación VOR.
Se verificó ALS 02.</t>
  </si>
  <si>
    <t>Termas Rio Hondo</t>
  </si>
  <si>
    <t>Efectiva alarmas en TX1.</t>
  </si>
  <si>
    <t>VFC ILS TRH</t>
  </si>
  <si>
    <t>Ferry a TUC por combustible</t>
  </si>
  <si>
    <t>Ferry a TRH
VFC PAPI TRH
Ferry a TUC</t>
  </si>
  <si>
    <t>Se verifico TX1 GP y PAPI 01 TRH.</t>
  </si>
  <si>
    <t>Salta</t>
  </si>
  <si>
    <t>VFC ILS PAPI SAL</t>
  </si>
  <si>
    <t>Especial en duplicado.
Se realizo punto de comprobacion VOR.
*Verificación interrumpida por Torre en varias oportunidades: 14:10 a 14:20 / 14:45 a 14:53 / 16:25 a 16:40 , Total: 33min</t>
  </si>
  <si>
    <t>VFC PAPI SAL</t>
  </si>
  <si>
    <t>VFC VOR JUJ</t>
  </si>
  <si>
    <t>21-10 Se verifica sólo VOR TX1. Se realizó PTO. comprobación VOR.
21-10 Falla en avión verificador GKZ.
*Verificación interrumpida por torre: 12:43 a 12:52, total: 9 min</t>
  </si>
  <si>
    <t>Fuertes interferencias en Punto de comprobacion VOR; se rechequeó en varias oportunidades.</t>
  </si>
  <si>
    <t>RAE-TUC</t>
  </si>
  <si>
    <t>Salida desde RAE de avión HWH.</t>
  </si>
  <si>
    <t>TUC-AEROCLUB JUJ</t>
  </si>
  <si>
    <t>AERCLUB JUJ-JUJ</t>
  </si>
  <si>
    <t>VFC ILS JUJ</t>
  </si>
  <si>
    <t>23-10 Reanuda actividad con avión HWH.
Efectiva alarmas en TX2. Se verificó ALS 34.
*Desvío por tránsito y verificación LOC ILS interrumpida por fuertes vientos</t>
  </si>
  <si>
    <t>VFC ILS JUJ
Ferry</t>
  </si>
  <si>
    <t>24-10 Vuelta a Salta autorizada por combustible.</t>
  </si>
  <si>
    <t>Ferry
VFC VOR-GP-PAPI JUJ
Ferry</t>
  </si>
  <si>
    <t>24-10 Se verifica VOR TX2.
Vuelta a SAL por combustible.</t>
  </si>
  <si>
    <t>Ferry
VFC PAPI JUJ</t>
  </si>
  <si>
    <t>Verificación interrumpida por torre: 19:45 a 20:00, total: 15min</t>
  </si>
  <si>
    <t>Vuelta a SAL por combustible.</t>
  </si>
  <si>
    <t>Formosa</t>
  </si>
  <si>
    <t>SAL-FSA</t>
  </si>
  <si>
    <t>Especial, supeditado a puesta en servicio.</t>
  </si>
  <si>
    <t>VFC VOR FSA</t>
  </si>
  <si>
    <t xml:space="preserve">Interrupción por Interferencias fuertes. </t>
  </si>
  <si>
    <t>VFC ILS FSA</t>
  </si>
  <si>
    <t>VFC GP FSA</t>
  </si>
  <si>
    <t>Varias pasadas al GP hasta lograr seteo correcto.</t>
  </si>
  <si>
    <t>Iguazú</t>
  </si>
  <si>
    <t>Se verificó ALS 31 y MM.</t>
  </si>
  <si>
    <t>VFC VOR IGU</t>
  </si>
  <si>
    <t>Esperas ,se interrumpieron procedimientos por espera y desvio zona de frontera.</t>
  </si>
  <si>
    <t>VFC ILS PAPI IGU</t>
  </si>
  <si>
    <t>Se realizó PTO. comprobación VOR.</t>
  </si>
  <si>
    <t>RAE-OSA</t>
  </si>
  <si>
    <t>Ferry
VOR OSA</t>
  </si>
  <si>
    <t>VFC ILS OSA</t>
  </si>
  <si>
    <t>VFC ILS OSA
VFC PAPI</t>
  </si>
  <si>
    <t> No tiene log.</t>
  </si>
  <si>
    <t>VFC ILS RYD
VFC PAPI</t>
  </si>
  <si>
    <t>No tiene log.</t>
  </si>
  <si>
    <t>VFC VOR RYD</t>
  </si>
  <si>
    <t>RYD-CBA</t>
  </si>
  <si>
    <t>Solicitado alarmas en TX2. Efectiva alarmas en TX1. Aerotec: En habilitación se verificaron alarmas en TX2.</t>
  </si>
  <si>
    <t>VFC ILS CBA</t>
  </si>
  <si>
    <t>VFC PAPI x3</t>
  </si>
  <si>
    <t>Vuelta a RAE válida.</t>
  </si>
  <si>
    <t>Prov. Corrientes</t>
  </si>
  <si>
    <t>CBA-CRR</t>
  </si>
  <si>
    <t xml:space="preserve"> 14:13: Espera por tráfico.</t>
  </si>
  <si>
    <t>17:51: Espera por tráfico.</t>
  </si>
  <si>
    <t>Se verificó ALS 21.</t>
  </si>
  <si>
    <t>VFC ILS PAPI SIS</t>
  </si>
  <si>
    <t>SIS-CBA</t>
  </si>
  <si>
    <t>Feery</t>
  </si>
  <si>
    <t>El Calafate</t>
  </si>
  <si>
    <t>Perito Moreno</t>
  </si>
  <si>
    <t>ECA-PTM</t>
  </si>
  <si>
    <t>Ferry a CRV para combustible.</t>
  </si>
  <si>
    <t>Esquel</t>
  </si>
  <si>
    <t>PTM-ESQ</t>
  </si>
  <si>
    <t>Efectiva con alarmas en TX2.</t>
  </si>
  <si>
    <t>Bariloche</t>
  </si>
  <si>
    <t>Neuquen</t>
  </si>
  <si>
    <t>General Roca</t>
  </si>
  <si>
    <t>NEU-PAR</t>
  </si>
  <si>
    <t>Retorno a base PAR por mantenimiento.</t>
  </si>
  <si>
    <t>Especial</t>
  </si>
  <si>
    <t>Bahia Blanca</t>
  </si>
  <si>
    <t>PAR-BCA</t>
  </si>
  <si>
    <t>NO DISPONIBLE PARA VFC AEREA POR FALTA
DE ENERGIA COMERCIAL.</t>
  </si>
  <si>
    <t>Viedma</t>
  </si>
  <si>
    <t xml:space="preserve">LI </t>
  </si>
  <si>
    <t>Trelew</t>
  </si>
  <si>
    <t>Efectiva con alarmas en TX1.
No se verificó ALS 25 por no estar disponible por falta de alimentación eléctrica comercial.</t>
  </si>
  <si>
    <t>NO DISPONIBLE PARA VFC AEREA POR FALTA DE ENERGIA COMERCIAL</t>
  </si>
  <si>
    <t>Com. Rivadavia</t>
  </si>
  <si>
    <t>San Julian</t>
  </si>
  <si>
    <t>Vuelta a CRV luego de VFC en SJU.</t>
  </si>
  <si>
    <t>Vuelta a PAR 22-7-21.</t>
  </si>
  <si>
    <t>Rio Gallegos</t>
  </si>
  <si>
    <t>Reanudación de circuito 28-7-21.</t>
  </si>
  <si>
    <t>Se debería haber reanudado desde SJU.
Se descuenta 1:25 ferry CRV-GAL, tomando como teórico SJU-GAL ≈  SJU-CRV volado el 22/7 post VFC VOR SJU y previa vuelta a Base PAR.</t>
  </si>
  <si>
    <t>Rio Grande</t>
  </si>
  <si>
    <t>Ushuaia</t>
  </si>
  <si>
    <t>RAE-V.TUERTO(BSAS)</t>
  </si>
  <si>
    <t>Corresponde alarmas en TX1.
Efectiva alarmas en TX1 de GP, no se realizaron alarmas en LOC.</t>
  </si>
  <si>
    <t>V.TUERTO(BSAS)-FDO</t>
  </si>
  <si>
    <t>VFC ILS FDO</t>
  </si>
  <si>
    <t>19:58hs maniobra de espera.</t>
  </si>
  <si>
    <t>FDO-EZE</t>
  </si>
  <si>
    <t>VFC ILS EZE 35</t>
  </si>
  <si>
    <t>VFC PAPI EZE 35</t>
  </si>
  <si>
    <t>VFC ILS EZE 11-NDB</t>
  </si>
  <si>
    <t>LO 35</t>
  </si>
  <si>
    <t>VFC PAPI EZE 11</t>
  </si>
  <si>
    <t>VFC ILS PAL</t>
  </si>
  <si>
    <t>VFC VOR PAL</t>
  </si>
  <si>
    <t>VFC NDB ILM</t>
  </si>
  <si>
    <t>San Antonio de Areco</t>
  </si>
  <si>
    <t>VFC VOR SNT</t>
  </si>
  <si>
    <t>Vuelta a FDO día 12-7 por problemas en registro de vuelo.</t>
  </si>
  <si>
    <t>Vuelo de prueba</t>
  </si>
  <si>
    <t>FDO-SNT</t>
  </si>
  <si>
    <t>Ferry
VFC VOR SNT</t>
  </si>
  <si>
    <t>Junin</t>
  </si>
  <si>
    <t>SNT-NIN</t>
  </si>
  <si>
    <t>VFC VOR SNT
Ferry
VFC VOR NIN</t>
  </si>
  <si>
    <t>NIN-ACLUB. CHACABUCO(BSAS)</t>
  </si>
  <si>
    <t>VFC VOR NIN
Ferry</t>
  </si>
  <si>
    <t>Aterrizaje en Chacabuco por novedad en avión.</t>
  </si>
  <si>
    <t>ILS/DME TX1</t>
  </si>
  <si>
    <t>ACLUB. CHACABUCO(BSAS)-FDO</t>
  </si>
  <si>
    <t>Ferry
VFC ILS FDO TX1</t>
  </si>
  <si>
    <t>Especial post reparación en TX1.
12:42 maniobra de espera (20 min).</t>
  </si>
  <si>
    <t>La Plata</t>
  </si>
  <si>
    <t>FDO-PTA</t>
  </si>
  <si>
    <t>Ferry
VFC VOR PTA</t>
  </si>
  <si>
    <t>Mar del Plata</t>
  </si>
  <si>
    <t>PTA-MDP</t>
  </si>
  <si>
    <t>Efectiva con alarmas en TX1.
No se verificó ALS.</t>
  </si>
  <si>
    <t>VFC VOR MDP</t>
  </si>
  <si>
    <t>VFC ILS MDP</t>
  </si>
  <si>
    <t>VFC ILS MDP/PAPI</t>
  </si>
  <si>
    <t>MDP-GPI</t>
  </si>
  <si>
    <t>OLayly: Ferry teórico MDP-SRA 5,00.
Se resta 1,3 hora del día 24-7-21 para compensar ferry RAE-&gt;SRA.</t>
  </si>
  <si>
    <t>GPI-RAE</t>
  </si>
  <si>
    <t>Vuelta a RAE</t>
  </si>
  <si>
    <t>Ferry
VFC VOR MLG
Ferry</t>
  </si>
  <si>
    <t>San Rafael</t>
  </si>
  <si>
    <t>SRA-RAE</t>
  </si>
  <si>
    <t>VFC VOR SRA
Ferry</t>
  </si>
  <si>
    <t>Mendoza</t>
  </si>
  <si>
    <t>Efectiva alarmas en TX1.
Incluye MM.</t>
  </si>
  <si>
    <t>VFC ILS DOZ -MM</t>
  </si>
  <si>
    <t>RAE-LYE</t>
  </si>
  <si>
    <t>LYE-FDO</t>
  </si>
  <si>
    <t>Vuelo prueba</t>
  </si>
  <si>
    <t>Problemas en receptor de avión.</t>
  </si>
  <si>
    <t>FDO-AEP</t>
  </si>
  <si>
    <t>AEP-AEP</t>
  </si>
  <si>
    <t>VFC ILS AEP</t>
  </si>
  <si>
    <t>AEP-FDO</t>
  </si>
  <si>
    <t>No se verificaron ALS.</t>
  </si>
  <si>
    <t>FDO-LYE</t>
  </si>
  <si>
    <t>LYE-RAE</t>
  </si>
  <si>
    <t>Ferry teórico AEP-POS 4,15</t>
  </si>
  <si>
    <t>CBA-POS</t>
  </si>
  <si>
    <t>POS-CBA</t>
  </si>
  <si>
    <t>VFC PAPI ALS SIS</t>
  </si>
  <si>
    <t>Vuelta RAE por revisión de motores.</t>
  </si>
  <si>
    <t>Reconquista</t>
  </si>
  <si>
    <t>RAE-Villa María Córdoba</t>
  </si>
  <si>
    <t>Salida de RAE a RTA.</t>
  </si>
  <si>
    <t>Villa Maria Córdoba -RTA</t>
  </si>
  <si>
    <t>VFC VOR AVASIS RTA</t>
  </si>
  <si>
    <t>Sunchales</t>
  </si>
  <si>
    <t>RTA- SCA</t>
  </si>
  <si>
    <t>VFC VOR RTA
Ferry
VFC PAPI SCA</t>
  </si>
  <si>
    <t>SCA-SVO</t>
  </si>
  <si>
    <t>VFC ILS NDB SVO</t>
  </si>
  <si>
    <t>Efectiva alarmas en monitor N°1.</t>
  </si>
  <si>
    <t>VFC ILS SVO</t>
  </si>
  <si>
    <t>Problema de puntos por parte de Aerotec.</t>
  </si>
  <si>
    <t>Rodaje en SVO</t>
  </si>
  <si>
    <t>VFC ILS-PAPI SVO</t>
  </si>
  <si>
    <t>SVO- PAR</t>
  </si>
  <si>
    <t>Duda maniobra 15:55 (10 min) Aerotec: Espera por tráfico.</t>
  </si>
  <si>
    <t>VFC ILS LI PAR</t>
  </si>
  <si>
    <t>Duda maniobra 19:56 (10 min): Aerotec:Alejamiento y retorno al bloqueo.</t>
  </si>
  <si>
    <t>PAR-GUA</t>
  </si>
  <si>
    <t>DME:RDC
VOR: EANA</t>
  </si>
  <si>
    <t>GUA-GUA</t>
  </si>
  <si>
    <t>VFC VOR GUA</t>
  </si>
  <si>
    <t>GUA- ROS</t>
  </si>
  <si>
    <t>VFC ILS-PAPI ROS</t>
  </si>
  <si>
    <t>DME VOR</t>
  </si>
  <si>
    <t>Especial por reparación.</t>
  </si>
  <si>
    <t>Marcos Juarez</t>
  </si>
  <si>
    <t>ROS-MJZ</t>
  </si>
  <si>
    <t>MJZ-MJZ</t>
  </si>
  <si>
    <t>VFC VOR MJZ</t>
  </si>
  <si>
    <t>Laboulaye</t>
  </si>
  <si>
    <t>MJZ-TRC</t>
  </si>
  <si>
    <t>Ferry
VFC VOR OEL
Ferry</t>
  </si>
  <si>
    <t>Verificación sin aterrizaje en OEL.</t>
  </si>
  <si>
    <t>VFC ILS TRC</t>
  </si>
  <si>
    <t>Interferencia con FM durante VFC.</t>
  </si>
  <si>
    <t>VFC VOR PAPI TRC</t>
  </si>
  <si>
    <t>Ferry
VFC VOR CBA</t>
  </si>
  <si>
    <t>Duda maniobra 18:14 hs: Aerotec: Alejamiento y retorno al bloqueo para luego aterrizar.</t>
  </si>
  <si>
    <t>CBA-TRC</t>
  </si>
  <si>
    <t>Ferry vuelta a TRC</t>
  </si>
  <si>
    <t>Verificación post- intevención de ENACOM.
Efectiva alarmas en monitor N°1.</t>
  </si>
  <si>
    <t xml:space="preserve">Efectiva alarmas en monitor N°2. </t>
  </si>
  <si>
    <t xml:space="preserve">RYD </t>
  </si>
  <si>
    <t>Rodaje en RYD</t>
  </si>
  <si>
    <t>No hay registro en Log.</t>
  </si>
  <si>
    <t>RYD- RAE</t>
  </si>
  <si>
    <t>Vuelta a RAE por falla en monitor avión.</t>
  </si>
  <si>
    <t>Ferry teórico RYD-UIS(Km)</t>
  </si>
  <si>
    <t>Ferry Real RAE-UIS(Km)</t>
  </si>
  <si>
    <t>Diferencia(Km)</t>
  </si>
  <si>
    <t>Tiempo (hs) excedente(Velocidad avión 200 Km/h)</t>
  </si>
  <si>
    <t>Ferry a UIS
VFC VOR UIS
Ferry a RAE</t>
  </si>
  <si>
    <t>Aerotec: Ferry RAE-UIS equivalente a ferry RYD-UIS.
Ferry UIS-RAE:Combustible.</t>
  </si>
  <si>
    <t>VOR/DME Dupe</t>
  </si>
  <si>
    <t>Ferry a DOZ
VFC VOR DOZ
Ferry a RAE</t>
  </si>
  <si>
    <t>RAE-CAT</t>
  </si>
  <si>
    <t>Comprobación de alarmas sobre monitor N°2 que no se realizaron día 16-4-21. HS Ferry y VFC por Aerotec.</t>
  </si>
  <si>
    <t>VFC Alarmas ILS LAR</t>
  </si>
  <si>
    <t>HS.
Voladas en LOGS</t>
  </si>
  <si>
    <t>Tramo:
SITIO DESPEGUE-Actividad-SITIO ARRIBO</t>
  </si>
  <si>
    <t xml:space="preserve">PAL- </t>
  </si>
  <si>
    <t>Despegue 23:00 hs.</t>
  </si>
  <si>
    <t xml:space="preserve">         -PAL</t>
  </si>
  <si>
    <t>Aterrizaje 1:10 hs.</t>
  </si>
  <si>
    <t>AER-</t>
  </si>
  <si>
    <t xml:space="preserve">        -PAL</t>
  </si>
  <si>
    <t>Aterrizaje 1:00 hs.</t>
  </si>
  <si>
    <t>RAE- RAE</t>
  </si>
  <si>
    <t>Prueba de mesa.
No hay registro en log.</t>
  </si>
  <si>
    <t>VFC ILS-VOR JUA</t>
  </si>
  <si>
    <t>Ferry
VFC VOR LAR</t>
  </si>
  <si>
    <t>Previsto alarmas en monitor N°2. No se realizaron alarmas.</t>
  </si>
  <si>
    <t>Ferry y Combustible</t>
  </si>
  <si>
    <t>Ferry a CAT por Combustible.</t>
  </si>
  <si>
    <t>Termas de Rio Hondo</t>
  </si>
  <si>
    <t>CAT-TRH</t>
  </si>
  <si>
    <t>VFC ILS TRH
Ferry</t>
  </si>
  <si>
    <t xml:space="preserve">Ferry a TUC, por Combustible: No habia 110 LL en termas. </t>
  </si>
  <si>
    <t>Vuelta a TRH.</t>
  </si>
  <si>
    <t>VFC ILS-PAPI TRH
Ferry</t>
  </si>
  <si>
    <t>Duda maniobra 14:11 hs (duracion 14min): Aerotec: espera por tráfico</t>
  </si>
  <si>
    <t>Duda maniobra 19:21 hs (duracion 15 min)Aerotec: espera por tráfico</t>
  </si>
  <si>
    <t>TUC-SDE</t>
  </si>
  <si>
    <t>VFC PAPI TUC
Ferry</t>
  </si>
  <si>
    <t>Santiago del Estero</t>
  </si>
  <si>
    <t>VFC PAPI 03 21 SDE</t>
  </si>
  <si>
    <t>Ferry
VFC VOR SAL</t>
  </si>
  <si>
    <t>VFC ILS -PAPI-VOR SAL</t>
  </si>
  <si>
    <t>Duda maniobra 11:33hs (duracion 20 min): Aerotec espera por tráfico.</t>
  </si>
  <si>
    <t>VFC ILS-PAPI JUJ</t>
  </si>
  <si>
    <t>Ferry para combustible</t>
  </si>
  <si>
    <t>Vuelta a Salta.</t>
  </si>
  <si>
    <t>SAL-SIS</t>
  </si>
  <si>
    <t>Ferry
VFC VOR SIS</t>
  </si>
  <si>
    <t>VFC VOR SIS</t>
  </si>
  <si>
    <t>SIS-FSA</t>
  </si>
  <si>
    <t>Ferry
VFC VOR FSA</t>
  </si>
  <si>
    <t>VFC ILS-PAPI FSA</t>
  </si>
  <si>
    <t>Efectiva alarmas en monitor N°1.
Teórico: FSA-IGU.
Real FSA-SIS-IGU
Aerotec: No les permitieron ingreso a Paraguay e hicieron combustible en SIS.</t>
  </si>
  <si>
    <t>SIS-IGU</t>
  </si>
  <si>
    <t>VFC ILS-PAPI IGU</t>
  </si>
  <si>
    <t>Maniobra 13:39 hs (duracion 15 min) Aerotec: Ancho del LOC.</t>
  </si>
  <si>
    <t>IGU-CRR</t>
  </si>
  <si>
    <t>INDRA/EANA</t>
  </si>
  <si>
    <t>Habilitación</t>
  </si>
  <si>
    <t>Volado según Acronex</t>
  </si>
  <si>
    <t>Ferry a DOZ</t>
  </si>
  <si>
    <t>Toma de datos. Por problemas en motor se retorna a RAE.
Se deben descontar 20 minutos por Ferry vuelta a RAE.</t>
  </si>
  <si>
    <t>VFC ILS-PAPI 36 DOZ</t>
  </si>
  <si>
    <t>Se deben descontar 20 minutos por Ferry a DOZ.
Vuelta a RAE por combustible no habia en DOZ.</t>
  </si>
  <si>
    <t>RAE</t>
  </si>
  <si>
    <t>Rodaje en RAE</t>
  </si>
  <si>
    <t>No hay registro en Log. Según Aerotec Corresponde a log de 2,2.</t>
  </si>
  <si>
    <t>Vuelta a RAE para combustible pre AEP.</t>
  </si>
  <si>
    <t>RAE-AD.NN(BSAS)</t>
  </si>
  <si>
    <t xml:space="preserve">Ferry  </t>
  </si>
  <si>
    <t>EANA-INDRA</t>
  </si>
  <si>
    <t>Post Habilitación.</t>
  </si>
  <si>
    <t>AD.NIN(BSAS)-AEP</t>
  </si>
  <si>
    <t>FDO-POS</t>
  </si>
  <si>
    <t>Rodaje en POS</t>
  </si>
  <si>
    <t>No hay registro en Log</t>
  </si>
  <si>
    <t>No hay registro en Log.
Aerotec: Combustible.</t>
  </si>
  <si>
    <t>VFC ILS POS, con problemas en equipo local</t>
  </si>
  <si>
    <t>VFC ILS-PAPI 19 POS</t>
  </si>
  <si>
    <t>Ferry
VFC VOR SRC</t>
  </si>
  <si>
    <t>Ferry teórico(Km)</t>
  </si>
  <si>
    <t>Ferry Real(Km)</t>
  </si>
  <si>
    <t>Tiempo (h) excedente(Tomando Velocidad 200 Km/h.</t>
  </si>
  <si>
    <t>Malargue</t>
  </si>
  <si>
    <t>SRC-RAE</t>
  </si>
  <si>
    <t>Ferry vuelta a Base</t>
  </si>
  <si>
    <t>Aerotec: Hubiese sido combustible necesario RAE. Otra alternativa era combustible en SRA con más ferry.</t>
  </si>
  <si>
    <t>Ferry a MLG
VFC VOR PAPI MLG
Ferry a RAE</t>
  </si>
  <si>
    <t>1-2 Y 2-2 SIN ACTIVIDAD EN TESACOM.</t>
  </si>
  <si>
    <t>London</t>
  </si>
  <si>
    <t>Para cambio de Tripulación/Combustible.</t>
  </si>
  <si>
    <t>AD. cerrado.</t>
  </si>
  <si>
    <t>Prevista alarmas en TX1.
Efectiva en TX2.</t>
  </si>
  <si>
    <t>Chapelco</t>
  </si>
  <si>
    <t>Prov. Neuquen</t>
  </si>
  <si>
    <t>Choele Choel</t>
  </si>
  <si>
    <t>General Pico</t>
  </si>
  <si>
    <t>OSA-CBA</t>
  </si>
  <si>
    <t>Especial post-habilitación.</t>
  </si>
  <si>
    <t>Hora</t>
  </si>
  <si>
    <t>SITIO DESPEGUE-
Actividad
&gt;SITIO ARRIBO</t>
  </si>
  <si>
    <t>RAE-</t>
  </si>
  <si>
    <t>&gt;CBA</t>
  </si>
  <si>
    <t>CBA-</t>
  </si>
  <si>
    <t xml:space="preserve">VFC ILS CBA </t>
  </si>
  <si>
    <t>VFC ILS CBA&gt; CBA</t>
  </si>
  <si>
    <t>VFC ILS CBA &gt; CBA</t>
  </si>
  <si>
    <t>CBA-VFC ILS CBA &gt;CBA</t>
  </si>
  <si>
    <t>&gt;POS</t>
  </si>
  <si>
    <t>Pérdida de datos por problemas en mesa.</t>
  </si>
  <si>
    <t>POS-</t>
  </si>
  <si>
    <t>Actividad sin identificar&gt; POS</t>
  </si>
  <si>
    <t>POS-Actividad VFC ILS</t>
  </si>
  <si>
    <t>Actividad VFC ILS</t>
  </si>
  <si>
    <t>POS- Actividad VFC ILS</t>
  </si>
  <si>
    <t>&gt;PAR</t>
  </si>
  <si>
    <t>PAR-</t>
  </si>
  <si>
    <t>&gt;RAE</t>
  </si>
  <si>
    <t>Gob. Prov. San Luis.</t>
  </si>
  <si>
    <t>TOTAL SEGUN AEROTEC</t>
  </si>
  <si>
    <t>Aeropuerto</t>
  </si>
  <si>
    <t>Has Prev</t>
  </si>
  <si>
    <t>Voladas según Aerotec</t>
  </si>
  <si>
    <t>Seconds</t>
  </si>
  <si>
    <t>Hours</t>
  </si>
  <si>
    <t>TRAMO:
SITIO DESPEGUE-ACTIVIDAD-SITIO ARRIBO</t>
  </si>
  <si>
    <t>OBSERVACIONES</t>
  </si>
  <si>
    <t>GP/ILS</t>
  </si>
  <si>
    <t>ESPECIAL</t>
  </si>
  <si>
    <t>3043</t>
  </si>
  <si>
    <t>RAE-AEROCLUB VENADO TUERTO</t>
  </si>
  <si>
    <t>Matrícula HWH</t>
  </si>
  <si>
    <t>PAPI 17/43</t>
  </si>
  <si>
    <t>3583</t>
  </si>
  <si>
    <t>3589</t>
  </si>
  <si>
    <t>1428</t>
  </si>
  <si>
    <t>3579</t>
  </si>
  <si>
    <t>AEROCLUB VENADO TUERTO- FDO</t>
  </si>
  <si>
    <t>2053</t>
  </si>
  <si>
    <t>1169</t>
  </si>
  <si>
    <t>1749</t>
  </si>
  <si>
    <t>PAL-VFC GP PAL-PAL</t>
  </si>
  <si>
    <t>1290</t>
  </si>
  <si>
    <t>2428</t>
  </si>
  <si>
    <t>PAL-VFC GP PAL-FDO</t>
  </si>
  <si>
    <t>3393</t>
  </si>
  <si>
    <t>2050</t>
  </si>
  <si>
    <t>3581</t>
  </si>
  <si>
    <t>1975</t>
  </si>
  <si>
    <t>2232</t>
  </si>
  <si>
    <t>PAR-VFC VOR SDE -SDE</t>
  </si>
  <si>
    <t>3597</t>
  </si>
  <si>
    <t>3567</t>
  </si>
  <si>
    <t>3593</t>
  </si>
  <si>
    <t>1452</t>
  </si>
  <si>
    <t>1445</t>
  </si>
  <si>
    <t>SDE -VFC VOR SDE-SDE</t>
  </si>
  <si>
    <t>803</t>
  </si>
  <si>
    <t>115</t>
  </si>
  <si>
    <t>RODAJE EN SDE</t>
  </si>
  <si>
    <t>1055</t>
  </si>
  <si>
    <t>SDE- RAE</t>
  </si>
  <si>
    <t>3570</t>
  </si>
  <si>
    <t>3573</t>
  </si>
  <si>
    <t>3596</t>
  </si>
  <si>
    <t>909</t>
  </si>
  <si>
    <t>417</t>
  </si>
  <si>
    <t>RAE- INTENDENTE ALVEAR  ( PROV SANTA ROSA)</t>
  </si>
  <si>
    <t>3577</t>
  </si>
  <si>
    <t>3575</t>
  </si>
  <si>
    <t>2594</t>
  </si>
  <si>
    <t>2215</t>
  </si>
  <si>
    <t xml:space="preserve"> INTENDENTE ALVEAR  ( PROV SANTA ROSA) - MDP</t>
  </si>
  <si>
    <t>2229</t>
  </si>
  <si>
    <t>0</t>
  </si>
  <si>
    <t>3119</t>
  </si>
  <si>
    <t>MDP- VFC VOR -MDP</t>
  </si>
  <si>
    <t>159</t>
  </si>
  <si>
    <t>MDP-VFC VOR - MDP</t>
  </si>
  <si>
    <t>2958</t>
  </si>
  <si>
    <t>123</t>
  </si>
  <si>
    <t>MDP-FDO</t>
  </si>
  <si>
    <t>2712</t>
  </si>
  <si>
    <t>3576</t>
  </si>
  <si>
    <t>1074</t>
  </si>
  <si>
    <t>FDO- VFC VOR GUA - AERÓDROMO DE GUALEGUAYCHU</t>
  </si>
  <si>
    <t>3574</t>
  </si>
  <si>
    <t>900</t>
  </si>
  <si>
    <t>3391</t>
  </si>
  <si>
    <t>AERÓDROMO DE GUALEGUAYCHU - AERÓDROMO DE CONCORDIA</t>
  </si>
  <si>
    <t>1789</t>
  </si>
  <si>
    <t>AERÓDROMO DE CONCORDIA - VFC VOR FSA-FSA</t>
  </si>
  <si>
    <t>3588</t>
  </si>
  <si>
    <t>3561</t>
  </si>
  <si>
    <t>1267</t>
  </si>
  <si>
    <t>3053</t>
  </si>
  <si>
    <t>FSA- AERÓDROMO SELVA (PROV SANTIAGO DEL ESTERO)</t>
  </si>
  <si>
    <t>3582</t>
  </si>
  <si>
    <t>2339</t>
  </si>
  <si>
    <t>3460</t>
  </si>
  <si>
    <t xml:space="preserve"> AERÓDROMO SELVA (PROV SANTIAGO DEL ESTERO)- RAE</t>
  </si>
  <si>
    <t>1364</t>
  </si>
  <si>
    <t>1865</t>
  </si>
  <si>
    <t>RAE -TRE</t>
  </si>
  <si>
    <t>Matrícula GKZ</t>
  </si>
  <si>
    <t>627</t>
  </si>
  <si>
    <t>3517</t>
  </si>
  <si>
    <t>3558</t>
  </si>
  <si>
    <t>3556</t>
  </si>
  <si>
    <t>1288</t>
  </si>
  <si>
    <t>3547</t>
  </si>
  <si>
    <t>3566</t>
  </si>
  <si>
    <t>984</t>
  </si>
  <si>
    <t>TRE-VFC ILS PAPI -TRE</t>
  </si>
  <si>
    <t>VFC PAPI Y DME/VOR FUE AGREGADO EN CURSO.</t>
  </si>
  <si>
    <t>654</t>
  </si>
  <si>
    <t>3202</t>
  </si>
  <si>
    <t>1917</t>
  </si>
  <si>
    <t>TRE-VFC DME/VOR -TRE</t>
  </si>
  <si>
    <t>3553</t>
  </si>
  <si>
    <t>3241</t>
  </si>
  <si>
    <t>1711</t>
  </si>
  <si>
    <t>PAPI CAB 06/24</t>
  </si>
  <si>
    <t>1674</t>
  </si>
  <si>
    <t>3580</t>
  </si>
  <si>
    <t>DRY- VFC VOR PAPI DRY- TRE</t>
  </si>
  <si>
    <t>VFC PAPI DRY AGREGADO EN CURSO</t>
  </si>
  <si>
    <t>3552</t>
  </si>
  <si>
    <t>482</t>
  </si>
  <si>
    <t>3167</t>
  </si>
  <si>
    <t>TRE- AEROCLUB CRV</t>
  </si>
  <si>
    <t>979</t>
  </si>
  <si>
    <t>294</t>
  </si>
  <si>
    <t>AEROCLUB CRV- VFC VOR GAL - GAL</t>
  </si>
  <si>
    <t>3568</t>
  </si>
  <si>
    <t>3538</t>
  </si>
  <si>
    <t>3539</t>
  </si>
  <si>
    <t>3554</t>
  </si>
  <si>
    <t>2061</t>
  </si>
  <si>
    <t>396</t>
  </si>
  <si>
    <t>GAL- VFC ILS/ PAPI GAL - AEROCLUB RIO GALLEGOS</t>
  </si>
  <si>
    <t>3281</t>
  </si>
  <si>
    <t>3594</t>
  </si>
  <si>
    <t>1349</t>
  </si>
  <si>
    <t>3446</t>
  </si>
  <si>
    <t>RAE-ROS</t>
  </si>
  <si>
    <t>3584</t>
  </si>
  <si>
    <t>1185</t>
  </si>
  <si>
    <t>606</t>
  </si>
  <si>
    <t>ROS- VFC ILS ROS- ROS</t>
  </si>
  <si>
    <t>3586</t>
  </si>
  <si>
    <t>3578</t>
  </si>
  <si>
    <t>3592</t>
  </si>
  <si>
    <t>1625</t>
  </si>
  <si>
    <t>1618</t>
  </si>
  <si>
    <t>ROS-SVO</t>
  </si>
  <si>
    <t>1247</t>
  </si>
  <si>
    <t>281</t>
  </si>
  <si>
    <t>SVO - VFC ILS SVO- SVO</t>
  </si>
  <si>
    <t>3220</t>
  </si>
  <si>
    <t>3590</t>
  </si>
  <si>
    <t>3502</t>
  </si>
  <si>
    <t>PAPI 01/19</t>
  </si>
  <si>
    <t>1122</t>
  </si>
  <si>
    <t>SVO- CBA</t>
  </si>
  <si>
    <t>1637</t>
  </si>
  <si>
    <t>3110</t>
  </si>
  <si>
    <t>CBA- VFC PAPI CBA- CBA</t>
  </si>
  <si>
    <t>VFC PAPI CBA AGREGADO EN CAMPAÑA.</t>
  </si>
  <si>
    <t>1808</t>
  </si>
  <si>
    <t>1793</t>
  </si>
  <si>
    <t>CBA- VFC PAPI CBA -CBA</t>
  </si>
  <si>
    <t>3369</t>
  </si>
  <si>
    <t>CBA- TUC</t>
  </si>
  <si>
    <t>1832</t>
  </si>
  <si>
    <t>129</t>
  </si>
  <si>
    <t>RODAJE EN TUCUMAN</t>
  </si>
  <si>
    <t>TUC- VFC ILS TUC- TUC</t>
  </si>
  <si>
    <t>3591</t>
  </si>
  <si>
    <t>706</t>
  </si>
  <si>
    <t>258</t>
  </si>
  <si>
    <t>AEROCLUB RIO GALLEGOS - VFC VOR GRA- GRA</t>
  </si>
  <si>
    <t>3520</t>
  </si>
  <si>
    <t>PAPI 08/26</t>
  </si>
  <si>
    <t>3585</t>
  </si>
  <si>
    <t>3389</t>
  </si>
  <si>
    <t>1377</t>
  </si>
  <si>
    <t>GRA- VFC ILS PAPI GRA- GRA</t>
  </si>
  <si>
    <t>3587</t>
  </si>
  <si>
    <t>2412</t>
  </si>
  <si>
    <t>1440</t>
  </si>
  <si>
    <t>GRA- VFC VOR USH - AEROCLUB USH</t>
  </si>
  <si>
    <t>3549</t>
  </si>
  <si>
    <t>DVOR/DME</t>
  </si>
  <si>
    <t>3563</t>
  </si>
  <si>
    <t>530</t>
  </si>
  <si>
    <t>376</t>
  </si>
  <si>
    <t>4</t>
  </si>
  <si>
    <t>166</t>
  </si>
  <si>
    <t>228</t>
  </si>
  <si>
    <t>1°) AEROCLUB USH -USH
2°) USH - VFC ILS PAPI USH - USH</t>
  </si>
  <si>
    <t>2798</t>
  </si>
  <si>
    <t>3340</t>
  </si>
  <si>
    <t>VFC PAPI AGREGADO EN CURSO</t>
  </si>
  <si>
    <t>2705</t>
  </si>
  <si>
    <t>1383</t>
  </si>
  <si>
    <t>AEROCLUB USH - USH</t>
  </si>
  <si>
    <t>NO SE APRECIA ACTIVIDAD DE VFC</t>
  </si>
  <si>
    <t>1904</t>
  </si>
  <si>
    <t>TUC-CAT</t>
  </si>
  <si>
    <t>PAPI 02/20</t>
  </si>
  <si>
    <t>2328</t>
  </si>
  <si>
    <t>237</t>
  </si>
  <si>
    <t>CAT - VFC VOR PAPI CAT- CAT</t>
  </si>
  <si>
    <t>3409</t>
  </si>
  <si>
    <t>1943</t>
  </si>
  <si>
    <t>460</t>
  </si>
  <si>
    <t>USH -ECA</t>
  </si>
  <si>
    <t>3559</t>
  </si>
  <si>
    <t>1135</t>
  </si>
  <si>
    <t>413</t>
  </si>
  <si>
    <t>ECA- VFC ILS ECA- ECA</t>
  </si>
  <si>
    <t>3537</t>
  </si>
  <si>
    <t>2911</t>
  </si>
  <si>
    <t>2075</t>
  </si>
  <si>
    <t>ECA - PTM</t>
  </si>
  <si>
    <t>3529</t>
  </si>
  <si>
    <t>2337</t>
  </si>
  <si>
    <t>69</t>
  </si>
  <si>
    <t>PTM - LAGO CHOILA CHUBUT</t>
  </si>
  <si>
    <t>1223</t>
  </si>
  <si>
    <t>LAGO CHOILA CHUBUT- AERÓDROMO EL BOLSON</t>
  </si>
  <si>
    <t>1512</t>
  </si>
  <si>
    <t>1764</t>
  </si>
  <si>
    <t>AERÓDROMO EL BOLSON - BAR</t>
  </si>
  <si>
    <t>1245</t>
  </si>
  <si>
    <t>576</t>
  </si>
  <si>
    <t>BAR -VFC ILS BAR -BAR</t>
  </si>
  <si>
    <t>3444</t>
  </si>
  <si>
    <t>2334</t>
  </si>
  <si>
    <t>54</t>
  </si>
  <si>
    <t>BAR -VFC VOR/DME BAR- BAR</t>
  </si>
  <si>
    <t>VFC VOR HABILITACION NUEVO SISTEMA</t>
  </si>
  <si>
    <t>3178</t>
  </si>
  <si>
    <t>3544</t>
  </si>
  <si>
    <t>2636</t>
  </si>
  <si>
    <t>BAR - VFC BAR -BAR</t>
  </si>
  <si>
    <t>3565</t>
  </si>
  <si>
    <t>832</t>
  </si>
  <si>
    <t>1225</t>
  </si>
  <si>
    <t>BAR- RINCON DE LOS SAUCES</t>
  </si>
  <si>
    <t>3024</t>
  </si>
  <si>
    <t>3297</t>
  </si>
  <si>
    <t>RINCON DE LOS SAUCES - RAE</t>
  </si>
  <si>
    <t>2026</t>
  </si>
  <si>
    <t>TOTAL</t>
  </si>
  <si>
    <t>conforme 26</t>
  </si>
  <si>
    <t>Vuelta a PAR.</t>
  </si>
  <si>
    <t>Gral. Belgrano</t>
  </si>
  <si>
    <t>Tandil</t>
  </si>
  <si>
    <t>Vuelta a PAR por técnica.</t>
  </si>
  <si>
    <t>Bahía Blanca</t>
  </si>
  <si>
    <t>1:15 MDP-BCA segun FAA</t>
  </si>
  <si>
    <t>BCA-DRY</t>
  </si>
  <si>
    <t>Pto. Madryn</t>
  </si>
  <si>
    <t>DRY-DRY</t>
  </si>
  <si>
    <t>DRY-TRE</t>
  </si>
  <si>
    <t>C. Rivadavia</t>
  </si>
  <si>
    <t>Fecha efectiva de VFC 6-2-21.</t>
  </si>
  <si>
    <t>Pendiente Nov-2020</t>
  </si>
  <si>
    <t>&gt;SRA</t>
  </si>
  <si>
    <t>SRA-Ferry a RAE</t>
  </si>
  <si>
    <t>Vuelta a RAE.</t>
  </si>
  <si>
    <t>&gt; RAE</t>
  </si>
  <si>
    <t>Salida de RAE.</t>
  </si>
  <si>
    <t>VFC PAPI UIS Sin Aterrizaje</t>
  </si>
  <si>
    <t>UIS-&gt;RYD</t>
  </si>
  <si>
    <t>RYD-&gt;RYD</t>
  </si>
  <si>
    <t xml:space="preserve">RYD- </t>
  </si>
  <si>
    <t>&gt; V.Mercedes</t>
  </si>
  <si>
    <t>V.Mercedes-</t>
  </si>
  <si>
    <t>&gt;V. Mercedes</t>
  </si>
  <si>
    <t>V.Mercedes- VFC ILS RYD&gt; RYD</t>
  </si>
  <si>
    <t>RYD- VFC ILS RYD</t>
  </si>
  <si>
    <t>VFC PAPI 06 - ILS RYD</t>
  </si>
  <si>
    <t>VFC ILS RYD&gt; RYD</t>
  </si>
  <si>
    <t>RYD-</t>
  </si>
  <si>
    <t>&gt; SRC</t>
  </si>
  <si>
    <t>Problemas en consola AEROTEC.</t>
  </si>
  <si>
    <t>SRC-</t>
  </si>
  <si>
    <t>VFC VOR SRC</t>
  </si>
  <si>
    <t>SRC- VFC PAPI 02 SRC&gt; SRC</t>
  </si>
  <si>
    <t>SRC- VFC VOR &gt; SRC</t>
  </si>
  <si>
    <t>2860</t>
  </si>
  <si>
    <t>RAE-AEROCLUB ALLEN NEUQUEN</t>
  </si>
  <si>
    <t>ALS F</t>
  </si>
  <si>
    <t>2658</t>
  </si>
  <si>
    <t>2561</t>
  </si>
  <si>
    <t>AEROCLUB ALLEN NEUQUEN- AEROCLUB TRELEW</t>
  </si>
  <si>
    <t>1492</t>
  </si>
  <si>
    <t>1482</t>
  </si>
  <si>
    <t>AEROCLUB TRELEW- VFC VOR ALS F TRE- AEROCLUB TRELEW</t>
  </si>
  <si>
    <t>457</t>
  </si>
  <si>
    <t>527</t>
  </si>
  <si>
    <t>AEROCLUB TRELEW- CRV</t>
  </si>
  <si>
    <t>PAPI 07/25</t>
  </si>
  <si>
    <t>3572</t>
  </si>
  <si>
    <t>563</t>
  </si>
  <si>
    <t>3149</t>
  </si>
  <si>
    <t>3038</t>
  </si>
  <si>
    <t>1814</t>
  </si>
  <si>
    <t>ECA-VFC VOR ECA-ECA</t>
  </si>
  <si>
    <t>1226</t>
  </si>
  <si>
    <t>2438</t>
  </si>
  <si>
    <t>ECA-VFC VOR PAPI-ECA</t>
  </si>
  <si>
    <t>406</t>
  </si>
  <si>
    <t>886</t>
  </si>
  <si>
    <t>ECA-AEROCLUB TRELEW</t>
  </si>
  <si>
    <t>3569</t>
  </si>
  <si>
    <t>2309</t>
  </si>
  <si>
    <t>1036</t>
  </si>
  <si>
    <t>AEROCLUB TRELEW-GENERAL DORREGO</t>
  </si>
  <si>
    <t>3050</t>
  </si>
  <si>
    <t>70</t>
  </si>
  <si>
    <t>GENERAL DORREGO-AEROCLUB TANDIL</t>
  </si>
  <si>
    <t>1115</t>
  </si>
  <si>
    <t>858</t>
  </si>
  <si>
    <t>AEROCLUB TANDIL- VFC ILS DIL- DIL</t>
  </si>
  <si>
    <t>667</t>
  </si>
  <si>
    <t>436</t>
  </si>
  <si>
    <t>DIL-VFC ILS DIL-DIL</t>
  </si>
  <si>
    <t>2623</t>
  </si>
  <si>
    <t>3047</t>
  </si>
  <si>
    <t>562</t>
  </si>
  <si>
    <t>1) DIL-VFC ILS DIL-AEROCLUB DIL
2) AEROCLUB DIL- VFC ILS DIL- DIL</t>
  </si>
  <si>
    <t>1004</t>
  </si>
  <si>
    <t>3436</t>
  </si>
  <si>
    <t>1281</t>
  </si>
  <si>
    <t>DIL - FDO</t>
  </si>
  <si>
    <t>AEROTEC informa que por problemas en consola de aeronave día 14/1, se retorna a RAE desde FDO. Se reanuda tarea en AER día 24/1</t>
  </si>
  <si>
    <t>1858</t>
  </si>
  <si>
    <t>1047</t>
  </si>
  <si>
    <t>FDO-AER</t>
  </si>
  <si>
    <t>217</t>
  </si>
  <si>
    <t>AER-VFC ILS AER-FDO</t>
  </si>
  <si>
    <t>3379</t>
  </si>
  <si>
    <t>3571</t>
  </si>
  <si>
    <t>ILS/DME 17/35</t>
  </si>
  <si>
    <t>1102</t>
  </si>
  <si>
    <t>839</t>
  </si>
  <si>
    <t>640</t>
  </si>
  <si>
    <t>EZE-VFC ILS EZE 17-FDO</t>
  </si>
  <si>
    <t>1378</t>
  </si>
  <si>
    <t>3370</t>
  </si>
  <si>
    <t>FDO-VFC ILS EZE 17-FDO</t>
  </si>
  <si>
    <t>2115</t>
  </si>
  <si>
    <t>82</t>
  </si>
  <si>
    <t>1262</t>
  </si>
  <si>
    <t>1673</t>
  </si>
  <si>
    <t>PAL-VFC ILS PAL-FDO</t>
  </si>
  <si>
    <t>1065</t>
  </si>
  <si>
    <t>2916</t>
  </si>
  <si>
    <t>2234</t>
  </si>
  <si>
    <t>1350</t>
  </si>
  <si>
    <t>POS - VFC VOR POS-POS</t>
  </si>
  <si>
    <t>RODAJE EN POS</t>
  </si>
  <si>
    <t>90</t>
  </si>
  <si>
    <t>NO HAY VUELOS</t>
  </si>
  <si>
    <t>625</t>
  </si>
  <si>
    <t>RODAJE EN PISTA POS</t>
  </si>
  <si>
    <t>3292</t>
  </si>
  <si>
    <t>POS- VFC VOR POS-POS</t>
  </si>
  <si>
    <t>680</t>
  </si>
  <si>
    <t>1325</t>
  </si>
  <si>
    <t>POS- SAN GUILLERMO (SANTA FE)</t>
  </si>
  <si>
    <t>3136</t>
  </si>
  <si>
    <t>867</t>
  </si>
  <si>
    <t>SAN GUILLERMO (SANTA FE)- JUA</t>
  </si>
  <si>
    <t>3240</t>
  </si>
  <si>
    <t>JUA - VFC VOR JUA - JUA</t>
  </si>
  <si>
    <t>Habilitación nuevo sistema VOR/DME JUA</t>
  </si>
  <si>
    <t>2912</t>
  </si>
  <si>
    <t>75</t>
  </si>
  <si>
    <t>RODAJE EN  JUA</t>
  </si>
  <si>
    <t>2696</t>
  </si>
  <si>
    <t>JUA - UIS</t>
  </si>
  <si>
    <t>3005</t>
  </si>
  <si>
    <t>3383</t>
  </si>
  <si>
    <t>UIS-VFC PAPI UIS-RAE</t>
  </si>
  <si>
    <t>2136</t>
  </si>
  <si>
    <t>conforme 21</t>
  </si>
  <si>
    <t>conforme 24</t>
  </si>
  <si>
    <t>conforme 25</t>
  </si>
  <si>
    <t>Verificacion</t>
  </si>
  <si>
    <t>2999</t>
  </si>
  <si>
    <t>RAE (Base de Aerotec SA)- VFC VOR GPI - GPI</t>
  </si>
  <si>
    <t>3524</t>
  </si>
  <si>
    <t>2693</t>
  </si>
  <si>
    <t>1433</t>
  </si>
  <si>
    <t>GPI - VFC VOR MDP- MDP</t>
  </si>
  <si>
    <t>ESPECIAL REPARACION</t>
  </si>
  <si>
    <t>3555</t>
  </si>
  <si>
    <t>1801</t>
  </si>
  <si>
    <t>2549</t>
  </si>
  <si>
    <t>MDP- VFC ILS MDP- MDP</t>
  </si>
  <si>
    <t>3545</t>
  </si>
  <si>
    <t>2711</t>
  </si>
  <si>
    <t>MDP-AEROCLUB TANDIL</t>
  </si>
  <si>
    <t>1638</t>
  </si>
  <si>
    <t>AEROCLUB DIL- DIL</t>
  </si>
  <si>
    <t>2047</t>
  </si>
  <si>
    <t>DIL-VFC ILS DIL- DIL</t>
  </si>
  <si>
    <t>575</t>
  </si>
  <si>
    <t>3564</t>
  </si>
  <si>
    <t>2078</t>
  </si>
  <si>
    <t>1437</t>
  </si>
  <si>
    <t>DIL-RAUCH</t>
  </si>
  <si>
    <t xml:space="preserve">Luego de RAUCH se retorna a RAE,  AEROTEC  DIVIDE FERRY PREVISTO DIL-RYD DE 3 HS EN 0.6 FERRY A BAHIA BLANCA DÍA 7/3   </t>
  </si>
  <si>
    <t>2086</t>
  </si>
  <si>
    <t>AEROTEC PASA  2.4 HS DE FERRY A RYD DÍA 12/3, RESTANTES DE FERRY PREVISTO DIL- RYD</t>
  </si>
  <si>
    <t>320</t>
  </si>
  <si>
    <t>2715</t>
  </si>
  <si>
    <t>RYD-VFC ILS RYD- RYD</t>
  </si>
  <si>
    <t>1757</t>
  </si>
  <si>
    <t>1890</t>
  </si>
  <si>
    <t>1271</t>
  </si>
  <si>
    <t>TRC-AEROCLUB TRC</t>
  </si>
  <si>
    <t>1234</t>
  </si>
  <si>
    <t>AEROCLUB TRC -  VFC VOR TRC-TRC</t>
  </si>
  <si>
    <t>1874</t>
  </si>
  <si>
    <t>432</t>
  </si>
  <si>
    <t>TRC-FDO</t>
  </si>
  <si>
    <t>3535</t>
  </si>
  <si>
    <t>2113</t>
  </si>
  <si>
    <t>3141</t>
  </si>
  <si>
    <t>FDO- VFC VOR EZE - EZE</t>
  </si>
  <si>
    <t>2103</t>
  </si>
  <si>
    <t>363</t>
  </si>
  <si>
    <t>1507</t>
  </si>
  <si>
    <t>EZE- FDO</t>
  </si>
  <si>
    <t>153</t>
  </si>
  <si>
    <t>1°) FDO- VFC PAPI AEP- AEP
2°) AEP-FDO</t>
  </si>
  <si>
    <t>3551</t>
  </si>
  <si>
    <t>1292</t>
  </si>
  <si>
    <t>PAPI 17/29</t>
  </si>
  <si>
    <t>206</t>
  </si>
  <si>
    <t>FDO- VFC PAPI EZE- EZE</t>
  </si>
  <si>
    <t>VFC PAPI EZE NO PREVISTO, AGREGADO EN VUELO.</t>
  </si>
  <si>
    <t>2738</t>
  </si>
  <si>
    <t>EZE- GPI</t>
  </si>
  <si>
    <t>3533</t>
  </si>
  <si>
    <t>1852</t>
  </si>
  <si>
    <t>1331</t>
  </si>
  <si>
    <t>GPI- NEU</t>
  </si>
  <si>
    <t>3534</t>
  </si>
  <si>
    <t>2445</t>
  </si>
  <si>
    <t>3557</t>
  </si>
  <si>
    <t>NEU- VFC NEU- NEU</t>
  </si>
  <si>
    <t xml:space="preserve">SE SUSPENDIÓ MISION EN VOR MLG POR PROBLEMA DE CUARENTENA EN MENDOZA. AEROTEC SA PASA 3.1 HS DE FERRY DE VUELTA DE 3 HS DE FERRY PREVISTO  A MALARGÜE DÍA </t>
  </si>
  <si>
    <t>717</t>
  </si>
  <si>
    <t>220</t>
  </si>
  <si>
    <t>NEU-RAE</t>
  </si>
  <si>
    <t>3562</t>
  </si>
  <si>
    <t>113</t>
  </si>
  <si>
    <t>1133</t>
  </si>
  <si>
    <t>LYE- VFC VOR SRA -SRA</t>
  </si>
  <si>
    <t>Se modifica orden previsto de aeropuertos previstos de SRA, MLG, DOZ, UIS, LAR</t>
  </si>
  <si>
    <t>994</t>
  </si>
  <si>
    <t>1443</t>
  </si>
  <si>
    <t>3496</t>
  </si>
  <si>
    <t>RAE - VFC DOZ - RAE</t>
  </si>
  <si>
    <t>2571</t>
  </si>
  <si>
    <t>41</t>
  </si>
  <si>
    <t>2704</t>
  </si>
  <si>
    <t>RAE- VFC VOR UIS - RAE</t>
  </si>
  <si>
    <t>3546</t>
  </si>
  <si>
    <t>2302</t>
  </si>
  <si>
    <t>MALARGÜE</t>
  </si>
  <si>
    <t>3299</t>
  </si>
  <si>
    <t>RAE- VFC VOR PAPI MLG -SRA</t>
  </si>
  <si>
    <t>SE COBRA 1,5 HORAS DE FERRY A MALARGÜE, LUEGO DE SAN LUIS.</t>
  </si>
  <si>
    <t>3525</t>
  </si>
  <si>
    <t>2172</t>
  </si>
  <si>
    <t>2351</t>
  </si>
  <si>
    <t>997</t>
  </si>
  <si>
    <t>2905</t>
  </si>
  <si>
    <t>RAE- VFC ILS LAR - VARELA</t>
  </si>
  <si>
    <t>349</t>
  </si>
  <si>
    <t>762</t>
  </si>
  <si>
    <t>VARELA - VFC ILS LAR - RAE</t>
  </si>
  <si>
    <t>3280</t>
  </si>
  <si>
    <t>AGREGADOS EN VUELO</t>
  </si>
  <si>
    <t>3008</t>
  </si>
  <si>
    <t>RAE- VFC JUA- JUA</t>
  </si>
  <si>
    <t>VFC NO PREVISTA</t>
  </si>
  <si>
    <t>1660</t>
  </si>
  <si>
    <t>2667</t>
  </si>
  <si>
    <t>JUA- VFC JUA- RAE</t>
  </si>
  <si>
    <t>3195</t>
  </si>
  <si>
    <t>conforme 28</t>
  </si>
  <si>
    <t>conforme 27</t>
  </si>
  <si>
    <t>Fecha</t>
  </si>
  <si>
    <t>Taxi</t>
  </si>
  <si>
    <t>Correponde EANA</t>
  </si>
  <si>
    <t>2817</t>
  </si>
  <si>
    <t>3530</t>
  </si>
  <si>
    <t>3282</t>
  </si>
  <si>
    <t>1454</t>
  </si>
  <si>
    <t>3542</t>
  </si>
  <si>
    <t>869</t>
  </si>
  <si>
    <t>3105</t>
  </si>
  <si>
    <t>440</t>
  </si>
  <si>
    <t>Ezeiza 11/29</t>
  </si>
  <si>
    <t>1755</t>
  </si>
  <si>
    <t>3560</t>
  </si>
  <si>
    <t>2141</t>
  </si>
  <si>
    <t>3096</t>
  </si>
  <si>
    <t>688</t>
  </si>
  <si>
    <t>2701</t>
  </si>
  <si>
    <t>1033</t>
  </si>
  <si>
    <t>3543</t>
  </si>
  <si>
    <t>3598</t>
  </si>
  <si>
    <t>2894</t>
  </si>
  <si>
    <t>Vuelta a FDO no programada</t>
  </si>
  <si>
    <t>FDO-MDP No Programado. Se suma 2 HS calculando GBE-MDP</t>
  </si>
  <si>
    <t>2931</t>
  </si>
  <si>
    <t>1086</t>
  </si>
  <si>
    <t>2224</t>
  </si>
  <si>
    <t>98</t>
  </si>
  <si>
    <t>2363</t>
  </si>
  <si>
    <t>3104</t>
  </si>
  <si>
    <t>1981</t>
  </si>
  <si>
    <t>1720</t>
  </si>
  <si>
    <t>Ferry no programado</t>
  </si>
  <si>
    <t>3493</t>
  </si>
  <si>
    <t>149</t>
  </si>
  <si>
    <t>3489</t>
  </si>
  <si>
    <t>1767</t>
  </si>
  <si>
    <t>3521</t>
  </si>
  <si>
    <t>2650</t>
  </si>
  <si>
    <t>2588</t>
  </si>
  <si>
    <t>2134</t>
  </si>
  <si>
    <t>1412</t>
  </si>
  <si>
    <t>857</t>
  </si>
  <si>
    <t>3040</t>
  </si>
  <si>
    <t>2923</t>
  </si>
  <si>
    <t>Navegacion no programada</t>
  </si>
  <si>
    <t>2481</t>
  </si>
  <si>
    <t>942</t>
  </si>
  <si>
    <t>184</t>
  </si>
  <si>
    <t>894</t>
  </si>
  <si>
    <t>1947</t>
  </si>
  <si>
    <t>Comodoro Rivadavia</t>
  </si>
  <si>
    <t>1250</t>
  </si>
  <si>
    <t>1000</t>
  </si>
  <si>
    <t>2239</t>
  </si>
  <si>
    <t>463</t>
  </si>
  <si>
    <t>2270</t>
  </si>
  <si>
    <t>2732</t>
  </si>
  <si>
    <t>742</t>
  </si>
  <si>
    <t>3088</t>
  </si>
  <si>
    <t>3527</t>
  </si>
  <si>
    <t>3526</t>
  </si>
  <si>
    <t>2807</t>
  </si>
  <si>
    <t>1774</t>
  </si>
  <si>
    <t>2906</t>
  </si>
  <si>
    <t>2830</t>
  </si>
  <si>
    <t>Verificacion de MDZ no programada</t>
  </si>
  <si>
    <t>849</t>
  </si>
  <si>
    <t>3346</t>
  </si>
  <si>
    <t>1555</t>
  </si>
  <si>
    <t>2467</t>
  </si>
  <si>
    <t>Verificacion de JUA no programada</t>
  </si>
  <si>
    <t>748</t>
  </si>
  <si>
    <t>1728</t>
  </si>
  <si>
    <t>Conforme</t>
  </si>
  <si>
    <t>Proveedor de Servicio</t>
  </si>
  <si>
    <t>1040</t>
  </si>
  <si>
    <t>RAE- VFC VOR CBA-CBA</t>
  </si>
  <si>
    <t>AEROTEC SA</t>
  </si>
  <si>
    <t>Propio</t>
  </si>
  <si>
    <t>3531</t>
  </si>
  <si>
    <t>1467</t>
  </si>
  <si>
    <t>1871</t>
  </si>
  <si>
    <t>CBA - VFC ILS CBA-CBA</t>
  </si>
  <si>
    <t>1783</t>
  </si>
  <si>
    <t>2950</t>
  </si>
  <si>
    <t>1864</t>
  </si>
  <si>
    <t>3413</t>
  </si>
  <si>
    <t>RAE-NEU</t>
  </si>
  <si>
    <t>GRP SA</t>
  </si>
  <si>
    <t>3550</t>
  </si>
  <si>
    <t>3494</t>
  </si>
  <si>
    <t>1926</t>
  </si>
  <si>
    <t>3000</t>
  </si>
  <si>
    <t>1257</t>
  </si>
  <si>
    <t>ESQ-VFC ILS ESQ -ESQ</t>
  </si>
  <si>
    <t>3536</t>
  </si>
  <si>
    <t>1936</t>
  </si>
  <si>
    <t>11/5 17:17 HS SE DETIENE EN ESQUEL, QUEDA DETENIDO 20 MINUTOS Y LUEGO PARTE A GENDARMERIA NACIONAL (CHUBUT).</t>
  </si>
  <si>
    <t>219</t>
  </si>
  <si>
    <t>ESQ-GENDARMERIA NAC (CHUBUT)</t>
  </si>
  <si>
    <t>GENDARMERIA NAC (CHUBUT)-ESQ</t>
  </si>
  <si>
    <t>974</t>
  </si>
  <si>
    <t>ESQ- VFC ILS ESQ-ESQ</t>
  </si>
  <si>
    <t>2691</t>
  </si>
  <si>
    <t>ESQ-NEU</t>
  </si>
  <si>
    <t>1863</t>
  </si>
  <si>
    <t>3307</t>
  </si>
  <si>
    <t>NEU -RAE</t>
  </si>
  <si>
    <t>697</t>
  </si>
  <si>
    <t>1329</t>
  </si>
  <si>
    <t>RAE-VFC VOR CBA-CBA</t>
  </si>
  <si>
    <t>3541</t>
  </si>
  <si>
    <t>3319</t>
  </si>
  <si>
    <t>CBA-VFC LI CBA-TRH</t>
  </si>
  <si>
    <t>1851</t>
  </si>
  <si>
    <t>1894</t>
  </si>
  <si>
    <t>2930</t>
  </si>
  <si>
    <t>TRH-CBA</t>
  </si>
  <si>
    <t>1208</t>
  </si>
  <si>
    <t>3357</t>
  </si>
  <si>
    <t>3501</t>
  </si>
  <si>
    <t>1300</t>
  </si>
  <si>
    <t xml:space="preserve"> Nro 2</t>
  </si>
  <si>
    <t>VOLADAS SEGUN FFAA</t>
  </si>
  <si>
    <t>AER-ESQ</t>
  </si>
  <si>
    <t>ESQ-AER</t>
  </si>
  <si>
    <t>Termas Río Hondo</t>
  </si>
  <si>
    <t>PAR-TRH</t>
  </si>
  <si>
    <t>RDC SA</t>
  </si>
  <si>
    <t>Tucumán</t>
  </si>
  <si>
    <t>PAPI 20/02</t>
  </si>
  <si>
    <t>VOR: RDC SA / DME: Propio</t>
  </si>
  <si>
    <t>PAR-CRR</t>
  </si>
  <si>
    <t>JUJ-CRR calculado</t>
  </si>
  <si>
    <t>Prov. de Corrientes</t>
  </si>
  <si>
    <t>Con alarmas sobre TX a confirmar</t>
  </si>
  <si>
    <t>Especial por reparación</t>
  </si>
  <si>
    <t>FSA-PAR</t>
  </si>
  <si>
    <t>PAR-SIS</t>
  </si>
  <si>
    <t>FSA-SIS calculado</t>
  </si>
  <si>
    <t>SIS-PSS</t>
  </si>
  <si>
    <t>PSS-PSS</t>
  </si>
  <si>
    <t>PSS-SIS</t>
  </si>
  <si>
    <t>conforme 101-201002-185353</t>
  </si>
  <si>
    <t>Con alarmas en TX 2</t>
  </si>
  <si>
    <t>PAR-IGU</t>
  </si>
  <si>
    <t>Se verifican ambos PAPI (13/31)</t>
  </si>
  <si>
    <t>RTA-SCA</t>
  </si>
  <si>
    <t>Según C.A. N° 1481 de 2020.06.28, personal de AD SCA informó a FFAA que la LI no se encuentra disponible.</t>
  </si>
  <si>
    <t>PAPI 11/29</t>
  </si>
  <si>
    <t>DAWER TECH</t>
  </si>
  <si>
    <t>RYD-PAR</t>
  </si>
  <si>
    <t>PAPI 03/21</t>
  </si>
  <si>
    <t>AIRSUPPORT</t>
  </si>
  <si>
    <t>Se verifica REIL CAB 02.</t>
  </si>
  <si>
    <t>Gualeguaychu</t>
  </si>
  <si>
    <t>VOR: Propio / DME: RDC SA</t>
  </si>
  <si>
    <t>Total Circuito Norte</t>
  </si>
  <si>
    <t>EANA/RDC</t>
  </si>
  <si>
    <t>DME con parámetros en tolerancia solucionada novedad de sincronismo de identificación de la STN, y a efectos de su publicación la misma deberá decir: Comprobado en vuelo en servicio sin restricciones.</t>
  </si>
  <si>
    <t>San Antornio de Areco</t>
  </si>
  <si>
    <t>Con Alarmas</t>
  </si>
  <si>
    <t>Con Alarmas TX1</t>
  </si>
  <si>
    <t>HS.
Volado</t>
  </si>
  <si>
    <t>TRAMO:
SITIO DESPEGUE-SITIO ARRIBO</t>
  </si>
  <si>
    <t>Con Auditoria completa. MKR en reparacion</t>
  </si>
  <si>
    <t>Mar del PLata</t>
  </si>
  <si>
    <t>ILS/DME 13</t>
  </si>
  <si>
    <t>Con alarmas en TX2</t>
  </si>
  <si>
    <t>ILS/DME 17L</t>
  </si>
  <si>
    <t>Con alarmas en TX1</t>
  </si>
  <si>
    <t>ILS/DME 25</t>
  </si>
  <si>
    <t>Con alarmas en TX 1</t>
  </si>
  <si>
    <t>VOR (TX duplicado)</t>
  </si>
  <si>
    <t>CRV-SJU (1°)</t>
  </si>
  <si>
    <t>GAL-SJU (3°)</t>
  </si>
  <si>
    <t>SJU-GAL (2°)</t>
  </si>
  <si>
    <t>SJU-GAL (4°)</t>
  </si>
  <si>
    <t>GAL-GAL (5°)</t>
  </si>
  <si>
    <t>GAL-GAL (6°)</t>
  </si>
  <si>
    <t>ILS/DME 26</t>
  </si>
  <si>
    <t>GRA-USH</t>
  </si>
  <si>
    <t>USH-GRA</t>
  </si>
  <si>
    <t>GRA-ECA</t>
  </si>
  <si>
    <t>VOR/dme</t>
  </si>
  <si>
    <t>ECA-GRA</t>
  </si>
  <si>
    <t>ILS/DME 23</t>
  </si>
  <si>
    <t>ILS/DME 29</t>
  </si>
  <si>
    <t>GRA-CRV</t>
  </si>
  <si>
    <t>CRV-BAR</t>
  </si>
  <si>
    <t>ILS/DME 09</t>
  </si>
  <si>
    <t>NEU-CRV</t>
  </si>
  <si>
    <t>POR VENCIMIENTO</t>
  </si>
  <si>
    <t>ILS/DME 19</t>
  </si>
  <si>
    <t>CRV-OSA</t>
  </si>
  <si>
    <t>REPARACION</t>
  </si>
  <si>
    <t>TWR MOVIL</t>
  </si>
  <si>
    <t>Total Circuito Sur</t>
  </si>
  <si>
    <t>VOLADAS SEGUN AEROTEC</t>
  </si>
  <si>
    <t>SITIO DESPEGUE-
ACTIVIDAD
&gt;SITIO ARRIBO</t>
  </si>
  <si>
    <t xml:space="preserve">RAE-
</t>
  </si>
  <si>
    <t>35 minutos de vuelo sin no pedido</t>
  </si>
  <si>
    <t>FERRY DIRECCION A LAR</t>
  </si>
  <si>
    <t>Previsto c/ alarmas en TX2</t>
  </si>
  <si>
    <t>&gt; FVARELA (CAT) COMBUSTIBLE</t>
  </si>
  <si>
    <t>FVARELA (CAT)-</t>
  </si>
  <si>
    <t>&gt; LAR</t>
  </si>
  <si>
    <t>RODAJE EN LAR POR COMPROBACION PUNTO DE VERIFICACIÓN DE VOR.</t>
  </si>
  <si>
    <t>TUC-</t>
  </si>
  <si>
    <t xml:space="preserve">FERRY  </t>
  </si>
  <si>
    <t>&gt; FVARELA (CAT)
COMBUSTIBLE
FVARELA(CAT)-</t>
  </si>
  <si>
    <t>LAR-</t>
  </si>
  <si>
    <t>SE RETOMARON RADIALES POR PERDIDA DE CURVAS DURANTE GENERACIÓN DE ARCHIVOS.</t>
  </si>
  <si>
    <t>&gt;FVARELA (CAT)</t>
  </si>
  <si>
    <t xml:space="preserve">&gt;LAR </t>
  </si>
  <si>
    <t>&gt; FVARELA (CAT) 
COMBUSTIBLE</t>
  </si>
  <si>
    <t>&gt;TUC</t>
  </si>
  <si>
    <t>&gt; TRC</t>
  </si>
  <si>
    <t>PAPI  24</t>
  </si>
  <si>
    <t>TRC-
VFC VOR RYD</t>
  </si>
  <si>
    <t>&gt; RYD</t>
  </si>
  <si>
    <t>RYD-
VFC ILS VOR RYD</t>
  </si>
  <si>
    <t>VFC PAPI RYD</t>
  </si>
  <si>
    <t>RYD- &gt; TRC</t>
  </si>
  <si>
    <t>TRC-</t>
  </si>
  <si>
    <t>VFC VOR UIS</t>
  </si>
  <si>
    <t>&gt;DOZ</t>
  </si>
  <si>
    <t>RODAJE EN DOZ POR COMBUSTIBLE.</t>
  </si>
  <si>
    <t>Previsto c/ alarmas en TX2
Se realizó alarmas en TX2 segun informe.</t>
  </si>
  <si>
    <t>DOZ-
VFC ILS DOZ</t>
  </si>
  <si>
    <t>Imprevisto</t>
  </si>
  <si>
    <t>VFC ILS DOZ</t>
  </si>
  <si>
    <t>VFC ILS PAPI DOZ
FERRY A RAE</t>
  </si>
  <si>
    <t>Se verifica PAPI CAB 18 y no estaba previsto.</t>
  </si>
  <si>
    <t>RAE-
FERRY A SRA</t>
  </si>
  <si>
    <t>SRA-</t>
  </si>
  <si>
    <t>FERRY A MLG
VFC VOR MLG</t>
  </si>
  <si>
    <t>&gt;MLG
MLG-</t>
  </si>
  <si>
    <t>Nro 4</t>
  </si>
  <si>
    <t>VEC/EANA</t>
  </si>
  <si>
    <t xml:space="preserve">TUC-  </t>
  </si>
  <si>
    <t>TUC- VFC VOR</t>
  </si>
  <si>
    <t>&gt;LAR</t>
  </si>
  <si>
    <t>LAR- VFC VOR</t>
  </si>
  <si>
    <t>LAR-Ferry &gt;F.VARELA (CAT)</t>
  </si>
  <si>
    <t>F. VARELA (CAT)- Ferry</t>
  </si>
  <si>
    <t>&gt; AEROCLUB V. MARIA (CBA)</t>
  </si>
  <si>
    <t>AEROCLUB V. MARIA (CBA)-</t>
  </si>
  <si>
    <t>VFC ILS SIS&gt;SIS</t>
  </si>
  <si>
    <t xml:space="preserve">SIS- VFC ILS SIS </t>
  </si>
  <si>
    <t>VFC ILS SIS &gt; SIS</t>
  </si>
  <si>
    <t xml:space="preserve">SIS-  </t>
  </si>
  <si>
    <t>VFC PAPI SIS &gt; SIS</t>
  </si>
  <si>
    <t>SIS- Ferry &gt; CRR</t>
  </si>
  <si>
    <t>CRR- VFC VOR CRR</t>
  </si>
  <si>
    <t>&gt; CRR</t>
  </si>
  <si>
    <t xml:space="preserve">CRR-  </t>
  </si>
  <si>
    <t xml:space="preserve">CRR- </t>
  </si>
  <si>
    <t>&gt; POS</t>
  </si>
  <si>
    <t xml:space="preserve">VFC VOR POS  </t>
  </si>
  <si>
    <t>VFC VOR POS + PAPI &gt; POS</t>
  </si>
  <si>
    <t>POS-Ferry</t>
  </si>
  <si>
    <t>Correspondía alarmas en TX1 pero se verificó sin alarmas.</t>
  </si>
  <si>
    <t>&gt; IGU</t>
  </si>
  <si>
    <t>IGU-</t>
  </si>
  <si>
    <t>IGU-VFC ILS IGU</t>
  </si>
  <si>
    <t>VFC ILS IGU</t>
  </si>
  <si>
    <t>VFC PAPI IGU &gt; IGU</t>
  </si>
  <si>
    <t xml:space="preserve">VFC VOR FSA  </t>
  </si>
  <si>
    <t>&gt; FSA</t>
  </si>
  <si>
    <t>FSA- VFC VOR FSA</t>
  </si>
  <si>
    <t>VFC VOR FSA &gt; FSA</t>
  </si>
  <si>
    <t>AD S. GUILLERMO (ST. FE) - VFC VOR ERE</t>
  </si>
  <si>
    <t>VFC VOR ERE</t>
  </si>
  <si>
    <t>&gt; ERE</t>
  </si>
  <si>
    <t>TX1 DME/VOR</t>
  </si>
  <si>
    <t>ERE- Ferry</t>
  </si>
  <si>
    <t>VFC DME VOR RTA</t>
  </si>
  <si>
    <t>&gt; SVO</t>
  </si>
  <si>
    <t>SVO-</t>
  </si>
  <si>
    <t>VFC PAPI SVO &gt; SVO</t>
  </si>
  <si>
    <t>SVO- &gt; PAR -VFC ILS PAR</t>
  </si>
  <si>
    <t>Efectiva con alarmas en TX1.</t>
  </si>
  <si>
    <t>&gt; PAR</t>
  </si>
  <si>
    <t xml:space="preserve">VFC VOR PAR  </t>
  </si>
  <si>
    <t>PAR- VFC VOR PAR</t>
  </si>
  <si>
    <t>VFC VOR PAR &gt; PAR</t>
  </si>
  <si>
    <t>&gt; GUA</t>
  </si>
  <si>
    <t>GUA- VFC VOR GUA</t>
  </si>
  <si>
    <t xml:space="preserve">VFC VOR GUA &gt; GUA -  </t>
  </si>
  <si>
    <t>VFC VOR GUA &gt; GUA - &gt; GUA</t>
  </si>
  <si>
    <t xml:space="preserve">GUA-  </t>
  </si>
  <si>
    <t>&gt;V. MERCEDES (UIS)</t>
  </si>
  <si>
    <t>V. MERCEDES-</t>
  </si>
  <si>
    <t>SITIO DESPEGUE-
actividad
&gt;SITIO ARRIBO</t>
  </si>
  <si>
    <t>PAR-PAL (1°)</t>
  </si>
  <si>
    <t xml:space="preserve">ILS </t>
  </si>
  <si>
    <t>PAL-DIL (2°)</t>
  </si>
  <si>
    <t>DIL-DIL (3°)</t>
  </si>
  <si>
    <t>DIL-TRC (4°)</t>
  </si>
  <si>
    <t>TRC-TRC (5°)</t>
  </si>
  <si>
    <t>RYD-TRC (8°)</t>
  </si>
  <si>
    <t>TRC-TRC (9°)</t>
  </si>
  <si>
    <t>TRC-TRC (10°)</t>
  </si>
  <si>
    <t>TRC-RYD (6°)</t>
  </si>
  <si>
    <t>RYD-RYD (7°)</t>
  </si>
  <si>
    <t>TRC-LAR (11°)</t>
  </si>
  <si>
    <t>LAR-LAR (12°)</t>
  </si>
  <si>
    <t>LAR-CAT (13°)</t>
  </si>
  <si>
    <t>CAT-CAT (14°)</t>
  </si>
  <si>
    <t>CAT-LAR (15°)</t>
  </si>
  <si>
    <t>Sgo. del Estero</t>
  </si>
  <si>
    <t>LAR-TRH (16°)</t>
  </si>
  <si>
    <t>TRH-SDE (17°)</t>
  </si>
  <si>
    <t>Efectiva con alarmas en TX2</t>
  </si>
  <si>
    <t>SDE-TRH (18°)</t>
  </si>
  <si>
    <t>TRH-TUC (19°)</t>
  </si>
  <si>
    <t>Efectiva con alarmas en TX1</t>
  </si>
  <si>
    <t>TUC-TUC (20°)</t>
  </si>
  <si>
    <t>TUC-TUC (21°)</t>
  </si>
  <si>
    <t>TUC-SAL (22°)</t>
  </si>
  <si>
    <t>SAL-SAL (23°)</t>
  </si>
  <si>
    <t>SAL-JUJ (24°)</t>
  </si>
  <si>
    <t>JUJ-JUJ (25°)</t>
  </si>
  <si>
    <t>JUJ-PAL (26°)</t>
  </si>
  <si>
    <t>T-25 con pocas horas debe volver de JUJ-PAR. Se coordina con EANA traslado intermedio a PAL para transporte de técnicos EANA.</t>
  </si>
  <si>
    <t>PAL-PAR (27°)</t>
  </si>
  <si>
    <t>Remanente</t>
  </si>
  <si>
    <t>PAL-ESQ</t>
  </si>
  <si>
    <t>ESQ-JUA</t>
  </si>
  <si>
    <t xml:space="preserve">JUA-DOZ </t>
  </si>
  <si>
    <t>Pernocte en DOZ.</t>
  </si>
  <si>
    <t xml:space="preserve">DOZ-JUA </t>
  </si>
  <si>
    <t>Vuelta a JUA luego de pernocte en DOZ.</t>
  </si>
  <si>
    <t>JUA-DOZ</t>
  </si>
  <si>
    <t>DOZ-CBA</t>
  </si>
  <si>
    <t xml:space="preserve">Ida a CBA luego de pernocte en DOZ.
Efectiva con alarmas en TX1 </t>
  </si>
  <si>
    <t>Para mantenimiento por falla en avión.</t>
  </si>
  <si>
    <t>Ida a ROS luego de mantenimiento en PAR.
Efectiva con alarmas en TX1.</t>
  </si>
  <si>
    <t xml:space="preserve">ROS-PAR </t>
  </si>
  <si>
    <t>No computable a EANA- Traslado para mantenimiento.</t>
  </si>
  <si>
    <t>FECHA TENTATIVA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</si>
</sst>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mmm\-yy_)"/>
    <numFmt numFmtId="165" formatCode="0.0"/>
    <numFmt numFmtId="166" formatCode="h:mm;@"/>
    <numFmt numFmtId="167" formatCode="[$-C0A]d\-mmm;@"/>
    <numFmt numFmtId="168" formatCode="0.0000"/>
  </numFmts>
  <fonts count="75">
    <font>
      <sz val="11"/>
      <color theme="1"/>
      <name val="Calibri"/>
      <family val="2"/>
      <scheme val="minor"/>
    </font>
    <font>
      <sz val="10"/>
      <color theme="1"/>
      <name val="Calibri"/>
      <family val="2"/>
    </font>
    <font>
      <sz val="10"/>
      <color indexed="8"/>
      <name val="Arial"/>
      <family val="2"/>
    </font>
    <font>
      <b/>
      <sz val="10"/>
      <name val="Calibri"/>
      <family val="2"/>
    </font>
    <font>
      <sz val="10"/>
      <name val="Calibri"/>
      <family val="2"/>
    </font>
    <font>
      <sz val="10"/>
      <color rgb="FF000000"/>
      <name val="Calibri"/>
      <family val="2"/>
    </font>
    <font>
      <b/>
      <sz val="11"/>
      <color theme="1"/>
      <name val="Calibri"/>
      <family val="2"/>
      <scheme val="minor"/>
    </font>
    <font>
      <sz val="11"/>
      <color rgb="FF000000"/>
      <name val="Calibri"/>
      <family val="2"/>
      <scheme val="minor"/>
    </font>
    <font>
      <sz val="10"/>
      <color theme="1"/>
      <name val="Calibri"/>
      <family val="2"/>
      <scheme val="minor"/>
    </font>
    <font>
      <sz val="10"/>
      <name val="Arial"/>
      <family val="2"/>
    </font>
    <font>
      <sz val="10"/>
      <color rgb="FFFF0000"/>
      <name val="Arial"/>
      <family val="2"/>
    </font>
    <font>
      <sz val="11"/>
      <color rgb="FFFF0000"/>
      <name val="Calibri"/>
      <family val="2"/>
      <scheme val="minor"/>
    </font>
    <font>
      <sz val="11"/>
      <name val="Calibri"/>
      <family val="2"/>
      <scheme val="minor"/>
    </font>
    <font>
      <b/>
      <sz val="9"/>
      <name val="Calibri"/>
      <family val="2"/>
    </font>
    <font>
      <sz val="11"/>
      <color theme="1"/>
      <name val="Calibri"/>
      <family val="2"/>
      <scheme val="minor"/>
    </font>
    <font>
      <sz val="9"/>
      <name val="Calibri"/>
      <family val="2"/>
      <scheme val="minor"/>
    </font>
    <font>
      <sz val="10"/>
      <name val="Calibri"/>
      <family val="2"/>
      <scheme val="minor"/>
    </font>
    <font>
      <sz val="9"/>
      <color rgb="FFFF0000"/>
      <name val="Calibri"/>
      <family val="2"/>
      <scheme val="minor"/>
    </font>
    <font>
      <sz val="10"/>
      <color rgb="FFFF0000"/>
      <name val="Calibri"/>
      <family val="2"/>
      <scheme val="minor"/>
    </font>
    <font>
      <sz val="8"/>
      <name val="Arial"/>
      <family val="2"/>
    </font>
    <font>
      <b/>
      <sz val="11"/>
      <name val="Calibri"/>
      <family val="2"/>
      <scheme val="minor"/>
    </font>
    <font>
      <sz val="10"/>
      <color rgb="FF000000"/>
      <name val="Arial"/>
      <family val="2"/>
    </font>
    <font>
      <sz val="8"/>
      <color rgb="FF000000"/>
      <name val="Arial"/>
      <family val="2"/>
    </font>
    <font>
      <sz val="10"/>
      <color rgb="FF000000"/>
      <name val="Calibri"/>
      <family val="2"/>
      <scheme val="minor"/>
    </font>
    <font>
      <sz val="11"/>
      <name val="Calibri"/>
      <family val="2"/>
    </font>
    <font>
      <sz val="11"/>
      <color rgb="FF00B0F0"/>
      <name val="Calibri"/>
      <family val="2"/>
      <scheme val="minor"/>
    </font>
    <font>
      <b/>
      <sz val="8"/>
      <name val="Calibri"/>
      <family val="2"/>
    </font>
    <font>
      <sz val="9"/>
      <name val="Calibri"/>
      <family val="2"/>
    </font>
    <font>
      <sz val="8"/>
      <color theme="1"/>
      <name val="Calibri"/>
      <family val="2"/>
      <scheme val="minor"/>
    </font>
    <font>
      <sz val="8"/>
      <name val="Calibri"/>
      <family val="2"/>
    </font>
    <font>
      <sz val="9"/>
      <color theme="1"/>
      <name val="Calibri"/>
      <family val="2"/>
    </font>
    <font>
      <sz val="9"/>
      <color theme="1"/>
      <name val="Calibri"/>
      <family val="2"/>
      <scheme val="minor"/>
    </font>
    <font>
      <sz val="11"/>
      <color rgb="FF000000"/>
      <name val="Calibri"/>
      <family val="2"/>
    </font>
    <font>
      <sz val="8"/>
      <name val="Calibri"/>
      <family val="2"/>
      <scheme val="minor"/>
    </font>
    <font>
      <sz val="9"/>
      <color rgb="FF000000"/>
      <name val="Calibri"/>
      <family val="2"/>
    </font>
    <font>
      <sz val="9"/>
      <color rgb="FFFF0000"/>
      <name val="Arial"/>
      <family val="2"/>
    </font>
    <font>
      <sz val="9"/>
      <color rgb="FFFF0000"/>
      <name val="Calibri"/>
      <family val="2"/>
    </font>
    <font>
      <sz val="11"/>
      <color theme="1"/>
      <name val="Calibri"/>
      <family val="2"/>
    </font>
    <font>
      <sz val="11"/>
      <color rgb="FFFF0000"/>
      <name val="Calibri"/>
      <family val="2"/>
      <charset val="1"/>
    </font>
    <font>
      <sz val="11"/>
      <color rgb="FF000000"/>
      <name val="Calibri"/>
      <family val="2"/>
      <charset val="1"/>
    </font>
    <font>
      <sz val="9"/>
      <color rgb="FF333333"/>
      <name val="Roboto"/>
      <charset val="1"/>
    </font>
    <font>
      <sz val="9"/>
      <color rgb="FF000000"/>
      <name val="Calibri"/>
      <family val="2"/>
      <scheme val="minor"/>
    </font>
    <font>
      <sz val="11"/>
      <color rgb="FFFF0000"/>
      <name val="Calibri"/>
      <family val="2"/>
    </font>
    <font>
      <sz val="11"/>
      <color theme="1"/>
      <name val="Calibri"/>
      <family val="2"/>
    </font>
    <font>
      <sz val="8"/>
      <color rgb="FF000000"/>
      <name val="Calibri"/>
      <family val="2"/>
    </font>
    <font>
      <sz val="9"/>
      <color rgb="FFFF3300"/>
      <name val="Calibri"/>
      <family val="2"/>
    </font>
    <font>
      <sz val="9"/>
      <name val="Calibri"/>
    </font>
    <font>
      <sz val="9"/>
      <color rgb="FF000000"/>
      <name val="Calibri"/>
    </font>
    <font>
      <sz val="10"/>
      <color rgb="FF000000"/>
      <name val="Calibri"/>
    </font>
    <font>
      <sz val="10"/>
      <name val="Calibri"/>
    </font>
    <font>
      <sz val="10"/>
      <color theme="1"/>
      <name val="Calibri"/>
    </font>
    <font>
      <sz val="9"/>
      <color theme="1"/>
      <name val="Calibri"/>
    </font>
    <font>
      <sz val="9"/>
      <color rgb="FFFF0000"/>
      <name val="Calibri"/>
    </font>
    <font>
      <sz val="9"/>
      <color rgb="FF000000"/>
      <name val="Calibri"/>
      <charset val="1"/>
    </font>
    <font>
      <sz val="8"/>
      <color rgb="FFFF0000"/>
      <name val="Calibri"/>
      <family val="2"/>
      <scheme val="minor"/>
    </font>
    <font>
      <sz val="8"/>
      <color rgb="FFFF0000"/>
      <name val="Calibri"/>
      <family val="2"/>
    </font>
    <font>
      <sz val="8"/>
      <color rgb="FF000000"/>
      <name val="Calibri"/>
      <family val="2"/>
      <scheme val="minor"/>
    </font>
    <font>
      <sz val="9"/>
      <color rgb="FF444444"/>
      <name val="Calibri"/>
      <family val="2"/>
      <charset val="1"/>
    </font>
    <font>
      <sz val="9"/>
      <color rgb="FF000000"/>
      <name val="Roboto"/>
      <charset val="1"/>
    </font>
    <font>
      <sz val="11"/>
      <color rgb="FF000000"/>
      <name val="Calibri"/>
    </font>
    <font>
      <sz val="11"/>
      <color rgb="FFFF0000"/>
      <name val="Calibri"/>
    </font>
    <font>
      <sz val="11"/>
      <color theme="1"/>
      <name val="Calibri"/>
    </font>
    <font>
      <sz val="9"/>
      <color rgb="FFFF0000"/>
      <name val="Calibri"/>
      <family val="2"/>
      <charset val="1"/>
    </font>
    <font>
      <sz val="10"/>
      <color rgb="FFFF0000"/>
      <name val="Calibri"/>
      <family val="2"/>
      <charset val="1"/>
    </font>
    <font>
      <sz val="10"/>
      <color rgb="FFFF0000"/>
      <name val="Calibri"/>
    </font>
    <font>
      <sz val="10"/>
      <color rgb="FF000000"/>
      <name val="Calibri"/>
      <charset val="1"/>
    </font>
    <font>
      <sz val="11"/>
      <color rgb="FF444444"/>
      <name val="Calibri"/>
      <family val="2"/>
      <charset val="1"/>
    </font>
    <font>
      <sz val="10"/>
      <color rgb="FF000000"/>
      <name val="Calibri"/>
      <scheme val="minor"/>
    </font>
    <font>
      <sz val="10"/>
      <name val="Calibri"/>
      <scheme val="minor"/>
    </font>
    <font>
      <sz val="10"/>
      <color theme="1"/>
      <name val="Calibri"/>
      <scheme val="minor"/>
    </font>
    <font>
      <sz val="10"/>
      <color rgb="FFFF0000"/>
      <name val="Calibri"/>
      <scheme val="minor"/>
    </font>
    <font>
      <sz val="12"/>
      <color theme="1"/>
      <name val="Calibri"/>
      <family val="2"/>
      <scheme val="minor"/>
    </font>
    <font>
      <sz val="8"/>
      <color theme="1"/>
      <name val="Calibri"/>
      <scheme val="minor"/>
    </font>
    <font>
      <sz val="8"/>
      <color rgb="FFFF0000"/>
      <name val="Calibri"/>
      <scheme val="minor"/>
    </font>
    <font>
      <sz val="8"/>
      <color theme="1"/>
      <name val="Calibri"/>
    </font>
  </fonts>
  <fills count="23">
    <fill>
      <patternFill patternType="none"/>
    </fill>
    <fill>
      <patternFill patternType="gray125"/>
    </fill>
    <fill>
      <patternFill patternType="solid">
        <fgColor indexed="22"/>
        <bgColor indexed="0"/>
      </patternFill>
    </fill>
    <fill>
      <patternFill patternType="solid">
        <fgColor rgb="FFFFFF00"/>
        <bgColor indexed="64"/>
      </patternFill>
    </fill>
    <fill>
      <patternFill patternType="solid">
        <fgColor rgb="FFBFBFBF"/>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C000"/>
        <bgColor indexed="64"/>
      </patternFill>
    </fill>
    <fill>
      <patternFill patternType="solid">
        <fgColor theme="4" tint="0.39997558519241921"/>
        <bgColor indexed="64"/>
      </patternFill>
    </fill>
    <fill>
      <patternFill patternType="solid">
        <fgColor rgb="FF8EA9DB"/>
        <bgColor rgb="FF000000"/>
      </patternFill>
    </fill>
    <fill>
      <patternFill patternType="solid">
        <fgColor rgb="FF00B0F0"/>
        <bgColor indexed="64"/>
      </patternFill>
    </fill>
    <fill>
      <patternFill patternType="solid">
        <fgColor rgb="FF92D050"/>
        <bgColor rgb="FF000000"/>
      </patternFill>
    </fill>
    <fill>
      <patternFill patternType="solid">
        <fgColor rgb="FF92D050"/>
        <bgColor indexed="64"/>
      </patternFill>
    </fill>
    <fill>
      <patternFill patternType="solid">
        <fgColor rgb="FF8EA9DB"/>
        <bgColor indexed="64"/>
      </patternFill>
    </fill>
    <fill>
      <patternFill patternType="solid">
        <fgColor rgb="FF00FFCC"/>
        <bgColor indexed="64"/>
      </patternFill>
    </fill>
    <fill>
      <patternFill patternType="solid">
        <fgColor rgb="FFFF0000"/>
        <bgColor indexed="64"/>
      </patternFill>
    </fill>
    <fill>
      <patternFill patternType="solid">
        <fgColor rgb="FFFF6600"/>
        <bgColor indexed="64"/>
      </patternFill>
    </fill>
    <fill>
      <patternFill patternType="solid">
        <fgColor theme="2" tint="-9.9978637043366805E-2"/>
        <bgColor indexed="64"/>
      </patternFill>
    </fill>
    <fill>
      <patternFill patternType="solid">
        <fgColor rgb="FFF8CBAD"/>
        <bgColor indexed="64"/>
      </patternFill>
    </fill>
    <fill>
      <patternFill patternType="solid">
        <fgColor rgb="FFFFC000"/>
        <bgColor rgb="FF000000"/>
      </patternFill>
    </fill>
    <fill>
      <patternFill patternType="solid">
        <fgColor rgb="FF00B0F0"/>
        <bgColor rgb="FF000000"/>
      </patternFill>
    </fill>
    <fill>
      <patternFill patternType="solid">
        <fgColor theme="5" tint="0.79998168889431442"/>
        <bgColor indexed="64"/>
      </patternFill>
    </fill>
    <fill>
      <patternFill patternType="solid">
        <fgColor theme="5" tint="0.59999389629810485"/>
        <bgColor indexed="64"/>
      </patternFill>
    </fill>
  </fills>
  <borders count="44">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style="thin">
        <color rgb="FF000000"/>
      </left>
      <right style="thin">
        <color rgb="FF000000"/>
      </right>
      <top style="thin">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indexed="64"/>
      </left>
      <right/>
      <top style="thin">
        <color indexed="64"/>
      </top>
      <bottom/>
      <diagonal/>
    </border>
    <border>
      <left style="thin">
        <color indexed="64"/>
      </left>
      <right style="thin">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indexed="64"/>
      </top>
      <bottom/>
      <diagonal/>
    </border>
  </borders>
  <cellStyleXfs count="4">
    <xf numFmtId="0" fontId="0" fillId="0" borderId="0"/>
    <xf numFmtId="0" fontId="2" fillId="0" borderId="0"/>
    <xf numFmtId="0" fontId="9" fillId="0" borderId="0" applyNumberFormat="0" applyFill="0" applyBorder="0" applyAlignment="0" applyProtection="0"/>
    <xf numFmtId="0" fontId="9" fillId="0" borderId="0" applyNumberFormat="0" applyFill="0" applyBorder="0" applyAlignment="0" applyProtection="0"/>
  </cellStyleXfs>
  <cellXfs count="1867">
    <xf numFmtId="0" fontId="0" fillId="0" borderId="0" xfId="0"/>
    <xf numFmtId="0" fontId="3" fillId="2" borderId="1" xfId="1" applyFont="1" applyFill="1" applyBorder="1" applyAlignment="1">
      <alignment horizontal="center" vertical="center" wrapText="1"/>
    </xf>
    <xf numFmtId="0" fontId="3" fillId="2" borderId="1" xfId="1" applyFont="1" applyFill="1" applyBorder="1" applyAlignment="1">
      <alignment horizontal="center" vertical="center"/>
    </xf>
    <xf numFmtId="164" fontId="4" fillId="0" borderId="2"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xf>
    <xf numFmtId="49" fontId="4" fillId="0" borderId="4" xfId="1"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164" fontId="4" fillId="0" borderId="0" xfId="0" applyNumberFormat="1" applyFont="1" applyAlignment="1">
      <alignment horizontal="center" vertical="center" wrapText="1"/>
    </xf>
    <xf numFmtId="49" fontId="4" fillId="0" borderId="4" xfId="1" applyNumberFormat="1" applyFont="1" applyBorder="1" applyAlignment="1">
      <alignment horizontal="left" vertical="center" wrapText="1"/>
    </xf>
    <xf numFmtId="49" fontId="5" fillId="0" borderId="4" xfId="1" applyNumberFormat="1" applyFont="1" applyBorder="1" applyAlignment="1">
      <alignment horizontal="left" vertical="center" wrapText="1"/>
    </xf>
    <xf numFmtId="0" fontId="3" fillId="2" borderId="6" xfId="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6" borderId="2" xfId="0" applyFill="1" applyBorder="1" applyAlignment="1">
      <alignment horizontal="center" vertical="center" wrapText="1"/>
    </xf>
    <xf numFmtId="0" fontId="0" fillId="7" borderId="2" xfId="0" applyFill="1" applyBorder="1" applyAlignment="1">
      <alignment horizontal="center" vertical="center" wrapText="1"/>
    </xf>
    <xf numFmtId="0" fontId="0" fillId="6" borderId="2" xfId="0" applyFill="1" applyBorder="1" applyAlignment="1">
      <alignment horizontal="center" vertical="center"/>
    </xf>
    <xf numFmtId="0" fontId="6" fillId="8" borderId="3" xfId="0" applyFont="1" applyFill="1" applyBorder="1" applyAlignment="1">
      <alignment horizontal="center" vertical="center"/>
    </xf>
    <xf numFmtId="0" fontId="0" fillId="6" borderId="3" xfId="0" applyFill="1" applyBorder="1" applyAlignment="1">
      <alignment horizontal="center" vertical="center"/>
    </xf>
    <xf numFmtId="0" fontId="0" fillId="0" borderId="8" xfId="0" applyBorder="1" applyAlignment="1">
      <alignment vertical="center" wrapText="1"/>
    </xf>
    <xf numFmtId="0" fontId="0" fillId="0" borderId="0" xfId="0" applyAlignment="1">
      <alignment vertical="center" wrapText="1"/>
    </xf>
    <xf numFmtId="16" fontId="0" fillId="0" borderId="0" xfId="0" applyNumberFormat="1" applyAlignment="1">
      <alignment horizontal="center" vertical="center" wrapText="1"/>
    </xf>
    <xf numFmtId="0" fontId="0" fillId="0" borderId="0" xfId="0" applyAlignment="1">
      <alignment horizontal="center"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1" xfId="0" applyBorder="1" applyAlignment="1">
      <alignment horizontal="center" vertical="center" wrapText="1"/>
    </xf>
    <xf numFmtId="15" fontId="0" fillId="0" borderId="0" xfId="0" applyNumberFormat="1" applyAlignment="1">
      <alignment vertical="center" wrapText="1"/>
    </xf>
    <xf numFmtId="15" fontId="0" fillId="0" borderId="11" xfId="0" applyNumberFormat="1" applyBorder="1" applyAlignment="1">
      <alignment vertical="center" wrapText="1"/>
    </xf>
    <xf numFmtId="0" fontId="0" fillId="0" borderId="6" xfId="0" applyBorder="1" applyAlignment="1">
      <alignment vertical="center" wrapText="1"/>
    </xf>
    <xf numFmtId="0" fontId="0" fillId="0" borderId="12" xfId="0" applyBorder="1" applyAlignment="1">
      <alignment vertical="center" wrapText="1"/>
    </xf>
    <xf numFmtId="16" fontId="0" fillId="0" borderId="12" xfId="0" applyNumberFormat="1" applyBorder="1" applyAlignment="1">
      <alignment horizontal="center" vertical="center" wrapText="1"/>
    </xf>
    <xf numFmtId="0" fontId="0" fillId="0" borderId="12" xfId="0" applyBorder="1" applyAlignment="1">
      <alignment horizontal="center" vertical="center" wrapText="1"/>
    </xf>
    <xf numFmtId="16" fontId="0" fillId="0" borderId="11" xfId="0" applyNumberFormat="1" applyBorder="1" applyAlignment="1">
      <alignment horizontal="center" vertical="center" wrapText="1"/>
    </xf>
    <xf numFmtId="14" fontId="0" fillId="0" borderId="0" xfId="0" applyNumberFormat="1" applyAlignment="1">
      <alignment horizontal="center" vertical="center" wrapText="1"/>
    </xf>
    <xf numFmtId="15" fontId="9" fillId="0" borderId="0" xfId="2" applyNumberFormat="1" applyFill="1" applyBorder="1" applyAlignment="1" applyProtection="1">
      <alignment vertical="center"/>
    </xf>
    <xf numFmtId="0" fontId="9" fillId="0" borderId="0" xfId="2" applyFill="1" applyBorder="1" applyAlignment="1" applyProtection="1">
      <alignment horizontal="center" vertical="center"/>
    </xf>
    <xf numFmtId="2" fontId="9" fillId="0" borderId="0" xfId="2" applyNumberFormat="1" applyFill="1" applyBorder="1" applyAlignment="1" applyProtection="1">
      <alignment horizontal="center" vertical="center"/>
    </xf>
    <xf numFmtId="2" fontId="0" fillId="0" borderId="0" xfId="0" applyNumberFormat="1" applyAlignment="1">
      <alignment horizontal="center" vertical="center"/>
    </xf>
    <xf numFmtId="15" fontId="9" fillId="0" borderId="9" xfId="3" applyNumberFormat="1" applyFill="1" applyBorder="1" applyAlignment="1" applyProtection="1">
      <alignment vertical="center"/>
    </xf>
    <xf numFmtId="15" fontId="9" fillId="0" borderId="11" xfId="2" applyNumberFormat="1" applyFill="1" applyBorder="1" applyAlignment="1" applyProtection="1">
      <alignment vertical="center"/>
    </xf>
    <xf numFmtId="0" fontId="9" fillId="0" borderId="11" xfId="2" applyFill="1" applyBorder="1" applyAlignment="1" applyProtection="1">
      <alignment horizontal="center" vertical="center"/>
    </xf>
    <xf numFmtId="2" fontId="9" fillId="0" borderId="11" xfId="2" applyNumberFormat="1" applyFill="1" applyBorder="1" applyAlignment="1" applyProtection="1">
      <alignment horizontal="center" vertical="center"/>
    </xf>
    <xf numFmtId="0" fontId="0" fillId="0" borderId="13"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15" fontId="9" fillId="0" borderId="12" xfId="2" applyNumberFormat="1" applyFill="1" applyBorder="1" applyAlignment="1" applyProtection="1">
      <alignment vertical="center"/>
    </xf>
    <xf numFmtId="0" fontId="9" fillId="0" borderId="12" xfId="2" applyFill="1" applyBorder="1" applyAlignment="1" applyProtection="1">
      <alignment horizontal="center" vertical="center"/>
    </xf>
    <xf numFmtId="2" fontId="9" fillId="0" borderId="12" xfId="2" applyNumberFormat="1" applyFill="1" applyBorder="1" applyAlignment="1" applyProtection="1">
      <alignment horizontal="center" vertical="center"/>
    </xf>
    <xf numFmtId="2" fontId="0" fillId="0" borderId="12" xfId="0" applyNumberFormat="1" applyBorder="1" applyAlignment="1">
      <alignment horizontal="center" vertical="center"/>
    </xf>
    <xf numFmtId="15" fontId="9" fillId="0" borderId="9" xfId="2" applyNumberFormat="1" applyFill="1" applyBorder="1" applyAlignment="1" applyProtection="1">
      <alignment vertical="center"/>
    </xf>
    <xf numFmtId="15" fontId="10" fillId="0" borderId="12" xfId="2" applyNumberFormat="1" applyFont="1" applyFill="1" applyBorder="1" applyAlignment="1" applyProtection="1">
      <alignment vertical="center"/>
    </xf>
    <xf numFmtId="0" fontId="10" fillId="0" borderId="12" xfId="2" applyFont="1" applyFill="1" applyBorder="1" applyAlignment="1" applyProtection="1">
      <alignment horizontal="center" vertical="center"/>
    </xf>
    <xf numFmtId="2" fontId="10" fillId="0" borderId="12" xfId="2" applyNumberFormat="1" applyFont="1" applyFill="1" applyBorder="1" applyAlignment="1" applyProtection="1">
      <alignment horizontal="center" vertical="center"/>
    </xf>
    <xf numFmtId="2" fontId="11" fillId="0" borderId="12" xfId="0" applyNumberFormat="1" applyFont="1" applyBorder="1" applyAlignment="1">
      <alignment horizontal="center" vertical="center"/>
    </xf>
    <xf numFmtId="0" fontId="11" fillId="0" borderId="13" xfId="0" applyFont="1" applyBorder="1" applyAlignment="1">
      <alignment vertical="center"/>
    </xf>
    <xf numFmtId="15" fontId="10" fillId="0" borderId="0" xfId="2" applyNumberFormat="1" applyFont="1" applyFill="1" applyBorder="1" applyAlignment="1" applyProtection="1">
      <alignment vertical="center"/>
    </xf>
    <xf numFmtId="0" fontId="10" fillId="0" borderId="0" xfId="2" applyFont="1" applyFill="1" applyBorder="1" applyAlignment="1" applyProtection="1">
      <alignment horizontal="center" vertical="center"/>
    </xf>
    <xf numFmtId="2" fontId="10" fillId="0" borderId="0" xfId="2" applyNumberFormat="1" applyFont="1" applyFill="1" applyBorder="1" applyAlignment="1" applyProtection="1">
      <alignment horizontal="center" vertical="center"/>
    </xf>
    <xf numFmtId="2" fontId="11" fillId="0" borderId="0" xfId="0" applyNumberFormat="1" applyFont="1" applyAlignment="1">
      <alignment horizontal="center" vertical="center"/>
    </xf>
    <xf numFmtId="15" fontId="9" fillId="0" borderId="0" xfId="2" applyNumberFormat="1" applyFill="1" applyBorder="1" applyAlignment="1" applyProtection="1">
      <alignment horizontal="center" vertical="center"/>
    </xf>
    <xf numFmtId="15" fontId="10" fillId="0" borderId="11" xfId="2" applyNumberFormat="1" applyFont="1" applyFill="1" applyBorder="1" applyAlignment="1" applyProtection="1">
      <alignment vertical="center"/>
    </xf>
    <xf numFmtId="0" fontId="10" fillId="0" borderId="11" xfId="2" applyFont="1" applyFill="1" applyBorder="1" applyAlignment="1" applyProtection="1">
      <alignment horizontal="center" vertical="center"/>
    </xf>
    <xf numFmtId="2" fontId="10" fillId="0" borderId="11" xfId="2" applyNumberFormat="1" applyFont="1" applyFill="1" applyBorder="1" applyAlignment="1" applyProtection="1">
      <alignment horizontal="center" vertical="center"/>
    </xf>
    <xf numFmtId="2" fontId="12" fillId="0" borderId="12" xfId="0" applyNumberFormat="1" applyFont="1" applyBorder="1" applyAlignment="1">
      <alignment horizontal="center" vertical="center"/>
    </xf>
    <xf numFmtId="15" fontId="10" fillId="0" borderId="12" xfId="3" applyNumberFormat="1" applyFont="1" applyFill="1" applyBorder="1" applyAlignment="1" applyProtection="1">
      <alignment vertical="center"/>
    </xf>
    <xf numFmtId="0" fontId="10" fillId="0" borderId="12" xfId="3" applyFont="1" applyFill="1" applyBorder="1" applyAlignment="1" applyProtection="1">
      <alignment horizontal="center" vertical="center"/>
    </xf>
    <xf numFmtId="2" fontId="10" fillId="0" borderId="12" xfId="3" applyNumberFormat="1" applyFont="1" applyFill="1" applyBorder="1" applyAlignment="1" applyProtection="1">
      <alignment horizontal="center" vertical="center"/>
    </xf>
    <xf numFmtId="15" fontId="9" fillId="0" borderId="0" xfId="3" applyNumberFormat="1" applyFill="1" applyBorder="1" applyAlignment="1" applyProtection="1">
      <alignment vertical="center"/>
    </xf>
    <xf numFmtId="0" fontId="9" fillId="0" borderId="0" xfId="3" applyFill="1" applyBorder="1" applyAlignment="1" applyProtection="1">
      <alignment horizontal="center" vertical="center"/>
    </xf>
    <xf numFmtId="2" fontId="9" fillId="0" borderId="0" xfId="3" applyNumberFormat="1" applyFill="1" applyBorder="1" applyAlignment="1" applyProtection="1">
      <alignment horizontal="center" vertical="center"/>
    </xf>
    <xf numFmtId="0" fontId="0" fillId="0" borderId="8" xfId="0" applyBorder="1" applyAlignment="1">
      <alignment vertical="center"/>
    </xf>
    <xf numFmtId="0" fontId="0" fillId="0" borderId="10" xfId="0" applyBorder="1" applyAlignment="1">
      <alignment vertical="center"/>
    </xf>
    <xf numFmtId="15" fontId="10" fillId="0" borderId="11" xfId="3" applyNumberFormat="1" applyFont="1" applyFill="1" applyBorder="1" applyAlignment="1" applyProtection="1">
      <alignment vertical="center"/>
    </xf>
    <xf numFmtId="0" fontId="10" fillId="0" borderId="11" xfId="3" applyFont="1" applyFill="1" applyBorder="1" applyAlignment="1" applyProtection="1">
      <alignment horizontal="center" vertical="center"/>
    </xf>
    <xf numFmtId="2" fontId="10" fillId="0" borderId="11" xfId="3" applyNumberFormat="1" applyFont="1" applyFill="1" applyBorder="1" applyAlignment="1" applyProtection="1">
      <alignment horizontal="center" vertical="center"/>
    </xf>
    <xf numFmtId="0" fontId="0" fillId="0" borderId="14" xfId="0" applyBorder="1" applyAlignment="1">
      <alignment vertical="center"/>
    </xf>
    <xf numFmtId="2" fontId="0" fillId="0" borderId="0" xfId="0" applyNumberFormat="1" applyAlignment="1">
      <alignment vertical="center"/>
    </xf>
    <xf numFmtId="0" fontId="6" fillId="7" borderId="2" xfId="0" applyFont="1" applyFill="1" applyBorder="1" applyAlignment="1">
      <alignment horizontal="center" vertical="center"/>
    </xf>
    <xf numFmtId="1" fontId="9" fillId="0" borderId="0" xfId="2" applyNumberFormat="1" applyFill="1" applyBorder="1" applyAlignment="1" applyProtection="1">
      <alignment horizontal="center" vertical="center"/>
    </xf>
    <xf numFmtId="1" fontId="9" fillId="0" borderId="11" xfId="2" applyNumberFormat="1" applyFill="1" applyBorder="1" applyAlignment="1" applyProtection="1">
      <alignment horizontal="center" vertical="center"/>
    </xf>
    <xf numFmtId="1" fontId="9" fillId="0" borderId="12" xfId="2" applyNumberFormat="1" applyFill="1" applyBorder="1" applyAlignment="1" applyProtection="1">
      <alignment horizontal="center" vertical="center"/>
    </xf>
    <xf numFmtId="1" fontId="10" fillId="0" borderId="12" xfId="2" applyNumberFormat="1" applyFont="1" applyFill="1" applyBorder="1" applyAlignment="1" applyProtection="1">
      <alignment horizontal="center" vertical="center"/>
    </xf>
    <xf numFmtId="1" fontId="10" fillId="0" borderId="0" xfId="2" applyNumberFormat="1" applyFont="1" applyFill="1" applyBorder="1" applyAlignment="1" applyProtection="1">
      <alignment horizontal="center" vertical="center"/>
    </xf>
    <xf numFmtId="1" fontId="10" fillId="0" borderId="11" xfId="2" applyNumberFormat="1" applyFont="1" applyFill="1" applyBorder="1" applyAlignment="1" applyProtection="1">
      <alignment horizontal="center" vertical="center"/>
    </xf>
    <xf numFmtId="1" fontId="10" fillId="0" borderId="12" xfId="3" applyNumberFormat="1" applyFont="1" applyFill="1" applyBorder="1" applyAlignment="1" applyProtection="1">
      <alignment horizontal="center" vertical="center"/>
    </xf>
    <xf numFmtId="1" fontId="9" fillId="0" borderId="0" xfId="3" applyNumberFormat="1" applyFill="1" applyBorder="1" applyAlignment="1" applyProtection="1">
      <alignment horizontal="center" vertical="center"/>
    </xf>
    <xf numFmtId="1" fontId="10" fillId="0" borderId="11" xfId="3" applyNumberFormat="1" applyFont="1" applyFill="1" applyBorder="1" applyAlignment="1" applyProtection="1">
      <alignment horizontal="center" vertical="center"/>
    </xf>
    <xf numFmtId="0" fontId="13" fillId="2" borderId="1" xfId="1" applyFont="1" applyFill="1" applyBorder="1" applyAlignment="1">
      <alignment horizontal="center" vertical="center" wrapText="1"/>
    </xf>
    <xf numFmtId="0" fontId="7" fillId="9" borderId="5" xfId="0" applyFont="1" applyFill="1" applyBorder="1" applyAlignment="1">
      <alignment horizontal="center" vertical="center"/>
    </xf>
    <xf numFmtId="0" fontId="7" fillId="9" borderId="7" xfId="0" applyFont="1" applyFill="1" applyBorder="1" applyAlignment="1">
      <alignment horizontal="center" vertical="center"/>
    </xf>
    <xf numFmtId="0" fontId="12" fillId="6"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2" fillId="0" borderId="12" xfId="0" applyFont="1" applyBorder="1" applyAlignment="1">
      <alignment horizontal="center" vertical="center" wrapText="1"/>
    </xf>
    <xf numFmtId="15" fontId="16" fillId="0" borderId="12" xfId="0" applyNumberFormat="1" applyFont="1" applyBorder="1" applyAlignment="1">
      <alignment horizontal="center" vertical="center"/>
    </xf>
    <xf numFmtId="1" fontId="16" fillId="0" borderId="12" xfId="0" applyNumberFormat="1" applyFont="1" applyBorder="1" applyAlignment="1">
      <alignment horizontal="center" vertical="center"/>
    </xf>
    <xf numFmtId="2" fontId="16" fillId="0" borderId="12" xfId="0" applyNumberFormat="1" applyFont="1" applyBorder="1" applyAlignment="1">
      <alignment horizontal="center" vertical="center"/>
    </xf>
    <xf numFmtId="0" fontId="16" fillId="0" borderId="12" xfId="0" applyFont="1" applyBorder="1" applyAlignment="1">
      <alignment vertical="center"/>
    </xf>
    <xf numFmtId="0" fontId="14" fillId="0" borderId="13" xfId="0" applyFont="1" applyBorder="1" applyAlignment="1">
      <alignment horizontal="left" vertical="center" wrapText="1"/>
    </xf>
    <xf numFmtId="0" fontId="12" fillId="0" borderId="0" xfId="0" applyFont="1" applyAlignment="1">
      <alignment horizontal="center" vertical="center" wrapText="1"/>
    </xf>
    <xf numFmtId="15" fontId="16" fillId="0" borderId="0" xfId="0" applyNumberFormat="1" applyFont="1" applyAlignment="1">
      <alignment horizontal="center" vertical="center"/>
    </xf>
    <xf numFmtId="1" fontId="16" fillId="0" borderId="0" xfId="0" applyNumberFormat="1" applyFont="1" applyAlignment="1">
      <alignment horizontal="center" vertical="center"/>
    </xf>
    <xf numFmtId="2" fontId="16" fillId="0" borderId="0" xfId="0" applyNumberFormat="1" applyFont="1" applyAlignment="1">
      <alignment horizontal="center" vertical="center"/>
    </xf>
    <xf numFmtId="0" fontId="16" fillId="0" borderId="0" xfId="0" applyFont="1" applyAlignment="1">
      <alignment vertical="center"/>
    </xf>
    <xf numFmtId="0" fontId="14" fillId="0" borderId="9" xfId="0" applyFont="1" applyBorder="1" applyAlignment="1">
      <alignment horizontal="left" vertical="center" wrapText="1"/>
    </xf>
    <xf numFmtId="0" fontId="12" fillId="0" borderId="11" xfId="0" applyFont="1" applyBorder="1" applyAlignment="1">
      <alignment horizontal="center" vertical="center" wrapText="1"/>
    </xf>
    <xf numFmtId="0" fontId="16" fillId="0" borderId="11" xfId="0" applyFont="1" applyBorder="1" applyAlignment="1">
      <alignment horizontal="center" vertical="center"/>
    </xf>
    <xf numFmtId="15" fontId="16" fillId="0" borderId="11" xfId="0" applyNumberFormat="1" applyFont="1" applyBorder="1" applyAlignment="1">
      <alignment horizontal="center" vertical="center"/>
    </xf>
    <xf numFmtId="1" fontId="8" fillId="0" borderId="11" xfId="0" applyNumberFormat="1" applyFont="1" applyBorder="1" applyAlignment="1">
      <alignment horizontal="center" vertical="center"/>
    </xf>
    <xf numFmtId="0" fontId="8" fillId="0" borderId="11" xfId="0" applyFont="1" applyBorder="1" applyAlignment="1">
      <alignment horizontal="center" vertical="center"/>
    </xf>
    <xf numFmtId="2" fontId="8" fillId="0" borderId="11" xfId="0" applyNumberFormat="1" applyFont="1" applyBorder="1" applyAlignment="1">
      <alignment horizontal="center" vertical="center"/>
    </xf>
    <xf numFmtId="0" fontId="16" fillId="0" borderId="11" xfId="0" applyFont="1" applyBorder="1" applyAlignment="1">
      <alignment vertical="center"/>
    </xf>
    <xf numFmtId="0" fontId="14" fillId="0" borderId="14" xfId="0" applyFont="1" applyBorder="1" applyAlignment="1">
      <alignment horizontal="left" vertical="center" wrapText="1"/>
    </xf>
    <xf numFmtId="0" fontId="17" fillId="0" borderId="0" xfId="0" applyFont="1" applyAlignment="1">
      <alignment horizontal="center" vertical="center"/>
    </xf>
    <xf numFmtId="15" fontId="18" fillId="0" borderId="0" xfId="0" applyNumberFormat="1" applyFont="1" applyAlignment="1">
      <alignment horizontal="center" vertical="center"/>
    </xf>
    <xf numFmtId="1" fontId="18" fillId="0" borderId="0" xfId="0" applyNumberFormat="1" applyFont="1" applyAlignment="1">
      <alignment horizontal="center" vertical="center"/>
    </xf>
    <xf numFmtId="0" fontId="18" fillId="0" borderId="0" xfId="0" applyFont="1" applyAlignment="1">
      <alignment horizontal="center" vertical="center"/>
    </xf>
    <xf numFmtId="2" fontId="18" fillId="0" borderId="0" xfId="0" applyNumberFormat="1" applyFont="1" applyAlignment="1">
      <alignment horizontal="center" vertical="center"/>
    </xf>
    <xf numFmtId="0" fontId="17" fillId="0" borderId="0" xfId="0" applyFont="1" applyAlignment="1">
      <alignment vertical="center" wrapText="1"/>
    </xf>
    <xf numFmtId="1" fontId="16" fillId="0" borderId="11" xfId="0" applyNumberFormat="1" applyFont="1" applyBorder="1" applyAlignment="1">
      <alignment horizontal="center" vertical="center"/>
    </xf>
    <xf numFmtId="2" fontId="16" fillId="0" borderId="11" xfId="0" applyNumberFormat="1" applyFont="1" applyBorder="1" applyAlignment="1">
      <alignment horizontal="center" vertical="center"/>
    </xf>
    <xf numFmtId="16" fontId="12" fillId="0" borderId="12" xfId="0" applyNumberFormat="1" applyFont="1" applyBorder="1" applyAlignment="1">
      <alignment horizontal="center" vertical="center" wrapText="1"/>
    </xf>
    <xf numFmtId="15" fontId="8" fillId="0" borderId="12" xfId="0" applyNumberFormat="1" applyFont="1" applyBorder="1" applyAlignment="1">
      <alignment horizontal="center" vertical="center"/>
    </xf>
    <xf numFmtId="1" fontId="8" fillId="0" borderId="12" xfId="0" applyNumberFormat="1" applyFont="1" applyBorder="1" applyAlignment="1">
      <alignment horizontal="center" vertical="center"/>
    </xf>
    <xf numFmtId="0" fontId="8" fillId="0" borderId="12" xfId="0" applyFont="1" applyBorder="1" applyAlignment="1">
      <alignment horizontal="center" vertical="center"/>
    </xf>
    <xf numFmtId="2" fontId="8" fillId="0" borderId="12" xfId="0" applyNumberFormat="1" applyFont="1" applyBorder="1" applyAlignment="1">
      <alignment horizontal="center" vertical="center"/>
    </xf>
    <xf numFmtId="15" fontId="8" fillId="0" borderId="0" xfId="0" applyNumberFormat="1" applyFont="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center" vertical="center"/>
    </xf>
    <xf numFmtId="2" fontId="8" fillId="0" borderId="0" xfId="0" applyNumberFormat="1" applyFont="1" applyAlignment="1">
      <alignment horizontal="center" vertical="center"/>
    </xf>
    <xf numFmtId="0" fontId="17" fillId="0" borderId="0" xfId="0" applyFont="1" applyAlignment="1">
      <alignment vertical="center"/>
    </xf>
    <xf numFmtId="0" fontId="16" fillId="0" borderId="9" xfId="0" applyFont="1" applyBorder="1" applyAlignment="1">
      <alignment horizontal="left" vertical="center" wrapText="1"/>
    </xf>
    <xf numFmtId="15" fontId="18" fillId="0" borderId="11" xfId="0" applyNumberFormat="1" applyFont="1" applyBorder="1" applyAlignment="1">
      <alignment horizontal="center" vertical="center"/>
    </xf>
    <xf numFmtId="1" fontId="18" fillId="0" borderId="11" xfId="0" applyNumberFormat="1" applyFont="1" applyBorder="1" applyAlignment="1">
      <alignment horizontal="center" vertical="center"/>
    </xf>
    <xf numFmtId="0" fontId="18" fillId="0" borderId="11" xfId="0" applyFont="1" applyBorder="1" applyAlignment="1">
      <alignment horizontal="center" vertical="center"/>
    </xf>
    <xf numFmtId="2" fontId="18" fillId="0" borderId="11" xfId="0" applyNumberFormat="1" applyFont="1" applyBorder="1" applyAlignment="1">
      <alignment horizontal="center" vertical="center"/>
    </xf>
    <xf numFmtId="0" fontId="17" fillId="0" borderId="11" xfId="0" applyFont="1" applyBorder="1" applyAlignment="1">
      <alignment horizontal="left" vertical="center" wrapText="1"/>
    </xf>
    <xf numFmtId="0" fontId="16" fillId="7" borderId="2" xfId="0" applyFont="1" applyFill="1" applyBorder="1" applyAlignment="1">
      <alignment horizontal="center" vertical="center"/>
    </xf>
    <xf numFmtId="0" fontId="16" fillId="10" borderId="2" xfId="0" applyFont="1" applyFill="1" applyBorder="1" applyAlignment="1">
      <alignment horizontal="center" vertical="center"/>
    </xf>
    <xf numFmtId="2" fontId="16" fillId="10" borderId="2" xfId="0" applyNumberFormat="1" applyFont="1" applyFill="1" applyBorder="1" applyAlignment="1">
      <alignment horizontal="center" vertical="center"/>
    </xf>
    <xf numFmtId="0" fontId="16" fillId="0" borderId="0" xfId="0" applyFont="1" applyAlignment="1">
      <alignment horizontal="center" vertical="center" wrapText="1"/>
    </xf>
    <xf numFmtId="0" fontId="15" fillId="0" borderId="9" xfId="0" applyFont="1" applyBorder="1" applyAlignment="1">
      <alignment horizontal="left" vertical="center" wrapText="1"/>
    </xf>
    <xf numFmtId="0" fontId="15" fillId="0" borderId="14" xfId="0" applyFont="1" applyBorder="1" applyAlignment="1">
      <alignment horizontal="left" vertical="center" wrapText="1"/>
    </xf>
    <xf numFmtId="2" fontId="16" fillId="0" borderId="13" xfId="0" applyNumberFormat="1" applyFont="1" applyBorder="1" applyAlignment="1">
      <alignment horizontal="left" vertical="center" wrapText="1"/>
    </xf>
    <xf numFmtId="2" fontId="16" fillId="0" borderId="9" xfId="0" applyNumberFormat="1" applyFont="1" applyBorder="1" applyAlignment="1">
      <alignment horizontal="left" vertical="center" wrapText="1"/>
    </xf>
    <xf numFmtId="2" fontId="16" fillId="0" borderId="14" xfId="0" applyNumberFormat="1" applyFont="1" applyBorder="1" applyAlignment="1">
      <alignment horizontal="left" vertical="center" wrapText="1"/>
    </xf>
    <xf numFmtId="0" fontId="15" fillId="0" borderId="13" xfId="0" applyFont="1" applyBorder="1" applyAlignment="1">
      <alignment horizontal="left" vertical="center" wrapText="1"/>
    </xf>
    <xf numFmtId="0" fontId="15" fillId="0" borderId="9" xfId="0" applyFont="1" applyBorder="1" applyAlignment="1">
      <alignment vertical="center" wrapText="1"/>
    </xf>
    <xf numFmtId="0" fontId="15" fillId="0" borderId="13" xfId="0" applyFont="1" applyBorder="1" applyAlignment="1">
      <alignment vertical="center" wrapText="1"/>
    </xf>
    <xf numFmtId="0" fontId="15" fillId="0" borderId="14" xfId="0" applyFont="1" applyBorder="1" applyAlignment="1">
      <alignment vertical="center" wrapText="1"/>
    </xf>
    <xf numFmtId="0" fontId="17" fillId="0" borderId="9" xfId="0" applyFont="1" applyBorder="1" applyAlignment="1">
      <alignment vertical="center" wrapText="1"/>
    </xf>
    <xf numFmtId="0" fontId="16" fillId="0" borderId="14" xfId="0" applyFont="1" applyBorder="1" applyAlignment="1">
      <alignment horizontal="left" vertical="center" wrapText="1"/>
    </xf>
    <xf numFmtId="0" fontId="18" fillId="0" borderId="9" xfId="0" applyFont="1" applyBorder="1" applyAlignment="1">
      <alignment horizontal="left" vertical="center" wrapText="1"/>
    </xf>
    <xf numFmtId="0" fontId="18" fillId="0" borderId="14" xfId="0" applyFont="1" applyBorder="1" applyAlignment="1">
      <alignment horizontal="left" vertical="center" wrapText="1"/>
    </xf>
    <xf numFmtId="0" fontId="16" fillId="0" borderId="0" xfId="0" applyFont="1" applyAlignment="1">
      <alignment horizontal="left" vertical="center" wrapText="1"/>
    </xf>
    <xf numFmtId="0" fontId="14" fillId="8" borderId="16" xfId="0" applyFont="1" applyFill="1" applyBorder="1" applyAlignment="1">
      <alignment horizontal="center" vertical="center" wrapText="1"/>
    </xf>
    <xf numFmtId="0" fontId="14" fillId="8" borderId="3" xfId="0" applyFont="1" applyFill="1" applyBorder="1" applyAlignment="1">
      <alignment horizontal="left" vertical="center" wrapText="1"/>
    </xf>
    <xf numFmtId="0" fontId="12" fillId="0" borderId="8" xfId="0" applyFont="1" applyBorder="1" applyAlignment="1">
      <alignment vertical="center"/>
    </xf>
    <xf numFmtId="0" fontId="12" fillId="0" borderId="0" xfId="0" applyFont="1" applyAlignment="1">
      <alignment vertical="center"/>
    </xf>
    <xf numFmtId="15" fontId="12" fillId="0" borderId="0" xfId="0" applyNumberFormat="1" applyFont="1" applyAlignment="1">
      <alignment vertical="center"/>
    </xf>
    <xf numFmtId="1" fontId="12" fillId="0" borderId="0" xfId="0" applyNumberFormat="1" applyFont="1" applyAlignment="1">
      <alignment horizontal="center" vertical="center"/>
    </xf>
    <xf numFmtId="2" fontId="12" fillId="0" borderId="0" xfId="0" applyNumberFormat="1" applyFont="1" applyAlignment="1">
      <alignment horizontal="center" vertical="center"/>
    </xf>
    <xf numFmtId="2" fontId="12" fillId="0" borderId="0" xfId="0" applyNumberFormat="1" applyFont="1" applyAlignment="1">
      <alignment vertical="center"/>
    </xf>
    <xf numFmtId="0" fontId="12" fillId="0" borderId="9" xfId="0" applyFont="1" applyBorder="1" applyAlignment="1">
      <alignment horizontal="left" vertical="center"/>
    </xf>
    <xf numFmtId="0" fontId="12" fillId="0" borderId="10" xfId="0" applyFont="1" applyBorder="1" applyAlignment="1">
      <alignment vertical="center"/>
    </xf>
    <xf numFmtId="0" fontId="12" fillId="0" borderId="11" xfId="0" applyFont="1" applyBorder="1" applyAlignment="1">
      <alignment vertical="center"/>
    </xf>
    <xf numFmtId="0" fontId="12" fillId="0" borderId="11" xfId="0" applyFont="1" applyBorder="1" applyAlignment="1">
      <alignment horizontal="center" vertical="center"/>
    </xf>
    <xf numFmtId="15" fontId="12" fillId="0" borderId="11" xfId="0" applyNumberFormat="1" applyFont="1" applyBorder="1" applyAlignment="1">
      <alignment vertical="center"/>
    </xf>
    <xf numFmtId="1" fontId="12" fillId="0" borderId="11" xfId="0" applyNumberFormat="1" applyFont="1" applyBorder="1" applyAlignment="1">
      <alignment horizontal="center" vertical="center"/>
    </xf>
    <xf numFmtId="2" fontId="12" fillId="0" borderId="11" xfId="0" applyNumberFormat="1" applyFont="1" applyBorder="1" applyAlignment="1">
      <alignment horizontal="center" vertical="center"/>
    </xf>
    <xf numFmtId="2" fontId="12" fillId="0" borderId="11" xfId="0" applyNumberFormat="1" applyFont="1" applyBorder="1" applyAlignment="1">
      <alignment vertical="center"/>
    </xf>
    <xf numFmtId="0" fontId="12" fillId="0" borderId="14" xfId="0" applyFont="1" applyBorder="1" applyAlignment="1">
      <alignment horizontal="left" vertical="center"/>
    </xf>
    <xf numFmtId="0" fontId="12" fillId="0" borderId="6" xfId="0" applyFont="1" applyBorder="1" applyAlignment="1">
      <alignment vertical="center"/>
    </xf>
    <xf numFmtId="0" fontId="12" fillId="0" borderId="12" xfId="0" applyFont="1" applyBorder="1" applyAlignment="1">
      <alignment vertical="center"/>
    </xf>
    <xf numFmtId="15" fontId="12" fillId="0" borderId="12" xfId="0" applyNumberFormat="1" applyFont="1" applyBorder="1" applyAlignment="1">
      <alignment vertical="center"/>
    </xf>
    <xf numFmtId="1" fontId="12" fillId="0" borderId="12" xfId="0" applyNumberFormat="1" applyFont="1" applyBorder="1" applyAlignment="1">
      <alignment horizontal="center" vertical="center"/>
    </xf>
    <xf numFmtId="2" fontId="12" fillId="0" borderId="12" xfId="0" applyNumberFormat="1" applyFont="1" applyBorder="1" applyAlignment="1">
      <alignment vertical="center"/>
    </xf>
    <xf numFmtId="0" fontId="12" fillId="0" borderId="13" xfId="0" applyFont="1" applyBorder="1" applyAlignment="1">
      <alignment horizontal="left" vertical="center"/>
    </xf>
    <xf numFmtId="2" fontId="11" fillId="0" borderId="11" xfId="0" applyNumberFormat="1" applyFont="1" applyBorder="1" applyAlignment="1">
      <alignment horizontal="center" vertical="center"/>
    </xf>
    <xf numFmtId="2" fontId="11" fillId="0" borderId="11" xfId="0" applyNumberFormat="1" applyFont="1" applyBorder="1" applyAlignment="1">
      <alignment vertical="center"/>
    </xf>
    <xf numFmtId="0" fontId="11" fillId="0" borderId="14" xfId="0" applyFont="1" applyBorder="1" applyAlignment="1">
      <alignment horizontal="left" vertical="center" wrapText="1"/>
    </xf>
    <xf numFmtId="2" fontId="14" fillId="0" borderId="0" xfId="0" applyNumberFormat="1" applyFont="1" applyAlignment="1">
      <alignment horizontal="center" vertical="center"/>
    </xf>
    <xf numFmtId="2" fontId="11" fillId="0" borderId="0" xfId="0" applyNumberFormat="1" applyFont="1" applyAlignment="1">
      <alignment vertical="center"/>
    </xf>
    <xf numFmtId="0" fontId="11" fillId="0" borderId="9" xfId="0" applyFont="1" applyBorder="1" applyAlignment="1">
      <alignment horizontal="left" vertical="center" wrapText="1"/>
    </xf>
    <xf numFmtId="21" fontId="12" fillId="0" borderId="12" xfId="0" applyNumberFormat="1" applyFont="1" applyBorder="1" applyAlignment="1">
      <alignment horizontal="left" vertical="center"/>
    </xf>
    <xf numFmtId="2" fontId="14" fillId="0" borderId="12" xfId="0" applyNumberFormat="1" applyFont="1" applyBorder="1" applyAlignment="1">
      <alignment horizontal="center" vertical="center"/>
    </xf>
    <xf numFmtId="0" fontId="12" fillId="7" borderId="2" xfId="0" applyFont="1" applyFill="1" applyBorder="1" applyAlignment="1">
      <alignment horizontal="center" vertical="center"/>
    </xf>
    <xf numFmtId="0" fontId="12" fillId="10" borderId="2" xfId="0" applyFont="1" applyFill="1" applyBorder="1" applyAlignment="1">
      <alignment horizontal="center" vertical="center"/>
    </xf>
    <xf numFmtId="2" fontId="12" fillId="10" borderId="2" xfId="0" applyNumberFormat="1" applyFont="1" applyFill="1" applyBorder="1" applyAlignment="1">
      <alignment horizontal="center" vertical="center"/>
    </xf>
    <xf numFmtId="16" fontId="16" fillId="0" borderId="12" xfId="0" applyNumberFormat="1" applyFont="1" applyBorder="1" applyAlignment="1">
      <alignment vertical="center"/>
    </xf>
    <xf numFmtId="2" fontId="16" fillId="0" borderId="13" xfId="0" applyNumberFormat="1" applyFont="1" applyBorder="1" applyAlignment="1">
      <alignment vertical="center"/>
    </xf>
    <xf numFmtId="16" fontId="16" fillId="0" borderId="0" xfId="0" applyNumberFormat="1" applyFont="1" applyAlignment="1">
      <alignment vertical="center"/>
    </xf>
    <xf numFmtId="2" fontId="16" fillId="0" borderId="9" xfId="0" applyNumberFormat="1" applyFont="1" applyBorder="1" applyAlignment="1">
      <alignment vertical="center"/>
    </xf>
    <xf numFmtId="2" fontId="16" fillId="0" borderId="14" xfId="0" applyNumberFormat="1" applyFont="1" applyBorder="1" applyAlignment="1">
      <alignment vertical="center"/>
    </xf>
    <xf numFmtId="0" fontId="12" fillId="6" borderId="3" xfId="0" applyFont="1" applyFill="1" applyBorder="1" applyAlignment="1">
      <alignment horizontal="center" vertical="center"/>
    </xf>
    <xf numFmtId="0" fontId="12" fillId="7" borderId="3" xfId="0" applyFont="1" applyFill="1" applyBorder="1" applyAlignment="1">
      <alignment horizontal="center" vertical="center"/>
    </xf>
    <xf numFmtId="0" fontId="14" fillId="10" borderId="3"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15" xfId="0" applyFont="1" applyFill="1" applyBorder="1" applyAlignment="1">
      <alignment horizontal="center" vertical="center"/>
    </xf>
    <xf numFmtId="0" fontId="7" fillId="0" borderId="0" xfId="0" applyFont="1" applyAlignment="1">
      <alignment vertical="center"/>
    </xf>
    <xf numFmtId="0" fontId="7" fillId="0" borderId="17" xfId="0" applyFont="1" applyBorder="1" applyAlignment="1">
      <alignment horizontal="center" vertical="center" wrapText="1"/>
    </xf>
    <xf numFmtId="16" fontId="7" fillId="0" borderId="18" xfId="0" applyNumberFormat="1" applyFont="1" applyBorder="1" applyAlignment="1">
      <alignment horizontal="center"/>
    </xf>
    <xf numFmtId="0" fontId="7" fillId="0" borderId="18" xfId="0" applyFont="1" applyBorder="1" applyAlignment="1">
      <alignment vertical="center"/>
    </xf>
    <xf numFmtId="0" fontId="0" fillId="0" borderId="18" xfId="0" applyBorder="1"/>
    <xf numFmtId="0" fontId="7" fillId="0" borderId="20" xfId="0" applyFont="1" applyBorder="1" applyAlignment="1">
      <alignment horizontal="center" vertical="center" wrapText="1"/>
    </xf>
    <xf numFmtId="0" fontId="7" fillId="0" borderId="22" xfId="0" applyFont="1" applyBorder="1" applyAlignment="1">
      <alignment horizontal="center" vertical="center" wrapText="1"/>
    </xf>
    <xf numFmtId="0" fontId="0" fillId="0" borderId="23" xfId="0" applyBorder="1"/>
    <xf numFmtId="0" fontId="12" fillId="6" borderId="3" xfId="0" applyFont="1" applyFill="1" applyBorder="1" applyAlignment="1">
      <alignmen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24" xfId="0" applyBorder="1" applyAlignment="1">
      <alignment vertical="center" wrapText="1"/>
    </xf>
    <xf numFmtId="15" fontId="9" fillId="0" borderId="0" xfId="0" applyNumberFormat="1" applyFont="1"/>
    <xf numFmtId="1" fontId="9" fillId="0" borderId="0" xfId="0" applyNumberFormat="1" applyFont="1" applyAlignment="1">
      <alignment horizontal="center" vertical="center"/>
    </xf>
    <xf numFmtId="2" fontId="9" fillId="0" borderId="0" xfId="0" applyNumberFormat="1" applyFont="1" applyAlignment="1">
      <alignment horizontal="center" vertical="center"/>
    </xf>
    <xf numFmtId="16" fontId="7" fillId="0" borderId="0" xfId="0" applyNumberFormat="1" applyFont="1" applyAlignment="1">
      <alignment horizontal="center" vertical="center"/>
    </xf>
    <xf numFmtId="16" fontId="7" fillId="0" borderId="0" xfId="0" applyNumberFormat="1" applyFont="1" applyAlignment="1">
      <alignment horizontal="center" vertical="center" wrapText="1"/>
    </xf>
    <xf numFmtId="0" fontId="7" fillId="0" borderId="6" xfId="0" applyFont="1" applyBorder="1" applyAlignment="1">
      <alignment horizontal="center" vertical="center" wrapText="1"/>
    </xf>
    <xf numFmtId="16" fontId="7" fillId="0" borderId="12" xfId="0" applyNumberFormat="1" applyFont="1" applyBorder="1" applyAlignment="1">
      <alignment horizontal="center" vertical="center"/>
    </xf>
    <xf numFmtId="15" fontId="9" fillId="0" borderId="12" xfId="0" applyNumberFormat="1" applyFont="1" applyBorder="1"/>
    <xf numFmtId="1"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2" fontId="9" fillId="0" borderId="12" xfId="0" applyNumberFormat="1" applyFont="1" applyBorder="1" applyAlignment="1">
      <alignment horizontal="center" vertical="center"/>
    </xf>
    <xf numFmtId="0" fontId="0" fillId="0" borderId="13" xfId="0" applyBorder="1" applyAlignment="1">
      <alignment vertical="center" wrapText="1"/>
    </xf>
    <xf numFmtId="0" fontId="7" fillId="0" borderId="8" xfId="0" applyFont="1" applyBorder="1" applyAlignment="1">
      <alignment horizontal="center" vertical="center" wrapText="1"/>
    </xf>
    <xf numFmtId="0" fontId="0" fillId="0" borderId="9" xfId="0" applyBorder="1" applyAlignment="1">
      <alignment vertical="center" wrapText="1"/>
    </xf>
    <xf numFmtId="15" fontId="9" fillId="0" borderId="0" xfId="0" applyNumberFormat="1" applyFont="1" applyAlignment="1">
      <alignment vertical="center"/>
    </xf>
    <xf numFmtId="1" fontId="10" fillId="0" borderId="0" xfId="0" applyNumberFormat="1" applyFont="1" applyAlignment="1">
      <alignment horizontal="center" vertical="center"/>
    </xf>
    <xf numFmtId="0" fontId="10" fillId="0" borderId="0" xfId="0" applyFont="1" applyAlignment="1">
      <alignment horizontal="center" vertical="center"/>
    </xf>
    <xf numFmtId="2" fontId="10" fillId="0" borderId="0" xfId="0" applyNumberFormat="1" applyFont="1" applyAlignment="1">
      <alignment horizontal="center" vertical="center"/>
    </xf>
    <xf numFmtId="0" fontId="19" fillId="0" borderId="0" xfId="0" applyFont="1" applyAlignment="1">
      <alignment vertical="center" wrapText="1"/>
    </xf>
    <xf numFmtId="15" fontId="10" fillId="0" borderId="0" xfId="0" applyNumberFormat="1" applyFont="1"/>
    <xf numFmtId="0" fontId="7" fillId="0" borderId="10" xfId="0" applyFont="1" applyBorder="1" applyAlignment="1">
      <alignment horizontal="center" vertical="center" wrapText="1"/>
    </xf>
    <xf numFmtId="0" fontId="7" fillId="0" borderId="11" xfId="0" applyFont="1" applyBorder="1" applyAlignment="1">
      <alignment horizontal="center" vertical="center"/>
    </xf>
    <xf numFmtId="16" fontId="7" fillId="0" borderId="11" xfId="0" applyNumberFormat="1" applyFont="1" applyBorder="1" applyAlignment="1">
      <alignment horizontal="center" vertical="center"/>
    </xf>
    <xf numFmtId="16" fontId="7" fillId="0" borderId="11" xfId="0" applyNumberFormat="1" applyFont="1" applyBorder="1" applyAlignment="1">
      <alignment horizontal="center" vertical="center" wrapText="1"/>
    </xf>
    <xf numFmtId="15" fontId="9" fillId="0" borderId="11" xfId="0" applyNumberFormat="1" applyFont="1" applyBorder="1"/>
    <xf numFmtId="1"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2" fontId="9" fillId="0" borderId="11" xfId="0" applyNumberFormat="1" applyFont="1" applyBorder="1" applyAlignment="1">
      <alignment horizontal="center" vertical="center"/>
    </xf>
    <xf numFmtId="0" fontId="0" fillId="0" borderId="14" xfId="0" applyBorder="1" applyAlignment="1">
      <alignment vertical="center" wrapText="1"/>
    </xf>
    <xf numFmtId="16" fontId="7" fillId="12" borderId="12" xfId="0" applyNumberFormat="1" applyFont="1" applyFill="1" applyBorder="1" applyAlignment="1">
      <alignment horizontal="center" vertical="center"/>
    </xf>
    <xf numFmtId="15" fontId="10" fillId="0" borderId="11" xfId="0" applyNumberFormat="1" applyFont="1" applyBorder="1"/>
    <xf numFmtId="1" fontId="10" fillId="0" borderId="11" xfId="0" applyNumberFormat="1" applyFont="1" applyBorder="1" applyAlignment="1">
      <alignment horizontal="center" vertical="center"/>
    </xf>
    <xf numFmtId="0" fontId="10" fillId="0" borderId="11" xfId="0" applyFont="1" applyBorder="1" applyAlignment="1">
      <alignment horizontal="center" vertical="center"/>
    </xf>
    <xf numFmtId="2" fontId="10" fillId="0" borderId="11" xfId="0" applyNumberFormat="1" applyFont="1" applyBorder="1" applyAlignment="1">
      <alignment horizontal="center" vertical="center"/>
    </xf>
    <xf numFmtId="0" fontId="7" fillId="0" borderId="23" xfId="0" applyFont="1" applyBorder="1" applyAlignment="1">
      <alignment vertical="center"/>
    </xf>
    <xf numFmtId="15" fontId="10" fillId="0" borderId="0" xfId="0" applyNumberFormat="1" applyFont="1" applyAlignment="1">
      <alignment vertical="center"/>
    </xf>
    <xf numFmtId="0" fontId="11" fillId="0" borderId="0" xfId="0" applyFont="1" applyAlignment="1">
      <alignment vertical="center" wrapText="1"/>
    </xf>
    <xf numFmtId="16" fontId="7" fillId="0" borderId="0" xfId="0" applyNumberFormat="1" applyFont="1" applyAlignment="1">
      <alignment vertical="center"/>
    </xf>
    <xf numFmtId="16" fontId="7" fillId="0" borderId="23" xfId="0" applyNumberFormat="1" applyFont="1" applyBorder="1" applyAlignment="1">
      <alignment vertical="center"/>
    </xf>
    <xf numFmtId="0" fontId="0" fillId="0" borderId="23" xfId="0" applyBorder="1" applyAlignment="1">
      <alignment horizontal="center"/>
    </xf>
    <xf numFmtId="0" fontId="20" fillId="6" borderId="3" xfId="0" applyFont="1" applyFill="1" applyBorder="1" applyAlignment="1">
      <alignment horizontal="center" vertical="center" wrapText="1"/>
    </xf>
    <xf numFmtId="15" fontId="9" fillId="0" borderId="18" xfId="0" applyNumberFormat="1" applyFont="1" applyBorder="1"/>
    <xf numFmtId="1" fontId="9" fillId="0" borderId="18" xfId="0" applyNumberFormat="1" applyFont="1" applyBorder="1" applyAlignment="1">
      <alignment horizontal="center" vertical="center"/>
    </xf>
    <xf numFmtId="0" fontId="9" fillId="0" borderId="18" xfId="0" applyFont="1" applyBorder="1" applyAlignment="1">
      <alignment horizontal="center" vertical="center"/>
    </xf>
    <xf numFmtId="2" fontId="9" fillId="0" borderId="18" xfId="0" applyNumberFormat="1" applyFont="1" applyBorder="1" applyAlignment="1">
      <alignment horizontal="center" vertical="center"/>
    </xf>
    <xf numFmtId="0" fontId="9" fillId="0" borderId="0" xfId="0" applyFont="1" applyAlignment="1">
      <alignment horizontal="center" vertical="center"/>
    </xf>
    <xf numFmtId="16" fontId="7" fillId="0" borderId="23" xfId="0" applyNumberFormat="1" applyFont="1" applyBorder="1" applyAlignment="1">
      <alignment horizontal="center" vertical="center" wrapText="1"/>
    </xf>
    <xf numFmtId="15" fontId="9" fillId="0" borderId="23" xfId="0" applyNumberFormat="1" applyFont="1" applyBorder="1"/>
    <xf numFmtId="1" fontId="9" fillId="0" borderId="23" xfId="0" applyNumberFormat="1" applyFont="1" applyBorder="1" applyAlignment="1">
      <alignment horizontal="center" vertical="center"/>
    </xf>
    <xf numFmtId="0" fontId="9" fillId="0" borderId="23" xfId="0" applyFont="1" applyBorder="1" applyAlignment="1">
      <alignment horizontal="center" vertical="center"/>
    </xf>
    <xf numFmtId="2" fontId="9" fillId="0" borderId="23" xfId="0" applyNumberFormat="1" applyFont="1" applyBorder="1" applyAlignment="1">
      <alignment horizontal="center" vertical="center"/>
    </xf>
    <xf numFmtId="0" fontId="5" fillId="0" borderId="4" xfId="1" applyFont="1" applyBorder="1" applyAlignment="1">
      <alignment horizontal="center" vertical="center" wrapText="1"/>
    </xf>
    <xf numFmtId="1" fontId="4" fillId="0" borderId="0" xfId="0" applyNumberFormat="1" applyFont="1" applyAlignment="1">
      <alignment horizontal="center" vertical="center" wrapText="1"/>
    </xf>
    <xf numFmtId="0" fontId="0" fillId="7" borderId="4" xfId="0" applyFill="1" applyBorder="1"/>
    <xf numFmtId="0" fontId="7" fillId="0" borderId="23" xfId="0" applyFont="1" applyBorder="1" applyAlignment="1">
      <alignment horizontal="center" vertical="center"/>
    </xf>
    <xf numFmtId="0" fontId="7" fillId="0" borderId="23" xfId="0" applyFont="1" applyBorder="1"/>
    <xf numFmtId="2" fontId="7" fillId="0" borderId="0" xfId="0" applyNumberFormat="1" applyFont="1" applyAlignment="1">
      <alignment horizontal="center" vertical="center"/>
    </xf>
    <xf numFmtId="15" fontId="12" fillId="0" borderId="23" xfId="0" applyNumberFormat="1" applyFont="1" applyBorder="1" applyAlignment="1">
      <alignment vertical="center"/>
    </xf>
    <xf numFmtId="1" fontId="12" fillId="0" borderId="23" xfId="0" applyNumberFormat="1" applyFont="1" applyBorder="1" applyAlignment="1">
      <alignment horizontal="center" vertical="center"/>
    </xf>
    <xf numFmtId="0" fontId="12" fillId="0" borderId="23" xfId="0" applyFont="1" applyBorder="1" applyAlignment="1">
      <alignment horizontal="center" vertical="center"/>
    </xf>
    <xf numFmtId="2" fontId="12" fillId="0" borderId="23" xfId="0" applyNumberFormat="1" applyFont="1" applyBorder="1" applyAlignment="1">
      <alignment horizontal="center" vertical="center"/>
    </xf>
    <xf numFmtId="15" fontId="21" fillId="0" borderId="0" xfId="0" applyNumberFormat="1" applyFont="1" applyAlignment="1">
      <alignment vertical="center"/>
    </xf>
    <xf numFmtId="1" fontId="21" fillId="0" borderId="0" xfId="0" applyNumberFormat="1" applyFont="1" applyAlignment="1">
      <alignment horizontal="center" vertical="center"/>
    </xf>
    <xf numFmtId="0" fontId="21" fillId="0" borderId="0" xfId="0" applyFont="1" applyAlignment="1">
      <alignment horizontal="center" vertical="center"/>
    </xf>
    <xf numFmtId="2" fontId="21" fillId="0" borderId="0" xfId="0" applyNumberFormat="1" applyFont="1" applyAlignment="1">
      <alignment horizontal="center" vertical="center"/>
    </xf>
    <xf numFmtId="0" fontId="22"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vertical="center"/>
    </xf>
    <xf numFmtId="0" fontId="12" fillId="0" borderId="18" xfId="0" applyFont="1" applyBorder="1" applyAlignment="1">
      <alignment vertical="center"/>
    </xf>
    <xf numFmtId="16" fontId="12" fillId="0" borderId="18" xfId="0" applyNumberFormat="1" applyFont="1" applyBorder="1" applyAlignment="1">
      <alignment horizontal="center" vertical="center"/>
    </xf>
    <xf numFmtId="0" fontId="12" fillId="0" borderId="18" xfId="0" applyFont="1" applyBorder="1" applyAlignment="1">
      <alignment horizontal="center" vertical="center"/>
    </xf>
    <xf numFmtId="15" fontId="12" fillId="0" borderId="18" xfId="0" applyNumberFormat="1" applyFont="1" applyBorder="1" applyAlignment="1">
      <alignment vertical="center"/>
    </xf>
    <xf numFmtId="1" fontId="12" fillId="0" borderId="18" xfId="0" applyNumberFormat="1" applyFont="1" applyBorder="1" applyAlignment="1">
      <alignment horizontal="center" vertical="center"/>
    </xf>
    <xf numFmtId="2" fontId="14" fillId="0" borderId="18" xfId="0" applyNumberFormat="1" applyFont="1" applyBorder="1" applyAlignment="1">
      <alignment horizontal="center" vertical="center"/>
    </xf>
    <xf numFmtId="0" fontId="12" fillId="0" borderId="19" xfId="0" applyFont="1" applyBorder="1" applyAlignment="1">
      <alignment horizontal="left" vertical="center"/>
    </xf>
    <xf numFmtId="0" fontId="12" fillId="0" borderId="20" xfId="0" applyFont="1" applyBorder="1" applyAlignment="1">
      <alignment vertical="center"/>
    </xf>
    <xf numFmtId="2" fontId="14" fillId="0" borderId="0" xfId="0" applyNumberFormat="1" applyFont="1" applyAlignment="1">
      <alignment vertical="center"/>
    </xf>
    <xf numFmtId="0" fontId="12" fillId="0" borderId="21" xfId="0" applyFont="1" applyBorder="1" applyAlignment="1">
      <alignment horizontal="left" vertical="center"/>
    </xf>
    <xf numFmtId="15" fontId="7" fillId="0" borderId="18" xfId="0" applyNumberFormat="1" applyFont="1" applyBorder="1" applyAlignment="1">
      <alignment vertical="center"/>
    </xf>
    <xf numFmtId="1" fontId="7" fillId="0" borderId="18" xfId="0" applyNumberFormat="1" applyFont="1" applyBorder="1" applyAlignment="1">
      <alignment horizontal="center" vertical="center"/>
    </xf>
    <xf numFmtId="2" fontId="7" fillId="0" borderId="18" xfId="0" applyNumberFormat="1" applyFont="1" applyBorder="1" applyAlignment="1">
      <alignment horizontal="center" vertical="center"/>
    </xf>
    <xf numFmtId="0" fontId="7" fillId="0" borderId="18" xfId="0" applyFont="1" applyBorder="1" applyAlignment="1">
      <alignment horizontal="left" vertical="center"/>
    </xf>
    <xf numFmtId="0" fontId="12" fillId="0" borderId="22" xfId="0" applyFont="1" applyBorder="1" applyAlignment="1">
      <alignment vertical="center"/>
    </xf>
    <xf numFmtId="0" fontId="12" fillId="0" borderId="23" xfId="0" applyFont="1" applyBorder="1" applyAlignment="1">
      <alignment vertical="center"/>
    </xf>
    <xf numFmtId="2" fontId="12" fillId="0" borderId="23" xfId="0" applyNumberFormat="1" applyFont="1" applyBorder="1" applyAlignment="1">
      <alignment vertical="center"/>
    </xf>
    <xf numFmtId="0" fontId="12" fillId="0" borderId="24" xfId="0" applyFont="1" applyBorder="1" applyAlignment="1">
      <alignment horizontal="left" vertical="center"/>
    </xf>
    <xf numFmtId="2" fontId="12" fillId="0" borderId="18" xfId="0" applyNumberFormat="1" applyFont="1" applyBorder="1" applyAlignment="1">
      <alignment horizontal="center" vertical="center"/>
    </xf>
    <xf numFmtId="0" fontId="0" fillId="0" borderId="20" xfId="0" applyBorder="1"/>
    <xf numFmtId="1" fontId="0" fillId="0" borderId="0" xfId="0" applyNumberFormat="1"/>
    <xf numFmtId="165" fontId="0" fillId="7" borderId="4" xfId="0" applyNumberFormat="1" applyFill="1" applyBorder="1"/>
    <xf numFmtId="2" fontId="12" fillId="0" borderId="13" xfId="0" applyNumberFormat="1" applyFont="1" applyBorder="1" applyAlignment="1">
      <alignment horizontal="left" vertical="center"/>
    </xf>
    <xf numFmtId="2" fontId="12" fillId="0" borderId="14" xfId="0" applyNumberFormat="1" applyFont="1" applyBorder="1" applyAlignment="1">
      <alignment horizontal="left" vertical="center"/>
    </xf>
    <xf numFmtId="2" fontId="7" fillId="0" borderId="12" xfId="0" applyNumberFormat="1" applyFont="1" applyBorder="1" applyAlignment="1">
      <alignment horizontal="center" vertical="center"/>
    </xf>
    <xf numFmtId="15" fontId="23" fillId="0" borderId="0" xfId="0" applyNumberFormat="1" applyFont="1" applyAlignment="1">
      <alignment horizontal="center" vertical="center"/>
    </xf>
    <xf numFmtId="1" fontId="23" fillId="0" borderId="0" xfId="0" applyNumberFormat="1" applyFont="1" applyAlignment="1">
      <alignment horizontal="center" vertical="center"/>
    </xf>
    <xf numFmtId="0" fontId="23" fillId="0" borderId="0" xfId="0" applyFont="1" applyAlignment="1">
      <alignment horizontal="center" vertical="center"/>
    </xf>
    <xf numFmtId="2" fontId="23" fillId="0" borderId="0" xfId="0" applyNumberFormat="1" applyFont="1" applyAlignment="1">
      <alignment horizontal="center" vertical="center"/>
    </xf>
    <xf numFmtId="2" fontId="18" fillId="0" borderId="12" xfId="0" applyNumberFormat="1" applyFont="1" applyBorder="1" applyAlignment="1">
      <alignment horizontal="center" vertical="center"/>
    </xf>
    <xf numFmtId="0" fontId="16" fillId="0" borderId="0" xfId="0" applyFont="1" applyAlignment="1">
      <alignment horizontal="center" vertical="center"/>
    </xf>
    <xf numFmtId="15" fontId="23" fillId="0" borderId="12" xfId="0" applyNumberFormat="1" applyFont="1" applyBorder="1" applyAlignment="1">
      <alignment horizontal="center" vertical="center"/>
    </xf>
    <xf numFmtId="1" fontId="23" fillId="0" borderId="12" xfId="0" applyNumberFormat="1" applyFont="1" applyBorder="1" applyAlignment="1">
      <alignment horizontal="center" vertical="center"/>
    </xf>
    <xf numFmtId="0" fontId="23" fillId="0" borderId="12" xfId="0" applyFont="1" applyBorder="1" applyAlignment="1">
      <alignment horizontal="center" vertical="center"/>
    </xf>
    <xf numFmtId="2" fontId="23" fillId="0" borderId="12" xfId="0" applyNumberFormat="1" applyFont="1" applyBorder="1" applyAlignment="1">
      <alignment horizontal="center" vertical="center"/>
    </xf>
    <xf numFmtId="2" fontId="12" fillId="5" borderId="2" xfId="0" applyNumberFormat="1" applyFont="1" applyFill="1" applyBorder="1" applyAlignment="1">
      <alignment horizontal="center" vertical="center"/>
    </xf>
    <xf numFmtId="15" fontId="7" fillId="0" borderId="12" xfId="0" applyNumberFormat="1" applyFont="1" applyBorder="1" applyAlignment="1">
      <alignment vertical="center"/>
    </xf>
    <xf numFmtId="1" fontId="7" fillId="0" borderId="12" xfId="0" applyNumberFormat="1" applyFont="1" applyBorder="1" applyAlignment="1">
      <alignment horizontal="center" vertical="center"/>
    </xf>
    <xf numFmtId="15" fontId="7" fillId="0" borderId="0" xfId="0" applyNumberFormat="1" applyFont="1" applyAlignment="1">
      <alignment vertical="center"/>
    </xf>
    <xf numFmtId="1" fontId="7" fillId="0" borderId="0" xfId="0" applyNumberFormat="1" applyFont="1" applyAlignment="1">
      <alignment horizontal="center" vertical="center"/>
    </xf>
    <xf numFmtId="15" fontId="7" fillId="0" borderId="11" xfId="0" applyNumberFormat="1" applyFont="1" applyBorder="1" applyAlignment="1">
      <alignment vertical="center"/>
    </xf>
    <xf numFmtId="1" fontId="7" fillId="0" borderId="11" xfId="0" applyNumberFormat="1" applyFont="1" applyBorder="1" applyAlignment="1">
      <alignment horizontal="center" vertical="center"/>
    </xf>
    <xf numFmtId="2" fontId="7" fillId="0" borderId="11" xfId="0" applyNumberFormat="1" applyFont="1" applyBorder="1" applyAlignment="1">
      <alignment horizontal="center" vertical="center"/>
    </xf>
    <xf numFmtId="0" fontId="0" fillId="0" borderId="23" xfId="0" applyBorder="1" applyAlignment="1">
      <alignment vertical="center" wrapText="1"/>
    </xf>
    <xf numFmtId="0" fontId="11" fillId="0" borderId="23" xfId="0" applyFont="1" applyBorder="1"/>
    <xf numFmtId="0" fontId="11" fillId="0" borderId="18" xfId="0" applyFont="1" applyBorder="1"/>
    <xf numFmtId="16" fontId="11" fillId="0" borderId="23" xfId="0" applyNumberFormat="1" applyFont="1" applyBorder="1" applyAlignment="1">
      <alignment horizontal="center" vertical="center"/>
    </xf>
    <xf numFmtId="16" fontId="11" fillId="0" borderId="18" xfId="0" applyNumberFormat="1" applyFont="1" applyBorder="1" applyAlignment="1">
      <alignment horizontal="center" vertical="center"/>
    </xf>
    <xf numFmtId="16" fontId="11" fillId="0" borderId="0" xfId="0" applyNumberFormat="1" applyFont="1" applyAlignment="1">
      <alignment horizontal="center" vertical="center"/>
    </xf>
    <xf numFmtId="16" fontId="7" fillId="12" borderId="0" xfId="0" applyNumberFormat="1" applyFont="1" applyFill="1" applyAlignment="1">
      <alignment horizontal="center" vertical="center"/>
    </xf>
    <xf numFmtId="0" fontId="7" fillId="0" borderId="18" xfId="0" applyFont="1" applyBorder="1"/>
    <xf numFmtId="16" fontId="7" fillId="12" borderId="0" xfId="0" applyNumberFormat="1" applyFont="1" applyFill="1" applyAlignment="1">
      <alignment horizontal="center" vertical="center" wrapText="1"/>
    </xf>
    <xf numFmtId="16" fontId="7" fillId="12" borderId="23" xfId="0" applyNumberFormat="1" applyFont="1" applyFill="1" applyBorder="1" applyAlignment="1">
      <alignment horizontal="center" vertical="center"/>
    </xf>
    <xf numFmtId="0" fontId="0" fillId="0" borderId="18" xfId="0" applyBorder="1" applyAlignment="1">
      <alignment vertical="center"/>
    </xf>
    <xf numFmtId="20" fontId="0" fillId="0" borderId="18" xfId="0" applyNumberFormat="1" applyBorder="1" applyAlignment="1">
      <alignment vertical="center"/>
    </xf>
    <xf numFmtId="0" fontId="15" fillId="6" borderId="3" xfId="0" applyFont="1" applyFill="1" applyBorder="1" applyAlignment="1">
      <alignment horizontal="center" vertical="center" wrapText="1"/>
    </xf>
    <xf numFmtId="0" fontId="0" fillId="0" borderId="18" xfId="0" applyBorder="1" applyAlignment="1">
      <alignment vertical="center" wrapText="1"/>
    </xf>
    <xf numFmtId="0" fontId="11" fillId="0" borderId="0" xfId="0" applyFont="1" applyAlignment="1">
      <alignment vertical="center"/>
    </xf>
    <xf numFmtId="16" fontId="11" fillId="0" borderId="18" xfId="0" applyNumberFormat="1" applyFont="1" applyBorder="1" applyAlignment="1">
      <alignment horizontal="center"/>
    </xf>
    <xf numFmtId="0" fontId="7" fillId="0" borderId="0" xfId="0" applyFont="1"/>
    <xf numFmtId="20" fontId="0" fillId="0" borderId="0" xfId="0" applyNumberFormat="1"/>
    <xf numFmtId="20" fontId="0" fillId="0" borderId="0" xfId="0" applyNumberFormat="1" applyAlignment="1">
      <alignment vertical="center"/>
    </xf>
    <xf numFmtId="16" fontId="7" fillId="0" borderId="23" xfId="0" applyNumberFormat="1" applyFont="1" applyBorder="1" applyAlignment="1">
      <alignment horizontal="center" vertical="center"/>
    </xf>
    <xf numFmtId="0" fontId="0" fillId="0" borderId="23" xfId="0" applyBorder="1" applyAlignment="1">
      <alignment vertical="center"/>
    </xf>
    <xf numFmtId="0" fontId="11" fillId="0" borderId="23" xfId="0" applyFont="1" applyBorder="1" applyAlignment="1">
      <alignment vertical="center"/>
    </xf>
    <xf numFmtId="16" fontId="7" fillId="0" borderId="18" xfId="0" applyNumberFormat="1" applyFont="1" applyBorder="1" applyAlignment="1">
      <alignment horizontal="center" vertical="center" wrapText="1"/>
    </xf>
    <xf numFmtId="0" fontId="0" fillId="0" borderId="20" xfId="0" applyBorder="1" applyAlignment="1">
      <alignment vertical="center"/>
    </xf>
    <xf numFmtId="16" fontId="7" fillId="0" borderId="18" xfId="0" applyNumberFormat="1" applyFont="1" applyBorder="1" applyAlignment="1">
      <alignment horizontal="center" vertical="center"/>
    </xf>
    <xf numFmtId="16" fontId="0" fillId="0" borderId="0" xfId="0" applyNumberFormat="1" applyAlignment="1">
      <alignment horizontal="center" vertical="center"/>
    </xf>
    <xf numFmtId="20" fontId="0" fillId="0" borderId="18" xfId="0" applyNumberFormat="1" applyBorder="1" applyAlignment="1">
      <alignment horizontal="center" vertical="center"/>
    </xf>
    <xf numFmtId="20" fontId="7" fillId="0" borderId="0" xfId="0" applyNumberFormat="1" applyFont="1" applyAlignment="1">
      <alignment horizontal="center" vertical="center"/>
    </xf>
    <xf numFmtId="20" fontId="7" fillId="0" borderId="18" xfId="0" applyNumberFormat="1" applyFont="1" applyBorder="1" applyAlignment="1">
      <alignment horizontal="center" vertical="center"/>
    </xf>
    <xf numFmtId="20" fontId="0" fillId="0" borderId="0" xfId="0" applyNumberFormat="1" applyAlignment="1">
      <alignment horizontal="center" vertical="center"/>
    </xf>
    <xf numFmtId="20" fontId="0" fillId="0" borderId="23" xfId="0" applyNumberFormat="1" applyBorder="1" applyAlignment="1">
      <alignment horizontal="center" vertical="center"/>
    </xf>
    <xf numFmtId="20" fontId="11" fillId="0" borderId="0" xfId="0" applyNumberFormat="1" applyFont="1" applyAlignment="1">
      <alignment horizontal="center" vertical="center"/>
    </xf>
    <xf numFmtId="20" fontId="11" fillId="0" borderId="23" xfId="0" applyNumberFormat="1" applyFont="1" applyBorder="1" applyAlignment="1">
      <alignment horizontal="center" vertical="center"/>
    </xf>
    <xf numFmtId="20" fontId="7" fillId="0" borderId="23" xfId="0" applyNumberFormat="1" applyFont="1" applyBorder="1" applyAlignment="1">
      <alignment horizontal="center" vertical="center"/>
    </xf>
    <xf numFmtId="0" fontId="11" fillId="0" borderId="23" xfId="0" applyFont="1" applyBorder="1" applyAlignment="1">
      <alignment horizontal="center" vertical="center"/>
    </xf>
    <xf numFmtId="0" fontId="7" fillId="0" borderId="0" xfId="0" applyFont="1" applyAlignment="1">
      <alignment horizontal="left" vertical="center"/>
    </xf>
    <xf numFmtId="0" fontId="7" fillId="0" borderId="23" xfId="0" applyFont="1"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7" fillId="9" borderId="4" xfId="0" applyFont="1" applyFill="1" applyBorder="1" applyAlignment="1">
      <alignment horizontal="center" vertical="center" wrapText="1"/>
    </xf>
    <xf numFmtId="0" fontId="7" fillId="9" borderId="4" xfId="0" applyFont="1" applyFill="1" applyBorder="1" applyAlignment="1">
      <alignment horizontal="left" vertical="center"/>
    </xf>
    <xf numFmtId="0" fontId="7" fillId="9" borderId="4" xfId="0" applyFont="1" applyFill="1" applyBorder="1" applyAlignment="1">
      <alignment horizontal="center" vertical="center"/>
    </xf>
    <xf numFmtId="0" fontId="12" fillId="6" borderId="4"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2" fillId="6" borderId="4" xfId="0" applyFont="1" applyFill="1" applyBorder="1" applyAlignment="1">
      <alignment vertical="center" wrapText="1"/>
    </xf>
    <xf numFmtId="20" fontId="0" fillId="0" borderId="18" xfId="0" applyNumberFormat="1" applyBorder="1" applyAlignment="1">
      <alignment horizontal="center"/>
    </xf>
    <xf numFmtId="20" fontId="7" fillId="0" borderId="0" xfId="0" applyNumberFormat="1" applyFont="1" applyAlignment="1">
      <alignment horizontal="center"/>
    </xf>
    <xf numFmtId="20" fontId="0" fillId="0" borderId="23" xfId="0" applyNumberFormat="1" applyBorder="1" applyAlignment="1">
      <alignment horizontal="center"/>
    </xf>
    <xf numFmtId="20" fontId="0" fillId="0" borderId="0" xfId="0" applyNumberFormat="1" applyAlignment="1">
      <alignment horizontal="center"/>
    </xf>
    <xf numFmtId="20" fontId="7" fillId="0" borderId="23" xfId="0" applyNumberFormat="1" applyFont="1" applyBorder="1" applyAlignment="1">
      <alignment horizontal="center"/>
    </xf>
    <xf numFmtId="20" fontId="7" fillId="0" borderId="18" xfId="0" applyNumberFormat="1" applyFont="1" applyBorder="1" applyAlignment="1">
      <alignment horizontal="center"/>
    </xf>
    <xf numFmtId="20" fontId="11" fillId="0" borderId="23" xfId="0" applyNumberFormat="1" applyFont="1" applyBorder="1" applyAlignment="1">
      <alignment horizontal="center"/>
    </xf>
    <xf numFmtId="20" fontId="11" fillId="0" borderId="18" xfId="0" applyNumberFormat="1" applyFont="1" applyBorder="1" applyAlignment="1">
      <alignment horizontal="center"/>
    </xf>
    <xf numFmtId="46" fontId="0" fillId="0" borderId="25" xfId="0" applyNumberFormat="1" applyBorder="1" applyAlignment="1">
      <alignment horizontal="center"/>
    </xf>
    <xf numFmtId="0" fontId="0" fillId="0" borderId="21" xfId="0" applyBorder="1" applyAlignment="1">
      <alignment vertical="center"/>
    </xf>
    <xf numFmtId="20" fontId="11" fillId="0" borderId="18" xfId="0" applyNumberFormat="1" applyFont="1" applyBorder="1" applyAlignment="1">
      <alignment horizontal="center" vertical="center"/>
    </xf>
    <xf numFmtId="0" fontId="11" fillId="0" borderId="18" xfId="0" applyFont="1" applyBorder="1" applyAlignment="1">
      <alignment vertical="center"/>
    </xf>
    <xf numFmtId="164" fontId="4" fillId="0" borderId="26" xfId="0" applyNumberFormat="1"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left" vertical="center"/>
    </xf>
    <xf numFmtId="16" fontId="7" fillId="0" borderId="28" xfId="0" applyNumberFormat="1" applyFont="1" applyBorder="1" applyAlignment="1">
      <alignment horizontal="center" vertical="center"/>
    </xf>
    <xf numFmtId="0" fontId="7" fillId="0" borderId="28" xfId="0" applyFont="1" applyBorder="1" applyAlignment="1">
      <alignment vertical="center"/>
    </xf>
    <xf numFmtId="0" fontId="0" fillId="0" borderId="28" xfId="0" applyBorder="1" applyAlignment="1">
      <alignment vertical="center"/>
    </xf>
    <xf numFmtId="0" fontId="0" fillId="0" borderId="28" xfId="0" applyBorder="1" applyAlignment="1">
      <alignment vertical="center" wrapText="1"/>
    </xf>
    <xf numFmtId="0" fontId="0" fillId="0" borderId="29" xfId="0" applyBorder="1" applyAlignment="1">
      <alignment vertical="center" wrapText="1"/>
    </xf>
    <xf numFmtId="0" fontId="12" fillId="6" borderId="7" xfId="0" applyFont="1" applyFill="1" applyBorder="1" applyAlignment="1">
      <alignment vertical="center" wrapText="1"/>
    </xf>
    <xf numFmtId="0" fontId="7" fillId="9" borderId="7"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5" fillId="7" borderId="7" xfId="0" applyFont="1" applyFill="1" applyBorder="1" applyAlignment="1">
      <alignment horizontal="center" vertical="center" wrapText="1"/>
    </xf>
    <xf numFmtId="0" fontId="0" fillId="10" borderId="7" xfId="0" applyFill="1" applyBorder="1" applyAlignment="1">
      <alignment horizontal="center" vertical="center" wrapText="1"/>
    </xf>
    <xf numFmtId="0" fontId="20" fillId="6" borderId="7" xfId="0" applyFont="1" applyFill="1" applyBorder="1" applyAlignment="1">
      <alignment horizontal="center" vertical="center" wrapText="1"/>
    </xf>
    <xf numFmtId="0" fontId="15" fillId="6" borderId="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xf numFmtId="16" fontId="25" fillId="0" borderId="0" xfId="0" applyNumberFormat="1" applyFont="1" applyAlignment="1">
      <alignment horizontal="center" vertical="center"/>
    </xf>
    <xf numFmtId="0" fontId="25" fillId="0" borderId="0" xfId="0" applyFont="1"/>
    <xf numFmtId="20" fontId="25" fillId="0" borderId="0" xfId="0" applyNumberFormat="1" applyFont="1" applyAlignment="1">
      <alignment horizontal="center"/>
    </xf>
    <xf numFmtId="16" fontId="25" fillId="0" borderId="0" xfId="0" applyNumberFormat="1" applyFont="1" applyAlignment="1">
      <alignment horizontal="center"/>
    </xf>
    <xf numFmtId="0" fontId="0" fillId="0" borderId="20" xfId="0" applyBorder="1" applyAlignment="1">
      <alignment vertical="center" wrapText="1"/>
    </xf>
    <xf numFmtId="16" fontId="0" fillId="0" borderId="18" xfId="0" applyNumberFormat="1" applyBorder="1" applyAlignment="1">
      <alignment horizontal="center" vertical="center"/>
    </xf>
    <xf numFmtId="0" fontId="7" fillId="0" borderId="28" xfId="0" applyFont="1" applyBorder="1" applyAlignment="1">
      <alignment horizontal="center" vertical="center"/>
    </xf>
    <xf numFmtId="20" fontId="11" fillId="0" borderId="28" xfId="0" applyNumberFormat="1" applyFont="1" applyBorder="1" applyAlignment="1">
      <alignment horizontal="center" vertical="center"/>
    </xf>
    <xf numFmtId="0" fontId="11" fillId="0" borderId="28" xfId="0" applyFont="1" applyBorder="1" applyAlignment="1">
      <alignment vertical="center"/>
    </xf>
    <xf numFmtId="1" fontId="24" fillId="0" borderId="28" xfId="0" applyNumberFormat="1" applyFont="1" applyBorder="1" applyAlignment="1">
      <alignment horizontal="center" vertical="center" wrapText="1"/>
    </xf>
    <xf numFmtId="16" fontId="0" fillId="0" borderId="23" xfId="0" applyNumberFormat="1" applyBorder="1" applyAlignment="1">
      <alignment horizontal="center" vertical="center"/>
    </xf>
    <xf numFmtId="1" fontId="4" fillId="0" borderId="2" xfId="0" applyNumberFormat="1" applyFont="1" applyBorder="1" applyAlignment="1">
      <alignment horizontal="center" vertical="center" wrapText="1"/>
    </xf>
    <xf numFmtId="0" fontId="0" fillId="0" borderId="2" xfId="0" applyBorder="1" applyAlignment="1">
      <alignment horizontal="center" vertical="center"/>
    </xf>
    <xf numFmtId="0" fontId="0" fillId="10" borderId="31" xfId="0" applyFill="1" applyBorder="1" applyAlignment="1">
      <alignment vertical="center"/>
    </xf>
    <xf numFmtId="0" fontId="26" fillId="2" borderId="8" xfId="1" applyFont="1" applyFill="1" applyBorder="1" applyAlignment="1">
      <alignment horizontal="center" vertical="center" wrapText="1"/>
    </xf>
    <xf numFmtId="0" fontId="3" fillId="2" borderId="8" xfId="1" applyFont="1" applyFill="1" applyBorder="1" applyAlignment="1">
      <alignment horizontal="center" vertical="center"/>
    </xf>
    <xf numFmtId="0" fontId="3" fillId="2" borderId="6" xfId="1" applyFont="1" applyFill="1" applyBorder="1" applyAlignment="1">
      <alignment horizontal="center" vertical="center"/>
    </xf>
    <xf numFmtId="2" fontId="6" fillId="0" borderId="32" xfId="0" applyNumberFormat="1" applyFont="1" applyBorder="1" applyAlignment="1">
      <alignment horizontal="center" vertical="center"/>
    </xf>
    <xf numFmtId="0" fontId="6" fillId="8" borderId="32" xfId="0" applyFont="1" applyFill="1" applyBorder="1" applyAlignment="1">
      <alignment horizontal="center" vertical="center"/>
    </xf>
    <xf numFmtId="2" fontId="6" fillId="0" borderId="29" xfId="0" applyNumberFormat="1" applyFont="1" applyBorder="1" applyAlignment="1">
      <alignment horizontal="center" vertical="center"/>
    </xf>
    <xf numFmtId="0" fontId="6" fillId="0" borderId="0" xfId="0" applyFont="1" applyAlignment="1">
      <alignment vertical="center"/>
    </xf>
    <xf numFmtId="0" fontId="26" fillId="2" borderId="1" xfId="1" applyFont="1" applyFill="1" applyBorder="1" applyAlignment="1">
      <alignment horizontal="center" vertical="center" wrapText="1"/>
    </xf>
    <xf numFmtId="0" fontId="26" fillId="2" borderId="1" xfId="1" applyFont="1" applyFill="1" applyBorder="1" applyAlignment="1">
      <alignment horizontal="center" vertical="center"/>
    </xf>
    <xf numFmtId="0" fontId="4" fillId="0" borderId="4" xfId="1" applyFont="1" applyBorder="1" applyAlignment="1">
      <alignment horizontal="left" vertical="center" wrapText="1"/>
    </xf>
    <xf numFmtId="0" fontId="0" fillId="13" borderId="25" xfId="0" applyFill="1" applyBorder="1" applyAlignment="1">
      <alignment vertical="center"/>
    </xf>
    <xf numFmtId="46" fontId="0" fillId="0" borderId="25" xfId="0" applyNumberFormat="1" applyBorder="1" applyAlignment="1">
      <alignment vertical="center"/>
    </xf>
    <xf numFmtId="16" fontId="0" fillId="0" borderId="28" xfId="0" applyNumberFormat="1" applyBorder="1" applyAlignment="1">
      <alignment horizontal="center" vertical="center"/>
    </xf>
    <xf numFmtId="49" fontId="27" fillId="0" borderId="4" xfId="1" applyNumberFormat="1" applyFont="1" applyBorder="1" applyAlignment="1">
      <alignment horizontal="center" vertical="center" wrapText="1"/>
    </xf>
    <xf numFmtId="0" fontId="31" fillId="0" borderId="0" xfId="0" applyFont="1"/>
    <xf numFmtId="0" fontId="0" fillId="14"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vertical="center"/>
    </xf>
    <xf numFmtId="0" fontId="6" fillId="17" borderId="4" xfId="0" applyFont="1" applyFill="1" applyBorder="1" applyAlignment="1">
      <alignment vertical="center"/>
    </xf>
    <xf numFmtId="164" fontId="29" fillId="0" borderId="4" xfId="0" applyNumberFormat="1" applyFont="1" applyBorder="1" applyAlignment="1">
      <alignment horizontal="center" vertical="center" wrapText="1"/>
    </xf>
    <xf numFmtId="0" fontId="28" fillId="3" borderId="4" xfId="0" applyFont="1" applyFill="1" applyBorder="1" applyAlignment="1">
      <alignment horizontal="center" vertical="center"/>
    </xf>
    <xf numFmtId="0" fontId="28" fillId="16" borderId="4" xfId="0" applyFont="1" applyFill="1" applyBorder="1" applyAlignment="1">
      <alignment horizontal="center" vertical="center"/>
    </xf>
    <xf numFmtId="0" fontId="28" fillId="15" borderId="4" xfId="0" applyFont="1" applyFill="1" applyBorder="1" applyAlignment="1">
      <alignment horizontal="center" vertical="center"/>
    </xf>
    <xf numFmtId="0" fontId="0" fillId="10" borderId="4" xfId="0" applyFill="1" applyBorder="1" applyAlignment="1">
      <alignment horizontal="center" vertical="center"/>
    </xf>
    <xf numFmtId="1" fontId="24" fillId="0" borderId="18" xfId="0" applyNumberFormat="1" applyFont="1" applyBorder="1" applyAlignment="1">
      <alignment horizontal="center" vertical="center" wrapText="1"/>
    </xf>
    <xf numFmtId="0" fontId="0" fillId="0" borderId="17" xfId="0" applyBorder="1" applyAlignment="1">
      <alignment horizontal="center" vertical="center"/>
    </xf>
    <xf numFmtId="0" fontId="0" fillId="0" borderId="19" xfId="0" applyBorder="1" applyAlignment="1">
      <alignment vertical="center"/>
    </xf>
    <xf numFmtId="0" fontId="0" fillId="0" borderId="22" xfId="0" applyBorder="1" applyAlignment="1">
      <alignment vertical="center"/>
    </xf>
    <xf numFmtId="0" fontId="0" fillId="0" borderId="24" xfId="0" applyBorder="1" applyAlignment="1">
      <alignment vertical="center"/>
    </xf>
    <xf numFmtId="0" fontId="0" fillId="0" borderId="20" xfId="0" applyBorder="1" applyAlignment="1">
      <alignment horizontal="center" vertical="center"/>
    </xf>
    <xf numFmtId="1" fontId="24" fillId="0" borderId="23" xfId="0" applyNumberFormat="1" applyFont="1" applyBorder="1" applyAlignment="1">
      <alignment horizontal="center" vertical="center" wrapText="1"/>
    </xf>
    <xf numFmtId="20" fontId="7" fillId="0" borderId="28" xfId="0" applyNumberFormat="1" applyFont="1" applyBorder="1" applyAlignment="1">
      <alignment horizontal="center" vertical="center"/>
    </xf>
    <xf numFmtId="46" fontId="0" fillId="0" borderId="25" xfId="0" applyNumberFormat="1" applyBorder="1" applyAlignment="1">
      <alignment horizontal="center" vertical="center"/>
    </xf>
    <xf numFmtId="0" fontId="8" fillId="0" borderId="0" xfId="0" applyFont="1"/>
    <xf numFmtId="20" fontId="32" fillId="0" borderId="0" xfId="0" applyNumberFormat="1" applyFont="1" applyAlignment="1">
      <alignment horizontal="center"/>
    </xf>
    <xf numFmtId="0" fontId="0" fillId="13" borderId="25"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vertical="center"/>
    </xf>
    <xf numFmtId="0" fontId="0" fillId="3" borderId="27" xfId="0" applyFill="1" applyBorder="1" applyAlignment="1">
      <alignment horizontal="center" vertical="center"/>
    </xf>
    <xf numFmtId="20" fontId="0" fillId="3" borderId="28" xfId="0" applyNumberFormat="1" applyFill="1" applyBorder="1" applyAlignment="1">
      <alignment horizontal="center" vertical="center"/>
    </xf>
    <xf numFmtId="16" fontId="0" fillId="0" borderId="0" xfId="0" applyNumberFormat="1"/>
    <xf numFmtId="0" fontId="0" fillId="0" borderId="5" xfId="0" applyBorder="1" applyAlignment="1">
      <alignment horizontal="left"/>
    </xf>
    <xf numFmtId="0" fontId="0" fillId="0" borderId="36" xfId="0" applyBorder="1" applyAlignment="1">
      <alignment horizontal="center"/>
    </xf>
    <xf numFmtId="16" fontId="7" fillId="0" borderId="36" xfId="0" applyNumberFormat="1" applyFont="1" applyBorder="1" applyAlignment="1">
      <alignment horizontal="center" vertical="center"/>
    </xf>
    <xf numFmtId="0" fontId="0" fillId="0" borderId="36" xfId="0" applyBorder="1"/>
    <xf numFmtId="16" fontId="0" fillId="0" borderId="36" xfId="0" applyNumberFormat="1" applyBorder="1"/>
    <xf numFmtId="0" fontId="0" fillId="0" borderId="35" xfId="0" applyBorder="1"/>
    <xf numFmtId="0" fontId="0" fillId="0" borderId="37" xfId="0" applyBorder="1" applyAlignment="1">
      <alignment horizontal="left"/>
    </xf>
    <xf numFmtId="0" fontId="0" fillId="0" borderId="38" xfId="0" applyBorder="1"/>
    <xf numFmtId="0" fontId="7" fillId="0" borderId="37" xfId="0" applyFont="1" applyBorder="1" applyAlignment="1">
      <alignment horizontal="left" vertical="center" wrapText="1"/>
    </xf>
    <xf numFmtId="0" fontId="0" fillId="0" borderId="38" xfId="0" applyBorder="1" applyAlignment="1">
      <alignment vertical="center"/>
    </xf>
    <xf numFmtId="0" fontId="7" fillId="0" borderId="5" xfId="0" applyFont="1" applyBorder="1" applyAlignment="1">
      <alignment horizontal="left" vertical="center" wrapText="1"/>
    </xf>
    <xf numFmtId="16" fontId="7" fillId="0" borderId="36" xfId="0" applyNumberFormat="1" applyFont="1" applyBorder="1" applyAlignment="1">
      <alignment vertical="center"/>
    </xf>
    <xf numFmtId="0" fontId="0" fillId="0" borderId="36" xfId="0" applyBorder="1" applyAlignment="1">
      <alignment vertical="center"/>
    </xf>
    <xf numFmtId="20" fontId="0" fillId="0" borderId="36" xfId="0" applyNumberFormat="1" applyBorder="1" applyAlignment="1">
      <alignment horizontal="center" vertical="center"/>
    </xf>
    <xf numFmtId="0" fontId="0" fillId="0" borderId="35" xfId="0" applyBorder="1" applyAlignment="1">
      <alignment vertical="center" wrapText="1"/>
    </xf>
    <xf numFmtId="0" fontId="0" fillId="0" borderId="38" xfId="0" applyBorder="1" applyAlignment="1">
      <alignment vertical="center" wrapText="1"/>
    </xf>
    <xf numFmtId="0" fontId="0" fillId="0" borderId="36" xfId="0" applyBorder="1" applyAlignment="1">
      <alignment horizontal="center" vertical="center" wrapText="1"/>
    </xf>
    <xf numFmtId="0" fontId="0" fillId="0" borderId="35" xfId="0" applyBorder="1" applyAlignment="1">
      <alignment vertical="center"/>
    </xf>
    <xf numFmtId="20" fontId="0" fillId="0" borderId="28" xfId="0" applyNumberFormat="1" applyBorder="1" applyAlignment="1">
      <alignment horizontal="center" vertical="center"/>
    </xf>
    <xf numFmtId="46" fontId="6" fillId="0" borderId="0" xfId="0" applyNumberFormat="1" applyFont="1" applyAlignment="1">
      <alignment horizontal="center" vertical="center"/>
    </xf>
    <xf numFmtId="16" fontId="0" fillId="0" borderId="0" xfId="0" applyNumberFormat="1" applyAlignment="1">
      <alignment horizontal="center"/>
    </xf>
    <xf numFmtId="16" fontId="0" fillId="0" borderId="36" xfId="0" applyNumberFormat="1" applyBorder="1" applyAlignment="1">
      <alignment horizontal="center"/>
    </xf>
    <xf numFmtId="0" fontId="33" fillId="6" borderId="7" xfId="0" applyFont="1" applyFill="1" applyBorder="1" applyAlignment="1">
      <alignment horizontal="center" vertical="center" wrapText="1"/>
    </xf>
    <xf numFmtId="15" fontId="7" fillId="0" borderId="0" xfId="0" applyNumberFormat="1" applyFont="1" applyAlignment="1">
      <alignment horizontal="center" vertical="center"/>
    </xf>
    <xf numFmtId="0" fontId="3" fillId="4" borderId="4" xfId="1" applyFont="1" applyFill="1" applyBorder="1" applyAlignment="1">
      <alignment horizontal="center" vertical="center"/>
    </xf>
    <xf numFmtId="1" fontId="4" fillId="0" borderId="33" xfId="0" applyNumberFormat="1" applyFont="1" applyBorder="1" applyAlignment="1">
      <alignment horizontal="center" vertical="center" wrapText="1"/>
    </xf>
    <xf numFmtId="1" fontId="4" fillId="0" borderId="39" xfId="0" applyNumberFormat="1" applyFont="1" applyBorder="1" applyAlignment="1">
      <alignment horizontal="center" vertical="center" wrapText="1"/>
    </xf>
    <xf numFmtId="1" fontId="4" fillId="0" borderId="36" xfId="0" applyNumberFormat="1" applyFont="1" applyBorder="1" applyAlignment="1">
      <alignment horizontal="center" vertical="center" wrapText="1"/>
    </xf>
    <xf numFmtId="0" fontId="0" fillId="0" borderId="36" xfId="0" applyBorder="1" applyAlignment="1">
      <alignment horizontal="center" vertical="center"/>
    </xf>
    <xf numFmtId="0" fontId="7" fillId="0" borderId="36" xfId="0" applyFont="1" applyBorder="1" applyAlignment="1">
      <alignment horizontal="center" vertical="center"/>
    </xf>
    <xf numFmtId="0" fontId="7" fillId="0" borderId="39" xfId="0" applyFont="1" applyBorder="1" applyAlignment="1">
      <alignment horizontal="center" vertical="center"/>
    </xf>
    <xf numFmtId="0" fontId="0" fillId="0" borderId="39" xfId="0" applyBorder="1" applyAlignment="1">
      <alignment vertical="center"/>
    </xf>
    <xf numFmtId="16" fontId="7" fillId="0" borderId="39" xfId="0" applyNumberFormat="1" applyFont="1" applyBorder="1" applyAlignment="1">
      <alignment horizontal="center" vertical="center"/>
    </xf>
    <xf numFmtId="0" fontId="7" fillId="0" borderId="40" xfId="0" applyFont="1" applyBorder="1" applyAlignment="1">
      <alignment horizontal="left" vertical="center" wrapText="1"/>
    </xf>
    <xf numFmtId="0" fontId="0" fillId="0" borderId="39" xfId="0" applyBorder="1" applyAlignment="1">
      <alignment vertical="center" wrapText="1"/>
    </xf>
    <xf numFmtId="0" fontId="0" fillId="0" borderId="39" xfId="0" applyBorder="1" applyAlignment="1">
      <alignment horizontal="center" vertical="center" wrapText="1"/>
    </xf>
    <xf numFmtId="0" fontId="0" fillId="0" borderId="41" xfId="0" applyBorder="1" applyAlignment="1">
      <alignment vertical="center"/>
    </xf>
    <xf numFmtId="0" fontId="0" fillId="0" borderId="37" xfId="0" applyBorder="1"/>
    <xf numFmtId="0" fontId="0" fillId="0" borderId="5" xfId="0" applyBorder="1"/>
    <xf numFmtId="0" fontId="21" fillId="0" borderId="0" xfId="0" applyFont="1" applyAlignment="1">
      <alignment vertical="center"/>
    </xf>
    <xf numFmtId="0" fontId="0" fillId="10" borderId="4" xfId="0" applyFill="1" applyBorder="1" applyAlignment="1">
      <alignment horizontal="center" vertical="center" wrapText="1"/>
    </xf>
    <xf numFmtId="16" fontId="7" fillId="0" borderId="39" xfId="0" applyNumberFormat="1" applyFont="1" applyBorder="1" applyAlignment="1">
      <alignment vertical="center"/>
    </xf>
    <xf numFmtId="20" fontId="0" fillId="0" borderId="39" xfId="0" applyNumberFormat="1" applyBorder="1" applyAlignment="1">
      <alignment horizontal="center" vertical="center"/>
    </xf>
    <xf numFmtId="0" fontId="0" fillId="0" borderId="41" xfId="0" applyBorder="1" applyAlignment="1">
      <alignment vertical="center" wrapText="1"/>
    </xf>
    <xf numFmtId="0" fontId="12" fillId="6" borderId="5" xfId="0" applyFont="1" applyFill="1" applyBorder="1" applyAlignment="1">
      <alignment horizontal="center" vertical="center" wrapText="1"/>
    </xf>
    <xf numFmtId="0" fontId="34" fillId="0" borderId="39" xfId="0" applyFont="1" applyBorder="1" applyAlignment="1">
      <alignment horizontal="center" vertical="center" wrapText="1"/>
    </xf>
    <xf numFmtId="0" fontId="0" fillId="0" borderId="40" xfId="0" applyBorder="1" applyAlignment="1">
      <alignment vertical="center"/>
    </xf>
    <xf numFmtId="20" fontId="31" fillId="0" borderId="7" xfId="0" applyNumberFormat="1" applyFont="1" applyBorder="1" applyAlignment="1">
      <alignment horizontal="left" vertical="center"/>
    </xf>
    <xf numFmtId="20" fontId="31" fillId="0" borderId="42" xfId="0" applyNumberFormat="1" applyFont="1" applyBorder="1" applyAlignment="1">
      <alignment horizontal="left" vertical="center"/>
    </xf>
    <xf numFmtId="20" fontId="31" fillId="0" borderId="42" xfId="0" applyNumberFormat="1" applyFont="1" applyBorder="1" applyAlignment="1">
      <alignment horizontal="left" vertical="center" wrapText="1"/>
    </xf>
    <xf numFmtId="0" fontId="34" fillId="0" borderId="42" xfId="0" applyFont="1" applyBorder="1" applyAlignment="1">
      <alignment horizontal="left" vertical="center" wrapText="1"/>
    </xf>
    <xf numFmtId="0" fontId="34" fillId="0" borderId="0" xfId="0" applyFont="1" applyAlignment="1">
      <alignment horizontal="left" vertical="center" wrapText="1"/>
    </xf>
    <xf numFmtId="0" fontId="37" fillId="0" borderId="0" xfId="0" applyFont="1" applyAlignment="1">
      <alignment vertical="center" wrapText="1"/>
    </xf>
    <xf numFmtId="0" fontId="0" fillId="0" borderId="40" xfId="0" applyBorder="1" applyAlignment="1">
      <alignment horizontal="left"/>
    </xf>
    <xf numFmtId="0" fontId="0" fillId="0" borderId="39" xfId="0" applyBorder="1" applyAlignment="1">
      <alignment horizontal="center"/>
    </xf>
    <xf numFmtId="16" fontId="0" fillId="0" borderId="39" xfId="0" applyNumberFormat="1" applyBorder="1" applyAlignment="1">
      <alignment horizontal="center"/>
    </xf>
    <xf numFmtId="16" fontId="0" fillId="0" borderId="39" xfId="0" applyNumberFormat="1" applyBorder="1"/>
    <xf numFmtId="0" fontId="0" fillId="0" borderId="41" xfId="0" applyBorder="1"/>
    <xf numFmtId="0" fontId="11" fillId="0" borderId="0" xfId="0" applyFont="1" applyAlignment="1">
      <alignment horizontal="center"/>
    </xf>
    <xf numFmtId="0" fontId="0" fillId="0" borderId="40" xfId="0" applyBorder="1"/>
    <xf numFmtId="0" fontId="0" fillId="0" borderId="30" xfId="0" applyBorder="1" applyAlignment="1">
      <alignment horizontal="center" vertical="center"/>
    </xf>
    <xf numFmtId="0" fontId="10" fillId="0" borderId="0" xfId="0" applyFont="1" applyAlignment="1">
      <alignment vertical="center"/>
    </xf>
    <xf numFmtId="0" fontId="34" fillId="0" borderId="7" xfId="0" applyFont="1" applyBorder="1" applyAlignment="1">
      <alignment horizontal="left" vertical="center"/>
    </xf>
    <xf numFmtId="0" fontId="34" fillId="0" borderId="4" xfId="0" applyFont="1" applyBorder="1" applyAlignment="1">
      <alignment horizontal="left" vertical="center" wrapText="1"/>
    </xf>
    <xf numFmtId="0" fontId="36" fillId="0" borderId="7" xfId="0" applyFont="1" applyBorder="1" applyAlignment="1">
      <alignment horizontal="left" vertical="center"/>
    </xf>
    <xf numFmtId="0" fontId="36" fillId="0" borderId="42" xfId="0" applyFont="1" applyBorder="1" applyAlignment="1">
      <alignment horizontal="left" vertical="center"/>
    </xf>
    <xf numFmtId="0" fontId="36" fillId="0" borderId="25" xfId="0" applyFont="1" applyBorder="1" applyAlignment="1">
      <alignment horizontal="left" vertical="center" wrapText="1"/>
    </xf>
    <xf numFmtId="0" fontId="34" fillId="0" borderId="25" xfId="0" applyFont="1" applyBorder="1" applyAlignment="1">
      <alignment horizontal="left" vertical="center" wrapText="1"/>
    </xf>
    <xf numFmtId="0" fontId="34" fillId="0" borderId="42" xfId="0" applyFont="1" applyBorder="1" applyAlignment="1">
      <alignment horizontal="left" vertical="center"/>
    </xf>
    <xf numFmtId="0" fontId="36" fillId="0" borderId="42" xfId="0" applyFont="1" applyBorder="1" applyAlignment="1">
      <alignment vertical="center" wrapText="1"/>
    </xf>
    <xf numFmtId="0" fontId="11" fillId="0" borderId="35" xfId="0" applyFont="1" applyBorder="1" applyAlignment="1">
      <alignment vertical="center" wrapText="1"/>
    </xf>
    <xf numFmtId="15" fontId="10" fillId="0" borderId="39" xfId="0" applyNumberFormat="1" applyFont="1" applyBorder="1" applyAlignment="1">
      <alignment vertical="center"/>
    </xf>
    <xf numFmtId="0" fontId="10" fillId="0" borderId="39" xfId="0" applyFont="1" applyBorder="1" applyAlignment="1">
      <alignment vertical="center"/>
    </xf>
    <xf numFmtId="0" fontId="11" fillId="0" borderId="38" xfId="0" applyFont="1" applyBorder="1" applyAlignment="1">
      <alignment vertical="center"/>
    </xf>
    <xf numFmtId="0" fontId="11" fillId="0" borderId="36" xfId="0" applyFont="1" applyBorder="1" applyAlignment="1">
      <alignment vertical="center"/>
    </xf>
    <xf numFmtId="0" fontId="0" fillId="0" borderId="39" xfId="0" applyBorder="1"/>
    <xf numFmtId="0" fontId="0" fillId="0" borderId="39" xfId="0" applyBorder="1" applyAlignment="1">
      <alignment horizontal="center" vertical="center"/>
    </xf>
    <xf numFmtId="0" fontId="0" fillId="0" borderId="37" xfId="0" applyBorder="1" applyAlignment="1">
      <alignment vertical="center"/>
    </xf>
    <xf numFmtId="20" fontId="32" fillId="0" borderId="36" xfId="0" applyNumberFormat="1" applyFont="1" applyBorder="1" applyAlignment="1">
      <alignment horizontal="center"/>
    </xf>
    <xf numFmtId="20" fontId="0" fillId="0" borderId="39" xfId="0" applyNumberFormat="1" applyBorder="1" applyAlignment="1">
      <alignment horizontal="center"/>
    </xf>
    <xf numFmtId="20" fontId="11" fillId="0" borderId="0" xfId="0" applyNumberFormat="1" applyFont="1" applyAlignment="1">
      <alignment horizontal="center"/>
    </xf>
    <xf numFmtId="16" fontId="0" fillId="0" borderId="39" xfId="0" applyNumberFormat="1" applyBorder="1" applyAlignment="1">
      <alignment horizontal="center" vertical="center"/>
    </xf>
    <xf numFmtId="0" fontId="0" fillId="0" borderId="5" xfId="0" applyBorder="1" applyAlignment="1">
      <alignment vertical="center" wrapText="1"/>
    </xf>
    <xf numFmtId="16" fontId="0" fillId="0" borderId="36" xfId="0" applyNumberFormat="1" applyBorder="1" applyAlignment="1">
      <alignment horizontal="center" vertical="center"/>
    </xf>
    <xf numFmtId="0" fontId="5" fillId="0" borderId="4" xfId="1" applyFont="1" applyBorder="1" applyAlignment="1">
      <alignment horizontal="left" vertical="center" wrapText="1"/>
    </xf>
    <xf numFmtId="0" fontId="5" fillId="5" borderId="4" xfId="1" applyFont="1" applyFill="1" applyBorder="1" applyAlignment="1">
      <alignment horizontal="left" vertical="center" wrapText="1"/>
    </xf>
    <xf numFmtId="0" fontId="0" fillId="0" borderId="0" xfId="0" applyAlignment="1">
      <alignment horizontal="left"/>
    </xf>
    <xf numFmtId="0" fontId="7" fillId="0" borderId="0" xfId="0" applyFont="1" applyAlignment="1">
      <alignment horizontal="center" vertical="center"/>
    </xf>
    <xf numFmtId="0" fontId="15" fillId="0" borderId="0" xfId="0" applyFont="1" applyAlignment="1">
      <alignment horizontal="center" vertical="center" wrapText="1"/>
    </xf>
    <xf numFmtId="0" fontId="7" fillId="0" borderId="37" xfId="0" applyFont="1" applyBorder="1" applyAlignment="1">
      <alignment horizontal="center" vertical="center" wrapText="1"/>
    </xf>
    <xf numFmtId="0" fontId="11" fillId="0" borderId="0" xfId="0" applyFont="1"/>
    <xf numFmtId="0" fontId="11" fillId="0" borderId="39" xfId="0" applyFont="1" applyBorder="1" applyAlignment="1">
      <alignment vertical="center" wrapText="1"/>
    </xf>
    <xf numFmtId="0" fontId="11" fillId="0" borderId="41" xfId="0" applyFont="1" applyBorder="1" applyAlignment="1">
      <alignment vertical="center" wrapText="1"/>
    </xf>
    <xf numFmtId="0" fontId="0" fillId="0" borderId="5" xfId="0" applyBorder="1" applyAlignment="1">
      <alignment vertical="center"/>
    </xf>
    <xf numFmtId="0" fontId="7" fillId="0" borderId="0" xfId="0" applyFont="1" applyAlignment="1">
      <alignment horizontal="center"/>
    </xf>
    <xf numFmtId="0" fontId="0" fillId="0" borderId="35"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16" fontId="32" fillId="0" borderId="0" xfId="0" applyNumberFormat="1" applyFont="1" applyAlignment="1">
      <alignment horizontal="center" vertical="center"/>
    </xf>
    <xf numFmtId="20" fontId="32" fillId="0" borderId="0" xfId="0" applyNumberFormat="1" applyFont="1" applyAlignment="1">
      <alignment horizontal="center" vertical="center"/>
    </xf>
    <xf numFmtId="16" fontId="32" fillId="0" borderId="36" xfId="0" applyNumberFormat="1" applyFont="1" applyBorder="1" applyAlignment="1">
      <alignment horizontal="center" vertical="center"/>
    </xf>
    <xf numFmtId="20" fontId="32" fillId="0" borderId="36" xfId="0" applyNumberFormat="1" applyFont="1" applyBorder="1" applyAlignment="1">
      <alignment horizontal="center" vertical="center"/>
    </xf>
    <xf numFmtId="16" fontId="32" fillId="0" borderId="39" xfId="0" applyNumberFormat="1" applyFont="1" applyBorder="1" applyAlignment="1">
      <alignment horizontal="center" vertical="center"/>
    </xf>
    <xf numFmtId="20" fontId="32" fillId="0" borderId="39" xfId="0" applyNumberFormat="1" applyFont="1" applyBorder="1" applyAlignment="1">
      <alignment horizontal="center" vertical="center"/>
    </xf>
    <xf numFmtId="0" fontId="0" fillId="0" borderId="0" xfId="0" applyAlignment="1">
      <alignment horizontal="left" vertical="center" wrapText="1"/>
    </xf>
    <xf numFmtId="0" fontId="0" fillId="0" borderId="36" xfId="0" applyBorder="1" applyAlignment="1">
      <alignment horizontal="left" vertical="center"/>
    </xf>
    <xf numFmtId="0" fontId="11" fillId="0" borderId="38" xfId="0" applyFont="1" applyBorder="1" applyAlignment="1">
      <alignment wrapText="1"/>
    </xf>
    <xf numFmtId="0" fontId="0" fillId="0" borderId="39" xfId="0" applyBorder="1" applyAlignment="1">
      <alignment horizontal="left" vertical="center"/>
    </xf>
    <xf numFmtId="0" fontId="11" fillId="0" borderId="0" xfId="0" applyFont="1" applyAlignment="1">
      <alignment horizontal="left" vertical="center"/>
    </xf>
    <xf numFmtId="0" fontId="11" fillId="0" borderId="39" xfId="0" applyFont="1" applyBorder="1"/>
    <xf numFmtId="0" fontId="11" fillId="0" borderId="41" xfId="0" applyFont="1" applyBorder="1" applyAlignment="1">
      <alignment wrapText="1"/>
    </xf>
    <xf numFmtId="46" fontId="0" fillId="0" borderId="38" xfId="0" applyNumberFormat="1" applyBorder="1" applyAlignment="1">
      <alignment horizontal="center" vertical="center"/>
    </xf>
    <xf numFmtId="0" fontId="9" fillId="0" borderId="0" xfId="0" applyFont="1" applyAlignment="1">
      <alignment vertical="center"/>
    </xf>
    <xf numFmtId="15" fontId="9" fillId="0" borderId="36" xfId="0" applyNumberFormat="1" applyFont="1" applyBorder="1" applyAlignment="1">
      <alignment vertical="center"/>
    </xf>
    <xf numFmtId="0" fontId="9" fillId="0" borderId="36" xfId="0" applyFont="1" applyBorder="1" applyAlignment="1">
      <alignment vertical="center"/>
    </xf>
    <xf numFmtId="0" fontId="15" fillId="6" borderId="5" xfId="0" applyFont="1" applyFill="1" applyBorder="1" applyAlignment="1">
      <alignment horizontal="center" vertical="center" wrapText="1"/>
    </xf>
    <xf numFmtId="0" fontId="0" fillId="0" borderId="36" xfId="0" applyBorder="1" applyAlignment="1">
      <alignment vertical="center" wrapText="1"/>
    </xf>
    <xf numFmtId="0" fontId="0" fillId="0" borderId="37" xfId="0" applyBorder="1" applyAlignment="1">
      <alignment vertical="center" wrapText="1"/>
    </xf>
    <xf numFmtId="0" fontId="10" fillId="0" borderId="38" xfId="0" applyFont="1" applyBorder="1" applyAlignment="1">
      <alignment vertical="center"/>
    </xf>
    <xf numFmtId="0" fontId="9" fillId="0" borderId="0" xfId="0" applyFont="1" applyAlignment="1">
      <alignment vertical="center" wrapText="1"/>
    </xf>
    <xf numFmtId="15" fontId="9" fillId="0" borderId="39" xfId="0" applyNumberFormat="1" applyFont="1" applyBorder="1" applyAlignment="1">
      <alignment vertical="center"/>
    </xf>
    <xf numFmtId="0" fontId="9" fillId="0" borderId="39" xfId="0" applyFont="1" applyBorder="1" applyAlignment="1">
      <alignment vertical="center"/>
    </xf>
    <xf numFmtId="20" fontId="0" fillId="0" borderId="36" xfId="0" applyNumberFormat="1" applyBorder="1" applyAlignment="1">
      <alignment horizontal="center"/>
    </xf>
    <xf numFmtId="0" fontId="7" fillId="0" borderId="0" xfId="0" applyFont="1" applyAlignment="1">
      <alignment horizontal="left" vertical="center" wrapText="1"/>
    </xf>
    <xf numFmtId="0" fontId="7" fillId="0" borderId="39" xfId="0" applyFont="1" applyBorder="1" applyAlignment="1">
      <alignment horizontal="left" vertical="center" wrapText="1"/>
    </xf>
    <xf numFmtId="0" fontId="7" fillId="0" borderId="39" xfId="0" applyFont="1" applyBorder="1" applyAlignment="1">
      <alignment horizontal="left" vertical="center"/>
    </xf>
    <xf numFmtId="0" fontId="7" fillId="0" borderId="0" xfId="0" applyFont="1" applyAlignment="1">
      <alignment horizontal="center" vertical="center" wrapText="1"/>
    </xf>
    <xf numFmtId="16" fontId="7" fillId="0" borderId="0" xfId="0" applyNumberFormat="1" applyFont="1" applyAlignment="1">
      <alignment horizontal="center"/>
    </xf>
    <xf numFmtId="0" fontId="7" fillId="0" borderId="38" xfId="0" applyFont="1" applyBorder="1"/>
    <xf numFmtId="16" fontId="11" fillId="0" borderId="39" xfId="0" applyNumberFormat="1" applyFont="1" applyBorder="1" applyAlignment="1">
      <alignment horizontal="center" vertical="center"/>
    </xf>
    <xf numFmtId="0" fontId="11" fillId="0" borderId="39" xfId="0" applyFont="1" applyBorder="1" applyAlignment="1">
      <alignment horizontal="center"/>
    </xf>
    <xf numFmtId="0" fontId="39" fillId="0" borderId="38" xfId="0" applyFont="1" applyBorder="1" applyAlignment="1">
      <alignment wrapText="1"/>
    </xf>
    <xf numFmtId="16" fontId="7" fillId="0" borderId="39" xfId="0" applyNumberFormat="1" applyFont="1" applyBorder="1" applyAlignment="1">
      <alignment horizontal="center"/>
    </xf>
    <xf numFmtId="20" fontId="7" fillId="0" borderId="39" xfId="0" applyNumberFormat="1" applyFont="1" applyBorder="1" applyAlignment="1">
      <alignment horizontal="center"/>
    </xf>
    <xf numFmtId="0" fontId="7" fillId="0" borderId="39" xfId="0" applyFont="1" applyBorder="1"/>
    <xf numFmtId="0" fontId="39" fillId="0" borderId="41" xfId="0" applyFont="1" applyBorder="1" applyAlignment="1">
      <alignment wrapText="1"/>
    </xf>
    <xf numFmtId="0" fontId="7" fillId="0" borderId="38" xfId="0" applyFont="1" applyBorder="1" applyAlignment="1">
      <alignment vertical="center" wrapText="1"/>
    </xf>
    <xf numFmtId="46" fontId="0" fillId="0" borderId="30" xfId="0" applyNumberFormat="1" applyBorder="1" applyAlignment="1">
      <alignment horizontal="center" vertical="center"/>
    </xf>
    <xf numFmtId="46" fontId="0" fillId="0" borderId="0" xfId="0" applyNumberFormat="1" applyAlignment="1">
      <alignment horizontal="center" vertical="center"/>
    </xf>
    <xf numFmtId="0" fontId="0" fillId="0" borderId="4" xfId="0" applyBorder="1"/>
    <xf numFmtId="16" fontId="32" fillId="0" borderId="4" xfId="0" applyNumberFormat="1" applyFont="1" applyBorder="1" applyAlignment="1">
      <alignment horizontal="center" wrapText="1"/>
    </xf>
    <xf numFmtId="0" fontId="27" fillId="0" borderId="36" xfId="0" applyFont="1" applyBorder="1" applyAlignment="1">
      <alignment wrapText="1"/>
    </xf>
    <xf numFmtId="0" fontId="27" fillId="0" borderId="39" xfId="0" applyFont="1" applyBorder="1" applyAlignment="1">
      <alignment wrapText="1"/>
    </xf>
    <xf numFmtId="0" fontId="12" fillId="0" borderId="38" xfId="0" applyFont="1" applyBorder="1" applyAlignment="1">
      <alignment horizontal="center" vertical="center" wrapText="1"/>
    </xf>
    <xf numFmtId="0" fontId="21" fillId="0" borderId="38" xfId="0" applyFont="1" applyBorder="1" applyAlignment="1">
      <alignment vertical="center"/>
    </xf>
    <xf numFmtId="0" fontId="7" fillId="0" borderId="38" xfId="0" applyFont="1" applyBorder="1" applyAlignment="1">
      <alignment vertical="center"/>
    </xf>
    <xf numFmtId="0" fontId="9" fillId="0" borderId="36" xfId="0" applyFont="1" applyBorder="1" applyAlignment="1">
      <alignment horizontal="center" vertical="center"/>
    </xf>
    <xf numFmtId="0" fontId="9" fillId="0" borderId="39" xfId="0" applyFont="1" applyBorder="1" applyAlignment="1">
      <alignment horizontal="center" vertical="center"/>
    </xf>
    <xf numFmtId="46" fontId="0" fillId="0" borderId="0" xfId="0" applyNumberFormat="1"/>
    <xf numFmtId="46" fontId="0" fillId="0" borderId="0" xfId="0" applyNumberFormat="1" applyAlignment="1">
      <alignment horizontal="left"/>
    </xf>
    <xf numFmtId="46" fontId="0" fillId="0" borderId="0" xfId="0" applyNumberFormat="1" applyAlignment="1">
      <alignment vertical="center"/>
    </xf>
    <xf numFmtId="15" fontId="10" fillId="0" borderId="36" xfId="0" applyNumberFormat="1" applyFont="1" applyBorder="1" applyAlignment="1">
      <alignment vertical="center"/>
    </xf>
    <xf numFmtId="0" fontId="10" fillId="0" borderId="36" xfId="0" applyFont="1" applyBorder="1" applyAlignment="1">
      <alignment vertical="center"/>
    </xf>
    <xf numFmtId="0" fontId="27" fillId="0" borderId="42" xfId="0" applyFont="1" applyBorder="1" applyAlignment="1">
      <alignment horizontal="left" vertical="center"/>
    </xf>
    <xf numFmtId="0" fontId="27" fillId="0" borderId="7" xfId="0" applyFont="1" applyBorder="1" applyAlignment="1">
      <alignment horizontal="left" vertical="center"/>
    </xf>
    <xf numFmtId="0" fontId="27" fillId="0" borderId="25" xfId="0" applyFont="1" applyBorder="1" applyAlignment="1">
      <alignment horizontal="left" vertical="center"/>
    </xf>
    <xf numFmtId="0" fontId="27" fillId="0" borderId="42" xfId="0" applyFont="1" applyBorder="1" applyAlignment="1">
      <alignment vertical="center"/>
    </xf>
    <xf numFmtId="0" fontId="27" fillId="0" borderId="7" xfId="0" applyFont="1" applyBorder="1" applyAlignment="1">
      <alignment vertical="center" wrapText="1"/>
    </xf>
    <xf numFmtId="0" fontId="27" fillId="0" borderId="4" xfId="0" applyFont="1" applyBorder="1" applyAlignment="1">
      <alignment vertical="center"/>
    </xf>
    <xf numFmtId="0" fontId="27" fillId="0" borderId="7" xfId="0" applyFont="1" applyBorder="1" applyAlignment="1">
      <alignment vertical="center"/>
    </xf>
    <xf numFmtId="0" fontId="27" fillId="0" borderId="42" xfId="0" applyFont="1" applyBorder="1" applyAlignment="1">
      <alignment vertical="center" wrapText="1"/>
    </xf>
    <xf numFmtId="0" fontId="27" fillId="0" borderId="25" xfId="0" applyFont="1" applyBorder="1" applyAlignment="1">
      <alignment vertical="center"/>
    </xf>
    <xf numFmtId="0" fontId="30" fillId="0" borderId="42" xfId="0" applyFont="1" applyBorder="1" applyAlignment="1">
      <alignment vertical="center" wrapText="1"/>
    </xf>
    <xf numFmtId="0" fontId="27" fillId="0" borderId="25" xfId="0" applyFont="1" applyBorder="1" applyAlignment="1">
      <alignment vertical="center" wrapText="1"/>
    </xf>
    <xf numFmtId="0" fontId="9" fillId="0" borderId="38" xfId="0" applyFont="1" applyBorder="1" applyAlignment="1">
      <alignment vertical="center"/>
    </xf>
    <xf numFmtId="0" fontId="33" fillId="6" borderId="5" xfId="0" applyFont="1" applyFill="1"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center" vertical="center"/>
    </xf>
    <xf numFmtId="0" fontId="7" fillId="9" borderId="7" xfId="0" applyFont="1" applyFill="1" applyBorder="1" applyAlignment="1">
      <alignment horizontal="left" vertical="center" wrapText="1"/>
    </xf>
    <xf numFmtId="0" fontId="7" fillId="9" borderId="7" xfId="0" applyFont="1" applyFill="1" applyBorder="1" applyAlignment="1">
      <alignment horizontal="left" vertical="center"/>
    </xf>
    <xf numFmtId="0" fontId="12" fillId="6" borderId="7" xfId="0" applyFont="1" applyFill="1" applyBorder="1" applyAlignment="1">
      <alignment horizontal="left" vertical="center" wrapText="1"/>
    </xf>
    <xf numFmtId="0" fontId="0" fillId="10" borderId="7" xfId="0" applyFill="1" applyBorder="1" applyAlignment="1">
      <alignment horizontal="left" vertical="center" wrapText="1"/>
    </xf>
    <xf numFmtId="0" fontId="33" fillId="6" borderId="7" xfId="0" applyFont="1" applyFill="1" applyBorder="1" applyAlignment="1">
      <alignment horizontal="left" vertical="center" wrapText="1"/>
    </xf>
    <xf numFmtId="0" fontId="0" fillId="0" borderId="5" xfId="0" applyBorder="1" applyAlignment="1">
      <alignment horizontal="left" vertical="center"/>
    </xf>
    <xf numFmtId="16" fontId="0" fillId="0" borderId="36" xfId="0" applyNumberFormat="1" applyBorder="1" applyAlignment="1">
      <alignment horizontal="left" vertical="center"/>
    </xf>
    <xf numFmtId="0" fontId="0" fillId="0" borderId="35" xfId="0" applyBorder="1" applyAlignment="1">
      <alignment horizontal="left" vertical="center" wrapText="1"/>
    </xf>
    <xf numFmtId="0" fontId="0" fillId="0" borderId="37" xfId="0" applyBorder="1" applyAlignment="1">
      <alignment horizontal="left" vertical="center"/>
    </xf>
    <xf numFmtId="16" fontId="0" fillId="0" borderId="0" xfId="0" applyNumberFormat="1" applyAlignment="1">
      <alignment horizontal="left" vertical="center"/>
    </xf>
    <xf numFmtId="0" fontId="0" fillId="0" borderId="38" xfId="0" applyBorder="1" applyAlignment="1">
      <alignment horizontal="left" vertical="center" wrapText="1"/>
    </xf>
    <xf numFmtId="0" fontId="0" fillId="0" borderId="40" xfId="0" applyBorder="1" applyAlignment="1">
      <alignment horizontal="left" vertical="center"/>
    </xf>
    <xf numFmtId="16" fontId="0" fillId="0" borderId="39" xfId="0" applyNumberFormat="1" applyBorder="1" applyAlignment="1">
      <alignment horizontal="left" vertical="center"/>
    </xf>
    <xf numFmtId="0" fontId="0" fillId="0" borderId="41" xfId="0" applyBorder="1" applyAlignment="1">
      <alignment horizontal="left" vertical="center" wrapText="1"/>
    </xf>
    <xf numFmtId="22" fontId="40" fillId="0" borderId="0" xfId="0" applyNumberFormat="1" applyFont="1" applyAlignment="1">
      <alignment horizontal="left" vertical="center" wrapText="1"/>
    </xf>
    <xf numFmtId="0" fontId="40" fillId="0" borderId="0" xfId="0" applyFont="1" applyAlignment="1">
      <alignment horizontal="left" vertical="center" wrapText="1"/>
    </xf>
    <xf numFmtId="15" fontId="9" fillId="0" borderId="36" xfId="0" applyNumberFormat="1" applyFont="1" applyBorder="1" applyAlignment="1">
      <alignment horizontal="center" vertical="center"/>
    </xf>
    <xf numFmtId="1" fontId="9" fillId="0" borderId="36" xfId="0" applyNumberFormat="1" applyFont="1" applyBorder="1" applyAlignment="1">
      <alignment horizontal="center" vertical="center"/>
    </xf>
    <xf numFmtId="2" fontId="9" fillId="0" borderId="36" xfId="0" applyNumberFormat="1" applyFont="1" applyBorder="1" applyAlignment="1">
      <alignment horizontal="center" vertical="center"/>
    </xf>
    <xf numFmtId="0" fontId="27" fillId="0" borderId="36" xfId="0" applyFont="1" applyBorder="1" applyAlignment="1">
      <alignment horizontal="center" vertical="center" wrapText="1"/>
    </xf>
    <xf numFmtId="15" fontId="9" fillId="0" borderId="0" xfId="0" applyNumberFormat="1" applyFont="1" applyAlignment="1">
      <alignment horizontal="center" vertical="center"/>
    </xf>
    <xf numFmtId="15" fontId="10" fillId="0" borderId="0" xfId="0" applyNumberFormat="1" applyFont="1" applyAlignment="1">
      <alignment horizontal="center" vertical="center"/>
    </xf>
    <xf numFmtId="15" fontId="10" fillId="0" borderId="39" xfId="0" applyNumberFormat="1" applyFont="1" applyBorder="1" applyAlignment="1">
      <alignment horizontal="center" vertical="center"/>
    </xf>
    <xf numFmtId="1" fontId="10" fillId="0" borderId="39" xfId="0" applyNumberFormat="1" applyFont="1" applyBorder="1" applyAlignment="1">
      <alignment horizontal="center" vertical="center"/>
    </xf>
    <xf numFmtId="2" fontId="10" fillId="0" borderId="39" xfId="0" applyNumberFormat="1" applyFont="1" applyBorder="1" applyAlignment="1">
      <alignment horizontal="center" vertical="center"/>
    </xf>
    <xf numFmtId="0" fontId="27" fillId="0" borderId="39" xfId="0" applyFont="1" applyBorder="1" applyAlignment="1">
      <alignment horizontal="center" vertical="center" wrapText="1"/>
    </xf>
    <xf numFmtId="15" fontId="9" fillId="0" borderId="39" xfId="0" applyNumberFormat="1" applyFont="1" applyBorder="1" applyAlignment="1">
      <alignment horizontal="center" vertical="center"/>
    </xf>
    <xf numFmtId="1" fontId="9" fillId="0" borderId="39"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0" fillId="0" borderId="37" xfId="0" applyBorder="1" applyAlignment="1">
      <alignment horizontal="left" vertical="center" wrapText="1"/>
    </xf>
    <xf numFmtId="0" fontId="9" fillId="0" borderId="36" xfId="0" applyFont="1" applyBorder="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9" fillId="0" borderId="39" xfId="0" applyFont="1" applyBorder="1" applyAlignment="1">
      <alignment horizontal="left" vertical="center" wrapText="1"/>
    </xf>
    <xf numFmtId="0" fontId="10" fillId="0" borderId="39" xfId="0" applyFont="1" applyBorder="1" applyAlignment="1">
      <alignment horizontal="left" vertical="center" wrapText="1"/>
    </xf>
    <xf numFmtId="0" fontId="15" fillId="7" borderId="26" xfId="0" applyFont="1" applyFill="1" applyBorder="1" applyAlignment="1">
      <alignment horizontal="center" vertical="center" wrapText="1"/>
    </xf>
    <xf numFmtId="0" fontId="0" fillId="0" borderId="35" xfId="0" applyBorder="1" applyAlignment="1">
      <alignment horizontal="left" vertical="center"/>
    </xf>
    <xf numFmtId="0" fontId="0" fillId="0" borderId="38" xfId="0" applyBorder="1" applyAlignment="1">
      <alignment horizontal="left" vertical="center"/>
    </xf>
    <xf numFmtId="0" fontId="9" fillId="0" borderId="38" xfId="0" applyFont="1" applyBorder="1" applyAlignment="1">
      <alignment horizontal="left" vertical="center"/>
    </xf>
    <xf numFmtId="0" fontId="10" fillId="0" borderId="38" xfId="0" applyFont="1" applyBorder="1" applyAlignment="1">
      <alignment horizontal="left" vertical="center"/>
    </xf>
    <xf numFmtId="0" fontId="10" fillId="0" borderId="35" xfId="0" applyFont="1" applyBorder="1" applyAlignment="1">
      <alignment horizontal="left" vertical="center"/>
    </xf>
    <xf numFmtId="0" fontId="0" fillId="0" borderId="41" xfId="0" applyBorder="1" applyAlignment="1">
      <alignment horizontal="left" vertical="center"/>
    </xf>
    <xf numFmtId="16" fontId="0" fillId="0" borderId="0" xfId="0" applyNumberFormat="1" applyAlignment="1">
      <alignment vertical="center"/>
    </xf>
    <xf numFmtId="0" fontId="32" fillId="0" borderId="5" xfId="0" applyFont="1" applyBorder="1" applyAlignment="1">
      <alignment wrapText="1"/>
    </xf>
    <xf numFmtId="0" fontId="32" fillId="0" borderId="36" xfId="0" applyFont="1" applyBorder="1" applyAlignment="1">
      <alignment wrapText="1"/>
    </xf>
    <xf numFmtId="15" fontId="24" fillId="0" borderId="36" xfId="0" applyNumberFormat="1" applyFont="1" applyBorder="1" applyAlignment="1">
      <alignment horizontal="center" wrapText="1"/>
    </xf>
    <xf numFmtId="0" fontId="32" fillId="0" borderId="37" xfId="0" applyFont="1" applyBorder="1" applyAlignment="1">
      <alignment vertical="center" wrapText="1"/>
    </xf>
    <xf numFmtId="0" fontId="32" fillId="0" borderId="0" xfId="0" applyFont="1" applyAlignment="1">
      <alignment vertical="center" wrapText="1"/>
    </xf>
    <xf numFmtId="15" fontId="24" fillId="0" borderId="0" xfId="0" applyNumberFormat="1" applyFont="1" applyAlignment="1">
      <alignment horizontal="center" vertical="center" wrapText="1"/>
    </xf>
    <xf numFmtId="20" fontId="0" fillId="0" borderId="36" xfId="0" applyNumberFormat="1" applyBorder="1"/>
    <xf numFmtId="20" fontId="0" fillId="0" borderId="39" xfId="0" applyNumberFormat="1" applyBorder="1"/>
    <xf numFmtId="20" fontId="11" fillId="0" borderId="0" xfId="0" applyNumberFormat="1" applyFont="1"/>
    <xf numFmtId="0" fontId="11" fillId="0" borderId="36" xfId="0" applyFont="1" applyBorder="1"/>
    <xf numFmtId="0" fontId="0" fillId="10" borderId="4" xfId="0" applyFill="1" applyBorder="1" applyAlignment="1">
      <alignment horizontal="left" vertical="center" wrapText="1"/>
    </xf>
    <xf numFmtId="0" fontId="11" fillId="0" borderId="38" xfId="0" applyFont="1" applyBorder="1"/>
    <xf numFmtId="16" fontId="0" fillId="0" borderId="36" xfId="0" applyNumberFormat="1" applyBorder="1" applyAlignment="1">
      <alignment vertical="center"/>
    </xf>
    <xf numFmtId="16" fontId="0" fillId="0" borderId="39" xfId="0" applyNumberFormat="1" applyBorder="1" applyAlignment="1">
      <alignment vertical="center"/>
    </xf>
    <xf numFmtId="46" fontId="0" fillId="0" borderId="0" xfId="0" applyNumberFormat="1" applyAlignment="1">
      <alignment horizontal="left" vertical="center"/>
    </xf>
    <xf numFmtId="0" fontId="0" fillId="7" borderId="25" xfId="0" applyFill="1" applyBorder="1" applyAlignment="1">
      <alignment horizontal="center" vertical="center" wrapText="1"/>
    </xf>
    <xf numFmtId="0" fontId="32" fillId="0" borderId="36" xfId="0" applyFont="1" applyBorder="1" applyAlignment="1">
      <alignment horizontal="center" wrapText="1"/>
    </xf>
    <xf numFmtId="0" fontId="31" fillId="7" borderId="7" xfId="0" applyFont="1" applyFill="1" applyBorder="1" applyAlignment="1">
      <alignment horizontal="center" vertical="center" wrapText="1"/>
    </xf>
    <xf numFmtId="0" fontId="32" fillId="0" borderId="40" xfId="0" applyFont="1" applyBorder="1" applyAlignment="1">
      <alignment wrapText="1"/>
    </xf>
    <xf numFmtId="0" fontId="32" fillId="0" borderId="39" xfId="0" applyFont="1" applyBorder="1" applyAlignment="1">
      <alignment wrapText="1"/>
    </xf>
    <xf numFmtId="15" fontId="24" fillId="0" borderId="39" xfId="0" applyNumberFormat="1" applyFont="1" applyBorder="1" applyAlignment="1">
      <alignment horizontal="center" wrapText="1"/>
    </xf>
    <xf numFmtId="20" fontId="0" fillId="0" borderId="36" xfId="0" applyNumberFormat="1" applyBorder="1" applyAlignment="1">
      <alignment vertical="center"/>
    </xf>
    <xf numFmtId="20" fontId="0" fillId="0" borderId="39" xfId="0" applyNumberFormat="1" applyBorder="1" applyAlignment="1">
      <alignment vertical="center"/>
    </xf>
    <xf numFmtId="0" fontId="0" fillId="3" borderId="35" xfId="0" applyFill="1" applyBorder="1" applyAlignment="1">
      <alignment horizontal="left" vertical="center" wrapText="1"/>
    </xf>
    <xf numFmtId="0" fontId="11" fillId="0" borderId="38" xfId="0" applyFont="1" applyBorder="1" applyAlignment="1">
      <alignment horizontal="left" vertical="center" wrapText="1"/>
    </xf>
    <xf numFmtId="0" fontId="27" fillId="0" borderId="0" xfId="0" applyFont="1" applyAlignment="1">
      <alignment wrapText="1"/>
    </xf>
    <xf numFmtId="15" fontId="9" fillId="0" borderId="36" xfId="0" applyNumberFormat="1" applyFont="1" applyBorder="1"/>
    <xf numFmtId="1" fontId="9" fillId="0" borderId="36" xfId="0" applyNumberFormat="1" applyFont="1" applyBorder="1"/>
    <xf numFmtId="2" fontId="9" fillId="0" borderId="36" xfId="0" applyNumberFormat="1" applyFont="1" applyBorder="1"/>
    <xf numFmtId="0" fontId="9" fillId="0" borderId="36" xfId="0" applyFont="1" applyBorder="1"/>
    <xf numFmtId="1" fontId="9" fillId="0" borderId="0" xfId="0" applyNumberFormat="1" applyFont="1"/>
    <xf numFmtId="2" fontId="9" fillId="0" borderId="0" xfId="0" applyNumberFormat="1" applyFont="1"/>
    <xf numFmtId="0" fontId="9" fillId="0" borderId="0" xfId="0" applyFont="1"/>
    <xf numFmtId="1" fontId="10" fillId="0" borderId="0" xfId="0" applyNumberFormat="1" applyFont="1"/>
    <xf numFmtId="2" fontId="10" fillId="0" borderId="0" xfId="0" applyNumberFormat="1" applyFont="1"/>
    <xf numFmtId="0" fontId="10" fillId="0" borderId="0" xfId="0" applyFont="1"/>
    <xf numFmtId="15" fontId="10" fillId="0" borderId="39" xfId="0" applyNumberFormat="1" applyFont="1" applyBorder="1"/>
    <xf numFmtId="1" fontId="10" fillId="0" borderId="39" xfId="0" applyNumberFormat="1" applyFont="1" applyBorder="1"/>
    <xf numFmtId="2" fontId="10" fillId="0" borderId="39" xfId="0" applyNumberFormat="1" applyFont="1" applyBorder="1"/>
    <xf numFmtId="0" fontId="10" fillId="0" borderId="39" xfId="0" applyFont="1" applyBorder="1"/>
    <xf numFmtId="1" fontId="10" fillId="0" borderId="0" xfId="0" applyNumberFormat="1" applyFont="1" applyAlignment="1">
      <alignment vertical="center"/>
    </xf>
    <xf numFmtId="2" fontId="10" fillId="0" borderId="0" xfId="0" applyNumberFormat="1" applyFont="1" applyAlignment="1">
      <alignment vertical="center"/>
    </xf>
    <xf numFmtId="0" fontId="11" fillId="0" borderId="38" xfId="0" applyFont="1" applyBorder="1" applyAlignment="1">
      <alignment vertical="center" wrapText="1"/>
    </xf>
    <xf numFmtId="0" fontId="0" fillId="0" borderId="40" xfId="0" applyBorder="1" applyAlignment="1">
      <alignment vertical="center" wrapText="1"/>
    </xf>
    <xf numFmtId="0" fontId="34" fillId="0" borderId="39" xfId="0" applyFont="1" applyBorder="1" applyAlignment="1">
      <alignment vertical="center" wrapText="1"/>
    </xf>
    <xf numFmtId="0" fontId="41" fillId="9" borderId="7" xfId="0" applyFont="1" applyFill="1" applyBorder="1" applyAlignment="1">
      <alignment horizontal="center" vertical="center"/>
    </xf>
    <xf numFmtId="16" fontId="0" fillId="0" borderId="0" xfId="0" applyNumberFormat="1" applyAlignment="1">
      <alignment vertical="center" wrapText="1"/>
    </xf>
    <xf numFmtId="17" fontId="15" fillId="7" borderId="26" xfId="0" applyNumberFormat="1" applyFont="1" applyFill="1" applyBorder="1" applyAlignment="1">
      <alignment horizontal="center" vertical="center" wrapText="1"/>
    </xf>
    <xf numFmtId="2" fontId="0" fillId="0" borderId="36" xfId="0" applyNumberFormat="1" applyBorder="1" applyAlignment="1">
      <alignment horizontal="center" vertical="center"/>
    </xf>
    <xf numFmtId="2" fontId="0" fillId="0" borderId="39" xfId="0" applyNumberFormat="1" applyBorder="1" applyAlignment="1">
      <alignment horizontal="center" vertical="center"/>
    </xf>
    <xf numFmtId="15" fontId="21" fillId="0" borderId="39" xfId="0" applyNumberFormat="1" applyFont="1" applyBorder="1" applyAlignment="1">
      <alignment horizontal="center" vertical="center"/>
    </xf>
    <xf numFmtId="1" fontId="21" fillId="0" borderId="39" xfId="0" applyNumberFormat="1" applyFont="1" applyBorder="1" applyAlignment="1">
      <alignment horizontal="center" vertical="center"/>
    </xf>
    <xf numFmtId="2" fontId="21" fillId="0" borderId="39" xfId="0" applyNumberFormat="1" applyFont="1" applyBorder="1" applyAlignment="1">
      <alignment horizontal="center" vertical="center"/>
    </xf>
    <xf numFmtId="2" fontId="7" fillId="0" borderId="39" xfId="0" applyNumberFormat="1" applyFont="1" applyBorder="1" applyAlignment="1">
      <alignment horizontal="center" vertical="center"/>
    </xf>
    <xf numFmtId="0" fontId="21" fillId="0" borderId="39" xfId="0" applyFont="1" applyBorder="1" applyAlignment="1">
      <alignment horizontal="left" vertical="center" wrapText="1"/>
    </xf>
    <xf numFmtId="15" fontId="21" fillId="0" borderId="36" xfId="0" applyNumberFormat="1" applyFont="1" applyBorder="1" applyAlignment="1">
      <alignment horizontal="center" vertical="center"/>
    </xf>
    <xf numFmtId="1" fontId="21" fillId="0" borderId="36" xfId="0" applyNumberFormat="1" applyFont="1" applyBorder="1" applyAlignment="1">
      <alignment horizontal="center" vertical="center"/>
    </xf>
    <xf numFmtId="2" fontId="21" fillId="0" borderId="36" xfId="0" applyNumberFormat="1" applyFont="1" applyBorder="1" applyAlignment="1">
      <alignment horizontal="center" vertical="center"/>
    </xf>
    <xf numFmtId="2" fontId="7" fillId="0" borderId="36" xfId="0" applyNumberFormat="1" applyFont="1" applyBorder="1" applyAlignment="1">
      <alignment horizontal="center" vertical="center"/>
    </xf>
    <xf numFmtId="0" fontId="21" fillId="0" borderId="36" xfId="0" applyFont="1" applyBorder="1" applyAlignment="1">
      <alignment horizontal="left" vertical="center" wrapText="1"/>
    </xf>
    <xf numFmtId="0" fontId="11" fillId="0" borderId="0" xfId="0" applyFont="1" applyAlignment="1">
      <alignment horizontal="center" vertical="center"/>
    </xf>
    <xf numFmtId="15" fontId="21" fillId="0" borderId="0" xfId="0" applyNumberFormat="1" applyFont="1" applyAlignment="1">
      <alignment horizontal="center" vertical="center"/>
    </xf>
    <xf numFmtId="0" fontId="21" fillId="0" borderId="0" xfId="0" applyFont="1" applyAlignment="1">
      <alignment horizontal="left" vertical="center" wrapText="1"/>
    </xf>
    <xf numFmtId="2" fontId="0" fillId="0" borderId="4" xfId="0" applyNumberFormat="1" applyBorder="1" applyAlignment="1">
      <alignment horizontal="center" vertical="center"/>
    </xf>
    <xf numFmtId="0" fontId="11" fillId="0" borderId="38" xfId="0" applyFont="1" applyBorder="1" applyAlignment="1">
      <alignment horizontal="left" vertical="center"/>
    </xf>
    <xf numFmtId="0" fontId="10" fillId="0" borderId="38" xfId="0" applyFont="1" applyBorder="1"/>
    <xf numFmtId="15" fontId="9" fillId="0" borderId="39" xfId="0" applyNumberFormat="1" applyFont="1" applyBorder="1"/>
    <xf numFmtId="1" fontId="9" fillId="0" borderId="39" xfId="0" applyNumberFormat="1" applyFont="1" applyBorder="1"/>
    <xf numFmtId="2" fontId="9" fillId="0" borderId="39" xfId="0" applyNumberFormat="1" applyFont="1" applyBorder="1"/>
    <xf numFmtId="0" fontId="9" fillId="0" borderId="39" xfId="0" applyFont="1" applyBorder="1"/>
    <xf numFmtId="0" fontId="0" fillId="10" borderId="26" xfId="0" applyFill="1" applyBorder="1" applyAlignment="1">
      <alignment horizontal="center" vertical="center" wrapText="1"/>
    </xf>
    <xf numFmtId="0" fontId="36" fillId="0" borderId="0" xfId="0" applyFont="1" applyAlignment="1">
      <alignment wrapText="1"/>
    </xf>
    <xf numFmtId="0" fontId="0" fillId="10" borderId="26" xfId="0" applyFill="1" applyBorder="1" applyAlignment="1">
      <alignment vertical="center" wrapText="1"/>
    </xf>
    <xf numFmtId="16" fontId="11" fillId="0" borderId="36" xfId="0" applyNumberFormat="1" applyFont="1" applyBorder="1" applyAlignment="1">
      <alignment horizontal="center"/>
    </xf>
    <xf numFmtId="20" fontId="11" fillId="0" borderId="36" xfId="0" applyNumberFormat="1" applyFont="1" applyBorder="1" applyAlignment="1">
      <alignment horizontal="center"/>
    </xf>
    <xf numFmtId="0" fontId="7" fillId="0" borderId="36" xfId="0" applyFont="1" applyBorder="1" applyAlignment="1">
      <alignment horizontal="center"/>
    </xf>
    <xf numFmtId="0" fontId="11" fillId="0" borderId="35" xfId="0" applyFont="1" applyBorder="1" applyAlignment="1">
      <alignment wrapText="1"/>
    </xf>
    <xf numFmtId="0" fontId="38" fillId="0" borderId="38" xfId="0" applyFont="1" applyBorder="1" applyAlignment="1">
      <alignment wrapText="1"/>
    </xf>
    <xf numFmtId="0" fontId="0" fillId="10" borderId="40" xfId="0" applyFill="1" applyBorder="1" applyAlignment="1">
      <alignment horizontal="center" vertical="center" wrapText="1"/>
    </xf>
    <xf numFmtId="46" fontId="0" fillId="0" borderId="41" xfId="0" applyNumberFormat="1" applyBorder="1" applyAlignment="1">
      <alignment horizontal="center" vertical="center"/>
    </xf>
    <xf numFmtId="0" fontId="31" fillId="18" borderId="5" xfId="0" applyFont="1" applyFill="1" applyBorder="1" applyAlignment="1">
      <alignment horizontal="center" vertical="center" wrapText="1"/>
    </xf>
    <xf numFmtId="46" fontId="0" fillId="0" borderId="35" xfId="0" applyNumberFormat="1" applyBorder="1" applyAlignment="1">
      <alignment horizontal="center" vertical="center"/>
    </xf>
    <xf numFmtId="2" fontId="0" fillId="0" borderId="36" xfId="0" applyNumberFormat="1" applyBorder="1"/>
    <xf numFmtId="2" fontId="0" fillId="0" borderId="0" xfId="0" applyNumberFormat="1"/>
    <xf numFmtId="2" fontId="0" fillId="0" borderId="39" xfId="0" applyNumberFormat="1" applyBorder="1"/>
    <xf numFmtId="165" fontId="0" fillId="0" borderId="4" xfId="0" applyNumberFormat="1" applyBorder="1" applyAlignment="1">
      <alignment horizontal="center" vertical="center"/>
    </xf>
    <xf numFmtId="20" fontId="0" fillId="0" borderId="36" xfId="0" applyNumberFormat="1" applyBorder="1" applyAlignment="1">
      <alignment horizontal="left" vertical="center"/>
    </xf>
    <xf numFmtId="20" fontId="0" fillId="0" borderId="0" xfId="0" applyNumberFormat="1" applyAlignment="1">
      <alignment horizontal="left" vertical="center"/>
    </xf>
    <xf numFmtId="20" fontId="0" fillId="0" borderId="39" xfId="0" applyNumberFormat="1" applyBorder="1" applyAlignment="1">
      <alignment horizontal="left" vertical="center"/>
    </xf>
    <xf numFmtId="46" fontId="0" fillId="0" borderId="4" xfId="0" applyNumberFormat="1" applyBorder="1" applyAlignment="1">
      <alignment horizontal="center" vertical="center"/>
    </xf>
    <xf numFmtId="15" fontId="21" fillId="0" borderId="0" xfId="0" applyNumberFormat="1" applyFont="1"/>
    <xf numFmtId="1" fontId="21" fillId="0" borderId="0" xfId="0" applyNumberFormat="1" applyFont="1"/>
    <xf numFmtId="2" fontId="21" fillId="0" borderId="0" xfId="0" applyNumberFormat="1" applyFont="1"/>
    <xf numFmtId="2" fontId="7" fillId="0" borderId="0" xfId="0" applyNumberFormat="1" applyFont="1"/>
    <xf numFmtId="0" fontId="21" fillId="0" borderId="0" xfId="0" applyFont="1"/>
    <xf numFmtId="0" fontId="7" fillId="0" borderId="39" xfId="0" applyFont="1" applyBorder="1" applyAlignment="1">
      <alignment horizontal="center"/>
    </xf>
    <xf numFmtId="20" fontId="7" fillId="0" borderId="39" xfId="0" applyNumberFormat="1" applyFont="1" applyBorder="1" applyAlignment="1">
      <alignment horizontal="center" vertical="center"/>
    </xf>
    <xf numFmtId="0" fontId="0" fillId="0" borderId="36" xfId="0" applyBorder="1" applyAlignment="1">
      <alignment horizontal="left"/>
    </xf>
    <xf numFmtId="0" fontId="0" fillId="0" borderId="39" xfId="0" applyBorder="1" applyAlignment="1">
      <alignment horizontal="left"/>
    </xf>
    <xf numFmtId="16" fontId="11" fillId="0" borderId="0" xfId="0" applyNumberFormat="1" applyFont="1" applyAlignment="1">
      <alignment horizontal="center"/>
    </xf>
    <xf numFmtId="0" fontId="10" fillId="0" borderId="0" xfId="0" applyFont="1" applyAlignment="1">
      <alignment wrapText="1"/>
    </xf>
    <xf numFmtId="0" fontId="0" fillId="0" borderId="4" xfId="0" applyBorder="1" applyAlignment="1">
      <alignment horizontal="center"/>
    </xf>
    <xf numFmtId="20" fontId="42" fillId="0" borderId="0" xfId="0" applyNumberFormat="1" applyFont="1" applyAlignment="1">
      <alignment horizontal="center" vertical="center"/>
    </xf>
    <xf numFmtId="20" fontId="42" fillId="0" borderId="39" xfId="0" applyNumberFormat="1" applyFont="1" applyBorder="1" applyAlignment="1">
      <alignment horizontal="center" vertical="center"/>
    </xf>
    <xf numFmtId="16" fontId="7" fillId="0" borderId="39" xfId="0" applyNumberFormat="1" applyFont="1" applyBorder="1"/>
    <xf numFmtId="20" fontId="7" fillId="0" borderId="39" xfId="0" applyNumberFormat="1" applyFont="1" applyBorder="1"/>
    <xf numFmtId="20" fontId="7" fillId="0" borderId="39" xfId="0" applyNumberFormat="1" applyFont="1" applyBorder="1" applyAlignment="1">
      <alignment vertical="center"/>
    </xf>
    <xf numFmtId="16" fontId="7" fillId="0" borderId="36" xfId="0" applyNumberFormat="1" applyFont="1" applyBorder="1"/>
    <xf numFmtId="20" fontId="7" fillId="0" borderId="36" xfId="0" applyNumberFormat="1" applyFont="1" applyBorder="1"/>
    <xf numFmtId="0" fontId="7" fillId="0" borderId="36" xfId="0" applyFont="1" applyBorder="1"/>
    <xf numFmtId="20" fontId="7" fillId="0" borderId="0" xfId="0" applyNumberFormat="1" applyFont="1" applyAlignment="1">
      <alignment vertical="center"/>
    </xf>
    <xf numFmtId="20" fontId="7" fillId="0" borderId="0" xfId="0" applyNumberFormat="1" applyFont="1"/>
    <xf numFmtId="0" fontId="7" fillId="0" borderId="0" xfId="0" applyFont="1" applyAlignment="1">
      <alignment horizontal="left"/>
    </xf>
    <xf numFmtId="0" fontId="7" fillId="0" borderId="38" xfId="0" applyFont="1" applyBorder="1" applyAlignment="1">
      <alignment wrapText="1"/>
    </xf>
    <xf numFmtId="0" fontId="7" fillId="0" borderId="35" xfId="0" applyFont="1" applyBorder="1" applyAlignment="1">
      <alignment vertical="center" wrapText="1"/>
    </xf>
    <xf numFmtId="16" fontId="7" fillId="0" borderId="36" xfId="0" applyNumberFormat="1" applyFont="1" applyBorder="1" applyAlignment="1">
      <alignment horizontal="center"/>
    </xf>
    <xf numFmtId="20" fontId="7" fillId="3" borderId="36" xfId="0" applyNumberFormat="1" applyFont="1" applyFill="1" applyBorder="1" applyAlignment="1">
      <alignment horizontal="center" vertical="center"/>
    </xf>
    <xf numFmtId="20" fontId="7" fillId="0" borderId="36" xfId="0" applyNumberFormat="1" applyFont="1" applyBorder="1" applyAlignment="1">
      <alignment horizontal="left" vertical="center"/>
    </xf>
    <xf numFmtId="0" fontId="0" fillId="7" borderId="4" xfId="0" applyFill="1" applyBorder="1" applyAlignment="1">
      <alignment horizontal="left" vertical="center" wrapText="1"/>
    </xf>
    <xf numFmtId="0" fontId="7" fillId="0" borderId="41" xfId="0" applyFont="1" applyBorder="1" applyAlignment="1">
      <alignment wrapText="1"/>
    </xf>
    <xf numFmtId="0" fontId="43" fillId="0" borderId="0" xfId="0" applyFont="1" applyAlignment="1">
      <alignment horizontal="center" vertical="center"/>
    </xf>
    <xf numFmtId="0" fontId="43" fillId="0" borderId="0" xfId="0" applyFont="1" applyAlignment="1">
      <alignment horizontal="left" vertical="center"/>
    </xf>
    <xf numFmtId="0" fontId="43" fillId="0" borderId="0" xfId="0" applyFont="1" applyAlignment="1">
      <alignment vertical="center" wrapText="1"/>
    </xf>
    <xf numFmtId="0" fontId="15" fillId="7" borderId="25"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44" fillId="0" borderId="4" xfId="0" applyFont="1" applyBorder="1" applyAlignment="1">
      <alignment horizontal="center" vertical="center" wrapText="1"/>
    </xf>
    <xf numFmtId="0" fontId="4" fillId="7"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15" fontId="4" fillId="0" borderId="0" xfId="0" applyNumberFormat="1"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left" vertical="center"/>
    </xf>
    <xf numFmtId="0" fontId="37" fillId="0" borderId="0" xfId="0" applyFont="1" applyAlignment="1">
      <alignment vertical="center"/>
    </xf>
    <xf numFmtId="0" fontId="37" fillId="0" borderId="4" xfId="0" applyFont="1" applyBorder="1" applyAlignment="1">
      <alignment horizontal="center" vertical="center"/>
    </xf>
    <xf numFmtId="0" fontId="5" fillId="9" borderId="7" xfId="0" applyFont="1" applyFill="1" applyBorder="1" applyAlignment="1">
      <alignment horizontal="center" vertical="center" wrapText="1"/>
    </xf>
    <xf numFmtId="0" fontId="5" fillId="9" borderId="7" xfId="0" applyFont="1" applyFill="1" applyBorder="1" applyAlignment="1">
      <alignment horizontal="center" vertical="center"/>
    </xf>
    <xf numFmtId="0" fontId="30" fillId="0" borderId="5" xfId="0" applyFont="1" applyBorder="1" applyAlignment="1">
      <alignment horizontal="center" vertical="center"/>
    </xf>
    <xf numFmtId="16" fontId="34" fillId="0" borderId="36" xfId="0" applyNumberFormat="1" applyFont="1" applyBorder="1" applyAlignment="1">
      <alignment horizontal="center" vertical="center" wrapText="1"/>
    </xf>
    <xf numFmtId="0" fontId="30" fillId="0" borderId="36" xfId="0" applyFont="1" applyBorder="1" applyAlignment="1">
      <alignment horizontal="center" vertical="center"/>
    </xf>
    <xf numFmtId="22" fontId="27" fillId="0" borderId="36" xfId="0" applyNumberFormat="1" applyFont="1" applyBorder="1" applyAlignment="1">
      <alignment vertical="center" wrapText="1"/>
    </xf>
    <xf numFmtId="0" fontId="36" fillId="0" borderId="36" xfId="0" applyFont="1" applyBorder="1" applyAlignment="1">
      <alignment horizontal="center" vertical="center" wrapText="1"/>
    </xf>
    <xf numFmtId="0" fontId="36" fillId="0" borderId="36" xfId="0" applyFont="1" applyBorder="1" applyAlignment="1">
      <alignment vertical="center" wrapText="1"/>
    </xf>
    <xf numFmtId="0" fontId="45" fillId="0" borderId="36" xfId="0" applyFont="1" applyBorder="1" applyAlignment="1">
      <alignment vertical="center" wrapText="1"/>
    </xf>
    <xf numFmtId="0" fontId="36" fillId="0" borderId="35" xfId="0" applyFont="1" applyBorder="1" applyAlignment="1">
      <alignment vertical="center" wrapText="1"/>
    </xf>
    <xf numFmtId="0" fontId="30" fillId="0" borderId="37" xfId="0" applyFont="1" applyBorder="1" applyAlignment="1">
      <alignment horizontal="center" vertical="center"/>
    </xf>
    <xf numFmtId="0" fontId="30" fillId="0" borderId="0" xfId="0" applyFont="1" applyAlignment="1">
      <alignment horizontal="center" vertical="center"/>
    </xf>
    <xf numFmtId="22" fontId="27" fillId="0" borderId="0" xfId="0" applyNumberFormat="1" applyFont="1" applyAlignment="1">
      <alignment vertical="center" wrapText="1"/>
    </xf>
    <xf numFmtId="0" fontId="34" fillId="0" borderId="0" xfId="0" applyFont="1" applyAlignment="1">
      <alignment horizontal="center" vertical="center"/>
    </xf>
    <xf numFmtId="0" fontId="36" fillId="0" borderId="38" xfId="0" applyFont="1" applyBorder="1" applyAlignment="1">
      <alignment vertical="center" wrapText="1"/>
    </xf>
    <xf numFmtId="0" fontId="27" fillId="0" borderId="38" xfId="0" applyFont="1" applyBorder="1" applyAlignment="1">
      <alignment vertical="center" wrapText="1"/>
    </xf>
    <xf numFmtId="16" fontId="30" fillId="0" borderId="36" xfId="0" applyNumberFormat="1" applyFont="1" applyBorder="1" applyAlignment="1">
      <alignment horizontal="center" vertical="center"/>
    </xf>
    <xf numFmtId="0" fontId="27" fillId="0" borderId="36" xfId="0" applyFont="1" applyBorder="1" applyAlignment="1">
      <alignment vertical="center" wrapText="1"/>
    </xf>
    <xf numFmtId="0" fontId="30" fillId="0" borderId="35" xfId="0" applyFont="1" applyBorder="1" applyAlignment="1">
      <alignment vertical="center" wrapText="1"/>
    </xf>
    <xf numFmtId="16" fontId="30" fillId="0" borderId="0" xfId="0" applyNumberFormat="1" applyFont="1" applyAlignment="1">
      <alignment horizontal="center" vertical="center"/>
    </xf>
    <xf numFmtId="0" fontId="30" fillId="0" borderId="38" xfId="0" applyFont="1" applyBorder="1" applyAlignment="1">
      <alignment vertical="center" wrapText="1"/>
    </xf>
    <xf numFmtId="0" fontId="30" fillId="0" borderId="5" xfId="0" applyFont="1" applyBorder="1" applyAlignment="1">
      <alignment horizontal="center" vertical="center" wrapText="1"/>
    </xf>
    <xf numFmtId="22" fontId="27" fillId="0" borderId="36" xfId="0" applyNumberFormat="1" applyFont="1" applyBorder="1" applyAlignment="1">
      <alignment wrapText="1"/>
    </xf>
    <xf numFmtId="0" fontId="27" fillId="0" borderId="36" xfId="0" applyFont="1" applyBorder="1" applyAlignment="1">
      <alignment horizontal="left" vertical="center" wrapText="1"/>
    </xf>
    <xf numFmtId="22" fontId="27" fillId="0" borderId="0" xfId="0" applyNumberFormat="1" applyFont="1" applyAlignment="1">
      <alignment wrapText="1"/>
    </xf>
    <xf numFmtId="0" fontId="27" fillId="0" borderId="0" xfId="0" applyFont="1" applyAlignment="1">
      <alignment horizontal="left" vertical="center" wrapText="1"/>
    </xf>
    <xf numFmtId="0" fontId="34" fillId="0" borderId="38" xfId="0" applyFont="1" applyBorder="1" applyAlignment="1">
      <alignment wrapText="1"/>
    </xf>
    <xf numFmtId="0" fontId="34" fillId="0" borderId="36" xfId="0" applyFont="1" applyBorder="1" applyAlignment="1">
      <alignment horizontal="center" vertical="center" wrapText="1"/>
    </xf>
    <xf numFmtId="0" fontId="34" fillId="0" borderId="36" xfId="0" applyFont="1" applyBorder="1" applyAlignment="1">
      <alignment horizontal="center" vertical="center"/>
    </xf>
    <xf numFmtId="0" fontId="34" fillId="0" borderId="35" xfId="0" applyFont="1" applyBorder="1" applyAlignment="1">
      <alignment wrapText="1"/>
    </xf>
    <xf numFmtId="15" fontId="34" fillId="0" borderId="0" xfId="0" applyNumberFormat="1" applyFont="1" applyAlignment="1">
      <alignment horizontal="center" vertical="center" wrapText="1"/>
    </xf>
    <xf numFmtId="0" fontId="27" fillId="0" borderId="35" xfId="0" applyFont="1" applyBorder="1" applyAlignment="1">
      <alignment vertical="center" wrapText="1"/>
    </xf>
    <xf numFmtId="0" fontId="30" fillId="0" borderId="38" xfId="0" applyFont="1" applyBorder="1" applyAlignment="1">
      <alignment vertical="center"/>
    </xf>
    <xf numFmtId="0" fontId="30" fillId="0" borderId="40" xfId="0" applyFont="1" applyBorder="1" applyAlignment="1">
      <alignment horizontal="center" vertical="center"/>
    </xf>
    <xf numFmtId="15" fontId="27" fillId="0" borderId="39" xfId="0" applyNumberFormat="1" applyFont="1" applyBorder="1" applyAlignment="1">
      <alignment horizontal="center" vertical="center" wrapText="1"/>
    </xf>
    <xf numFmtId="0" fontId="30" fillId="0" borderId="39" xfId="0" applyFont="1" applyBorder="1" applyAlignment="1">
      <alignment horizontal="center" vertical="center"/>
    </xf>
    <xf numFmtId="22" fontId="27" fillId="0" borderId="39" xfId="0" applyNumberFormat="1" applyFont="1" applyBorder="1" applyAlignment="1">
      <alignment wrapText="1"/>
    </xf>
    <xf numFmtId="0" fontId="27" fillId="0" borderId="41" xfId="0" applyFont="1" applyBorder="1" applyAlignment="1">
      <alignment vertical="center" wrapText="1"/>
    </xf>
    <xf numFmtId="0" fontId="30" fillId="0" borderId="25" xfId="0" applyFont="1" applyBorder="1" applyAlignment="1">
      <alignment horizontal="center" vertical="center"/>
    </xf>
    <xf numFmtId="0" fontId="31" fillId="10" borderId="25" xfId="0" applyFont="1" applyFill="1" applyBorder="1" applyAlignment="1">
      <alignment horizontal="center" vertical="center" wrapText="1"/>
    </xf>
    <xf numFmtId="0" fontId="30" fillId="0" borderId="0" xfId="0" applyFont="1" applyAlignment="1">
      <alignment horizontal="left" vertical="center"/>
    </xf>
    <xf numFmtId="0" fontId="30" fillId="0" borderId="0" xfId="0" applyFont="1" applyAlignment="1">
      <alignment vertical="center" wrapText="1"/>
    </xf>
    <xf numFmtId="22" fontId="27" fillId="0" borderId="36" xfId="0" applyNumberFormat="1" applyFont="1" applyBorder="1" applyAlignment="1">
      <alignment horizontal="center" vertical="center" wrapText="1"/>
    </xf>
    <xf numFmtId="0" fontId="34" fillId="0" borderId="35" xfId="0" applyFont="1" applyBorder="1" applyAlignment="1">
      <alignment horizontal="left" vertical="center" wrapText="1"/>
    </xf>
    <xf numFmtId="22" fontId="27" fillId="0" borderId="0" xfId="0" applyNumberFormat="1" applyFont="1" applyAlignment="1">
      <alignment horizontal="center" vertical="center" wrapText="1"/>
    </xf>
    <xf numFmtId="0" fontId="34" fillId="0" borderId="38" xfId="0" applyFont="1" applyBorder="1" applyAlignment="1">
      <alignment horizontal="left" vertical="center" wrapText="1"/>
    </xf>
    <xf numFmtId="0" fontId="27" fillId="0" borderId="38" xfId="0" applyFont="1" applyBorder="1" applyAlignment="1">
      <alignment horizontal="left" vertical="center" wrapText="1"/>
    </xf>
    <xf numFmtId="0" fontId="30" fillId="0" borderId="35" xfId="0" applyFont="1" applyBorder="1" applyAlignment="1">
      <alignment horizontal="left" vertical="center"/>
    </xf>
    <xf numFmtId="0" fontId="30" fillId="0" borderId="38" xfId="0" applyFont="1" applyBorder="1" applyAlignment="1">
      <alignment horizontal="left" vertical="center"/>
    </xf>
    <xf numFmtId="0" fontId="36" fillId="0" borderId="0" xfId="0" applyFont="1" applyAlignment="1">
      <alignment horizontal="center" vertical="center" wrapText="1"/>
    </xf>
    <xf numFmtId="0" fontId="36" fillId="0" borderId="38" xfId="0" applyFont="1" applyBorder="1" applyAlignment="1">
      <alignment wrapText="1"/>
    </xf>
    <xf numFmtId="0" fontId="27" fillId="0" borderId="38" xfId="0" applyFont="1" applyBorder="1" applyAlignment="1">
      <alignment wrapText="1"/>
    </xf>
    <xf numFmtId="0" fontId="34" fillId="0" borderId="0" xfId="0" applyFont="1" applyAlignment="1">
      <alignment wrapText="1"/>
    </xf>
    <xf numFmtId="0" fontId="36" fillId="0" borderId="38" xfId="0" applyFont="1" applyBorder="1" applyAlignment="1">
      <alignment horizontal="left" vertical="center"/>
    </xf>
    <xf numFmtId="0" fontId="36" fillId="0" borderId="38" xfId="0" applyFont="1" applyBorder="1" applyAlignment="1">
      <alignment horizontal="left" vertical="center" wrapText="1"/>
    </xf>
    <xf numFmtId="0" fontId="30" fillId="0" borderId="36" xfId="0" applyFont="1" applyBorder="1" applyAlignment="1">
      <alignment horizontal="center" vertical="center" wrapText="1"/>
    </xf>
    <xf numFmtId="16" fontId="30" fillId="0" borderId="39" xfId="0" applyNumberFormat="1" applyFont="1" applyBorder="1" applyAlignment="1">
      <alignment horizontal="center" vertical="center"/>
    </xf>
    <xf numFmtId="0" fontId="30" fillId="0" borderId="41" xfId="0" applyFont="1" applyBorder="1" applyAlignment="1">
      <alignment horizontal="left" vertical="center"/>
    </xf>
    <xf numFmtId="0" fontId="27" fillId="7" borderId="40" xfId="0" applyFont="1" applyFill="1" applyBorder="1" applyAlignment="1">
      <alignment horizontal="center" vertical="center" wrapText="1"/>
    </xf>
    <xf numFmtId="0" fontId="30" fillId="10" borderId="40" xfId="0" applyFont="1" applyFill="1" applyBorder="1" applyAlignment="1">
      <alignment horizontal="center" vertical="center" wrapText="1"/>
    </xf>
    <xf numFmtId="2" fontId="30" fillId="0" borderId="25" xfId="0" applyNumberFormat="1" applyFont="1" applyBorder="1" applyAlignment="1">
      <alignment horizontal="center" vertical="center"/>
    </xf>
    <xf numFmtId="0" fontId="4" fillId="6" borderId="7" xfId="0" applyFont="1" applyFill="1" applyBorder="1" applyAlignment="1">
      <alignment horizontal="left" vertical="center" wrapText="1"/>
    </xf>
    <xf numFmtId="0" fontId="1" fillId="0" borderId="4" xfId="1" applyFont="1" applyBorder="1" applyAlignment="1">
      <alignment horizontal="left" vertical="center" wrapText="1"/>
    </xf>
    <xf numFmtId="49" fontId="1" fillId="0" borderId="4" xfId="1" applyNumberFormat="1" applyFont="1" applyBorder="1" applyAlignment="1">
      <alignment horizontal="center" vertical="center" wrapText="1"/>
    </xf>
    <xf numFmtId="0" fontId="1" fillId="10" borderId="7"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31" fillId="0" borderId="0" xfId="0" applyFont="1" applyAlignment="1">
      <alignment vertical="center"/>
    </xf>
    <xf numFmtId="0" fontId="31" fillId="0" borderId="36" xfId="0" applyFont="1" applyBorder="1" applyAlignment="1">
      <alignment vertical="center"/>
    </xf>
    <xf numFmtId="0" fontId="4" fillId="6" borderId="7" xfId="0" applyFont="1" applyFill="1" applyBorder="1" applyAlignment="1">
      <alignment horizontal="center" vertical="center"/>
    </xf>
    <xf numFmtId="0" fontId="31" fillId="0" borderId="5" xfId="0" applyFont="1" applyBorder="1" applyAlignment="1">
      <alignment vertical="center"/>
    </xf>
    <xf numFmtId="15" fontId="46" fillId="0" borderId="36" xfId="0" applyNumberFormat="1" applyFont="1" applyBorder="1" applyAlignment="1">
      <alignment horizontal="center" vertical="center" wrapText="1"/>
    </xf>
    <xf numFmtId="16" fontId="31" fillId="0" borderId="36" xfId="0" applyNumberFormat="1" applyFont="1" applyBorder="1" applyAlignment="1">
      <alignment vertical="center"/>
    </xf>
    <xf numFmtId="0" fontId="31" fillId="0" borderId="35" xfId="0" applyFont="1" applyBorder="1" applyAlignment="1">
      <alignment vertical="center" wrapText="1"/>
    </xf>
    <xf numFmtId="0" fontId="31" fillId="0" borderId="40" xfId="0" applyFont="1" applyBorder="1" applyAlignment="1">
      <alignment vertical="center"/>
    </xf>
    <xf numFmtId="0" fontId="31" fillId="0" borderId="39" xfId="0" applyFont="1" applyBorder="1" applyAlignment="1">
      <alignment vertical="center"/>
    </xf>
    <xf numFmtId="15" fontId="46" fillId="0" borderId="39" xfId="0" applyNumberFormat="1" applyFont="1" applyBorder="1" applyAlignment="1">
      <alignment horizontal="center" vertical="center" wrapText="1"/>
    </xf>
    <xf numFmtId="16" fontId="31" fillId="0" borderId="39" xfId="0" applyNumberFormat="1" applyFont="1" applyBorder="1" applyAlignment="1">
      <alignment vertical="center"/>
    </xf>
    <xf numFmtId="0" fontId="31" fillId="0" borderId="41" xfId="0" applyFont="1" applyBorder="1" applyAlignment="1">
      <alignment vertical="center"/>
    </xf>
    <xf numFmtId="0" fontId="31" fillId="0" borderId="37" xfId="0" applyFont="1" applyBorder="1" applyAlignment="1">
      <alignment vertical="center"/>
    </xf>
    <xf numFmtId="15" fontId="46" fillId="0" borderId="0" xfId="0" applyNumberFormat="1" applyFont="1" applyAlignment="1">
      <alignment horizontal="center" vertical="center" wrapText="1"/>
    </xf>
    <xf numFmtId="0" fontId="31" fillId="0" borderId="38" xfId="0" applyFont="1" applyBorder="1" applyAlignment="1">
      <alignment vertical="center"/>
    </xf>
    <xf numFmtId="0" fontId="41" fillId="0" borderId="5" xfId="0" applyFont="1" applyBorder="1" applyAlignment="1">
      <alignment vertical="center"/>
    </xf>
    <xf numFmtId="15" fontId="47" fillId="0" borderId="36" xfId="0" applyNumberFormat="1" applyFont="1" applyBorder="1" applyAlignment="1">
      <alignment horizontal="center" vertical="center" wrapText="1"/>
    </xf>
    <xf numFmtId="16" fontId="41" fillId="0" borderId="36" xfId="0" applyNumberFormat="1" applyFont="1" applyBorder="1" applyAlignment="1">
      <alignment vertical="center"/>
    </xf>
    <xf numFmtId="0" fontId="41" fillId="0" borderId="36" xfId="0" applyFont="1" applyBorder="1" applyAlignment="1">
      <alignment vertical="center"/>
    </xf>
    <xf numFmtId="14" fontId="31" fillId="0" borderId="0" xfId="0" applyNumberFormat="1" applyFont="1" applyAlignment="1">
      <alignment horizontal="center" vertical="center"/>
    </xf>
    <xf numFmtId="16" fontId="31" fillId="0" borderId="0" xfId="0" applyNumberFormat="1" applyFont="1" applyAlignment="1">
      <alignment vertical="center"/>
    </xf>
    <xf numFmtId="0" fontId="5" fillId="9" borderId="7" xfId="0" applyFont="1" applyFill="1" applyBorder="1" applyAlignment="1">
      <alignment vertical="center"/>
    </xf>
    <xf numFmtId="0" fontId="34" fillId="0" borderId="40" xfId="0" applyFont="1" applyBorder="1" applyAlignment="1">
      <alignment vertical="center" wrapText="1"/>
    </xf>
    <xf numFmtId="0" fontId="34" fillId="0" borderId="41" xfId="0" applyFont="1" applyBorder="1" applyAlignment="1">
      <alignment vertical="center" wrapText="1"/>
    </xf>
    <xf numFmtId="0" fontId="27" fillId="0" borderId="0" xfId="0" applyFont="1" applyAlignment="1">
      <alignment vertical="center" wrapText="1"/>
    </xf>
    <xf numFmtId="15" fontId="34" fillId="0" borderId="36" xfId="0" applyNumberFormat="1" applyFont="1" applyBorder="1" applyAlignment="1">
      <alignment horizontal="center" vertical="center" wrapText="1"/>
    </xf>
    <xf numFmtId="0" fontId="41" fillId="0" borderId="35" xfId="0" applyFont="1" applyBorder="1" applyAlignment="1">
      <alignment vertical="center" wrapText="1"/>
    </xf>
    <xf numFmtId="0" fontId="31" fillId="3" borderId="35" xfId="0" applyFont="1" applyFill="1" applyBorder="1" applyAlignment="1">
      <alignment vertical="center" wrapText="1"/>
    </xf>
    <xf numFmtId="0" fontId="31" fillId="0" borderId="38" xfId="0" applyFont="1" applyBorder="1" applyAlignment="1">
      <alignment vertical="center" wrapText="1"/>
    </xf>
    <xf numFmtId="0" fontId="27" fillId="0" borderId="35" xfId="0" applyFont="1" applyBorder="1" applyAlignment="1">
      <alignment horizontal="center" vertical="center" wrapText="1"/>
    </xf>
    <xf numFmtId="0" fontId="30" fillId="0" borderId="0" xfId="0" applyFont="1" applyAlignment="1">
      <alignment horizontal="center" vertical="center" wrapText="1"/>
    </xf>
    <xf numFmtId="0" fontId="27" fillId="0" borderId="38" xfId="0" applyFont="1" applyBorder="1" applyAlignment="1">
      <alignment horizontal="center" vertical="center" wrapText="1"/>
    </xf>
    <xf numFmtId="0" fontId="36" fillId="0" borderId="0" xfId="0" applyFont="1" applyAlignment="1">
      <alignment vertical="center" wrapText="1"/>
    </xf>
    <xf numFmtId="0" fontId="45" fillId="0" borderId="0" xfId="0" applyFont="1" applyAlignment="1">
      <alignment vertical="center" wrapText="1"/>
    </xf>
    <xf numFmtId="0" fontId="45" fillId="0" borderId="35" xfId="0" applyFont="1" applyBorder="1" applyAlignment="1">
      <alignment vertical="center" wrapText="1"/>
    </xf>
    <xf numFmtId="0" fontId="45" fillId="0" borderId="0" xfId="0" applyFont="1" applyAlignment="1">
      <alignment horizontal="left" vertical="center" wrapText="1"/>
    </xf>
    <xf numFmtId="0" fontId="36" fillId="0" borderId="0" xfId="0" applyFont="1" applyAlignment="1">
      <alignment horizontal="center" vertical="center"/>
    </xf>
    <xf numFmtId="0" fontId="45" fillId="0" borderId="36" xfId="0" applyFont="1" applyBorder="1" applyAlignment="1">
      <alignment horizontal="left" vertical="center" wrapText="1"/>
    </xf>
    <xf numFmtId="0" fontId="31" fillId="0" borderId="37" xfId="0" applyFont="1" applyBorder="1"/>
    <xf numFmtId="0" fontId="31" fillId="0" borderId="0" xfId="0" applyFont="1" applyAlignment="1">
      <alignment horizontal="center"/>
    </xf>
    <xf numFmtId="0" fontId="31" fillId="0" borderId="38" xfId="0" applyFont="1" applyBorder="1"/>
    <xf numFmtId="0" fontId="31" fillId="0" borderId="40" xfId="0" applyFont="1" applyBorder="1"/>
    <xf numFmtId="0" fontId="31" fillId="0" borderId="39" xfId="0" applyFont="1" applyBorder="1"/>
    <xf numFmtId="22" fontId="27" fillId="0" borderId="39" xfId="0" applyNumberFormat="1" applyFont="1" applyBorder="1" applyAlignment="1">
      <alignment horizontal="center" vertical="center" wrapText="1"/>
    </xf>
    <xf numFmtId="0" fontId="36" fillId="0" borderId="39" xfId="0" applyFont="1" applyBorder="1" applyAlignment="1">
      <alignment horizontal="center" vertical="center" wrapText="1"/>
    </xf>
    <xf numFmtId="0" fontId="31" fillId="0" borderId="39" xfId="0" applyFont="1" applyBorder="1" applyAlignment="1">
      <alignment horizontal="center"/>
    </xf>
    <xf numFmtId="0" fontId="36" fillId="0" borderId="39" xfId="0" applyFont="1" applyBorder="1" applyAlignment="1">
      <alignment vertical="center" wrapText="1"/>
    </xf>
    <xf numFmtId="0" fontId="45" fillId="0" borderId="39" xfId="0" applyFont="1" applyBorder="1" applyAlignment="1">
      <alignment vertical="center" wrapText="1"/>
    </xf>
    <xf numFmtId="0" fontId="31" fillId="0" borderId="41" xfId="0" applyFont="1" applyBorder="1"/>
    <xf numFmtId="0" fontId="31" fillId="0" borderId="0" xfId="0" applyFont="1" applyAlignment="1">
      <alignment horizontal="center" vertical="center"/>
    </xf>
    <xf numFmtId="0" fontId="34" fillId="0" borderId="35" xfId="0" applyFont="1" applyBorder="1" applyAlignment="1">
      <alignment vertical="center" wrapText="1"/>
    </xf>
    <xf numFmtId="0" fontId="34" fillId="0" borderId="36" xfId="0" applyFont="1" applyBorder="1" applyAlignment="1">
      <alignment vertical="center" wrapText="1"/>
    </xf>
    <xf numFmtId="0" fontId="34" fillId="0" borderId="5" xfId="0" applyFont="1" applyBorder="1" applyAlignment="1">
      <alignment vertical="center" wrapText="1"/>
    </xf>
    <xf numFmtId="15" fontId="27" fillId="0" borderId="36" xfId="0" applyNumberFormat="1" applyFont="1" applyBorder="1" applyAlignment="1">
      <alignment horizontal="center" vertical="center" wrapText="1"/>
    </xf>
    <xf numFmtId="0" fontId="27" fillId="0" borderId="39" xfId="0" applyFont="1" applyBorder="1" applyAlignment="1">
      <alignment vertical="center" wrapText="1"/>
    </xf>
    <xf numFmtId="16" fontId="34" fillId="0" borderId="39" xfId="0" applyNumberFormat="1" applyFont="1" applyBorder="1" applyAlignment="1">
      <alignment horizontal="center" vertical="center" wrapText="1"/>
    </xf>
    <xf numFmtId="0" fontId="31" fillId="0" borderId="36" xfId="0" applyFont="1" applyBorder="1" applyAlignment="1">
      <alignment horizontal="center" vertical="center"/>
    </xf>
    <xf numFmtId="0" fontId="31" fillId="0" borderId="39" xfId="0" applyFont="1" applyBorder="1" applyAlignment="1">
      <alignment horizontal="center" vertical="center"/>
    </xf>
    <xf numFmtId="0" fontId="51" fillId="0" borderId="0" xfId="0" applyFont="1" applyAlignment="1">
      <alignment horizontal="center" vertical="center"/>
    </xf>
    <xf numFmtId="0" fontId="48" fillId="9" borderId="4" xfId="0" applyFont="1" applyFill="1" applyBorder="1" applyAlignment="1">
      <alignment horizontal="center" vertical="center" wrapText="1"/>
    </xf>
    <xf numFmtId="0" fontId="48" fillId="9" borderId="4" xfId="0" applyFont="1" applyFill="1" applyBorder="1" applyAlignment="1">
      <alignment horizontal="center" vertical="center"/>
    </xf>
    <xf numFmtId="0" fontId="49" fillId="6" borderId="4"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46" fillId="6" borderId="4" xfId="0" applyFont="1" applyFill="1" applyBorder="1" applyAlignment="1">
      <alignment horizontal="center" vertical="center" wrapText="1"/>
    </xf>
    <xf numFmtId="0" fontId="50" fillId="10" borderId="4" xfId="0" applyFont="1" applyFill="1" applyBorder="1" applyAlignment="1">
      <alignment horizontal="center" vertical="center" wrapText="1"/>
    </xf>
    <xf numFmtId="0" fontId="41" fillId="0" borderId="40" xfId="0" applyFont="1" applyBorder="1" applyAlignment="1">
      <alignment vertical="center"/>
    </xf>
    <xf numFmtId="15" fontId="47" fillId="0" borderId="39" xfId="0" applyNumberFormat="1" applyFont="1" applyBorder="1" applyAlignment="1">
      <alignment horizontal="center" vertical="center" wrapText="1"/>
    </xf>
    <xf numFmtId="16" fontId="41" fillId="0" borderId="39" xfId="0" applyNumberFormat="1" applyFont="1" applyBorder="1" applyAlignment="1">
      <alignment vertical="center"/>
    </xf>
    <xf numFmtId="0" fontId="41" fillId="0" borderId="39" xfId="0" applyFont="1" applyBorder="1" applyAlignment="1">
      <alignment vertical="center"/>
    </xf>
    <xf numFmtId="0" fontId="41" fillId="0" borderId="36" xfId="0" applyFont="1" applyBorder="1" applyAlignment="1">
      <alignment horizontal="center" vertical="center"/>
    </xf>
    <xf numFmtId="0" fontId="41" fillId="0" borderId="39" xfId="0" applyFont="1" applyBorder="1" applyAlignment="1">
      <alignment horizontal="center" vertical="center"/>
    </xf>
    <xf numFmtId="22" fontId="27" fillId="0" borderId="36" xfId="0" applyNumberFormat="1" applyFont="1" applyBorder="1" applyAlignment="1">
      <alignment horizontal="center" vertical="center"/>
    </xf>
    <xf numFmtId="0" fontId="27" fillId="0" borderId="36" xfId="0" applyFont="1" applyBorder="1" applyAlignment="1">
      <alignment horizontal="center" vertical="center"/>
    </xf>
    <xf numFmtId="22" fontId="27" fillId="0" borderId="0" xfId="0" applyNumberFormat="1" applyFont="1" applyAlignment="1">
      <alignment horizontal="center" vertical="center"/>
    </xf>
    <xf numFmtId="0" fontId="27" fillId="0" borderId="0" xfId="0" applyFont="1" applyAlignment="1">
      <alignment horizontal="center" vertical="center"/>
    </xf>
    <xf numFmtId="22" fontId="27" fillId="0" borderId="39" xfId="0" applyNumberFormat="1" applyFont="1" applyBorder="1" applyAlignment="1">
      <alignment horizontal="center" vertical="center"/>
    </xf>
    <xf numFmtId="0" fontId="27" fillId="0" borderId="39" xfId="0" applyFont="1" applyBorder="1" applyAlignment="1">
      <alignment horizontal="center" vertical="center"/>
    </xf>
    <xf numFmtId="0" fontId="29" fillId="7" borderId="5" xfId="0" applyFont="1" applyFill="1" applyBorder="1" applyAlignment="1">
      <alignment horizontal="center" vertical="center" wrapText="1"/>
    </xf>
    <xf numFmtId="14" fontId="31" fillId="0" borderId="36" xfId="0" applyNumberFormat="1" applyFont="1" applyBorder="1" applyAlignment="1">
      <alignment horizontal="center" vertical="center"/>
    </xf>
    <xf numFmtId="0" fontId="31" fillId="3" borderId="35" xfId="0" applyFont="1" applyFill="1" applyBorder="1" applyAlignment="1">
      <alignment vertical="center"/>
    </xf>
    <xf numFmtId="0" fontId="36" fillId="0" borderId="36" xfId="0" applyFont="1" applyBorder="1" applyAlignment="1">
      <alignment horizontal="center" vertical="center"/>
    </xf>
    <xf numFmtId="22" fontId="36" fillId="0" borderId="36" xfId="0" applyNumberFormat="1" applyFont="1" applyBorder="1" applyAlignment="1">
      <alignment horizontal="center" vertical="center"/>
    </xf>
    <xf numFmtId="22" fontId="36" fillId="0" borderId="0" xfId="0" applyNumberFormat="1" applyFont="1" applyAlignment="1">
      <alignment horizontal="center" vertical="center"/>
    </xf>
    <xf numFmtId="0" fontId="34" fillId="0" borderId="38" xfId="0" applyFont="1" applyBorder="1" applyAlignment="1">
      <alignment vertical="center" wrapText="1"/>
    </xf>
    <xf numFmtId="0" fontId="34" fillId="0" borderId="0" xfId="0" applyFont="1" applyAlignment="1">
      <alignment vertical="center" wrapText="1"/>
    </xf>
    <xf numFmtId="0" fontId="34" fillId="0" borderId="37" xfId="0" applyFont="1" applyBorder="1" applyAlignment="1">
      <alignment vertical="center" wrapText="1"/>
    </xf>
    <xf numFmtId="15" fontId="27" fillId="0" borderId="0" xfId="0" applyNumberFormat="1" applyFont="1" applyAlignment="1">
      <alignment horizontal="center" vertical="center" wrapText="1"/>
    </xf>
    <xf numFmtId="0" fontId="27" fillId="0" borderId="0" xfId="0" applyFont="1" applyAlignment="1">
      <alignment horizontal="center" vertical="center" wrapText="1"/>
    </xf>
    <xf numFmtId="16" fontId="34" fillId="0" borderId="0" xfId="0" applyNumberFormat="1" applyFont="1" applyAlignment="1">
      <alignment horizontal="center" vertical="center" wrapText="1"/>
    </xf>
    <xf numFmtId="0" fontId="34" fillId="0" borderId="0" xfId="0" applyFont="1" applyAlignment="1">
      <alignment horizontal="center" vertical="center" wrapText="1"/>
    </xf>
    <xf numFmtId="20" fontId="31" fillId="0" borderId="0" xfId="0" applyNumberFormat="1" applyFont="1" applyAlignment="1">
      <alignment horizontal="center" vertical="center"/>
    </xf>
    <xf numFmtId="15" fontId="27" fillId="0" borderId="0" xfId="0" applyNumberFormat="1" applyFont="1" applyAlignment="1">
      <alignment vertical="center" wrapText="1"/>
    </xf>
    <xf numFmtId="14" fontId="31" fillId="0" borderId="39" xfId="0" applyNumberFormat="1" applyFont="1" applyBorder="1" applyAlignment="1">
      <alignment horizontal="center" vertical="center"/>
    </xf>
    <xf numFmtId="20" fontId="34" fillId="0" borderId="0" xfId="0" applyNumberFormat="1" applyFont="1" applyAlignment="1">
      <alignment horizontal="center" vertical="center" wrapText="1"/>
    </xf>
    <xf numFmtId="20" fontId="31" fillId="0" borderId="36" xfId="0" applyNumberFormat="1" applyFont="1" applyBorder="1" applyAlignment="1">
      <alignment horizontal="center" vertical="center"/>
    </xf>
    <xf numFmtId="20" fontId="31" fillId="0" borderId="39" xfId="0" applyNumberFormat="1" applyFont="1" applyBorder="1" applyAlignment="1">
      <alignment horizontal="center" vertical="center"/>
    </xf>
    <xf numFmtId="0" fontId="44" fillId="0" borderId="41" xfId="0" applyFont="1" applyBorder="1" applyAlignment="1">
      <alignment vertical="center" wrapText="1"/>
    </xf>
    <xf numFmtId="0" fontId="5" fillId="9"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22" fontId="34" fillId="0" borderId="36" xfId="0" applyNumberFormat="1" applyFont="1" applyBorder="1" applyAlignment="1">
      <alignment vertical="center"/>
    </xf>
    <xf numFmtId="22" fontId="34" fillId="0" borderId="0" xfId="0" applyNumberFormat="1" applyFont="1" applyAlignment="1">
      <alignment vertical="center"/>
    </xf>
    <xf numFmtId="0" fontId="41" fillId="0" borderId="0" xfId="0" applyFont="1" applyAlignment="1">
      <alignment horizontal="center" vertical="center"/>
    </xf>
    <xf numFmtId="0" fontId="31" fillId="3" borderId="0" xfId="0" applyFont="1" applyFill="1" applyAlignment="1">
      <alignment horizontal="center" vertical="center"/>
    </xf>
    <xf numFmtId="0" fontId="31" fillId="3" borderId="39" xfId="0" applyFont="1" applyFill="1" applyBorder="1" applyAlignment="1">
      <alignment horizontal="center" vertical="center"/>
    </xf>
    <xf numFmtId="0" fontId="31" fillId="3" borderId="36" xfId="0" applyFont="1" applyFill="1" applyBorder="1" applyAlignment="1">
      <alignment horizontal="center" vertical="center"/>
    </xf>
    <xf numFmtId="22" fontId="34" fillId="0" borderId="39" xfId="0" applyNumberFormat="1" applyFont="1" applyBorder="1" applyAlignment="1">
      <alignment vertical="center"/>
    </xf>
    <xf numFmtId="0" fontId="34" fillId="0" borderId="39" xfId="0" applyFont="1" applyBorder="1" applyAlignment="1">
      <alignment horizontal="center" vertical="center"/>
    </xf>
    <xf numFmtId="22" fontId="34" fillId="0" borderId="0" xfId="0" applyNumberFormat="1" applyFont="1" applyAlignment="1">
      <alignment horizontal="center" vertical="center"/>
    </xf>
    <xf numFmtId="0" fontId="31" fillId="0" borderId="41" xfId="0" applyFont="1" applyBorder="1" applyAlignment="1">
      <alignment vertical="center" wrapText="1"/>
    </xf>
    <xf numFmtId="0" fontId="27" fillId="0" borderId="41" xfId="0" applyFont="1" applyBorder="1" applyAlignment="1">
      <alignment vertical="center"/>
    </xf>
    <xf numFmtId="0" fontId="17" fillId="0" borderId="38" xfId="0" applyFont="1" applyBorder="1" applyAlignment="1">
      <alignment vertical="center"/>
    </xf>
    <xf numFmtId="0" fontId="17" fillId="0" borderId="38" xfId="0" applyFont="1" applyBorder="1" applyAlignment="1">
      <alignment vertical="center" wrapText="1"/>
    </xf>
    <xf numFmtId="0" fontId="36" fillId="0" borderId="38" xfId="0" applyFont="1" applyBorder="1" applyAlignment="1">
      <alignment vertical="center"/>
    </xf>
    <xf numFmtId="22" fontId="52" fillId="0" borderId="0" xfId="0" applyNumberFormat="1" applyFont="1" applyAlignment="1">
      <alignment horizontal="center" vertical="center"/>
    </xf>
    <xf numFmtId="0" fontId="36" fillId="0" borderId="0" xfId="0" applyFont="1" applyAlignment="1">
      <alignment vertical="center"/>
    </xf>
    <xf numFmtId="0" fontId="34" fillId="0" borderId="38" xfId="0" applyFont="1" applyBorder="1" applyAlignment="1">
      <alignment vertical="center"/>
    </xf>
    <xf numFmtId="0" fontId="34" fillId="3" borderId="38" xfId="0" applyFont="1" applyFill="1" applyBorder="1" applyAlignment="1">
      <alignment vertical="center" wrapText="1"/>
    </xf>
    <xf numFmtId="0" fontId="34" fillId="3" borderId="35" xfId="0" applyFont="1" applyFill="1" applyBorder="1" applyAlignment="1">
      <alignment vertical="center" wrapText="1"/>
    </xf>
    <xf numFmtId="14" fontId="17" fillId="0" borderId="0" xfId="0" applyNumberFormat="1" applyFont="1" applyAlignment="1">
      <alignment horizontal="center" vertical="center"/>
    </xf>
    <xf numFmtId="20" fontId="36" fillId="0" borderId="0" xfId="0" applyNumberFormat="1" applyFont="1" applyAlignment="1">
      <alignment horizontal="center" vertical="center" wrapText="1"/>
    </xf>
    <xf numFmtId="14" fontId="17" fillId="0" borderId="36" xfId="0" applyNumberFormat="1" applyFont="1" applyBorder="1" applyAlignment="1">
      <alignment horizontal="center" vertical="center"/>
    </xf>
    <xf numFmtId="20" fontId="17" fillId="0" borderId="36" xfId="0" applyNumberFormat="1" applyFont="1" applyBorder="1" applyAlignment="1">
      <alignment horizontal="center" vertical="center"/>
    </xf>
    <xf numFmtId="0" fontId="17" fillId="0" borderId="36" xfId="0" applyFont="1" applyBorder="1" applyAlignment="1">
      <alignment horizontal="center" vertical="center"/>
    </xf>
    <xf numFmtId="0" fontId="31" fillId="7"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166" fontId="34" fillId="0" borderId="0" xfId="0" applyNumberFormat="1" applyFont="1" applyAlignment="1">
      <alignment horizontal="center" vertical="center" wrapText="1"/>
    </xf>
    <xf numFmtId="166" fontId="34" fillId="0" borderId="36" xfId="0" applyNumberFormat="1" applyFont="1" applyBorder="1" applyAlignment="1">
      <alignment horizontal="center" vertical="center" wrapText="1"/>
    </xf>
    <xf numFmtId="166" fontId="34" fillId="0" borderId="39" xfId="0" applyNumberFormat="1" applyFont="1" applyBorder="1" applyAlignment="1">
      <alignment horizontal="center" vertical="center" wrapText="1"/>
    </xf>
    <xf numFmtId="15" fontId="34" fillId="0" borderId="39" xfId="0" applyNumberFormat="1" applyFont="1" applyBorder="1" applyAlignment="1">
      <alignment horizontal="center" vertical="center" wrapText="1"/>
    </xf>
    <xf numFmtId="0" fontId="34" fillId="0" borderId="37" xfId="0" applyFont="1" applyBorder="1" applyAlignment="1">
      <alignment horizontal="left" vertical="center" wrapText="1"/>
    </xf>
    <xf numFmtId="0" fontId="34" fillId="0" borderId="5" xfId="0" applyFont="1" applyBorder="1" applyAlignment="1">
      <alignment horizontal="left" vertical="center" wrapText="1"/>
    </xf>
    <xf numFmtId="0" fontId="34" fillId="0" borderId="40" xfId="0" applyFont="1" applyBorder="1" applyAlignment="1">
      <alignment horizontal="left" vertical="center" wrapText="1"/>
    </xf>
    <xf numFmtId="20" fontId="17" fillId="0" borderId="0" xfId="0" applyNumberFormat="1" applyFont="1" applyAlignment="1">
      <alignment horizontal="center" vertical="center"/>
    </xf>
    <xf numFmtId="0" fontId="31" fillId="3" borderId="38" xfId="0" applyFont="1" applyFill="1" applyBorder="1" applyAlignment="1">
      <alignment vertical="center" wrapText="1"/>
    </xf>
    <xf numFmtId="0" fontId="4" fillId="9" borderId="4" xfId="0" applyFont="1" applyFill="1" applyBorder="1" applyAlignment="1">
      <alignment horizontal="left" vertical="center" wrapText="1"/>
    </xf>
    <xf numFmtId="0" fontId="34" fillId="0" borderId="41" xfId="0" applyFont="1" applyBorder="1" applyAlignment="1">
      <alignment horizontal="left" vertical="center" wrapText="1"/>
    </xf>
    <xf numFmtId="0" fontId="34" fillId="3" borderId="41" xfId="0" applyFont="1" applyFill="1" applyBorder="1" applyAlignment="1">
      <alignment horizontal="left" vertical="center" wrapText="1"/>
    </xf>
    <xf numFmtId="14" fontId="41" fillId="0" borderId="0" xfId="0" applyNumberFormat="1" applyFont="1" applyAlignment="1">
      <alignment horizontal="center" vertical="center"/>
    </xf>
    <xf numFmtId="14" fontId="41" fillId="0" borderId="39" xfId="0" applyNumberFormat="1" applyFont="1" applyBorder="1" applyAlignment="1">
      <alignment horizontal="center" vertical="center"/>
    </xf>
    <xf numFmtId="0" fontId="44" fillId="0" borderId="4" xfId="0" applyFont="1" applyBorder="1" applyAlignment="1">
      <alignment wrapText="1"/>
    </xf>
    <xf numFmtId="0" fontId="44" fillId="0" borderId="30" xfId="0" applyFont="1" applyBorder="1" applyAlignment="1">
      <alignment wrapText="1"/>
    </xf>
    <xf numFmtId="2" fontId="0" fillId="0" borderId="4" xfId="0" applyNumberFormat="1" applyBorder="1"/>
    <xf numFmtId="2" fontId="30" fillId="0" borderId="36" xfId="0" applyNumberFormat="1" applyFont="1" applyBorder="1" applyAlignment="1">
      <alignment horizontal="center" vertical="center"/>
    </xf>
    <xf numFmtId="20" fontId="17" fillId="3" borderId="0" xfId="0" applyNumberFormat="1" applyFont="1" applyFill="1" applyAlignment="1">
      <alignment horizontal="center" vertical="center"/>
    </xf>
    <xf numFmtId="0" fontId="31" fillId="0" borderId="35" xfId="0" applyFont="1" applyBorder="1" applyAlignment="1">
      <alignment vertical="center"/>
    </xf>
    <xf numFmtId="0" fontId="48" fillId="9" borderId="7" xfId="0" applyFont="1" applyFill="1" applyBorder="1" applyAlignment="1">
      <alignment horizontal="center" vertical="center" wrapText="1"/>
    </xf>
    <xf numFmtId="0" fontId="48" fillId="9" borderId="7" xfId="0" applyFont="1" applyFill="1" applyBorder="1" applyAlignment="1">
      <alignment horizontal="center" vertical="center"/>
    </xf>
    <xf numFmtId="0" fontId="49" fillId="6" borderId="7" xfId="0" applyFont="1" applyFill="1" applyBorder="1" applyAlignment="1">
      <alignment horizontal="center" vertical="center" wrapText="1"/>
    </xf>
    <xf numFmtId="0" fontId="49" fillId="7" borderId="7" xfId="0" applyFont="1" applyFill="1" applyBorder="1" applyAlignment="1">
      <alignment horizontal="center" vertical="center" wrapText="1"/>
    </xf>
    <xf numFmtId="0" fontId="46" fillId="6" borderId="7" xfId="0" applyFont="1" applyFill="1" applyBorder="1" applyAlignment="1">
      <alignment horizontal="center" vertical="center" wrapText="1"/>
    </xf>
    <xf numFmtId="0" fontId="50" fillId="10" borderId="7" xfId="0" applyFont="1" applyFill="1" applyBorder="1" applyAlignment="1">
      <alignment horizontal="center" vertical="center" wrapText="1"/>
    </xf>
    <xf numFmtId="0" fontId="53" fillId="0" borderId="38" xfId="0" applyFont="1" applyBorder="1" applyAlignment="1">
      <alignment vertical="center" wrapText="1"/>
    </xf>
    <xf numFmtId="0" fontId="53" fillId="0" borderId="35" xfId="0" applyFont="1" applyBorder="1" applyAlignment="1">
      <alignment vertical="center" wrapText="1"/>
    </xf>
    <xf numFmtId="16" fontId="31" fillId="0" borderId="36" xfId="0" applyNumberFormat="1" applyFont="1" applyBorder="1" applyAlignment="1">
      <alignment horizontal="center" vertical="center"/>
    </xf>
    <xf numFmtId="16" fontId="31" fillId="0" borderId="0" xfId="0" applyNumberFormat="1" applyFont="1" applyAlignment="1">
      <alignment horizontal="center" vertical="center"/>
    </xf>
    <xf numFmtId="16" fontId="31" fillId="0" borderId="39" xfId="0" applyNumberFormat="1" applyFont="1" applyBorder="1" applyAlignment="1">
      <alignment horizontal="center" vertical="center"/>
    </xf>
    <xf numFmtId="0" fontId="27" fillId="0" borderId="0" xfId="0" applyFont="1" applyAlignment="1">
      <alignment vertical="center"/>
    </xf>
    <xf numFmtId="0" fontId="34" fillId="0" borderId="5" xfId="0" applyFont="1" applyBorder="1" applyAlignment="1">
      <alignment horizontal="center" vertical="center" wrapText="1"/>
    </xf>
    <xf numFmtId="0" fontId="34" fillId="0" borderId="35" xfId="0" applyFont="1" applyBorder="1" applyAlignment="1">
      <alignment horizontal="center" vertical="center" wrapText="1"/>
    </xf>
    <xf numFmtId="0" fontId="34" fillId="0" borderId="37" xfId="0" applyFont="1" applyBorder="1" applyAlignment="1">
      <alignment horizontal="center" vertical="center" wrapText="1"/>
    </xf>
    <xf numFmtId="0" fontId="34" fillId="0" borderId="38" xfId="0" applyFont="1" applyBorder="1" applyAlignment="1">
      <alignment horizontal="center" vertical="center" wrapText="1"/>
    </xf>
    <xf numFmtId="0" fontId="34" fillId="0" borderId="40" xfId="0" applyFont="1" applyBorder="1" applyAlignment="1">
      <alignment horizontal="center" vertical="center" wrapText="1"/>
    </xf>
    <xf numFmtId="0" fontId="31" fillId="0" borderId="38" xfId="0" applyFont="1" applyBorder="1" applyAlignment="1">
      <alignment horizontal="center" vertical="center" wrapText="1"/>
    </xf>
    <xf numFmtId="0" fontId="34" fillId="0" borderId="41" xfId="0" applyFont="1" applyBorder="1" applyAlignment="1">
      <alignment horizontal="center" vertical="center" wrapText="1"/>
    </xf>
    <xf numFmtId="22" fontId="46" fillId="0" borderId="0" xfId="0" applyNumberFormat="1" applyFont="1" applyAlignment="1">
      <alignment horizontal="center" vertical="center"/>
    </xf>
    <xf numFmtId="0" fontId="36" fillId="0" borderId="0" xfId="0" applyFont="1" applyAlignment="1">
      <alignment horizontal="left" vertical="center"/>
    </xf>
    <xf numFmtId="0" fontId="36" fillId="0" borderId="36" xfId="0" applyFont="1" applyBorder="1" applyAlignment="1">
      <alignment vertical="center"/>
    </xf>
    <xf numFmtId="0" fontId="34" fillId="0" borderId="0" xfId="0" applyFont="1" applyAlignment="1">
      <alignment vertical="center"/>
    </xf>
    <xf numFmtId="0" fontId="27" fillId="0" borderId="39" xfId="0" applyFont="1" applyBorder="1" applyAlignment="1">
      <alignment vertical="center"/>
    </xf>
    <xf numFmtId="0" fontId="17" fillId="0" borderId="35" xfId="0" applyFont="1" applyBorder="1" applyAlignment="1">
      <alignment vertical="center" wrapText="1"/>
    </xf>
    <xf numFmtId="22" fontId="34" fillId="0" borderId="39" xfId="0" applyNumberFormat="1" applyFont="1" applyBorder="1" applyAlignment="1">
      <alignment horizontal="center" vertical="center"/>
    </xf>
    <xf numFmtId="20" fontId="34" fillId="0" borderId="0" xfId="0" applyNumberFormat="1" applyFont="1" applyAlignment="1">
      <alignment vertical="center" wrapText="1"/>
    </xf>
    <xf numFmtId="20" fontId="34" fillId="0" borderId="36" xfId="0" applyNumberFormat="1" applyFont="1" applyBorder="1" applyAlignment="1">
      <alignment vertical="center" wrapText="1"/>
    </xf>
    <xf numFmtId="20" fontId="34" fillId="0" borderId="39" xfId="0" applyNumberFormat="1" applyFont="1" applyBorder="1" applyAlignment="1">
      <alignment vertical="center" wrapText="1"/>
    </xf>
    <xf numFmtId="0" fontId="31" fillId="7" borderId="25" xfId="0" applyFont="1" applyFill="1" applyBorder="1" applyAlignment="1">
      <alignment horizontal="center" vertical="center" wrapText="1"/>
    </xf>
    <xf numFmtId="0" fontId="15" fillId="0" borderId="0" xfId="0" applyFont="1" applyAlignment="1">
      <alignment horizontal="left" vertical="center" wrapText="1"/>
    </xf>
    <xf numFmtId="0" fontId="17" fillId="0" borderId="0" xfId="0" applyFont="1" applyAlignment="1">
      <alignment horizontal="left" vertical="center" wrapText="1"/>
    </xf>
    <xf numFmtId="16" fontId="16" fillId="0" borderId="12" xfId="0" applyNumberFormat="1" applyFont="1" applyBorder="1" applyAlignment="1">
      <alignment horizontal="center" vertical="center"/>
    </xf>
    <xf numFmtId="16" fontId="16" fillId="0" borderId="0" xfId="0" applyNumberFormat="1" applyFont="1" applyAlignment="1">
      <alignment horizontal="center" vertical="center"/>
    </xf>
    <xf numFmtId="0" fontId="16" fillId="0" borderId="12" xfId="0" applyFont="1" applyBorder="1" applyAlignment="1">
      <alignment horizontal="center" vertical="center"/>
    </xf>
    <xf numFmtId="0" fontId="15" fillId="0" borderId="12" xfId="0" applyFont="1" applyBorder="1" applyAlignment="1">
      <alignment horizontal="left" vertical="center" wrapText="1"/>
    </xf>
    <xf numFmtId="0" fontId="15" fillId="0" borderId="0" xfId="0" applyFont="1" applyAlignment="1">
      <alignment vertical="center"/>
    </xf>
    <xf numFmtId="0" fontId="15" fillId="0" borderId="12" xfId="0" applyFont="1" applyBorder="1" applyAlignment="1">
      <alignment vertical="center" wrapText="1"/>
    </xf>
    <xf numFmtId="0" fontId="15" fillId="0" borderId="0" xfId="0" applyFont="1" applyAlignment="1">
      <alignment vertical="center" wrapText="1"/>
    </xf>
    <xf numFmtId="0" fontId="15" fillId="0" borderId="11" xfId="0" applyFont="1" applyBorder="1" applyAlignment="1">
      <alignment vertical="center"/>
    </xf>
    <xf numFmtId="2" fontId="16" fillId="0" borderId="9" xfId="0" applyNumberFormat="1" applyFont="1" applyBorder="1" applyAlignment="1">
      <alignment horizontal="center" vertical="center" wrapText="1"/>
    </xf>
    <xf numFmtId="2" fontId="16" fillId="0" borderId="0" xfId="0" applyNumberFormat="1" applyFont="1" applyAlignment="1">
      <alignment vertical="center"/>
    </xf>
    <xf numFmtId="0" fontId="11" fillId="0" borderId="14" xfId="0" applyFont="1" applyBorder="1" applyAlignment="1">
      <alignment horizontal="left" vertical="center"/>
    </xf>
    <xf numFmtId="0" fontId="12" fillId="0" borderId="0" xfId="0" applyFont="1" applyAlignment="1">
      <alignment horizontal="left" vertical="center"/>
    </xf>
    <xf numFmtId="0" fontId="12" fillId="0" borderId="11" xfId="0" applyFont="1" applyBorder="1" applyAlignment="1">
      <alignment horizontal="left" vertical="center"/>
    </xf>
    <xf numFmtId="16" fontId="12" fillId="0" borderId="12" xfId="0" applyNumberFormat="1" applyFont="1" applyBorder="1" applyAlignment="1">
      <alignment horizontal="center" vertical="center"/>
    </xf>
    <xf numFmtId="16" fontId="12" fillId="0" borderId="0" xfId="0" applyNumberFormat="1" applyFont="1" applyAlignment="1">
      <alignment horizontal="center" vertical="center"/>
    </xf>
    <xf numFmtId="0" fontId="12" fillId="0" borderId="12" xfId="0" applyFont="1" applyBorder="1" applyAlignment="1">
      <alignment horizontal="center" vertical="center"/>
    </xf>
    <xf numFmtId="0" fontId="12" fillId="0" borderId="0" xfId="0" applyFont="1" applyAlignment="1">
      <alignment horizontal="center" vertical="center"/>
    </xf>
    <xf numFmtId="0" fontId="12" fillId="0" borderId="9" xfId="0" applyFont="1" applyBorder="1" applyAlignment="1">
      <alignment horizontal="left" vertical="center" wrapText="1"/>
    </xf>
    <xf numFmtId="0" fontId="11" fillId="0" borderId="11" xfId="0" applyFont="1" applyBorder="1" applyAlignment="1">
      <alignment horizontal="left" vertical="center"/>
    </xf>
    <xf numFmtId="0" fontId="7" fillId="0" borderId="18" xfId="0" applyFont="1" applyBorder="1" applyAlignment="1">
      <alignment horizontal="center" vertical="center"/>
    </xf>
    <xf numFmtId="0" fontId="7" fillId="0" borderId="12" xfId="0" applyFont="1"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6" fontId="7" fillId="12" borderId="18" xfId="0" applyNumberFormat="1" applyFont="1" applyFill="1" applyBorder="1" applyAlignment="1">
      <alignment horizontal="center" vertical="center"/>
    </xf>
    <xf numFmtId="16" fontId="7" fillId="12" borderId="18" xfId="0" applyNumberFormat="1" applyFont="1" applyFill="1" applyBorder="1" applyAlignment="1">
      <alignment horizontal="center" vertical="center" wrapText="1"/>
    </xf>
    <xf numFmtId="1" fontId="34" fillId="0" borderId="39" xfId="0" applyNumberFormat="1" applyFont="1" applyBorder="1" applyAlignment="1">
      <alignment horizontal="center" vertical="center" wrapText="1"/>
    </xf>
    <xf numFmtId="1" fontId="34" fillId="0" borderId="0" xfId="0" applyNumberFormat="1" applyFont="1" applyAlignment="1">
      <alignment horizontal="center" vertical="center" wrapText="1"/>
    </xf>
    <xf numFmtId="1" fontId="34" fillId="0" borderId="36" xfId="0" applyNumberFormat="1" applyFont="1" applyBorder="1" applyAlignment="1">
      <alignment horizontal="center" vertical="center" wrapText="1"/>
    </xf>
    <xf numFmtId="0" fontId="41" fillId="0" borderId="0" xfId="0" applyFont="1" applyAlignment="1">
      <alignment vertical="center" wrapText="1"/>
    </xf>
    <xf numFmtId="0" fontId="27" fillId="0" borderId="38" xfId="0" applyFont="1" applyBorder="1" applyAlignment="1">
      <alignment horizontal="center" vertical="center"/>
    </xf>
    <xf numFmtId="0" fontId="53" fillId="0" borderId="0" xfId="0" applyFont="1" applyAlignment="1">
      <alignment vertical="center" wrapText="1"/>
    </xf>
    <xf numFmtId="0" fontId="31" fillId="0" borderId="0" xfId="0" applyFont="1" applyAlignment="1">
      <alignment vertical="center" wrapText="1"/>
    </xf>
    <xf numFmtId="0" fontId="4" fillId="9" borderId="7" xfId="0" applyFont="1" applyFill="1" applyBorder="1" applyAlignment="1">
      <alignment horizontal="center" vertical="center" wrapText="1"/>
    </xf>
    <xf numFmtId="0" fontId="5" fillId="19" borderId="7" xfId="0" applyFont="1" applyFill="1" applyBorder="1" applyAlignment="1">
      <alignment horizontal="center" vertical="center" wrapText="1"/>
    </xf>
    <xf numFmtId="0" fontId="5" fillId="20" borderId="7"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4" fillId="9" borderId="7" xfId="0" applyFont="1" applyFill="1" applyBorder="1" applyAlignment="1">
      <alignment horizontal="left" vertical="center" wrapText="1"/>
    </xf>
    <xf numFmtId="0" fontId="49" fillId="6" borderId="7" xfId="0" applyFont="1" applyFill="1" applyBorder="1" applyAlignment="1">
      <alignment horizontal="left" vertical="center" wrapText="1"/>
    </xf>
    <xf numFmtId="1" fontId="34" fillId="0" borderId="36" xfId="0" applyNumberFormat="1" applyFont="1" applyBorder="1" applyAlignment="1">
      <alignment horizontal="left" vertical="center" wrapText="1"/>
    </xf>
    <xf numFmtId="1" fontId="34" fillId="0" borderId="0" xfId="0" applyNumberFormat="1" applyFont="1" applyAlignment="1">
      <alignment horizontal="left" vertical="center" wrapText="1"/>
    </xf>
    <xf numFmtId="1" fontId="34" fillId="0" borderId="39" xfId="0" applyNumberFormat="1" applyFont="1" applyBorder="1" applyAlignment="1">
      <alignment horizontal="left" vertical="center" wrapText="1"/>
    </xf>
    <xf numFmtId="0" fontId="31" fillId="0" borderId="0" xfId="0" applyFont="1" applyAlignment="1">
      <alignment horizontal="left" vertical="center"/>
    </xf>
    <xf numFmtId="0" fontId="31" fillId="0" borderId="5" xfId="0" applyFont="1" applyBorder="1" applyAlignment="1">
      <alignment horizontal="left" vertical="center"/>
    </xf>
    <xf numFmtId="0" fontId="31" fillId="0" borderId="35" xfId="0" applyFont="1" applyBorder="1" applyAlignment="1">
      <alignment horizontal="left" vertical="center" wrapText="1"/>
    </xf>
    <xf numFmtId="0" fontId="31" fillId="0" borderId="40" xfId="0" applyFont="1" applyBorder="1" applyAlignment="1">
      <alignment horizontal="left" vertical="center"/>
    </xf>
    <xf numFmtId="0" fontId="31" fillId="0" borderId="41" xfId="0" applyFont="1" applyBorder="1" applyAlignment="1">
      <alignment horizontal="left" vertical="center" wrapText="1"/>
    </xf>
    <xf numFmtId="0" fontId="31" fillId="0" borderId="37" xfId="0" applyFont="1" applyBorder="1" applyAlignment="1">
      <alignment horizontal="left" vertical="center"/>
    </xf>
    <xf numFmtId="0" fontId="31" fillId="0" borderId="38" xfId="0" applyFont="1" applyBorder="1" applyAlignment="1">
      <alignment horizontal="left" vertical="center" wrapText="1"/>
    </xf>
    <xf numFmtId="0" fontId="31" fillId="0" borderId="5" xfId="0" applyFont="1" applyBorder="1" applyAlignment="1">
      <alignment horizontal="center" vertical="center"/>
    </xf>
    <xf numFmtId="0" fontId="31" fillId="0" borderId="37" xfId="0" applyFont="1" applyBorder="1" applyAlignment="1">
      <alignment horizontal="center" vertical="center"/>
    </xf>
    <xf numFmtId="0" fontId="31" fillId="0" borderId="40" xfId="0" applyFont="1" applyBorder="1" applyAlignment="1">
      <alignment horizontal="center" vertical="center"/>
    </xf>
    <xf numFmtId="0" fontId="31" fillId="0" borderId="41" xfId="0" applyFont="1" applyBorder="1" applyAlignment="1">
      <alignment horizontal="center" vertical="center" wrapText="1"/>
    </xf>
    <xf numFmtId="0" fontId="31" fillId="3" borderId="41" xfId="0" applyFont="1" applyFill="1" applyBorder="1" applyAlignment="1">
      <alignment horizontal="left" vertical="center" wrapText="1"/>
    </xf>
    <xf numFmtId="22" fontId="27" fillId="0" borderId="36" xfId="0" applyNumberFormat="1" applyFont="1" applyBorder="1" applyAlignment="1">
      <alignment vertical="center"/>
    </xf>
    <xf numFmtId="22" fontId="27" fillId="0" borderId="0" xfId="0" applyNumberFormat="1" applyFont="1" applyAlignment="1">
      <alignment vertical="center"/>
    </xf>
    <xf numFmtId="22" fontId="27" fillId="0" borderId="39" xfId="0" applyNumberFormat="1" applyFont="1" applyBorder="1" applyAlignment="1">
      <alignment vertical="center"/>
    </xf>
    <xf numFmtId="0" fontId="41" fillId="0" borderId="39" xfId="0" applyFont="1" applyBorder="1" applyAlignment="1">
      <alignment horizontal="left" vertical="center" wrapText="1"/>
    </xf>
    <xf numFmtId="0" fontId="17" fillId="0" borderId="36" xfId="0" applyFont="1" applyBorder="1" applyAlignment="1">
      <alignment vertical="center"/>
    </xf>
    <xf numFmtId="22" fontId="36" fillId="0" borderId="36" xfId="0" applyNumberFormat="1" applyFont="1" applyBorder="1" applyAlignment="1">
      <alignment vertical="center"/>
    </xf>
    <xf numFmtId="22" fontId="36" fillId="0" borderId="0" xfId="0" applyNumberFormat="1" applyFont="1" applyAlignment="1">
      <alignment vertical="center"/>
    </xf>
    <xf numFmtId="0" fontId="27" fillId="0" borderId="36" xfId="0" applyFont="1" applyBorder="1" applyAlignment="1">
      <alignment vertical="center"/>
    </xf>
    <xf numFmtId="0" fontId="41" fillId="0" borderId="0" xfId="0" applyFont="1" applyAlignment="1">
      <alignment vertical="center"/>
    </xf>
    <xf numFmtId="16" fontId="17" fillId="0" borderId="39" xfId="0" applyNumberFormat="1" applyFont="1" applyBorder="1" applyAlignment="1">
      <alignment horizontal="center" vertical="center"/>
    </xf>
    <xf numFmtId="0" fontId="17" fillId="0" borderId="39" xfId="0" applyFont="1" applyBorder="1" applyAlignment="1">
      <alignment horizontal="center" vertical="center"/>
    </xf>
    <xf numFmtId="20" fontId="17" fillId="0" borderId="39" xfId="0" applyNumberFormat="1" applyFont="1" applyBorder="1" applyAlignment="1">
      <alignment horizontal="center" vertical="center"/>
    </xf>
    <xf numFmtId="16" fontId="17" fillId="0" borderId="0" xfId="0" applyNumberFormat="1" applyFont="1" applyAlignment="1">
      <alignment horizontal="center" vertical="center"/>
    </xf>
    <xf numFmtId="0" fontId="34" fillId="9" borderId="7" xfId="0" applyFont="1" applyFill="1" applyBorder="1" applyAlignment="1">
      <alignment horizontal="center" vertical="center" wrapText="1"/>
    </xf>
    <xf numFmtId="0" fontId="34" fillId="19" borderId="7" xfId="0" applyFont="1" applyFill="1" applyBorder="1" applyAlignment="1">
      <alignment horizontal="center" vertical="center" wrapText="1"/>
    </xf>
    <xf numFmtId="0" fontId="34" fillId="20" borderId="7" xfId="0" applyFont="1" applyFill="1" applyBorder="1" applyAlignment="1">
      <alignment horizontal="center" vertical="center" wrapText="1"/>
    </xf>
    <xf numFmtId="0" fontId="27" fillId="9" borderId="7" xfId="0" applyFont="1" applyFill="1" applyBorder="1" applyAlignment="1">
      <alignment horizontal="left" vertical="center" wrapText="1"/>
    </xf>
    <xf numFmtId="0" fontId="31" fillId="0" borderId="38" xfId="0" applyFont="1" applyBorder="1" applyAlignment="1">
      <alignment horizontal="center" vertical="center"/>
    </xf>
    <xf numFmtId="16" fontId="41" fillId="0" borderId="36" xfId="0" applyNumberFormat="1" applyFont="1" applyBorder="1" applyAlignment="1">
      <alignment horizontal="center" vertical="center"/>
    </xf>
    <xf numFmtId="20" fontId="41" fillId="0" borderId="36" xfId="0" applyNumberFormat="1" applyFont="1" applyBorder="1" applyAlignment="1">
      <alignment horizontal="center" vertical="center"/>
    </xf>
    <xf numFmtId="16" fontId="41" fillId="0" borderId="0" xfId="0" applyNumberFormat="1" applyFont="1" applyAlignment="1">
      <alignment horizontal="center" vertical="center"/>
    </xf>
    <xf numFmtId="20" fontId="41" fillId="0" borderId="0" xfId="0" applyNumberFormat="1" applyFont="1" applyAlignment="1">
      <alignment horizontal="center" vertical="center"/>
    </xf>
    <xf numFmtId="166" fontId="34" fillId="3" borderId="0" xfId="0" applyNumberFormat="1" applyFont="1" applyFill="1" applyAlignment="1">
      <alignment horizontal="center" vertical="center" wrapText="1"/>
    </xf>
    <xf numFmtId="46" fontId="8" fillId="0" borderId="25" xfId="0" applyNumberFormat="1" applyFont="1" applyBorder="1" applyAlignment="1">
      <alignment horizontal="center" vertical="center"/>
    </xf>
    <xf numFmtId="46" fontId="8" fillId="0" borderId="4" xfId="0" applyNumberFormat="1" applyFont="1" applyBorder="1" applyAlignment="1">
      <alignment horizontal="center" vertical="center"/>
    </xf>
    <xf numFmtId="16" fontId="41" fillId="0" borderId="39" xfId="0" applyNumberFormat="1" applyFont="1" applyBorder="1" applyAlignment="1">
      <alignment horizontal="center" vertical="center"/>
    </xf>
    <xf numFmtId="20" fontId="41" fillId="0" borderId="39" xfId="0" applyNumberFormat="1" applyFont="1" applyBorder="1" applyAlignment="1">
      <alignment horizontal="center" vertical="center"/>
    </xf>
    <xf numFmtId="20" fontId="34" fillId="0" borderId="39" xfId="0" applyNumberFormat="1" applyFont="1" applyBorder="1" applyAlignment="1">
      <alignment horizontal="center" vertical="center" wrapText="1"/>
    </xf>
    <xf numFmtId="0" fontId="31" fillId="0" borderId="0" xfId="0" applyFont="1" applyAlignment="1">
      <alignment horizontal="center" vertical="center" wrapText="1"/>
    </xf>
    <xf numFmtId="20" fontId="34" fillId="0" borderId="36" xfId="0" applyNumberFormat="1" applyFont="1" applyBorder="1" applyAlignment="1">
      <alignment horizontal="center" vertical="center" wrapText="1"/>
    </xf>
    <xf numFmtId="20" fontId="31" fillId="0" borderId="0" xfId="0" applyNumberFormat="1" applyFont="1" applyAlignment="1">
      <alignment vertical="center"/>
    </xf>
    <xf numFmtId="46" fontId="31" fillId="0" borderId="25" xfId="0" applyNumberFormat="1" applyFont="1" applyBorder="1" applyAlignment="1">
      <alignment horizontal="center" vertical="center"/>
    </xf>
    <xf numFmtId="46" fontId="31" fillId="0" borderId="4" xfId="0" applyNumberFormat="1" applyFont="1" applyBorder="1" applyAlignment="1">
      <alignment horizontal="center" vertical="center"/>
    </xf>
    <xf numFmtId="0" fontId="27" fillId="0" borderId="41" xfId="0" applyFont="1" applyBorder="1" applyAlignment="1">
      <alignment horizontal="left" vertical="center" wrapText="1"/>
    </xf>
    <xf numFmtId="49" fontId="27" fillId="0" borderId="5" xfId="1" applyNumberFormat="1" applyFont="1" applyBorder="1" applyAlignment="1">
      <alignment horizontal="left" vertical="center" wrapText="1"/>
    </xf>
    <xf numFmtId="49" fontId="27" fillId="0" borderId="36" xfId="1" applyNumberFormat="1" applyFont="1" applyBorder="1" applyAlignment="1">
      <alignment horizontal="center" vertical="center" wrapText="1"/>
    </xf>
    <xf numFmtId="164" fontId="27" fillId="0" borderId="36" xfId="0" applyNumberFormat="1" applyFont="1" applyBorder="1" applyAlignment="1">
      <alignment horizontal="center" vertical="center" wrapText="1"/>
    </xf>
    <xf numFmtId="1" fontId="27" fillId="0" borderId="36" xfId="0" applyNumberFormat="1" applyFont="1" applyBorder="1" applyAlignment="1">
      <alignment horizontal="center" vertical="center" wrapText="1"/>
    </xf>
    <xf numFmtId="49" fontId="27" fillId="0" borderId="0" xfId="1" applyNumberFormat="1" applyFont="1" applyAlignment="1">
      <alignment horizontal="center" vertical="center" wrapText="1"/>
    </xf>
    <xf numFmtId="164" fontId="27" fillId="0" borderId="0" xfId="0" applyNumberFormat="1" applyFont="1" applyAlignment="1">
      <alignment horizontal="center" vertical="center" wrapText="1"/>
    </xf>
    <xf numFmtId="1" fontId="27" fillId="0" borderId="0" xfId="0" applyNumberFormat="1" applyFont="1" applyAlignment="1">
      <alignment horizontal="center" vertical="center" wrapText="1"/>
    </xf>
    <xf numFmtId="49" fontId="27" fillId="0" borderId="39" xfId="1" applyNumberFormat="1" applyFont="1" applyBorder="1" applyAlignment="1">
      <alignment horizontal="center" vertical="center" wrapText="1"/>
    </xf>
    <xf numFmtId="164" fontId="27" fillId="0" borderId="39" xfId="0" applyNumberFormat="1" applyFont="1" applyBorder="1" applyAlignment="1">
      <alignment horizontal="center" vertical="center" wrapText="1"/>
    </xf>
    <xf numFmtId="1" fontId="27" fillId="0" borderId="39" xfId="0" applyNumberFormat="1" applyFont="1" applyBorder="1" applyAlignment="1">
      <alignment horizontal="center" vertical="center" wrapText="1"/>
    </xf>
    <xf numFmtId="0" fontId="27" fillId="0" borderId="35" xfId="0" applyFont="1" applyBorder="1" applyAlignment="1">
      <alignment horizontal="left" vertical="center" wrapText="1"/>
    </xf>
    <xf numFmtId="49" fontId="34" fillId="0" borderId="5" xfId="1" applyNumberFormat="1" applyFont="1" applyBorder="1" applyAlignment="1">
      <alignment horizontal="left" vertical="center" wrapText="1"/>
    </xf>
    <xf numFmtId="49" fontId="27" fillId="0" borderId="37" xfId="1" applyNumberFormat="1" applyFont="1" applyBorder="1" applyAlignment="1">
      <alignment horizontal="left" vertical="center" wrapText="1"/>
    </xf>
    <xf numFmtId="49" fontId="34" fillId="0" borderId="37" xfId="1" applyNumberFormat="1" applyFont="1" applyBorder="1" applyAlignment="1">
      <alignment horizontal="left" vertical="center" wrapText="1"/>
    </xf>
    <xf numFmtId="0" fontId="46" fillId="0" borderId="0" xfId="0" applyFont="1" applyAlignment="1">
      <alignment horizontal="center" vertical="center" wrapText="1"/>
    </xf>
    <xf numFmtId="0" fontId="47" fillId="9" borderId="7" xfId="0" applyFont="1" applyFill="1" applyBorder="1" applyAlignment="1">
      <alignment horizontal="left" vertical="center" wrapText="1"/>
    </xf>
    <xf numFmtId="0" fontId="47" fillId="9" borderId="7" xfId="0" applyFont="1" applyFill="1" applyBorder="1" applyAlignment="1">
      <alignment horizontal="center" vertical="center"/>
    </xf>
    <xf numFmtId="0" fontId="46" fillId="7" borderId="7" xfId="0" applyFont="1" applyFill="1" applyBorder="1" applyAlignment="1">
      <alignment horizontal="center" vertical="center" wrapText="1"/>
    </xf>
    <xf numFmtId="0" fontId="51" fillId="10" borderId="7" xfId="0" applyFont="1" applyFill="1" applyBorder="1" applyAlignment="1">
      <alignment horizontal="center" vertical="center" wrapText="1"/>
    </xf>
    <xf numFmtId="0" fontId="46" fillId="6" borderId="7" xfId="0" applyFont="1" applyFill="1" applyBorder="1" applyAlignment="1">
      <alignment horizontal="left" vertical="center" wrapText="1"/>
    </xf>
    <xf numFmtId="0" fontId="51" fillId="0" borderId="0" xfId="0" applyFont="1" applyAlignment="1">
      <alignment horizontal="center" vertical="center" wrapText="1"/>
    </xf>
    <xf numFmtId="0" fontId="47" fillId="0" borderId="5" xfId="0" applyFont="1" applyBorder="1" applyAlignment="1">
      <alignment horizontal="left" vertical="center" wrapText="1"/>
    </xf>
    <xf numFmtId="0" fontId="47" fillId="0" borderId="36" xfId="0" applyFont="1" applyBorder="1" applyAlignment="1">
      <alignment horizontal="center" vertical="center"/>
    </xf>
    <xf numFmtId="0" fontId="46" fillId="0" borderId="36" xfId="0" applyFont="1" applyBorder="1" applyAlignment="1">
      <alignment horizontal="center" vertical="center" wrapText="1"/>
    </xf>
    <xf numFmtId="0" fontId="51" fillId="0" borderId="36" xfId="0" applyFont="1" applyBorder="1" applyAlignment="1">
      <alignment horizontal="center" vertical="center" wrapText="1"/>
    </xf>
    <xf numFmtId="0" fontId="47" fillId="0" borderId="37" xfId="0" applyFont="1" applyBorder="1" applyAlignment="1">
      <alignment horizontal="left" vertical="center" wrapText="1"/>
    </xf>
    <xf numFmtId="0" fontId="46" fillId="0" borderId="38" xfId="0" applyFont="1" applyBorder="1" applyAlignment="1">
      <alignment horizontal="center" vertical="center" wrapText="1"/>
    </xf>
    <xf numFmtId="0" fontId="47" fillId="0" borderId="40" xfId="0" applyFont="1" applyBorder="1" applyAlignment="1">
      <alignment horizontal="left" vertical="center" wrapText="1"/>
    </xf>
    <xf numFmtId="0" fontId="47" fillId="0" borderId="39" xfId="0" applyFont="1" applyBorder="1" applyAlignment="1">
      <alignment horizontal="center" vertical="center"/>
    </xf>
    <xf numFmtId="0" fontId="46" fillId="0" borderId="39" xfId="0" applyFont="1" applyBorder="1" applyAlignment="1">
      <alignment horizontal="center" vertical="center" wrapText="1"/>
    </xf>
    <xf numFmtId="0" fontId="51" fillId="0" borderId="39" xfId="0" applyFont="1" applyBorder="1" applyAlignment="1">
      <alignment horizontal="center" vertical="center" wrapText="1"/>
    </xf>
    <xf numFmtId="0" fontId="41" fillId="0" borderId="0" xfId="0" applyFont="1" applyAlignment="1">
      <alignment horizontal="left" vertical="center"/>
    </xf>
    <xf numFmtId="0" fontId="27" fillId="0" borderId="35" xfId="1" applyFont="1" applyBorder="1" applyAlignment="1">
      <alignment horizontal="left" vertical="center" wrapText="1"/>
    </xf>
    <xf numFmtId="16" fontId="47" fillId="0" borderId="36" xfId="0" applyNumberFormat="1" applyFont="1" applyBorder="1" applyAlignment="1">
      <alignment horizontal="center" vertical="center"/>
    </xf>
    <xf numFmtId="16" fontId="47" fillId="0" borderId="0" xfId="0" applyNumberFormat="1" applyFont="1" applyAlignment="1">
      <alignment horizontal="center" vertical="center"/>
    </xf>
    <xf numFmtId="0" fontId="34" fillId="0" borderId="36" xfId="0" applyFont="1" applyBorder="1" applyAlignment="1">
      <alignment vertical="center"/>
    </xf>
    <xf numFmtId="0" fontId="34" fillId="0" borderId="39" xfId="0" applyFont="1" applyBorder="1" applyAlignment="1">
      <alignment vertical="center"/>
    </xf>
    <xf numFmtId="0" fontId="46" fillId="0" borderId="35" xfId="0" applyFont="1" applyBorder="1" applyAlignment="1">
      <alignment horizontal="left" vertical="center" wrapText="1"/>
    </xf>
    <xf numFmtId="0" fontId="31" fillId="0" borderId="37" xfId="0" applyFont="1" applyBorder="1" applyAlignment="1">
      <alignment vertical="center" wrapText="1"/>
    </xf>
    <xf numFmtId="0" fontId="41" fillId="0" borderId="0" xfId="0" applyFont="1" applyAlignment="1">
      <alignment horizontal="left" vertical="center" wrapText="1"/>
    </xf>
    <xf numFmtId="0" fontId="41" fillId="0" borderId="38" xfId="0" applyFont="1" applyBorder="1" applyAlignment="1">
      <alignment vertical="center" wrapText="1"/>
    </xf>
    <xf numFmtId="0" fontId="41" fillId="0" borderId="41" xfId="0" applyFont="1" applyBorder="1" applyAlignment="1">
      <alignment vertical="center"/>
    </xf>
    <xf numFmtId="0" fontId="41" fillId="0" borderId="38" xfId="0" applyFont="1" applyBorder="1" applyAlignment="1">
      <alignment vertical="center"/>
    </xf>
    <xf numFmtId="16" fontId="47" fillId="0" borderId="39" xfId="0" applyNumberFormat="1" applyFont="1" applyBorder="1" applyAlignment="1">
      <alignment horizontal="center" vertical="center"/>
    </xf>
    <xf numFmtId="0" fontId="34" fillId="0" borderId="41" xfId="1" applyFont="1" applyBorder="1" applyAlignment="1">
      <alignment horizontal="left" vertical="center" wrapText="1"/>
    </xf>
    <xf numFmtId="49" fontId="27" fillId="0" borderId="40" xfId="1" applyNumberFormat="1" applyFont="1" applyBorder="1" applyAlignment="1">
      <alignment horizontal="left" vertical="center" wrapText="1"/>
    </xf>
    <xf numFmtId="49" fontId="27" fillId="0" borderId="33" xfId="1" applyNumberFormat="1" applyFont="1" applyBorder="1" applyAlignment="1">
      <alignment horizontal="center" vertical="center" wrapText="1"/>
    </xf>
    <xf numFmtId="164" fontId="27" fillId="0" borderId="33" xfId="0" applyNumberFormat="1" applyFont="1" applyBorder="1" applyAlignment="1">
      <alignment horizontal="center" vertical="center" wrapText="1"/>
    </xf>
    <xf numFmtId="49" fontId="27" fillId="0" borderId="26" xfId="1" applyNumberFormat="1" applyFont="1" applyBorder="1" applyAlignment="1">
      <alignment horizontal="left" vertical="center" wrapText="1"/>
    </xf>
    <xf numFmtId="0" fontId="27" fillId="0" borderId="33" xfId="0" applyFont="1" applyBorder="1" applyAlignment="1">
      <alignment horizontal="center" vertical="center" wrapText="1"/>
    </xf>
    <xf numFmtId="0" fontId="31" fillId="0" borderId="38" xfId="0" applyFont="1" applyBorder="1" applyAlignment="1">
      <alignment horizontal="left" vertical="center"/>
    </xf>
    <xf numFmtId="16" fontId="34" fillId="0" borderId="33" xfId="0" applyNumberFormat="1" applyFont="1" applyBorder="1" applyAlignment="1">
      <alignment horizontal="center" vertical="center" wrapText="1"/>
    </xf>
    <xf numFmtId="1" fontId="16" fillId="0" borderId="4" xfId="1" applyNumberFormat="1" applyFont="1" applyBorder="1" applyAlignment="1">
      <alignment horizontal="center" vertical="center" wrapText="1"/>
    </xf>
    <xf numFmtId="49" fontId="27" fillId="0" borderId="39" xfId="1" applyNumberFormat="1" applyFont="1" applyBorder="1" applyAlignment="1">
      <alignment horizontal="center" vertical="center"/>
    </xf>
    <xf numFmtId="164" fontId="27" fillId="0" borderId="39" xfId="0" applyNumberFormat="1" applyFont="1" applyBorder="1" applyAlignment="1">
      <alignment horizontal="center" vertical="center"/>
    </xf>
    <xf numFmtId="0" fontId="31" fillId="0" borderId="39" xfId="0" applyFont="1" applyBorder="1" applyAlignment="1">
      <alignment horizontal="left" vertical="center"/>
    </xf>
    <xf numFmtId="1" fontId="36" fillId="0" borderId="0" xfId="0" applyNumberFormat="1" applyFont="1" applyAlignment="1">
      <alignment horizontal="center" vertical="center" wrapText="1"/>
    </xf>
    <xf numFmtId="0" fontId="27" fillId="0" borderId="38" xfId="1" applyFont="1" applyBorder="1" applyAlignment="1">
      <alignment horizontal="left" vertical="center" wrapText="1"/>
    </xf>
    <xf numFmtId="49" fontId="34" fillId="0" borderId="5" xfId="1" applyNumberFormat="1" applyFont="1" applyBorder="1" applyAlignment="1">
      <alignment horizontal="left" vertical="center"/>
    </xf>
    <xf numFmtId="49" fontId="27" fillId="0" borderId="36" xfId="1" applyNumberFormat="1" applyFont="1" applyBorder="1" applyAlignment="1">
      <alignment horizontal="center" vertical="center"/>
    </xf>
    <xf numFmtId="164" fontId="27" fillId="0" borderId="36" xfId="0" applyNumberFormat="1" applyFont="1" applyBorder="1" applyAlignment="1">
      <alignment horizontal="center" vertical="center"/>
    </xf>
    <xf numFmtId="0" fontId="31" fillId="0" borderId="36" xfId="0" applyFont="1" applyBorder="1" applyAlignment="1">
      <alignment horizontal="left" vertical="center"/>
    </xf>
    <xf numFmtId="0" fontId="31" fillId="0" borderId="36" xfId="0" applyFont="1" applyBorder="1" applyAlignment="1">
      <alignment horizontal="left" vertical="center" wrapText="1"/>
    </xf>
    <xf numFmtId="0" fontId="31" fillId="0" borderId="35" xfId="0" applyFont="1" applyBorder="1" applyAlignment="1">
      <alignment horizontal="left" vertical="center"/>
    </xf>
    <xf numFmtId="20" fontId="27" fillId="0" borderId="36" xfId="0" applyNumberFormat="1" applyFont="1" applyBorder="1" applyAlignment="1">
      <alignment horizontal="center" vertical="center" wrapText="1"/>
    </xf>
    <xf numFmtId="20" fontId="27" fillId="0" borderId="0" xfId="0" applyNumberFormat="1" applyFont="1" applyAlignment="1">
      <alignment horizontal="center" vertical="center" wrapText="1"/>
    </xf>
    <xf numFmtId="0" fontId="31" fillId="0" borderId="0" xfId="0" applyFont="1" applyAlignment="1">
      <alignment horizontal="left" vertical="center" wrapText="1"/>
    </xf>
    <xf numFmtId="16" fontId="27" fillId="0" borderId="36" xfId="0" applyNumberFormat="1" applyFont="1" applyBorder="1" applyAlignment="1">
      <alignment horizontal="center" vertical="center" wrapText="1"/>
    </xf>
    <xf numFmtId="0" fontId="36" fillId="0" borderId="38" xfId="1" applyFont="1" applyBorder="1" applyAlignment="1">
      <alignment horizontal="left" vertical="center" wrapText="1"/>
    </xf>
    <xf numFmtId="16" fontId="27" fillId="0" borderId="0" xfId="0" applyNumberFormat="1" applyFont="1" applyAlignment="1">
      <alignment horizontal="center" vertical="center" wrapText="1"/>
    </xf>
    <xf numFmtId="0" fontId="17" fillId="0" borderId="41" xfId="0" applyFont="1" applyBorder="1" applyAlignment="1">
      <alignment horizontal="left" vertical="center" wrapText="1"/>
    </xf>
    <xf numFmtId="0" fontId="31" fillId="0" borderId="39" xfId="0" applyFont="1" applyBorder="1" applyAlignment="1">
      <alignment horizontal="left" vertical="center" wrapText="1"/>
    </xf>
    <xf numFmtId="0" fontId="54" fillId="0" borderId="0" xfId="0" applyFont="1" applyAlignment="1">
      <alignment vertical="center" wrapText="1"/>
    </xf>
    <xf numFmtId="16" fontId="27" fillId="0" borderId="39" xfId="0" applyNumberFormat="1" applyFont="1" applyBorder="1" applyAlignment="1">
      <alignment horizontal="center" vertical="center" wrapText="1"/>
    </xf>
    <xf numFmtId="0" fontId="34" fillId="9" borderId="7" xfId="0" applyFont="1" applyFill="1" applyBorder="1" applyAlignment="1">
      <alignment vertical="center" wrapText="1"/>
    </xf>
    <xf numFmtId="46" fontId="31" fillId="0" borderId="0" xfId="0" applyNumberFormat="1" applyFont="1" applyAlignment="1">
      <alignment horizontal="center" vertical="center"/>
    </xf>
    <xf numFmtId="0" fontId="55" fillId="0" borderId="0" xfId="0" applyFont="1" applyAlignment="1">
      <alignment wrapText="1"/>
    </xf>
    <xf numFmtId="0" fontId="47" fillId="0" borderId="0" xfId="0" applyFont="1" applyAlignment="1">
      <alignment horizontal="center" vertical="center"/>
    </xf>
    <xf numFmtId="0" fontId="34" fillId="0" borderId="38" xfId="1" applyFont="1" applyBorder="1" applyAlignment="1">
      <alignment horizontal="left" vertical="center" wrapText="1"/>
    </xf>
    <xf numFmtId="0" fontId="46" fillId="0" borderId="41" xfId="0" applyFont="1" applyBorder="1" applyAlignment="1">
      <alignment horizontal="center" vertical="center" wrapText="1"/>
    </xf>
    <xf numFmtId="0" fontId="47" fillId="9" borderId="7" xfId="0" applyFont="1" applyFill="1" applyBorder="1" applyAlignment="1">
      <alignment horizontal="center" vertical="center" wrapText="1"/>
    </xf>
    <xf numFmtId="0" fontId="34" fillId="0" borderId="33" xfId="0" applyFont="1" applyBorder="1" applyAlignment="1">
      <alignment horizontal="center" vertical="center" wrapText="1"/>
    </xf>
    <xf numFmtId="0" fontId="27" fillId="0" borderId="30" xfId="0" applyFont="1" applyBorder="1" applyAlignment="1">
      <alignment horizontal="left" vertical="center" wrapText="1"/>
    </xf>
    <xf numFmtId="0" fontId="34" fillId="0" borderId="5" xfId="0" applyFont="1" applyBorder="1" applyAlignment="1">
      <alignment vertical="center"/>
    </xf>
    <xf numFmtId="16" fontId="34" fillId="0" borderId="36" xfId="0" applyNumberFormat="1" applyFont="1" applyBorder="1" applyAlignment="1">
      <alignment vertical="center"/>
    </xf>
    <xf numFmtId="0" fontId="34" fillId="0" borderId="37" xfId="0" applyFont="1" applyBorder="1" applyAlignment="1">
      <alignment vertical="center"/>
    </xf>
    <xf numFmtId="0" fontId="34" fillId="0" borderId="40" xfId="0" applyFont="1" applyBorder="1" applyAlignment="1">
      <alignment vertical="center"/>
    </xf>
    <xf numFmtId="16" fontId="34" fillId="0" borderId="0" xfId="0" applyNumberFormat="1" applyFont="1" applyAlignment="1">
      <alignment vertical="center"/>
    </xf>
    <xf numFmtId="0" fontId="34" fillId="0" borderId="26" xfId="0" applyFont="1" applyBorder="1" applyAlignment="1">
      <alignment vertical="center"/>
    </xf>
    <xf numFmtId="0" fontId="34" fillId="0" borderId="33" xfId="0" applyFont="1" applyBorder="1" applyAlignment="1">
      <alignment vertical="center"/>
    </xf>
    <xf numFmtId="16" fontId="34" fillId="0" borderId="33" xfId="0" applyNumberFormat="1" applyFont="1" applyBorder="1" applyAlignment="1">
      <alignment vertical="center"/>
    </xf>
    <xf numFmtId="0" fontId="34" fillId="0" borderId="36" xfId="0" applyFont="1" applyBorder="1" applyAlignment="1">
      <alignment horizontal="left" vertical="center"/>
    </xf>
    <xf numFmtId="0" fontId="34" fillId="0" borderId="0" xfId="0" applyFont="1" applyAlignment="1">
      <alignment horizontal="left" vertical="center"/>
    </xf>
    <xf numFmtId="0" fontId="34" fillId="0" borderId="39" xfId="0" applyFont="1" applyBorder="1" applyAlignment="1">
      <alignment horizontal="left" vertical="center"/>
    </xf>
    <xf numFmtId="0" fontId="34" fillId="0" borderId="33" xfId="0" applyFont="1" applyBorder="1" applyAlignment="1">
      <alignment horizontal="left" vertical="center"/>
    </xf>
    <xf numFmtId="20" fontId="31" fillId="0" borderId="36" xfId="0" applyNumberFormat="1" applyFont="1" applyBorder="1" applyAlignment="1">
      <alignment vertical="center"/>
    </xf>
    <xf numFmtId="20" fontId="31" fillId="0" borderId="33" xfId="0" applyNumberFormat="1" applyFont="1" applyBorder="1" applyAlignment="1">
      <alignment vertical="center"/>
    </xf>
    <xf numFmtId="0" fontId="47" fillId="0" borderId="0" xfId="0" applyFont="1" applyAlignment="1">
      <alignment horizontal="center" vertical="center" wrapText="1"/>
    </xf>
    <xf numFmtId="20" fontId="34" fillId="0" borderId="33" xfId="0" applyNumberFormat="1" applyFont="1" applyBorder="1" applyAlignment="1">
      <alignment horizontal="center" vertical="center" wrapText="1"/>
    </xf>
    <xf numFmtId="0" fontId="34" fillId="0" borderId="30" xfId="0" applyFont="1" applyBorder="1" applyAlignment="1">
      <alignment horizontal="left" vertical="center" wrapText="1"/>
    </xf>
    <xf numFmtId="0" fontId="5" fillId="0" borderId="0" xfId="0" applyFont="1"/>
    <xf numFmtId="0" fontId="17" fillId="0" borderId="41" xfId="0" applyFont="1" applyBorder="1" applyAlignment="1">
      <alignment horizontal="left" vertical="center"/>
    </xf>
    <xf numFmtId="0" fontId="41" fillId="0" borderId="38" xfId="0" applyFont="1" applyBorder="1" applyAlignment="1">
      <alignment horizontal="left" vertical="center" wrapText="1"/>
    </xf>
    <xf numFmtId="0" fontId="56" fillId="0" borderId="0" xfId="0" applyFont="1" applyAlignment="1">
      <alignment vertical="center" wrapText="1"/>
    </xf>
    <xf numFmtId="1" fontId="27" fillId="0" borderId="36" xfId="0" applyNumberFormat="1" applyFont="1" applyBorder="1" applyAlignment="1">
      <alignment horizontal="center" vertical="center"/>
    </xf>
    <xf numFmtId="1" fontId="27" fillId="0" borderId="39" xfId="0" applyNumberFormat="1" applyFont="1" applyBorder="1" applyAlignment="1">
      <alignment horizontal="center" vertical="center"/>
    </xf>
    <xf numFmtId="0" fontId="31" fillId="0" borderId="41" xfId="0" applyFont="1" applyBorder="1" applyAlignment="1">
      <alignment horizontal="left" vertical="center"/>
    </xf>
    <xf numFmtId="0" fontId="28" fillId="0" borderId="0" xfId="0" applyFont="1" applyAlignment="1">
      <alignment vertical="center" wrapText="1"/>
    </xf>
    <xf numFmtId="20" fontId="31" fillId="0" borderId="39" xfId="0" applyNumberFormat="1" applyFont="1" applyBorder="1" applyAlignment="1">
      <alignment vertical="center"/>
    </xf>
    <xf numFmtId="49" fontId="34" fillId="0" borderId="40" xfId="1" applyNumberFormat="1" applyFont="1" applyBorder="1" applyAlignment="1">
      <alignment horizontal="left" vertical="center" wrapText="1"/>
    </xf>
    <xf numFmtId="0" fontId="27" fillId="0" borderId="5" xfId="0" applyFont="1" applyBorder="1" applyAlignment="1">
      <alignment vertical="center"/>
    </xf>
    <xf numFmtId="0" fontId="27" fillId="0" borderId="37" xfId="0" applyFont="1" applyBorder="1" applyAlignment="1">
      <alignment vertical="center"/>
    </xf>
    <xf numFmtId="0" fontId="27" fillId="0" borderId="40" xfId="0" applyFont="1" applyBorder="1" applyAlignment="1">
      <alignment vertical="center"/>
    </xf>
    <xf numFmtId="16" fontId="11" fillId="0" borderId="0" xfId="0" applyNumberFormat="1" applyFont="1" applyAlignment="1">
      <alignment vertical="center"/>
    </xf>
    <xf numFmtId="20" fontId="11" fillId="0" borderId="0" xfId="0" applyNumberFormat="1" applyFont="1" applyAlignment="1">
      <alignment vertical="center"/>
    </xf>
    <xf numFmtId="49" fontId="30" fillId="0" borderId="0" xfId="1" applyNumberFormat="1" applyFont="1" applyAlignment="1">
      <alignment horizontal="center" vertical="center" wrapText="1"/>
    </xf>
    <xf numFmtId="0" fontId="46" fillId="0" borderId="38" xfId="0" applyFont="1" applyBorder="1" applyAlignment="1">
      <alignment horizontal="left" vertical="center" wrapText="1"/>
    </xf>
    <xf numFmtId="0" fontId="52" fillId="0" borderId="35" xfId="0" applyFont="1" applyBorder="1" applyAlignment="1">
      <alignment horizontal="left" vertical="center" wrapText="1"/>
    </xf>
    <xf numFmtId="16" fontId="34" fillId="0" borderId="39" xfId="0" applyNumberFormat="1" applyFont="1" applyBorder="1" applyAlignment="1">
      <alignment vertical="center"/>
    </xf>
    <xf numFmtId="16" fontId="34" fillId="0" borderId="0" xfId="0" applyNumberFormat="1" applyFont="1" applyAlignment="1">
      <alignment vertical="center" wrapText="1"/>
    </xf>
    <xf numFmtId="0" fontId="34" fillId="0" borderId="36" xfId="0" applyFont="1" applyBorder="1" applyAlignment="1">
      <alignment horizontal="left" vertical="center" wrapText="1"/>
    </xf>
    <xf numFmtId="16" fontId="34" fillId="0" borderId="36" xfId="0" applyNumberFormat="1" applyFont="1" applyBorder="1" applyAlignment="1">
      <alignment vertical="center" wrapText="1"/>
    </xf>
    <xf numFmtId="20" fontId="31" fillId="0" borderId="36" xfId="0" applyNumberFormat="1" applyFont="1" applyBorder="1" applyAlignment="1">
      <alignment vertical="center" wrapText="1"/>
    </xf>
    <xf numFmtId="15" fontId="34" fillId="0" borderId="0" xfId="0" applyNumberFormat="1" applyFont="1" applyAlignment="1">
      <alignment horizontal="left" vertical="center"/>
    </xf>
    <xf numFmtId="15" fontId="34" fillId="0" borderId="36" xfId="0" applyNumberFormat="1" applyFont="1" applyBorder="1" applyAlignment="1">
      <alignment horizontal="left" vertical="center"/>
    </xf>
    <xf numFmtId="0" fontId="47" fillId="0" borderId="38" xfId="0" applyFont="1" applyBorder="1" applyAlignment="1">
      <alignment horizontal="left" vertical="center" wrapText="1"/>
    </xf>
    <xf numFmtId="0" fontId="34" fillId="0" borderId="35" xfId="1" applyFont="1" applyBorder="1" applyAlignment="1">
      <alignment horizontal="left" vertical="center" wrapText="1"/>
    </xf>
    <xf numFmtId="22" fontId="34" fillId="0" borderId="36" xfId="0" applyNumberFormat="1" applyFont="1" applyBorder="1" applyAlignment="1">
      <alignment horizontal="center" vertical="center"/>
    </xf>
    <xf numFmtId="0" fontId="47" fillId="0" borderId="36" xfId="0" applyFont="1" applyBorder="1" applyAlignment="1">
      <alignment horizontal="center" vertical="center" wrapText="1"/>
    </xf>
    <xf numFmtId="0" fontId="34" fillId="0" borderId="35" xfId="0" applyFont="1" applyBorder="1" applyAlignment="1">
      <alignment vertical="center"/>
    </xf>
    <xf numFmtId="22" fontId="40" fillId="0" borderId="0" xfId="0" applyNumberFormat="1" applyFont="1" applyAlignment="1">
      <alignment vertical="center"/>
    </xf>
    <xf numFmtId="0" fontId="34" fillId="9" borderId="7" xfId="0" applyFont="1" applyFill="1" applyBorder="1" applyAlignment="1">
      <alignment horizontal="center" vertical="center"/>
    </xf>
    <xf numFmtId="16" fontId="34" fillId="0" borderId="36" xfId="0" applyNumberFormat="1" applyFont="1" applyBorder="1" applyAlignment="1">
      <alignment horizontal="center" vertical="center"/>
    </xf>
    <xf numFmtId="15" fontId="47" fillId="0" borderId="0" xfId="0" applyNumberFormat="1" applyFont="1" applyAlignment="1">
      <alignment horizontal="center" vertical="center" wrapText="1"/>
    </xf>
    <xf numFmtId="0" fontId="41" fillId="0" borderId="35" xfId="0" applyFont="1" applyBorder="1" applyAlignment="1">
      <alignment horizontal="left" vertical="center" wrapText="1"/>
    </xf>
    <xf numFmtId="0" fontId="41" fillId="3" borderId="35" xfId="0" applyFont="1" applyFill="1" applyBorder="1" applyAlignment="1">
      <alignment horizontal="left" vertical="center" wrapText="1"/>
    </xf>
    <xf numFmtId="0" fontId="47" fillId="0" borderId="36" xfId="0" applyFont="1" applyBorder="1" applyAlignment="1">
      <alignment vertical="center" wrapText="1"/>
    </xf>
    <xf numFmtId="0" fontId="8" fillId="0" borderId="0" xfId="0" applyFont="1" applyAlignment="1">
      <alignment vertical="center"/>
    </xf>
    <xf numFmtId="15" fontId="34" fillId="0" borderId="36" xfId="0" applyNumberFormat="1" applyFont="1" applyBorder="1" applyAlignment="1">
      <alignment horizontal="center" vertical="center"/>
    </xf>
    <xf numFmtId="0" fontId="53" fillId="0" borderId="35" xfId="0" applyFont="1" applyBorder="1" applyAlignment="1">
      <alignment horizontal="left" vertical="center" wrapText="1"/>
    </xf>
    <xf numFmtId="0" fontId="41" fillId="0" borderId="38" xfId="0" applyFont="1" applyBorder="1" applyAlignment="1">
      <alignment horizontal="left" vertical="center"/>
    </xf>
    <xf numFmtId="0" fontId="53" fillId="0" borderId="38" xfId="0" applyFont="1" applyBorder="1" applyAlignment="1">
      <alignment horizontal="left" vertical="center" wrapText="1"/>
    </xf>
    <xf numFmtId="0" fontId="47" fillId="0" borderId="35" xfId="0" applyFont="1" applyBorder="1" applyAlignment="1">
      <alignment horizontal="left" vertical="center"/>
    </xf>
    <xf numFmtId="0" fontId="47" fillId="0" borderId="38" xfId="0" applyFont="1" applyBorder="1" applyAlignment="1">
      <alignment horizontal="left" vertical="center"/>
    </xf>
    <xf numFmtId="16" fontId="47" fillId="0" borderId="36" xfId="0" applyNumberFormat="1" applyFont="1" applyBorder="1" applyAlignment="1">
      <alignment horizontal="center" vertical="center" wrapText="1"/>
    </xf>
    <xf numFmtId="0" fontId="41" fillId="0" borderId="36" xfId="0" applyFont="1" applyBorder="1" applyAlignment="1">
      <alignment horizontal="left" vertical="center"/>
    </xf>
    <xf numFmtId="16" fontId="17" fillId="0" borderId="0" xfId="0" applyNumberFormat="1" applyFont="1" applyAlignment="1">
      <alignment vertical="center"/>
    </xf>
    <xf numFmtId="20" fontId="17" fillId="0" borderId="0" xfId="0" applyNumberFormat="1" applyFont="1" applyAlignment="1">
      <alignment vertical="center"/>
    </xf>
    <xf numFmtId="0" fontId="40" fillId="0" borderId="0" xfId="0" applyFont="1" applyAlignment="1">
      <alignment vertical="center" wrapText="1"/>
    </xf>
    <xf numFmtId="0" fontId="57" fillId="0" borderId="0" xfId="0" applyFont="1" applyAlignment="1">
      <alignment wrapText="1"/>
    </xf>
    <xf numFmtId="16" fontId="31" fillId="0" borderId="33" xfId="0" applyNumberFormat="1" applyFont="1" applyBorder="1" applyAlignment="1">
      <alignment vertical="center"/>
    </xf>
    <xf numFmtId="0" fontId="31" fillId="0" borderId="33" xfId="0" applyFont="1" applyBorder="1" applyAlignment="1">
      <alignment vertical="center"/>
    </xf>
    <xf numFmtId="20" fontId="41" fillId="0" borderId="0" xfId="0" applyNumberFormat="1" applyFont="1" applyAlignment="1">
      <alignment vertical="center"/>
    </xf>
    <xf numFmtId="0" fontId="41" fillId="0" borderId="41" xfId="0" applyFont="1" applyBorder="1" applyAlignment="1">
      <alignment horizontal="left" vertical="center" wrapText="1"/>
    </xf>
    <xf numFmtId="0" fontId="41" fillId="0" borderId="41" xfId="0" applyFont="1" applyBorder="1" applyAlignment="1">
      <alignment horizontal="center" vertical="center" wrapText="1"/>
    </xf>
    <xf numFmtId="0" fontId="41" fillId="0" borderId="38" xfId="0" applyFont="1" applyBorder="1" applyAlignment="1">
      <alignment horizontal="center" vertical="center" wrapText="1"/>
    </xf>
    <xf numFmtId="0" fontId="41" fillId="0" borderId="35" xfId="0" applyFont="1" applyBorder="1" applyAlignment="1">
      <alignment horizontal="center" vertical="center" wrapText="1"/>
    </xf>
    <xf numFmtId="20" fontId="41" fillId="0" borderId="36" xfId="0" applyNumberFormat="1" applyFont="1" applyBorder="1" applyAlignment="1">
      <alignment vertical="center"/>
    </xf>
    <xf numFmtId="0" fontId="41" fillId="3" borderId="38" xfId="0" applyFont="1" applyFill="1" applyBorder="1" applyAlignment="1">
      <alignment horizontal="left" vertical="center" wrapText="1"/>
    </xf>
    <xf numFmtId="16" fontId="41" fillId="0" borderId="0" xfId="0" applyNumberFormat="1" applyFont="1" applyAlignment="1">
      <alignment vertical="center"/>
    </xf>
    <xf numFmtId="20" fontId="41" fillId="0" borderId="39" xfId="0" applyNumberFormat="1" applyFont="1" applyBorder="1" applyAlignment="1">
      <alignment vertical="center"/>
    </xf>
    <xf numFmtId="0" fontId="58" fillId="0" borderId="0" xfId="0" applyFont="1" applyAlignment="1">
      <alignment vertical="center" wrapText="1"/>
    </xf>
    <xf numFmtId="0" fontId="53" fillId="3" borderId="35" xfId="0" applyFont="1" applyFill="1" applyBorder="1" applyAlignment="1">
      <alignment vertical="center" wrapText="1"/>
    </xf>
    <xf numFmtId="16" fontId="15" fillId="0" borderId="36" xfId="0" applyNumberFormat="1" applyFont="1" applyBorder="1" applyAlignment="1">
      <alignment horizontal="center" vertical="center" wrapText="1"/>
    </xf>
    <xf numFmtId="16" fontId="15" fillId="0" borderId="39" xfId="0" applyNumberFormat="1" applyFont="1" applyBorder="1" applyAlignment="1">
      <alignment horizontal="center" vertical="center" wrapText="1"/>
    </xf>
    <xf numFmtId="16" fontId="27" fillId="0" borderId="36" xfId="0" applyNumberFormat="1" applyFont="1" applyBorder="1" applyAlignment="1">
      <alignment horizontal="center" vertical="center"/>
    </xf>
    <xf numFmtId="0" fontId="41" fillId="0" borderId="35" xfId="0" applyFont="1" applyBorder="1" applyAlignment="1">
      <alignment horizontal="left" vertical="center"/>
    </xf>
    <xf numFmtId="16" fontId="17" fillId="0" borderId="36" xfId="0" applyNumberFormat="1" applyFont="1" applyBorder="1" applyAlignment="1">
      <alignment vertical="center"/>
    </xf>
    <xf numFmtId="20" fontId="17" fillId="0" borderId="36" xfId="0" applyNumberFormat="1" applyFont="1" applyBorder="1" applyAlignment="1">
      <alignment vertical="center"/>
    </xf>
    <xf numFmtId="21" fontId="59" fillId="0" borderId="0" xfId="0" applyNumberFormat="1" applyFont="1"/>
    <xf numFmtId="0" fontId="59" fillId="0" borderId="0" xfId="0" applyFont="1"/>
    <xf numFmtId="46" fontId="31" fillId="0" borderId="0" xfId="0" applyNumberFormat="1" applyFont="1" applyAlignment="1">
      <alignment vertical="center"/>
    </xf>
    <xf numFmtId="20" fontId="47" fillId="0" borderId="36" xfId="0" applyNumberFormat="1" applyFont="1" applyBorder="1" applyAlignment="1">
      <alignment horizontal="center" vertical="center" wrapText="1"/>
    </xf>
    <xf numFmtId="0" fontId="47" fillId="0" borderId="5" xfId="0" applyFont="1" applyBorder="1" applyAlignment="1">
      <alignment horizontal="center" vertical="center" wrapText="1"/>
    </xf>
    <xf numFmtId="0" fontId="47" fillId="0" borderId="37" xfId="0" applyFont="1" applyBorder="1" applyAlignment="1">
      <alignment horizontal="center" vertical="center" wrapText="1"/>
    </xf>
    <xf numFmtId="0" fontId="34" fillId="0" borderId="5" xfId="0" applyFont="1" applyBorder="1" applyAlignment="1">
      <alignment horizontal="center" vertical="center"/>
    </xf>
    <xf numFmtId="0" fontId="34" fillId="0" borderId="37" xfId="0" applyFont="1" applyBorder="1" applyAlignment="1">
      <alignment horizontal="center" vertical="center"/>
    </xf>
    <xf numFmtId="16" fontId="34" fillId="0" borderId="0" xfId="0" applyNumberFormat="1" applyFont="1" applyAlignment="1">
      <alignment horizontal="center" vertical="center"/>
    </xf>
    <xf numFmtId="20" fontId="47" fillId="0" borderId="0" xfId="0" applyNumberFormat="1" applyFont="1" applyAlignment="1">
      <alignment horizontal="center" vertical="center" wrapText="1"/>
    </xf>
    <xf numFmtId="0" fontId="47" fillId="0" borderId="0" xfId="0" applyFont="1" applyAlignment="1">
      <alignment vertical="center" wrapText="1"/>
    </xf>
    <xf numFmtId="20" fontId="52" fillId="0" borderId="0" xfId="0" applyNumberFormat="1" applyFont="1" applyAlignment="1">
      <alignment horizontal="center" vertical="center" wrapText="1"/>
    </xf>
    <xf numFmtId="20" fontId="47" fillId="0" borderId="39" xfId="0" applyNumberFormat="1" applyFont="1" applyBorder="1" applyAlignment="1">
      <alignment horizontal="center" vertical="center" wrapText="1"/>
    </xf>
    <xf numFmtId="15" fontId="34" fillId="0" borderId="0" xfId="0" applyNumberFormat="1" applyFont="1" applyAlignment="1">
      <alignment horizontal="center" vertical="center"/>
    </xf>
    <xf numFmtId="20" fontId="52" fillId="0" borderId="36" xfId="0" applyNumberFormat="1" applyFont="1" applyBorder="1" applyAlignment="1">
      <alignment horizontal="center" vertical="center" wrapText="1"/>
    </xf>
    <xf numFmtId="16" fontId="47" fillId="0" borderId="0" xfId="0" applyNumberFormat="1" applyFont="1" applyAlignment="1">
      <alignment horizontal="center" vertical="center" wrapText="1"/>
    </xf>
    <xf numFmtId="21" fontId="59" fillId="0" borderId="26" xfId="0" applyNumberFormat="1" applyFont="1" applyBorder="1"/>
    <xf numFmtId="46" fontId="59" fillId="0" borderId="26" xfId="0" applyNumberFormat="1" applyFont="1" applyBorder="1"/>
    <xf numFmtId="46" fontId="31" fillId="0" borderId="30" xfId="0" applyNumberFormat="1" applyFont="1" applyBorder="1" applyAlignment="1">
      <alignment horizontal="center" vertical="center"/>
    </xf>
    <xf numFmtId="0" fontId="53" fillId="3" borderId="38" xfId="0" applyFont="1" applyFill="1" applyBorder="1" applyAlignment="1">
      <alignment vertical="center" wrapText="1"/>
    </xf>
    <xf numFmtId="0" fontId="17" fillId="0" borderId="38" xfId="0" applyFont="1" applyBorder="1" applyAlignment="1">
      <alignment horizontal="left" vertical="center" wrapText="1"/>
    </xf>
    <xf numFmtId="164" fontId="4" fillId="0" borderId="36" xfId="0" applyNumberFormat="1" applyFont="1" applyBorder="1" applyAlignment="1">
      <alignment horizontal="center" vertical="center" wrapText="1"/>
    </xf>
    <xf numFmtId="164" fontId="4" fillId="0" borderId="39" xfId="0" applyNumberFormat="1" applyFont="1" applyBorder="1" applyAlignment="1">
      <alignment horizontal="center" vertical="center" wrapText="1"/>
    </xf>
    <xf numFmtId="167" fontId="4" fillId="0" borderId="36" xfId="0" applyNumberFormat="1" applyFont="1" applyBorder="1" applyAlignment="1">
      <alignment horizontal="center" vertical="center" wrapText="1"/>
    </xf>
    <xf numFmtId="49" fontId="4" fillId="0" borderId="36" xfId="1" applyNumberFormat="1" applyFont="1" applyBorder="1" applyAlignment="1">
      <alignment horizontal="center" vertical="center" wrapText="1"/>
    </xf>
    <xf numFmtId="49" fontId="4" fillId="0" borderId="39" xfId="1" applyNumberFormat="1" applyFont="1" applyBorder="1" applyAlignment="1">
      <alignment horizontal="center" vertical="center" wrapText="1"/>
    </xf>
    <xf numFmtId="167" fontId="4" fillId="0" borderId="39" xfId="0" applyNumberFormat="1" applyFont="1" applyBorder="1" applyAlignment="1">
      <alignment horizontal="center" vertical="center" wrapText="1"/>
    </xf>
    <xf numFmtId="20" fontId="7" fillId="0" borderId="36" xfId="0" applyNumberFormat="1" applyFont="1" applyBorder="1" applyAlignment="1">
      <alignment vertical="center"/>
    </xf>
    <xf numFmtId="0" fontId="7" fillId="0" borderId="36" xfId="0" applyFont="1" applyBorder="1" applyAlignment="1">
      <alignment vertical="center"/>
    </xf>
    <xf numFmtId="16" fontId="11" fillId="0" borderId="36" xfId="0" applyNumberFormat="1" applyFont="1" applyBorder="1" applyAlignment="1">
      <alignment vertical="center"/>
    </xf>
    <xf numFmtId="20" fontId="11" fillId="0" borderId="36" xfId="0" applyNumberFormat="1" applyFont="1" applyBorder="1" applyAlignment="1">
      <alignment vertical="center"/>
    </xf>
    <xf numFmtId="20" fontId="7" fillId="3" borderId="36" xfId="0" applyNumberFormat="1" applyFont="1" applyFill="1" applyBorder="1" applyAlignment="1">
      <alignment vertical="center"/>
    </xf>
    <xf numFmtId="20" fontId="0" fillId="3" borderId="0" xfId="0" applyNumberFormat="1" applyFill="1" applyAlignment="1">
      <alignment vertical="center"/>
    </xf>
    <xf numFmtId="0" fontId="28" fillId="3" borderId="0" xfId="0" applyFont="1" applyFill="1" applyAlignment="1">
      <alignment vertical="center" wrapText="1"/>
    </xf>
    <xf numFmtId="0" fontId="28" fillId="0" borderId="0" xfId="0" applyFont="1" applyAlignment="1">
      <alignment vertical="center"/>
    </xf>
    <xf numFmtId="20" fontId="29" fillId="0" borderId="0" xfId="0" applyNumberFormat="1" applyFont="1" applyAlignment="1">
      <alignment vertical="center" wrapText="1"/>
    </xf>
    <xf numFmtId="20" fontId="29" fillId="0" borderId="36" xfId="0" applyNumberFormat="1" applyFont="1" applyBorder="1" applyAlignment="1">
      <alignment vertical="center"/>
    </xf>
    <xf numFmtId="20" fontId="44" fillId="0" borderId="36" xfId="0" applyNumberFormat="1" applyFont="1" applyBorder="1" applyAlignment="1">
      <alignment vertical="center" wrapText="1"/>
    </xf>
    <xf numFmtId="0" fontId="44" fillId="0" borderId="0" xfId="0" applyFont="1" applyAlignment="1">
      <alignment vertical="center" wrapText="1"/>
    </xf>
    <xf numFmtId="20" fontId="44" fillId="0" borderId="0" xfId="0" applyNumberFormat="1" applyFont="1" applyAlignment="1">
      <alignment vertical="center" wrapText="1"/>
    </xf>
    <xf numFmtId="0" fontId="44" fillId="0" borderId="39" xfId="0" applyFont="1" applyBorder="1" applyAlignment="1">
      <alignment vertical="center" wrapText="1"/>
    </xf>
    <xf numFmtId="164" fontId="49" fillId="0" borderId="26" xfId="0" applyNumberFormat="1" applyFont="1" applyBorder="1" applyAlignment="1">
      <alignment horizontal="center" vertical="center" wrapText="1"/>
    </xf>
    <xf numFmtId="20" fontId="55" fillId="0" borderId="0" xfId="0" applyNumberFormat="1" applyFont="1" applyAlignment="1">
      <alignment vertical="center" wrapText="1"/>
    </xf>
    <xf numFmtId="2" fontId="41" fillId="0" borderId="39" xfId="0" applyNumberFormat="1" applyFont="1" applyBorder="1" applyAlignment="1">
      <alignment horizontal="center" vertical="center"/>
    </xf>
    <xf numFmtId="0" fontId="7" fillId="0" borderId="39" xfId="0" applyFont="1" applyBorder="1" applyAlignment="1">
      <alignment vertical="center"/>
    </xf>
    <xf numFmtId="20" fontId="31" fillId="0" borderId="0" xfId="0" applyNumberFormat="1" applyFont="1" applyAlignment="1">
      <alignment vertical="center" wrapText="1"/>
    </xf>
    <xf numFmtId="16" fontId="27" fillId="0" borderId="39" xfId="0" applyNumberFormat="1" applyFont="1" applyBorder="1" applyAlignment="1">
      <alignment horizontal="center" vertical="center"/>
    </xf>
    <xf numFmtId="0" fontId="29" fillId="0" borderId="39" xfId="0" applyFont="1" applyBorder="1" applyAlignment="1">
      <alignment vertical="center"/>
    </xf>
    <xf numFmtId="16" fontId="11" fillId="0" borderId="39" xfId="0" applyNumberFormat="1" applyFont="1" applyBorder="1" applyAlignment="1">
      <alignment vertical="center"/>
    </xf>
    <xf numFmtId="20" fontId="11" fillId="0" borderId="39" xfId="0" applyNumberFormat="1" applyFont="1" applyBorder="1" applyAlignment="1">
      <alignment vertical="center"/>
    </xf>
    <xf numFmtId="0" fontId="11" fillId="0" borderId="39" xfId="0" applyFont="1" applyBorder="1" applyAlignment="1">
      <alignment vertical="center"/>
    </xf>
    <xf numFmtId="16" fontId="15" fillId="0" borderId="0" xfId="0" applyNumberFormat="1" applyFont="1" applyAlignment="1">
      <alignment horizontal="center" vertical="center" wrapText="1"/>
    </xf>
    <xf numFmtId="20" fontId="44" fillId="0" borderId="39" xfId="0" applyNumberFormat="1" applyFont="1" applyBorder="1" applyAlignment="1">
      <alignment vertical="center" wrapText="1"/>
    </xf>
    <xf numFmtId="49" fontId="4" fillId="0" borderId="0" xfId="1" applyNumberFormat="1" applyFont="1" applyAlignment="1">
      <alignment horizontal="center" vertical="center" wrapText="1"/>
    </xf>
    <xf numFmtId="167" fontId="4" fillId="0" borderId="0" xfId="0" applyNumberFormat="1" applyFont="1" applyAlignment="1">
      <alignment horizontal="center" vertical="center" wrapText="1"/>
    </xf>
    <xf numFmtId="0" fontId="46" fillId="9" borderId="7" xfId="0" applyFont="1" applyFill="1" applyBorder="1" applyAlignment="1">
      <alignment horizontal="center" vertical="center" wrapText="1"/>
    </xf>
    <xf numFmtId="0" fontId="51" fillId="0" borderId="0" xfId="0" applyFont="1" applyAlignment="1">
      <alignment vertical="center"/>
    </xf>
    <xf numFmtId="1" fontId="46" fillId="0" borderId="36" xfId="0" applyNumberFormat="1" applyFont="1" applyBorder="1" applyAlignment="1">
      <alignment horizontal="center" vertical="center" wrapText="1"/>
    </xf>
    <xf numFmtId="1" fontId="46" fillId="0" borderId="0" xfId="0" applyNumberFormat="1" applyFont="1" applyAlignment="1">
      <alignment horizontal="center" vertical="center" wrapText="1"/>
    </xf>
    <xf numFmtId="1" fontId="47" fillId="0" borderId="36" xfId="0" applyNumberFormat="1" applyFont="1" applyBorder="1" applyAlignment="1">
      <alignment horizontal="center" vertical="center" wrapText="1"/>
    </xf>
    <xf numFmtId="1" fontId="46" fillId="0" borderId="39" xfId="0" applyNumberFormat="1" applyFont="1" applyBorder="1" applyAlignment="1">
      <alignment horizontal="center" vertical="center" wrapText="1"/>
    </xf>
    <xf numFmtId="0" fontId="46" fillId="9" borderId="4" xfId="0" applyFont="1" applyFill="1" applyBorder="1" applyAlignment="1">
      <alignment horizontal="center" vertical="center" wrapText="1"/>
    </xf>
    <xf numFmtId="0" fontId="47" fillId="9" borderId="4" xfId="0" applyFont="1" applyFill="1" applyBorder="1" applyAlignment="1">
      <alignment horizontal="center" vertical="center" wrapText="1"/>
    </xf>
    <xf numFmtId="0" fontId="47" fillId="9" borderId="4" xfId="0" applyFont="1" applyFill="1" applyBorder="1" applyAlignment="1">
      <alignment horizontal="center" vertical="center"/>
    </xf>
    <xf numFmtId="0" fontId="47" fillId="19" borderId="4" xfId="0" applyFont="1" applyFill="1" applyBorder="1" applyAlignment="1">
      <alignment horizontal="center" vertical="center" wrapText="1"/>
    </xf>
    <xf numFmtId="0" fontId="47" fillId="20" borderId="4" xfId="0" applyFont="1" applyFill="1" applyBorder="1" applyAlignment="1">
      <alignment horizontal="center" vertical="center" wrapText="1"/>
    </xf>
    <xf numFmtId="49" fontId="49" fillId="0" borderId="37" xfId="1" applyNumberFormat="1" applyFont="1" applyBorder="1" applyAlignment="1">
      <alignment horizontal="left" vertical="center" wrapText="1"/>
    </xf>
    <xf numFmtId="49" fontId="49" fillId="0" borderId="0" xfId="1" applyNumberFormat="1" applyFont="1" applyAlignment="1">
      <alignment horizontal="center" vertical="center" wrapText="1"/>
    </xf>
    <xf numFmtId="164" fontId="49" fillId="0" borderId="0" xfId="0" applyNumberFormat="1" applyFont="1" applyAlignment="1">
      <alignment horizontal="center" vertical="center" wrapText="1"/>
    </xf>
    <xf numFmtId="167" fontId="49" fillId="0" borderId="0" xfId="0" applyNumberFormat="1" applyFont="1" applyAlignment="1">
      <alignment horizontal="center" vertical="center" wrapText="1"/>
    </xf>
    <xf numFmtId="20" fontId="51" fillId="0" borderId="0" xfId="0" applyNumberFormat="1" applyFont="1" applyAlignment="1">
      <alignment horizontal="center" vertical="center"/>
    </xf>
    <xf numFmtId="16" fontId="59" fillId="0" borderId="0" xfId="0" applyNumberFormat="1" applyFont="1" applyAlignment="1">
      <alignment vertical="center"/>
    </xf>
    <xf numFmtId="20" fontId="59" fillId="0" borderId="0" xfId="0" applyNumberFormat="1" applyFont="1" applyAlignment="1">
      <alignment vertical="center"/>
    </xf>
    <xf numFmtId="20" fontId="47" fillId="0" borderId="0" xfId="0" applyNumberFormat="1" applyFont="1" applyAlignment="1">
      <alignment horizontal="center" vertical="center"/>
    </xf>
    <xf numFmtId="0" fontId="59" fillId="0" borderId="0" xfId="0" applyFont="1" applyAlignment="1">
      <alignment vertical="center"/>
    </xf>
    <xf numFmtId="0" fontId="51" fillId="0" borderId="38" xfId="0" applyFont="1" applyBorder="1" applyAlignment="1">
      <alignment vertical="center" wrapText="1"/>
    </xf>
    <xf numFmtId="49" fontId="49" fillId="0" borderId="5" xfId="1" applyNumberFormat="1" applyFont="1" applyBorder="1" applyAlignment="1">
      <alignment horizontal="left" vertical="center" wrapText="1"/>
    </xf>
    <xf numFmtId="49" fontId="49" fillId="0" borderId="36" xfId="1" applyNumberFormat="1" applyFont="1" applyBorder="1" applyAlignment="1">
      <alignment horizontal="center" vertical="center" wrapText="1"/>
    </xf>
    <xf numFmtId="164" fontId="49" fillId="0" borderId="36" xfId="0" applyNumberFormat="1" applyFont="1" applyBorder="1" applyAlignment="1">
      <alignment horizontal="center" vertical="center" wrapText="1"/>
    </xf>
    <xf numFmtId="167" fontId="49" fillId="0" borderId="36" xfId="0" applyNumberFormat="1" applyFont="1" applyBorder="1" applyAlignment="1">
      <alignment horizontal="center" vertical="center" wrapText="1"/>
    </xf>
    <xf numFmtId="0" fontId="51" fillId="0" borderId="37" xfId="0" applyFont="1" applyBorder="1" applyAlignment="1">
      <alignment vertical="center"/>
    </xf>
    <xf numFmtId="0" fontId="51" fillId="0" borderId="40" xfId="0" applyFont="1" applyBorder="1" applyAlignment="1">
      <alignment vertical="center"/>
    </xf>
    <xf numFmtId="49" fontId="49" fillId="0" borderId="39" xfId="1" applyNumberFormat="1" applyFont="1" applyBorder="1" applyAlignment="1">
      <alignment horizontal="center" vertical="center" wrapText="1"/>
    </xf>
    <xf numFmtId="164" fontId="49" fillId="0" borderId="39" xfId="0" applyNumberFormat="1" applyFont="1" applyBorder="1" applyAlignment="1">
      <alignment horizontal="center" vertical="center" wrapText="1"/>
    </xf>
    <xf numFmtId="167" fontId="49" fillId="0" borderId="39" xfId="0" applyNumberFormat="1" applyFont="1" applyBorder="1" applyAlignment="1">
      <alignment horizontal="center" vertical="center" wrapText="1"/>
    </xf>
    <xf numFmtId="0" fontId="51" fillId="0" borderId="39" xfId="0" applyFont="1" applyBorder="1" applyAlignment="1">
      <alignment horizontal="center" vertical="center"/>
    </xf>
    <xf numFmtId="16" fontId="59" fillId="0" borderId="39" xfId="0" applyNumberFormat="1" applyFont="1" applyBorder="1" applyAlignment="1">
      <alignment vertical="center"/>
    </xf>
    <xf numFmtId="20" fontId="59" fillId="0" borderId="39" xfId="0" applyNumberFormat="1" applyFont="1" applyBorder="1" applyAlignment="1">
      <alignment vertical="center"/>
    </xf>
    <xf numFmtId="0" fontId="59" fillId="0" borderId="39" xfId="0" applyFont="1" applyBorder="1" applyAlignment="1">
      <alignment vertical="center"/>
    </xf>
    <xf numFmtId="0" fontId="51" fillId="0" borderId="39" xfId="0" applyFont="1" applyBorder="1" applyAlignment="1">
      <alignment vertical="center"/>
    </xf>
    <xf numFmtId="0" fontId="51" fillId="0" borderId="41" xfId="0" applyFont="1" applyBorder="1" applyAlignment="1">
      <alignment vertical="center" wrapText="1"/>
    </xf>
    <xf numFmtId="49" fontId="48" fillId="0" borderId="37" xfId="1" applyNumberFormat="1" applyFont="1" applyBorder="1" applyAlignment="1">
      <alignment horizontal="left" vertical="center" wrapText="1"/>
    </xf>
    <xf numFmtId="0" fontId="49" fillId="0" borderId="37" xfId="0" applyFont="1" applyBorder="1" applyAlignment="1">
      <alignment horizontal="left" vertical="center" wrapText="1"/>
    </xf>
    <xf numFmtId="0" fontId="48" fillId="0" borderId="0" xfId="0" applyFont="1" applyAlignment="1">
      <alignment horizontal="center" vertical="center" wrapText="1"/>
    </xf>
    <xf numFmtId="49" fontId="49" fillId="0" borderId="40" xfId="1" applyNumberFormat="1" applyFont="1" applyBorder="1" applyAlignment="1">
      <alignment horizontal="left" vertical="center" wrapText="1"/>
    </xf>
    <xf numFmtId="0" fontId="47" fillId="0" borderId="41" xfId="0" applyFont="1" applyBorder="1" applyAlignment="1">
      <alignment horizontal="left" vertical="center" wrapText="1"/>
    </xf>
    <xf numFmtId="20" fontId="59" fillId="3" borderId="0" xfId="0" applyNumberFormat="1" applyFont="1" applyFill="1" applyAlignment="1">
      <alignment vertical="center"/>
    </xf>
    <xf numFmtId="0" fontId="51" fillId="3" borderId="38" xfId="0" applyFont="1" applyFill="1" applyBorder="1" applyAlignment="1">
      <alignment vertical="center" wrapText="1"/>
    </xf>
    <xf numFmtId="16" fontId="60" fillId="0" borderId="0" xfId="0" applyNumberFormat="1" applyFont="1" applyAlignment="1">
      <alignment vertical="center"/>
    </xf>
    <xf numFmtId="20" fontId="60" fillId="0" borderId="0" xfId="0" applyNumberFormat="1" applyFont="1" applyAlignment="1">
      <alignment vertical="center"/>
    </xf>
    <xf numFmtId="0" fontId="52" fillId="0" borderId="0" xfId="0" applyFont="1" applyAlignment="1">
      <alignment vertical="center"/>
    </xf>
    <xf numFmtId="0" fontId="60" fillId="0" borderId="0" xfId="0" applyFont="1" applyAlignment="1">
      <alignment vertical="center"/>
    </xf>
    <xf numFmtId="49" fontId="48" fillId="0" borderId="40" xfId="1" applyNumberFormat="1" applyFont="1" applyBorder="1" applyAlignment="1">
      <alignment horizontal="left" vertical="center" wrapText="1"/>
    </xf>
    <xf numFmtId="20" fontId="51" fillId="0" borderId="39" xfId="0" applyNumberFormat="1" applyFont="1" applyBorder="1" applyAlignment="1">
      <alignment horizontal="center" vertical="center"/>
    </xf>
    <xf numFmtId="16" fontId="60" fillId="0" borderId="39" xfId="0" applyNumberFormat="1" applyFont="1" applyBorder="1" applyAlignment="1">
      <alignment vertical="center"/>
    </xf>
    <xf numFmtId="20" fontId="60" fillId="0" borderId="39" xfId="0" applyNumberFormat="1" applyFont="1" applyBorder="1" applyAlignment="1">
      <alignment vertical="center"/>
    </xf>
    <xf numFmtId="0" fontId="52" fillId="0" borderId="39" xfId="0" applyFont="1" applyBorder="1" applyAlignment="1">
      <alignment vertical="center"/>
    </xf>
    <xf numFmtId="0" fontId="60" fillId="0" borderId="39" xfId="0" applyFont="1" applyBorder="1" applyAlignment="1">
      <alignment vertical="center"/>
    </xf>
    <xf numFmtId="0" fontId="49" fillId="0" borderId="0" xfId="0" applyFont="1" applyAlignment="1">
      <alignment horizontal="center" vertical="center" wrapText="1"/>
    </xf>
    <xf numFmtId="0" fontId="48" fillId="0" borderId="37" xfId="0" applyFont="1" applyBorder="1" applyAlignment="1">
      <alignment horizontal="left" vertical="center" wrapText="1"/>
    </xf>
    <xf numFmtId="0" fontId="48" fillId="0" borderId="40" xfId="0" applyFont="1" applyBorder="1" applyAlignment="1">
      <alignment horizontal="left" vertical="center" wrapText="1"/>
    </xf>
    <xf numFmtId="15" fontId="49" fillId="0" borderId="39" xfId="0" applyNumberFormat="1" applyFont="1" applyBorder="1" applyAlignment="1">
      <alignment horizontal="center" vertical="center" wrapText="1"/>
    </xf>
    <xf numFmtId="0" fontId="51" fillId="0" borderId="0" xfId="0" applyFont="1" applyAlignment="1">
      <alignment horizontal="left" vertical="center"/>
    </xf>
    <xf numFmtId="0" fontId="51" fillId="7" borderId="25" xfId="0" applyFont="1" applyFill="1" applyBorder="1" applyAlignment="1">
      <alignment horizontal="center" vertical="center" wrapText="1"/>
    </xf>
    <xf numFmtId="46" fontId="51" fillId="0" borderId="25" xfId="0" applyNumberFormat="1" applyFont="1" applyBorder="1" applyAlignment="1">
      <alignment horizontal="center" vertical="center"/>
    </xf>
    <xf numFmtId="0" fontId="51" fillId="0" borderId="0" xfId="0" applyFont="1" applyAlignment="1">
      <alignment vertical="center" wrapText="1"/>
    </xf>
    <xf numFmtId="0" fontId="51" fillId="10" borderId="4" xfId="0" applyFont="1" applyFill="1" applyBorder="1" applyAlignment="1">
      <alignment horizontal="center" vertical="center" wrapText="1"/>
    </xf>
    <xf numFmtId="46" fontId="51" fillId="0" borderId="4" xfId="0" applyNumberFormat="1" applyFont="1" applyBorder="1" applyAlignment="1">
      <alignment horizontal="center" vertical="center"/>
    </xf>
    <xf numFmtId="0" fontId="3" fillId="2" borderId="1" xfId="1" applyFont="1" applyFill="1" applyBorder="1" applyAlignment="1">
      <alignment vertical="center"/>
    </xf>
    <xf numFmtId="0" fontId="51" fillId="3" borderId="0" xfId="0" applyFont="1" applyFill="1" applyAlignment="1">
      <alignment vertical="center" wrapText="1"/>
    </xf>
    <xf numFmtId="20" fontId="52" fillId="0" borderId="0" xfId="0" applyNumberFormat="1" applyFont="1" applyAlignment="1">
      <alignment horizontal="center" vertical="center"/>
    </xf>
    <xf numFmtId="20" fontId="60" fillId="0" borderId="36" xfId="0" applyNumberFormat="1" applyFont="1" applyBorder="1" applyAlignment="1">
      <alignment vertical="center"/>
    </xf>
    <xf numFmtId="0" fontId="60" fillId="0" borderId="36" xfId="0" applyFont="1" applyBorder="1" applyAlignment="1">
      <alignment vertical="center"/>
    </xf>
    <xf numFmtId="16" fontId="61" fillId="0" borderId="0" xfId="0" applyNumberFormat="1" applyFont="1" applyAlignment="1">
      <alignment vertical="center"/>
    </xf>
    <xf numFmtId="0" fontId="61" fillId="0" borderId="0" xfId="0" applyFont="1" applyAlignment="1">
      <alignment vertical="center"/>
    </xf>
    <xf numFmtId="20" fontId="51" fillId="0" borderId="36" xfId="0" applyNumberFormat="1" applyFont="1" applyBorder="1" applyAlignment="1">
      <alignment horizontal="center" vertical="center"/>
    </xf>
    <xf numFmtId="16" fontId="60" fillId="0" borderId="36" xfId="0" applyNumberFormat="1" applyFont="1" applyBorder="1" applyAlignment="1">
      <alignment vertical="center"/>
    </xf>
    <xf numFmtId="0" fontId="51" fillId="0" borderId="36" xfId="0" applyFont="1" applyBorder="1" applyAlignment="1">
      <alignment vertical="center"/>
    </xf>
    <xf numFmtId="0" fontId="52" fillId="0" borderId="35" xfId="0" applyFont="1" applyBorder="1" applyAlignment="1">
      <alignment vertical="center" wrapText="1"/>
    </xf>
    <xf numFmtId="46" fontId="51" fillId="0" borderId="0" xfId="0" applyNumberFormat="1" applyFont="1" applyAlignment="1">
      <alignment horizontal="center" vertical="center"/>
    </xf>
    <xf numFmtId="0" fontId="51" fillId="0" borderId="26" xfId="0" applyFont="1" applyBorder="1" applyAlignment="1">
      <alignment horizontal="left" vertical="center" wrapText="1"/>
    </xf>
    <xf numFmtId="0" fontId="31" fillId="0" borderId="36" xfId="0" applyFont="1" applyBorder="1" applyAlignment="1">
      <alignment vertical="center" wrapText="1"/>
    </xf>
    <xf numFmtId="0" fontId="31" fillId="0" borderId="39" xfId="0" applyFont="1" applyBorder="1" applyAlignment="1">
      <alignment vertical="center" wrapText="1"/>
    </xf>
    <xf numFmtId="1" fontId="46" fillId="0" borderId="33" xfId="0" applyNumberFormat="1" applyFont="1" applyBorder="1" applyAlignment="1">
      <alignment horizontal="center" vertical="center" wrapText="1"/>
    </xf>
    <xf numFmtId="1" fontId="27" fillId="0" borderId="33" xfId="0" applyNumberFormat="1" applyFont="1" applyBorder="1" applyAlignment="1">
      <alignment horizontal="center" vertical="center" wrapText="1"/>
    </xf>
    <xf numFmtId="49" fontId="27" fillId="0" borderId="35" xfId="1" applyNumberFormat="1" applyFont="1" applyBorder="1" applyAlignment="1">
      <alignment horizontal="center" vertical="center" wrapText="1"/>
    </xf>
    <xf numFmtId="0" fontId="31" fillId="0" borderId="33" xfId="0" applyFont="1" applyBorder="1" applyAlignment="1">
      <alignment vertical="center" wrapText="1"/>
    </xf>
    <xf numFmtId="0" fontId="31" fillId="0" borderId="30" xfId="0" applyFont="1" applyBorder="1" applyAlignment="1">
      <alignment vertical="center" wrapText="1"/>
    </xf>
    <xf numFmtId="16" fontId="5" fillId="0" borderId="0" xfId="1" applyNumberFormat="1" applyFont="1" applyAlignment="1">
      <alignment horizontal="center" vertical="center" wrapText="1"/>
    </xf>
    <xf numFmtId="16" fontId="5" fillId="0" borderId="39" xfId="1" applyNumberFormat="1" applyFont="1" applyBorder="1" applyAlignment="1">
      <alignment horizontal="center" vertical="center" wrapText="1"/>
    </xf>
    <xf numFmtId="0" fontId="47" fillId="3" borderId="35" xfId="0" applyFont="1" applyFill="1" applyBorder="1" applyAlignment="1">
      <alignment horizontal="left" vertical="center" wrapText="1"/>
    </xf>
    <xf numFmtId="20" fontId="59" fillId="3" borderId="36" xfId="0" applyNumberFormat="1" applyFont="1" applyFill="1" applyBorder="1" applyAlignment="1">
      <alignment vertical="center"/>
    </xf>
    <xf numFmtId="20" fontId="47" fillId="0" borderId="36" xfId="0" applyNumberFormat="1" applyFont="1" applyBorder="1" applyAlignment="1">
      <alignment horizontal="center" vertical="center"/>
    </xf>
    <xf numFmtId="20" fontId="47" fillId="0" borderId="39" xfId="0" applyNumberFormat="1" applyFont="1" applyBorder="1" applyAlignment="1">
      <alignment horizontal="center" vertical="center"/>
    </xf>
    <xf numFmtId="20" fontId="51" fillId="0" borderId="0" xfId="0" applyNumberFormat="1" applyFont="1" applyAlignment="1">
      <alignment vertical="center"/>
    </xf>
    <xf numFmtId="20" fontId="51" fillId="0" borderId="39" xfId="0" applyNumberFormat="1" applyFont="1" applyBorder="1" applyAlignment="1">
      <alignment vertical="center"/>
    </xf>
    <xf numFmtId="16" fontId="5" fillId="0" borderId="36" xfId="1" applyNumberFormat="1" applyFont="1" applyBorder="1" applyAlignment="1">
      <alignment horizontal="center" vertical="center" wrapText="1"/>
    </xf>
    <xf numFmtId="0" fontId="31" fillId="0" borderId="26" xfId="0" applyFont="1" applyBorder="1" applyAlignment="1">
      <alignment horizontal="left" vertical="center"/>
    </xf>
    <xf numFmtId="20" fontId="31" fillId="0" borderId="33" xfId="0" applyNumberFormat="1" applyFont="1" applyBorder="1" applyAlignment="1">
      <alignment horizontal="center" vertical="center"/>
    </xf>
    <xf numFmtId="167" fontId="27" fillId="0" borderId="0" xfId="0" applyNumberFormat="1" applyFont="1" applyAlignment="1">
      <alignment horizontal="center" vertical="center" wrapText="1"/>
    </xf>
    <xf numFmtId="167" fontId="27" fillId="0" borderId="36" xfId="0" applyNumberFormat="1" applyFont="1" applyBorder="1" applyAlignment="1">
      <alignment horizontal="center" vertical="center" wrapText="1"/>
    </xf>
    <xf numFmtId="0" fontId="15" fillId="0" borderId="37" xfId="0" applyFont="1" applyBorder="1" applyAlignment="1">
      <alignment horizontal="left" vertical="center" wrapText="1"/>
    </xf>
    <xf numFmtId="167" fontId="27" fillId="0" borderId="39" xfId="0" applyNumberFormat="1" applyFont="1" applyBorder="1" applyAlignment="1">
      <alignment horizontal="center" vertical="center" wrapText="1"/>
    </xf>
    <xf numFmtId="164" fontId="27" fillId="0" borderId="37" xfId="0" applyNumberFormat="1" applyFont="1" applyBorder="1" applyAlignment="1">
      <alignment horizontal="left" vertical="center" wrapText="1"/>
    </xf>
    <xf numFmtId="164" fontId="27" fillId="0" borderId="5" xfId="0" applyNumberFormat="1" applyFont="1" applyBorder="1" applyAlignment="1">
      <alignment horizontal="left" vertical="center" wrapText="1"/>
    </xf>
    <xf numFmtId="0" fontId="15" fillId="0" borderId="40" xfId="0" applyFont="1" applyBorder="1" applyAlignment="1">
      <alignment horizontal="left" vertical="center" wrapText="1"/>
    </xf>
    <xf numFmtId="0" fontId="15" fillId="0" borderId="39" xfId="0" applyFont="1" applyBorder="1" applyAlignment="1">
      <alignment horizontal="center" vertical="center" wrapText="1"/>
    </xf>
    <xf numFmtId="167" fontId="27" fillId="0" borderId="33" xfId="0" applyNumberFormat="1" applyFont="1" applyBorder="1" applyAlignment="1">
      <alignment horizontal="center" vertical="center" wrapText="1"/>
    </xf>
    <xf numFmtId="2" fontId="31" fillId="0" borderId="0" xfId="0" applyNumberFormat="1" applyFont="1" applyAlignment="1">
      <alignment horizontal="left" vertical="center"/>
    </xf>
    <xf numFmtId="16" fontId="41" fillId="0" borderId="33" xfId="0" applyNumberFormat="1" applyFont="1" applyBorder="1" applyAlignment="1">
      <alignment horizontal="center" vertical="center"/>
    </xf>
    <xf numFmtId="20" fontId="41" fillId="0" borderId="33" xfId="0" applyNumberFormat="1" applyFont="1" applyBorder="1" applyAlignment="1">
      <alignment vertical="center"/>
    </xf>
    <xf numFmtId="0" fontId="41" fillId="0" borderId="33" xfId="0" applyFont="1" applyBorder="1" applyAlignment="1">
      <alignment vertical="center"/>
    </xf>
    <xf numFmtId="2" fontId="31" fillId="0" borderId="0" xfId="0" applyNumberFormat="1" applyFont="1" applyAlignment="1">
      <alignment horizontal="center" vertical="center"/>
    </xf>
    <xf numFmtId="0" fontId="17" fillId="0" borderId="36" xfId="0" applyFont="1" applyBorder="1" applyAlignment="1">
      <alignment vertical="center" wrapText="1"/>
    </xf>
    <xf numFmtId="0" fontId="47" fillId="0" borderId="39" xfId="0" applyFont="1" applyBorder="1" applyAlignment="1">
      <alignment horizontal="center" vertical="center" wrapText="1"/>
    </xf>
    <xf numFmtId="20" fontId="30" fillId="0" borderId="39" xfId="0" applyNumberFormat="1" applyFont="1" applyBorder="1" applyAlignment="1">
      <alignment horizontal="right" vertical="center" wrapText="1"/>
    </xf>
    <xf numFmtId="0" fontId="31" fillId="0" borderId="26" xfId="0" applyFont="1" applyBorder="1" applyAlignment="1">
      <alignment horizontal="left" vertical="center" wrapText="1"/>
    </xf>
    <xf numFmtId="16" fontId="34" fillId="0" borderId="0" xfId="1" applyNumberFormat="1" applyFont="1" applyAlignment="1">
      <alignment horizontal="center" vertical="center" wrapText="1"/>
    </xf>
    <xf numFmtId="16" fontId="34" fillId="0" borderId="39" xfId="1" applyNumberFormat="1" applyFont="1" applyBorder="1" applyAlignment="1">
      <alignment horizontal="center" vertical="center" wrapText="1"/>
    </xf>
    <xf numFmtId="0" fontId="34" fillId="0" borderId="0" xfId="1" applyFont="1" applyAlignment="1">
      <alignment horizontal="center" vertical="center" wrapText="1"/>
    </xf>
    <xf numFmtId="0" fontId="46" fillId="0" borderId="41" xfId="0" applyFont="1" applyBorder="1" applyAlignment="1">
      <alignment horizontal="left" vertical="center" wrapText="1"/>
    </xf>
    <xf numFmtId="16" fontId="34" fillId="0" borderId="36" xfId="1" applyNumberFormat="1" applyFont="1" applyBorder="1" applyAlignment="1">
      <alignment horizontal="center" vertical="center" wrapText="1"/>
    </xf>
    <xf numFmtId="16" fontId="34" fillId="0" borderId="33" xfId="1" applyNumberFormat="1" applyFont="1" applyBorder="1" applyAlignment="1">
      <alignment horizontal="center" vertical="center" wrapText="1"/>
    </xf>
    <xf numFmtId="16" fontId="27" fillId="0" borderId="0" xfId="1" applyNumberFormat="1" applyFont="1" applyAlignment="1">
      <alignment horizontal="center" vertical="center" wrapText="1"/>
    </xf>
    <xf numFmtId="22" fontId="62" fillId="0" borderId="0" xfId="0" applyNumberFormat="1" applyFont="1" applyAlignment="1">
      <alignment vertical="center" wrapText="1"/>
    </xf>
    <xf numFmtId="16" fontId="17" fillId="0" borderId="36" xfId="0" applyNumberFormat="1" applyFont="1" applyBorder="1" applyAlignment="1">
      <alignment horizontal="center" vertical="center"/>
    </xf>
    <xf numFmtId="2" fontId="6" fillId="0" borderId="0" xfId="0" applyNumberFormat="1" applyFont="1"/>
    <xf numFmtId="0" fontId="6" fillId="0" borderId="0" xfId="0" applyFont="1"/>
    <xf numFmtId="0" fontId="34" fillId="9" borderId="4" xfId="0" applyFont="1" applyFill="1" applyBorder="1" applyAlignment="1">
      <alignment horizontal="center" vertical="center" wrapText="1"/>
    </xf>
    <xf numFmtId="0" fontId="34" fillId="9" borderId="4" xfId="0" applyFont="1" applyFill="1" applyBorder="1" applyAlignment="1">
      <alignment horizontal="center" vertical="center"/>
    </xf>
    <xf numFmtId="0" fontId="34" fillId="19" borderId="4" xfId="0" applyFont="1" applyFill="1" applyBorder="1" applyAlignment="1">
      <alignment horizontal="center" vertical="center" wrapText="1"/>
    </xf>
    <xf numFmtId="0" fontId="34" fillId="20" borderId="4" xfId="0" applyFont="1" applyFill="1" applyBorder="1" applyAlignment="1">
      <alignment horizontal="center" vertical="center" wrapText="1"/>
    </xf>
    <xf numFmtId="49" fontId="47" fillId="0" borderId="5" xfId="1" applyNumberFormat="1" applyFont="1" applyBorder="1" applyAlignment="1">
      <alignment horizontal="left" vertical="center" wrapText="1"/>
    </xf>
    <xf numFmtId="49" fontId="46" fillId="0" borderId="36" xfId="1" applyNumberFormat="1" applyFont="1" applyBorder="1" applyAlignment="1">
      <alignment horizontal="center" vertical="center" wrapText="1"/>
    </xf>
    <xf numFmtId="164" fontId="46" fillId="0" borderId="36" xfId="0" applyNumberFormat="1" applyFont="1" applyBorder="1" applyAlignment="1">
      <alignment horizontal="center" vertical="center" wrapText="1"/>
    </xf>
    <xf numFmtId="0" fontId="46" fillId="0" borderId="0" xfId="0" applyFont="1" applyAlignment="1">
      <alignment vertical="center"/>
    </xf>
    <xf numFmtId="49" fontId="47" fillId="0" borderId="37" xfId="1" applyNumberFormat="1" applyFont="1" applyBorder="1" applyAlignment="1">
      <alignment horizontal="left" vertical="center" wrapText="1"/>
    </xf>
    <xf numFmtId="0" fontId="47" fillId="0" borderId="38" xfId="0" applyFont="1" applyBorder="1" applyAlignment="1">
      <alignment vertical="center"/>
    </xf>
    <xf numFmtId="49" fontId="47" fillId="0" borderId="40" xfId="1" applyNumberFormat="1" applyFont="1" applyBorder="1" applyAlignment="1">
      <alignment horizontal="left" vertical="center" wrapText="1"/>
    </xf>
    <xf numFmtId="49" fontId="46" fillId="0" borderId="39" xfId="1" applyNumberFormat="1" applyFont="1" applyBorder="1" applyAlignment="1">
      <alignment horizontal="center" vertical="center" wrapText="1"/>
    </xf>
    <xf numFmtId="164" fontId="46" fillId="0" borderId="39" xfId="0" applyNumberFormat="1" applyFont="1" applyBorder="1" applyAlignment="1">
      <alignment horizontal="center" vertical="center" wrapText="1"/>
    </xf>
    <xf numFmtId="49" fontId="46" fillId="0" borderId="0" xfId="1" applyNumberFormat="1" applyFont="1" applyAlignment="1">
      <alignment horizontal="center" vertical="center" wrapText="1"/>
    </xf>
    <xf numFmtId="164" fontId="46" fillId="0" borderId="0" xfId="0" applyNumberFormat="1" applyFont="1" applyAlignment="1">
      <alignment horizontal="center" vertical="center" wrapText="1"/>
    </xf>
    <xf numFmtId="0" fontId="46" fillId="7" borderId="25" xfId="0" applyFont="1" applyFill="1" applyBorder="1" applyAlignment="1">
      <alignment horizontal="center" vertical="center" wrapText="1"/>
    </xf>
    <xf numFmtId="0" fontId="51" fillId="0" borderId="25" xfId="0" applyFont="1" applyBorder="1" applyAlignment="1">
      <alignment horizontal="center" vertical="center"/>
    </xf>
    <xf numFmtId="0" fontId="51" fillId="10" borderId="25" xfId="0" applyFont="1" applyFill="1" applyBorder="1" applyAlignment="1">
      <alignment horizontal="center" vertical="center" wrapText="1"/>
    </xf>
    <xf numFmtId="22" fontId="46" fillId="0" borderId="0" xfId="0" applyNumberFormat="1" applyFont="1" applyAlignment="1">
      <alignment vertical="center"/>
    </xf>
    <xf numFmtId="0" fontId="46" fillId="0" borderId="0" xfId="0" applyFont="1" applyAlignment="1">
      <alignment vertical="center" wrapText="1"/>
    </xf>
    <xf numFmtId="22" fontId="46" fillId="0" borderId="36" xfId="0" applyNumberFormat="1" applyFont="1" applyBorder="1" applyAlignment="1">
      <alignment vertical="center"/>
    </xf>
    <xf numFmtId="0" fontId="46" fillId="0" borderId="36" xfId="0" applyFont="1" applyBorder="1" applyAlignment="1">
      <alignment vertical="center"/>
    </xf>
    <xf numFmtId="22" fontId="46" fillId="0" borderId="39" xfId="0" applyNumberFormat="1" applyFont="1" applyBorder="1" applyAlignment="1">
      <alignment vertical="center"/>
    </xf>
    <xf numFmtId="0" fontId="46" fillId="0" borderId="39" xfId="0" applyFont="1" applyBorder="1" applyAlignment="1">
      <alignment vertical="center"/>
    </xf>
    <xf numFmtId="22" fontId="47" fillId="0" borderId="0" xfId="0" applyNumberFormat="1" applyFont="1" applyAlignment="1">
      <alignment horizontal="center" vertical="center"/>
    </xf>
    <xf numFmtId="0" fontId="47" fillId="0" borderId="0" xfId="0" applyFont="1" applyAlignment="1">
      <alignment vertical="center"/>
    </xf>
    <xf numFmtId="1" fontId="47" fillId="0" borderId="0" xfId="0" applyNumberFormat="1" applyFont="1" applyAlignment="1">
      <alignment horizontal="center" vertical="center" wrapText="1"/>
    </xf>
    <xf numFmtId="0" fontId="46" fillId="0" borderId="39" xfId="0" applyFont="1" applyBorder="1" applyAlignment="1">
      <alignment vertical="center" wrapText="1"/>
    </xf>
    <xf numFmtId="16" fontId="4" fillId="0" borderId="39" xfId="1" applyNumberFormat="1" applyFont="1" applyBorder="1" applyAlignment="1">
      <alignment horizontal="center" vertical="center" wrapText="1"/>
    </xf>
    <xf numFmtId="49" fontId="4" fillId="0" borderId="5" xfId="1" applyNumberFormat="1" applyFont="1" applyBorder="1" applyAlignment="1">
      <alignment horizontal="left" vertical="center" wrapText="1"/>
    </xf>
    <xf numFmtId="0" fontId="18" fillId="0" borderId="0" xfId="0" applyFont="1" applyAlignment="1">
      <alignment vertical="center" wrapText="1"/>
    </xf>
    <xf numFmtId="0" fontId="8" fillId="0" borderId="36" xfId="0" applyFont="1" applyBorder="1" applyAlignment="1">
      <alignment vertical="center" wrapText="1"/>
    </xf>
    <xf numFmtId="0" fontId="8" fillId="0" borderId="35" xfId="0" applyFont="1" applyBorder="1" applyAlignment="1">
      <alignment vertical="center" wrapText="1"/>
    </xf>
    <xf numFmtId="49" fontId="5" fillId="0" borderId="37" xfId="1" applyNumberFormat="1" applyFont="1" applyBorder="1" applyAlignment="1">
      <alignment horizontal="left" vertical="center" wrapText="1"/>
    </xf>
    <xf numFmtId="0" fontId="8" fillId="0" borderId="0" xfId="0" applyFont="1" applyAlignment="1">
      <alignment vertical="center" wrapText="1"/>
    </xf>
    <xf numFmtId="0" fontId="8" fillId="0" borderId="38" xfId="0" applyFont="1" applyBorder="1" applyAlignment="1">
      <alignment vertical="center" wrapText="1"/>
    </xf>
    <xf numFmtId="16" fontId="23" fillId="0" borderId="0" xfId="0" applyNumberFormat="1" applyFont="1" applyAlignment="1">
      <alignment horizontal="center" vertical="center" wrapText="1"/>
    </xf>
    <xf numFmtId="20" fontId="23" fillId="0" borderId="0" xfId="0" applyNumberFormat="1" applyFont="1" applyAlignment="1">
      <alignment horizontal="center" vertical="center" wrapText="1"/>
    </xf>
    <xf numFmtId="1" fontId="49" fillId="0" borderId="0" xfId="0" applyNumberFormat="1" applyFont="1" applyAlignment="1">
      <alignment horizontal="center" vertical="center" wrapText="1"/>
    </xf>
    <xf numFmtId="16" fontId="23" fillId="0" borderId="36" xfId="0" applyNumberFormat="1" applyFont="1" applyBorder="1" applyAlignment="1">
      <alignment horizontal="center" vertical="center" wrapText="1"/>
    </xf>
    <xf numFmtId="20" fontId="23" fillId="0" borderId="36" xfId="0" applyNumberFormat="1" applyFont="1" applyBorder="1" applyAlignment="1">
      <alignment horizontal="center" vertical="center" wrapText="1"/>
    </xf>
    <xf numFmtId="49" fontId="4" fillId="0" borderId="40" xfId="1" applyNumberFormat="1" applyFont="1" applyBorder="1" applyAlignment="1">
      <alignment horizontal="left" vertical="center" wrapText="1"/>
    </xf>
    <xf numFmtId="0" fontId="8" fillId="0" borderId="39" xfId="0" applyFont="1" applyBorder="1" applyAlignment="1">
      <alignment vertical="center"/>
    </xf>
    <xf numFmtId="1" fontId="49" fillId="0" borderId="39" xfId="0" applyNumberFormat="1" applyFont="1" applyBorder="1" applyAlignment="1">
      <alignment horizontal="center" vertical="center" wrapText="1"/>
    </xf>
    <xf numFmtId="0" fontId="8" fillId="0" borderId="39" xfId="0" applyFont="1" applyBorder="1" applyAlignment="1">
      <alignment vertical="center" wrapText="1"/>
    </xf>
    <xf numFmtId="0" fontId="8" fillId="0" borderId="41" xfId="0" applyFont="1" applyBorder="1" applyAlignment="1">
      <alignment vertical="center" wrapText="1"/>
    </xf>
    <xf numFmtId="49" fontId="4" fillId="0" borderId="37" xfId="1" applyNumberFormat="1" applyFont="1" applyBorder="1" applyAlignment="1">
      <alignment horizontal="left" vertical="center" wrapText="1"/>
    </xf>
    <xf numFmtId="1" fontId="16" fillId="0" borderId="0" xfId="1" applyNumberFormat="1" applyFont="1" applyAlignment="1">
      <alignment horizontal="center" vertical="center" wrapText="1"/>
    </xf>
    <xf numFmtId="16" fontId="8" fillId="0" borderId="39" xfId="0" applyNumberFormat="1" applyFont="1" applyBorder="1" applyAlignment="1">
      <alignment horizontal="center" vertical="center" wrapText="1"/>
    </xf>
    <xf numFmtId="20" fontId="8" fillId="0" borderId="39" xfId="0" applyNumberFormat="1" applyFont="1" applyBorder="1" applyAlignment="1">
      <alignment horizontal="center" vertical="center" wrapText="1"/>
    </xf>
    <xf numFmtId="49" fontId="5" fillId="0" borderId="40" xfId="1" applyNumberFormat="1" applyFont="1" applyBorder="1" applyAlignment="1">
      <alignment horizontal="left" vertical="center" wrapText="1"/>
    </xf>
    <xf numFmtId="49" fontId="4" fillId="0" borderId="41" xfId="1" applyNumberFormat="1" applyFont="1" applyBorder="1" applyAlignment="1">
      <alignment horizontal="left" vertical="center" wrapText="1"/>
    </xf>
    <xf numFmtId="16" fontId="8" fillId="0" borderId="0" xfId="0" applyNumberFormat="1" applyFont="1" applyAlignment="1">
      <alignment horizontal="center" vertical="center" wrapText="1"/>
    </xf>
    <xf numFmtId="20" fontId="8" fillId="0" borderId="0" xfId="0" applyNumberFormat="1" applyFont="1" applyAlignment="1">
      <alignment horizontal="center" vertical="center" wrapText="1"/>
    </xf>
    <xf numFmtId="49" fontId="16" fillId="0" borderId="37" xfId="1" applyNumberFormat="1" applyFont="1" applyBorder="1" applyAlignment="1">
      <alignment horizontal="left" vertical="center" wrapText="1"/>
    </xf>
    <xf numFmtId="49" fontId="16" fillId="0" borderId="0" xfId="1" applyNumberFormat="1" applyFont="1" applyAlignment="1">
      <alignment horizontal="center" vertical="center" wrapText="1"/>
    </xf>
    <xf numFmtId="16" fontId="23" fillId="0" borderId="0" xfId="1" applyNumberFormat="1" applyFont="1" applyAlignment="1">
      <alignment horizontal="center" vertical="center" wrapText="1"/>
    </xf>
    <xf numFmtId="49" fontId="16" fillId="0" borderId="38" xfId="1" applyNumberFormat="1" applyFont="1" applyBorder="1" applyAlignment="1">
      <alignment horizontal="left" vertical="center" wrapText="1"/>
    </xf>
    <xf numFmtId="49" fontId="16" fillId="0" borderId="40" xfId="1" applyNumberFormat="1" applyFont="1" applyBorder="1" applyAlignment="1">
      <alignment horizontal="left" vertical="center" wrapText="1"/>
    </xf>
    <xf numFmtId="49" fontId="16" fillId="0" borderId="39" xfId="1" applyNumberFormat="1" applyFont="1" applyBorder="1" applyAlignment="1">
      <alignment horizontal="center" vertical="center" wrapText="1"/>
    </xf>
    <xf numFmtId="16" fontId="23" fillId="0" borderId="39" xfId="1" applyNumberFormat="1" applyFont="1" applyBorder="1" applyAlignment="1">
      <alignment horizontal="center" vertical="center" wrapText="1"/>
    </xf>
    <xf numFmtId="16" fontId="23" fillId="0" borderId="39" xfId="0" applyNumberFormat="1" applyFont="1" applyBorder="1" applyAlignment="1">
      <alignment horizontal="center" vertical="center" wrapText="1"/>
    </xf>
    <xf numFmtId="20" fontId="23" fillId="0" borderId="39" xfId="0" applyNumberFormat="1" applyFont="1" applyBorder="1" applyAlignment="1">
      <alignment horizontal="center" vertical="center" wrapText="1"/>
    </xf>
    <xf numFmtId="49" fontId="16" fillId="0" borderId="41" xfId="1" applyNumberFormat="1" applyFont="1" applyBorder="1" applyAlignment="1">
      <alignment horizontal="left" vertical="center" wrapText="1"/>
    </xf>
    <xf numFmtId="0" fontId="8" fillId="7" borderId="25" xfId="0" applyFont="1" applyFill="1" applyBorder="1" applyAlignment="1">
      <alignment horizontal="center" vertical="center" wrapText="1"/>
    </xf>
    <xf numFmtId="0" fontId="50" fillId="0" borderId="0" xfId="0" applyFont="1" applyAlignment="1">
      <alignment vertical="center"/>
    </xf>
    <xf numFmtId="0" fontId="16" fillId="0" borderId="37" xfId="0" applyFont="1" applyBorder="1" applyAlignment="1">
      <alignment horizontal="left" vertical="center" wrapText="1"/>
    </xf>
    <xf numFmtId="0" fontId="8" fillId="10" borderId="4" xfId="0" applyFont="1" applyFill="1" applyBorder="1" applyAlignment="1">
      <alignment horizontal="center" vertical="center" wrapText="1"/>
    </xf>
    <xf numFmtId="0" fontId="8" fillId="0" borderId="0" xfId="0" applyFont="1" applyAlignment="1">
      <alignment horizontal="left" vertical="center"/>
    </xf>
    <xf numFmtId="0" fontId="23" fillId="0" borderId="0" xfId="0" applyFont="1" applyAlignment="1">
      <alignment horizontal="center" vertical="center" wrapText="1"/>
    </xf>
    <xf numFmtId="0" fontId="23" fillId="0" borderId="36"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0" xfId="0" applyFont="1" applyAlignment="1">
      <alignment horizontal="center" vertical="center" wrapText="1"/>
    </xf>
    <xf numFmtId="0" fontId="23" fillId="0" borderId="39" xfId="0" applyFont="1" applyBorder="1" applyAlignment="1">
      <alignment horizontal="center" vertical="center" wrapText="1"/>
    </xf>
    <xf numFmtId="22" fontId="63" fillId="0" borderId="0" xfId="0" applyNumberFormat="1" applyFont="1" applyAlignment="1">
      <alignment vertical="center" wrapText="1"/>
    </xf>
    <xf numFmtId="20" fontId="8" fillId="0" borderId="0" xfId="0" applyNumberFormat="1" applyFont="1" applyAlignment="1">
      <alignment vertical="center"/>
    </xf>
    <xf numFmtId="20" fontId="8" fillId="0" borderId="36" xfId="0" applyNumberFormat="1" applyFont="1" applyBorder="1" applyAlignment="1">
      <alignment vertical="center"/>
    </xf>
    <xf numFmtId="20" fontId="8" fillId="0" borderId="39" xfId="0" applyNumberFormat="1" applyFont="1" applyBorder="1" applyAlignment="1">
      <alignment vertical="center"/>
    </xf>
    <xf numFmtId="22" fontId="51" fillId="0" borderId="0" xfId="0" applyNumberFormat="1" applyFont="1" applyAlignment="1">
      <alignment vertical="center"/>
    </xf>
    <xf numFmtId="22" fontId="51" fillId="0" borderId="36" xfId="0" applyNumberFormat="1" applyFont="1" applyBorder="1" applyAlignment="1">
      <alignment vertical="center"/>
    </xf>
    <xf numFmtId="1" fontId="51" fillId="0" borderId="36" xfId="0" applyNumberFormat="1" applyFont="1" applyBorder="1" applyAlignment="1">
      <alignment horizontal="center" vertical="center" wrapText="1"/>
    </xf>
    <xf numFmtId="1" fontId="51" fillId="0" borderId="0" xfId="0" applyNumberFormat="1" applyFont="1" applyAlignment="1">
      <alignment horizontal="center" vertical="center" wrapText="1"/>
    </xf>
    <xf numFmtId="0" fontId="51" fillId="0" borderId="36" xfId="0" applyFont="1" applyBorder="1" applyAlignment="1">
      <alignment horizontal="center" vertical="center"/>
    </xf>
    <xf numFmtId="0" fontId="51" fillId="3" borderId="35" xfId="0" applyFont="1" applyFill="1" applyBorder="1" applyAlignment="1">
      <alignment vertical="center" wrapText="1"/>
    </xf>
    <xf numFmtId="16" fontId="18" fillId="0" borderId="36" xfId="0" applyNumberFormat="1" applyFont="1" applyBorder="1" applyAlignment="1">
      <alignment horizontal="center" vertical="center" wrapText="1"/>
    </xf>
    <xf numFmtId="20" fontId="18" fillId="0" borderId="36" xfId="0" applyNumberFormat="1" applyFont="1" applyBorder="1" applyAlignment="1">
      <alignment horizontal="center" vertical="center" wrapText="1"/>
    </xf>
    <xf numFmtId="0" fontId="8" fillId="0" borderId="36" xfId="0" applyFont="1" applyBorder="1" applyAlignment="1">
      <alignment vertical="center"/>
    </xf>
    <xf numFmtId="0" fontId="18" fillId="0" borderId="36" xfId="0" applyFont="1" applyBorder="1" applyAlignment="1">
      <alignment horizontal="center" vertical="center" wrapText="1"/>
    </xf>
    <xf numFmtId="16" fontId="18" fillId="0" borderId="0" xfId="0" applyNumberFormat="1" applyFont="1" applyAlignment="1">
      <alignment horizontal="center" vertical="center" wrapText="1"/>
    </xf>
    <xf numFmtId="20" fontId="18" fillId="0" borderId="0" xfId="0" applyNumberFormat="1" applyFont="1" applyAlignment="1">
      <alignment horizontal="center" vertical="center" wrapText="1"/>
    </xf>
    <xf numFmtId="0" fontId="18" fillId="0" borderId="0" xfId="0" applyFont="1" applyAlignment="1">
      <alignment horizontal="center" vertical="center" wrapText="1"/>
    </xf>
    <xf numFmtId="0" fontId="49" fillId="9" borderId="7" xfId="0" applyFont="1" applyFill="1" applyBorder="1" applyAlignment="1">
      <alignment horizontal="center" vertical="center" wrapText="1"/>
    </xf>
    <xf numFmtId="0" fontId="8" fillId="3" borderId="38" xfId="0" applyFont="1" applyFill="1" applyBorder="1" applyAlignment="1">
      <alignment vertical="center" wrapText="1"/>
    </xf>
    <xf numFmtId="20" fontId="8" fillId="3" borderId="0" xfId="0" applyNumberFormat="1" applyFont="1" applyFill="1" applyAlignment="1">
      <alignment horizontal="center" vertical="center"/>
    </xf>
    <xf numFmtId="0" fontId="50" fillId="0" borderId="39" xfId="0" applyFont="1" applyBorder="1" applyAlignment="1">
      <alignment vertical="center"/>
    </xf>
    <xf numFmtId="1" fontId="49" fillId="0" borderId="36" xfId="0" applyNumberFormat="1" applyFont="1" applyBorder="1" applyAlignment="1">
      <alignment horizontal="center" vertical="center" wrapText="1"/>
    </xf>
    <xf numFmtId="0" fontId="50" fillId="0" borderId="0" xfId="0" applyFont="1" applyAlignment="1">
      <alignment horizontal="left" vertical="center"/>
    </xf>
    <xf numFmtId="49" fontId="48" fillId="0" borderId="5" xfId="1" applyNumberFormat="1" applyFont="1" applyBorder="1" applyAlignment="1">
      <alignment horizontal="left" vertical="center" wrapText="1"/>
    </xf>
    <xf numFmtId="0" fontId="49" fillId="0" borderId="36" xfId="0" applyFont="1" applyBorder="1" applyAlignment="1">
      <alignment horizontal="center" vertical="center" wrapText="1"/>
    </xf>
    <xf numFmtId="0" fontId="50" fillId="0" borderId="36" xfId="0" applyFont="1" applyBorder="1" applyAlignment="1">
      <alignment horizontal="center" vertical="center"/>
    </xf>
    <xf numFmtId="0" fontId="49" fillId="0" borderId="35" xfId="0" applyFont="1" applyBorder="1" applyAlignment="1">
      <alignment horizontal="left" vertical="center" wrapText="1"/>
    </xf>
    <xf numFmtId="0" fontId="50" fillId="0" borderId="0" xfId="0" applyFont="1" applyAlignment="1">
      <alignment horizontal="center" vertical="center"/>
    </xf>
    <xf numFmtId="0" fontId="49" fillId="0" borderId="38" xfId="0" applyFont="1" applyBorder="1" applyAlignment="1">
      <alignment horizontal="left" vertical="center" wrapText="1"/>
    </xf>
    <xf numFmtId="0" fontId="48" fillId="0" borderId="38" xfId="0" applyFont="1" applyBorder="1" applyAlignment="1">
      <alignment vertical="center"/>
    </xf>
    <xf numFmtId="0" fontId="50" fillId="0" borderId="38" xfId="0" applyFont="1" applyBorder="1" applyAlignment="1">
      <alignment vertical="center" wrapText="1"/>
    </xf>
    <xf numFmtId="0" fontId="50" fillId="0" borderId="37" xfId="0" applyFont="1" applyBorder="1" applyAlignment="1">
      <alignment horizontal="left" vertical="center"/>
    </xf>
    <xf numFmtId="0" fontId="50" fillId="0" borderId="40" xfId="0" applyFont="1" applyBorder="1" applyAlignment="1">
      <alignment horizontal="left" vertical="center"/>
    </xf>
    <xf numFmtId="0" fontId="50" fillId="0" borderId="39" xfId="0" applyFont="1" applyBorder="1" applyAlignment="1">
      <alignment horizontal="center" vertical="center"/>
    </xf>
    <xf numFmtId="0" fontId="49" fillId="0" borderId="41" xfId="0" applyFont="1" applyBorder="1" applyAlignment="1">
      <alignment horizontal="left" vertical="center" wrapText="1"/>
    </xf>
    <xf numFmtId="0" fontId="50" fillId="0" borderId="25" xfId="0" applyFont="1" applyBorder="1" applyAlignment="1">
      <alignment horizontal="center" vertical="center"/>
    </xf>
    <xf numFmtId="1" fontId="49" fillId="0" borderId="39" xfId="0" applyNumberFormat="1" applyFont="1" applyBorder="1" applyAlignment="1">
      <alignment horizontal="left" vertical="center" wrapText="1"/>
    </xf>
    <xf numFmtId="167" fontId="49" fillId="0" borderId="36" xfId="1" applyNumberFormat="1" applyFont="1" applyBorder="1" applyAlignment="1">
      <alignment horizontal="center" vertical="center" wrapText="1"/>
    </xf>
    <xf numFmtId="16" fontId="48" fillId="0" borderId="36" xfId="1" applyNumberFormat="1" applyFont="1" applyBorder="1" applyAlignment="1">
      <alignment horizontal="center" vertical="center" wrapText="1"/>
    </xf>
    <xf numFmtId="167" fontId="49" fillId="0" borderId="39" xfId="1" applyNumberFormat="1" applyFont="1" applyBorder="1" applyAlignment="1">
      <alignment horizontal="center" vertical="center" wrapText="1"/>
    </xf>
    <xf numFmtId="16" fontId="48" fillId="0" borderId="39" xfId="1" applyNumberFormat="1" applyFont="1" applyBorder="1" applyAlignment="1">
      <alignment horizontal="center" vertical="center" wrapText="1"/>
    </xf>
    <xf numFmtId="167" fontId="49" fillId="0" borderId="0" xfId="1" applyNumberFormat="1" applyFont="1" applyAlignment="1">
      <alignment horizontal="center" vertical="center" wrapText="1"/>
    </xf>
    <xf numFmtId="16" fontId="48" fillId="0" borderId="0" xfId="1" applyNumberFormat="1" applyFont="1" applyAlignment="1">
      <alignment horizontal="center" vertical="center" wrapText="1"/>
    </xf>
    <xf numFmtId="0" fontId="49" fillId="0" borderId="0" xfId="0" applyFont="1" applyAlignment="1">
      <alignment vertical="center"/>
    </xf>
    <xf numFmtId="0" fontId="49" fillId="0" borderId="36" xfId="0" applyFont="1" applyBorder="1" applyAlignment="1">
      <alignment vertical="center"/>
    </xf>
    <xf numFmtId="0" fontId="49" fillId="0" borderId="39" xfId="0" applyFont="1" applyBorder="1" applyAlignment="1">
      <alignment vertical="center"/>
    </xf>
    <xf numFmtId="0" fontId="50" fillId="0" borderId="0" xfId="0" applyFont="1" applyAlignment="1">
      <alignment horizontal="center" vertical="center" wrapText="1"/>
    </xf>
    <xf numFmtId="0" fontId="49" fillId="0" borderId="39" xfId="0" applyFont="1" applyBorder="1" applyAlignment="1">
      <alignment horizontal="center" vertical="center" wrapText="1"/>
    </xf>
    <xf numFmtId="0" fontId="48" fillId="0" borderId="39" xfId="0" applyFont="1" applyBorder="1" applyAlignment="1">
      <alignment horizontal="center" vertical="center" wrapText="1"/>
    </xf>
    <xf numFmtId="0" fontId="48" fillId="0" borderId="41" xfId="0" applyFont="1" applyBorder="1" applyAlignment="1">
      <alignment vertical="center"/>
    </xf>
    <xf numFmtId="0" fontId="50" fillId="0" borderId="39" xfId="0" applyFont="1" applyBorder="1" applyAlignment="1">
      <alignment horizontal="center" vertical="center" wrapText="1"/>
    </xf>
    <xf numFmtId="0" fontId="49" fillId="0" borderId="38" xfId="0" applyFont="1" applyBorder="1" applyAlignment="1">
      <alignment horizontal="center" vertical="center" wrapText="1"/>
    </xf>
    <xf numFmtId="49" fontId="50" fillId="0" borderId="39" xfId="1" applyNumberFormat="1" applyFont="1" applyBorder="1" applyAlignment="1">
      <alignment horizontal="center" vertical="center" wrapText="1"/>
    </xf>
    <xf numFmtId="16" fontId="50" fillId="0" borderId="39" xfId="0" applyNumberFormat="1" applyFont="1" applyBorder="1" applyAlignment="1">
      <alignment horizontal="center" vertical="center"/>
    </xf>
    <xf numFmtId="2" fontId="49" fillId="6" borderId="7" xfId="0" applyNumberFormat="1" applyFont="1" applyFill="1" applyBorder="1" applyAlignment="1">
      <alignment horizontal="center" vertical="center" wrapText="1"/>
    </xf>
    <xf numFmtId="2" fontId="49" fillId="0" borderId="0" xfId="0" applyNumberFormat="1" applyFont="1" applyAlignment="1">
      <alignment horizontal="center" vertical="center"/>
    </xf>
    <xf numFmtId="2" fontId="49" fillId="0" borderId="39" xfId="0" applyNumberFormat="1" applyFont="1" applyBorder="1" applyAlignment="1">
      <alignment horizontal="center" vertical="center"/>
    </xf>
    <xf numFmtId="2" fontId="50" fillId="0" borderId="0" xfId="0" applyNumberFormat="1" applyFont="1" applyAlignment="1">
      <alignment horizontal="center" vertical="center"/>
    </xf>
    <xf numFmtId="0" fontId="64" fillId="0" borderId="0" xfId="0" applyFont="1" applyAlignment="1">
      <alignment vertical="center"/>
    </xf>
    <xf numFmtId="0" fontId="64" fillId="0" borderId="0" xfId="0" applyFont="1" applyAlignment="1">
      <alignment vertical="center" wrapText="1"/>
    </xf>
    <xf numFmtId="2" fontId="49" fillId="0" borderId="36" xfId="0" applyNumberFormat="1" applyFont="1" applyBorder="1" applyAlignment="1">
      <alignment horizontal="center" vertical="center"/>
    </xf>
    <xf numFmtId="22" fontId="49" fillId="0" borderId="36" xfId="0" applyNumberFormat="1" applyFont="1" applyBorder="1" applyAlignment="1">
      <alignment horizontal="center" vertical="center"/>
    </xf>
    <xf numFmtId="22" fontId="49" fillId="0" borderId="0" xfId="0" applyNumberFormat="1" applyFont="1" applyAlignment="1">
      <alignment horizontal="center" vertical="center"/>
    </xf>
    <xf numFmtId="22" fontId="49" fillId="0" borderId="39" xfId="0" applyNumberFormat="1" applyFont="1" applyBorder="1" applyAlignment="1">
      <alignment horizontal="center" vertical="center"/>
    </xf>
    <xf numFmtId="0" fontId="49" fillId="0" borderId="36" xfId="0" applyFont="1" applyBorder="1" applyAlignment="1">
      <alignment horizontal="center" vertical="center"/>
    </xf>
    <xf numFmtId="0" fontId="49" fillId="0" borderId="0" xfId="0" applyFont="1" applyAlignment="1">
      <alignment horizontal="center" vertical="center"/>
    </xf>
    <xf numFmtId="0" fontId="49" fillId="0" borderId="39" xfId="0" applyFont="1" applyBorder="1" applyAlignment="1">
      <alignment horizontal="center" vertical="center"/>
    </xf>
    <xf numFmtId="49" fontId="30" fillId="0" borderId="4" xfId="1" applyNumberFormat="1" applyFont="1" applyBorder="1" applyAlignment="1">
      <alignment horizontal="center" vertical="center" wrapText="1"/>
    </xf>
    <xf numFmtId="0" fontId="50" fillId="10" borderId="25" xfId="0" applyFont="1" applyFill="1" applyBorder="1" applyAlignment="1">
      <alignment horizontal="center" vertical="center" wrapText="1"/>
    </xf>
    <xf numFmtId="0" fontId="50" fillId="0" borderId="5" xfId="0" applyFont="1" applyBorder="1" applyAlignment="1">
      <alignment horizontal="left" vertical="center"/>
    </xf>
    <xf numFmtId="0" fontId="50" fillId="0" borderId="36" xfId="0" applyFont="1" applyBorder="1" applyAlignment="1">
      <alignment vertical="center"/>
    </xf>
    <xf numFmtId="0" fontId="50" fillId="0" borderId="35" xfId="0" applyFont="1" applyBorder="1" applyAlignment="1">
      <alignment vertical="center"/>
    </xf>
    <xf numFmtId="49" fontId="50" fillId="0" borderId="0" xfId="1" applyNumberFormat="1" applyFont="1" applyAlignment="1">
      <alignment horizontal="center" vertical="center" wrapText="1"/>
    </xf>
    <xf numFmtId="167" fontId="50" fillId="0" borderId="0" xfId="1" applyNumberFormat="1" applyFont="1" applyAlignment="1">
      <alignment horizontal="center" vertical="center" wrapText="1"/>
    </xf>
    <xf numFmtId="0" fontId="50" fillId="0" borderId="4" xfId="0" applyFont="1" applyBorder="1" applyAlignment="1">
      <alignment horizontal="center" vertical="center"/>
    </xf>
    <xf numFmtId="0" fontId="4" fillId="0" borderId="43"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9" xfId="0" applyFont="1" applyBorder="1" applyAlignment="1">
      <alignment horizontal="center" vertical="center" wrapText="1"/>
    </xf>
    <xf numFmtId="0" fontId="5" fillId="0" borderId="0" xfId="0" applyFont="1" applyAlignment="1">
      <alignment horizontal="center" vertical="center"/>
    </xf>
    <xf numFmtId="0" fontId="5" fillId="0" borderId="39" xfId="0" applyFont="1" applyBorder="1" applyAlignment="1">
      <alignment horizontal="center" vertical="center"/>
    </xf>
    <xf numFmtId="0" fontId="4" fillId="19" borderId="25" xfId="0" applyFont="1" applyFill="1" applyBorder="1" applyAlignment="1">
      <alignment wrapText="1"/>
    </xf>
    <xf numFmtId="0" fontId="49" fillId="3" borderId="38" xfId="0" applyFont="1" applyFill="1" applyBorder="1" applyAlignment="1">
      <alignment horizontal="left" vertical="center" wrapText="1"/>
    </xf>
    <xf numFmtId="0" fontId="65" fillId="3" borderId="35" xfId="0" applyFont="1" applyFill="1" applyBorder="1" applyAlignment="1">
      <alignment wrapText="1"/>
    </xf>
    <xf numFmtId="0" fontId="48" fillId="19" borderId="7" xfId="0" applyFont="1" applyFill="1" applyBorder="1" applyAlignment="1">
      <alignment horizontal="center" vertical="center" wrapText="1"/>
    </xf>
    <xf numFmtId="0" fontId="48" fillId="20" borderId="7" xfId="0" applyFont="1" applyFill="1" applyBorder="1" applyAlignment="1">
      <alignment horizontal="center" vertical="center" wrapText="1"/>
    </xf>
    <xf numFmtId="1" fontId="49" fillId="0" borderId="36" xfId="0" applyNumberFormat="1" applyFont="1" applyBorder="1" applyAlignment="1">
      <alignment horizontal="left" vertical="center" wrapText="1"/>
    </xf>
    <xf numFmtId="0" fontId="50" fillId="0" borderId="35" xfId="0" applyFont="1" applyBorder="1" applyAlignment="1">
      <alignment vertical="center" wrapText="1"/>
    </xf>
    <xf numFmtId="20" fontId="50" fillId="0" borderId="0" xfId="0" applyNumberFormat="1" applyFont="1" applyAlignment="1">
      <alignment vertical="center"/>
    </xf>
    <xf numFmtId="0" fontId="50" fillId="0" borderId="0" xfId="0" applyFont="1" applyAlignment="1">
      <alignment vertical="center" wrapText="1"/>
    </xf>
    <xf numFmtId="1" fontId="49" fillId="0" borderId="0" xfId="0" applyNumberFormat="1" applyFont="1" applyAlignment="1">
      <alignment horizontal="left" vertical="center" wrapText="1"/>
    </xf>
    <xf numFmtId="20" fontId="50" fillId="0" borderId="39" xfId="0" applyNumberFormat="1" applyFont="1" applyBorder="1" applyAlignment="1">
      <alignment vertical="center"/>
    </xf>
    <xf numFmtId="0" fontId="50" fillId="0" borderId="39" xfId="0" applyFont="1" applyBorder="1" applyAlignment="1">
      <alignment vertical="center" wrapText="1"/>
    </xf>
    <xf numFmtId="0" fontId="50" fillId="0" borderId="41" xfId="0" applyFont="1" applyBorder="1" applyAlignment="1">
      <alignment vertical="center" wrapText="1"/>
    </xf>
    <xf numFmtId="164" fontId="49" fillId="0" borderId="37" xfId="0" applyNumberFormat="1" applyFont="1" applyBorder="1" applyAlignment="1">
      <alignment horizontal="left" vertical="center" wrapText="1"/>
    </xf>
    <xf numFmtId="20" fontId="48" fillId="0" borderId="0" xfId="0" applyNumberFormat="1" applyFont="1" applyAlignment="1">
      <alignment horizontal="center" vertical="center" wrapText="1"/>
    </xf>
    <xf numFmtId="20" fontId="50" fillId="0" borderId="36" xfId="0" applyNumberFormat="1" applyFont="1" applyBorder="1" applyAlignment="1">
      <alignment vertical="center"/>
    </xf>
    <xf numFmtId="0" fontId="50" fillId="0" borderId="36" xfId="0" applyFont="1" applyBorder="1" applyAlignment="1">
      <alignment vertical="center" wrapText="1"/>
    </xf>
    <xf numFmtId="1" fontId="49" fillId="0" borderId="0" xfId="1" applyNumberFormat="1" applyFont="1" applyAlignment="1">
      <alignment horizontal="center" vertical="center" wrapText="1"/>
    </xf>
    <xf numFmtId="16" fontId="48" fillId="0" borderId="0" xfId="0" applyNumberFormat="1" applyFont="1" applyAlignment="1">
      <alignment horizontal="center" vertical="center" wrapText="1"/>
    </xf>
    <xf numFmtId="1" fontId="49" fillId="0" borderId="39" xfId="1" applyNumberFormat="1" applyFont="1" applyBorder="1" applyAlignment="1">
      <alignment horizontal="center" vertical="center" wrapText="1"/>
    </xf>
    <xf numFmtId="16" fontId="48" fillId="0" borderId="39" xfId="0" applyNumberFormat="1" applyFont="1" applyBorder="1" applyAlignment="1">
      <alignment horizontal="center" vertical="center" wrapText="1"/>
    </xf>
    <xf numFmtId="20" fontId="48" fillId="0" borderId="39" xfId="0" applyNumberFormat="1" applyFont="1" applyBorder="1" applyAlignment="1">
      <alignment horizontal="center" vertical="center" wrapText="1"/>
    </xf>
    <xf numFmtId="16" fontId="50" fillId="0" borderId="36" xfId="0" applyNumberFormat="1" applyFont="1" applyBorder="1" applyAlignment="1">
      <alignment horizontal="center" vertical="center" wrapText="1"/>
    </xf>
    <xf numFmtId="20" fontId="50" fillId="0" borderId="36" xfId="0" applyNumberFormat="1" applyFont="1" applyBorder="1" applyAlignment="1">
      <alignment horizontal="center" vertical="center" wrapText="1"/>
    </xf>
    <xf numFmtId="16" fontId="50" fillId="0" borderId="0" xfId="0" applyNumberFormat="1" applyFont="1" applyAlignment="1">
      <alignment horizontal="center" vertical="center" wrapText="1"/>
    </xf>
    <xf numFmtId="20" fontId="50" fillId="0" borderId="0" xfId="0" applyNumberFormat="1" applyFont="1" applyAlignment="1">
      <alignment horizontal="center" vertical="center" wrapText="1"/>
    </xf>
    <xf numFmtId="16" fontId="50" fillId="0" borderId="39" xfId="0" applyNumberFormat="1" applyFont="1" applyBorder="1" applyAlignment="1">
      <alignment horizontal="center" vertical="center" wrapText="1"/>
    </xf>
    <xf numFmtId="20" fontId="50" fillId="0" borderId="39" xfId="0" applyNumberFormat="1" applyFont="1" applyBorder="1" applyAlignment="1">
      <alignment horizontal="center" vertical="center" wrapText="1"/>
    </xf>
    <xf numFmtId="0" fontId="50" fillId="7" borderId="25" xfId="0" applyFont="1" applyFill="1" applyBorder="1" applyAlignment="1">
      <alignment horizontal="center" vertical="center" wrapText="1"/>
    </xf>
    <xf numFmtId="46" fontId="50" fillId="0" borderId="25" xfId="0" applyNumberFormat="1" applyFont="1" applyBorder="1" applyAlignment="1">
      <alignment horizontal="center" vertical="center"/>
    </xf>
    <xf numFmtId="0" fontId="52" fillId="0" borderId="0" xfId="0" applyFont="1" applyAlignment="1">
      <alignment vertical="center" wrapText="1"/>
    </xf>
    <xf numFmtId="22" fontId="52" fillId="0" borderId="0" xfId="0" applyNumberFormat="1" applyFont="1" applyAlignment="1">
      <alignment wrapText="1"/>
    </xf>
    <xf numFmtId="22" fontId="52" fillId="0" borderId="0" xfId="0" applyNumberFormat="1" applyFont="1" applyAlignment="1">
      <alignment vertical="center" wrapText="1"/>
    </xf>
    <xf numFmtId="2" fontId="50" fillId="0" borderId="0" xfId="0" applyNumberFormat="1" applyFont="1" applyAlignment="1">
      <alignment horizontal="center" vertical="center" wrapText="1"/>
    </xf>
    <xf numFmtId="2" fontId="49" fillId="21" borderId="0" xfId="0" applyNumberFormat="1" applyFont="1" applyFill="1" applyAlignment="1">
      <alignment horizontal="center" vertical="center"/>
    </xf>
    <xf numFmtId="2" fontId="49" fillId="21" borderId="39" xfId="0" applyNumberFormat="1" applyFont="1" applyFill="1" applyBorder="1" applyAlignment="1">
      <alignment horizontal="center" vertical="center"/>
    </xf>
    <xf numFmtId="2" fontId="50" fillId="0" borderId="36" xfId="0" applyNumberFormat="1" applyFont="1" applyBorder="1" applyAlignment="1">
      <alignment horizontal="center" vertical="center" wrapText="1"/>
    </xf>
    <xf numFmtId="2" fontId="50" fillId="0" borderId="39" xfId="0" applyNumberFormat="1" applyFont="1" applyBorder="1" applyAlignment="1">
      <alignment horizontal="center" vertical="center" wrapText="1"/>
    </xf>
    <xf numFmtId="2" fontId="48" fillId="0" borderId="0" xfId="0" applyNumberFormat="1" applyFont="1" applyAlignment="1">
      <alignment horizontal="center" vertical="center" wrapText="1"/>
    </xf>
    <xf numFmtId="2" fontId="48" fillId="0" borderId="39" xfId="0" applyNumberFormat="1" applyFont="1" applyBorder="1" applyAlignment="1">
      <alignment horizontal="center" vertical="center" wrapText="1"/>
    </xf>
    <xf numFmtId="2" fontId="50" fillId="0" borderId="36" xfId="0" applyNumberFormat="1" applyFont="1" applyBorder="1" applyAlignment="1">
      <alignment horizontal="center" vertical="center"/>
    </xf>
    <xf numFmtId="2" fontId="50" fillId="0" borderId="39" xfId="0" applyNumberFormat="1" applyFont="1" applyBorder="1" applyAlignment="1">
      <alignment horizontal="center" vertical="center"/>
    </xf>
    <xf numFmtId="2" fontId="50" fillId="21" borderId="0" xfId="0" applyNumberFormat="1" applyFont="1" applyFill="1" applyAlignment="1">
      <alignment horizontal="center" vertical="center"/>
    </xf>
    <xf numFmtId="49" fontId="49" fillId="0" borderId="35" xfId="1" applyNumberFormat="1" applyFont="1" applyBorder="1" applyAlignment="1">
      <alignment horizontal="left" vertical="center" wrapText="1"/>
    </xf>
    <xf numFmtId="0" fontId="65" fillId="0" borderId="41" xfId="0" applyFont="1" applyBorder="1" applyAlignment="1">
      <alignment wrapText="1"/>
    </xf>
    <xf numFmtId="0" fontId="50" fillId="0" borderId="36" xfId="0" applyFont="1" applyBorder="1" applyAlignment="1">
      <alignment horizontal="center" vertical="center" wrapText="1"/>
    </xf>
    <xf numFmtId="0" fontId="66" fillId="0" borderId="0" xfId="0" applyFont="1"/>
    <xf numFmtId="4" fontId="50" fillId="0" borderId="0" xfId="0" applyNumberFormat="1" applyFont="1" applyAlignment="1">
      <alignment vertical="center"/>
    </xf>
    <xf numFmtId="0" fontId="50" fillId="10" borderId="0" xfId="0" applyFont="1" applyFill="1" applyAlignment="1">
      <alignment horizontal="center" vertical="center" wrapText="1"/>
    </xf>
    <xf numFmtId="168" fontId="50" fillId="0" borderId="26" xfId="0" applyNumberFormat="1" applyFont="1" applyBorder="1" applyAlignment="1">
      <alignment horizontal="center" vertical="center" wrapText="1"/>
    </xf>
    <xf numFmtId="0" fontId="50" fillId="0" borderId="30" xfId="0" applyFont="1" applyBorder="1" applyAlignment="1">
      <alignment horizontal="left" vertical="center" wrapText="1"/>
    </xf>
    <xf numFmtId="0" fontId="50" fillId="0" borderId="26" xfId="0" applyFont="1" applyBorder="1" applyAlignment="1">
      <alignment horizontal="left" vertical="center" wrapText="1"/>
    </xf>
    <xf numFmtId="0" fontId="67" fillId="9" borderId="7" xfId="0" applyFont="1" applyFill="1" applyBorder="1" applyAlignment="1">
      <alignment horizontal="center" vertical="center" wrapText="1"/>
    </xf>
    <xf numFmtId="0" fontId="67" fillId="9" borderId="7" xfId="0" applyFont="1" applyFill="1" applyBorder="1" applyAlignment="1">
      <alignment horizontal="center" vertical="center"/>
    </xf>
    <xf numFmtId="0" fontId="68" fillId="9" borderId="7" xfId="0" applyFont="1" applyFill="1" applyBorder="1" applyAlignment="1">
      <alignment horizontal="center" vertical="center" wrapText="1"/>
    </xf>
    <xf numFmtId="0" fontId="67" fillId="19" borderId="7" xfId="0" applyFont="1" applyFill="1" applyBorder="1" applyAlignment="1">
      <alignment horizontal="center" vertical="center" wrapText="1"/>
    </xf>
    <xf numFmtId="0" fontId="67" fillId="20" borderId="7" xfId="0" applyFont="1" applyFill="1" applyBorder="1" applyAlignment="1">
      <alignment horizontal="center" vertical="center" wrapText="1"/>
    </xf>
    <xf numFmtId="0" fontId="69" fillId="0" borderId="0" xfId="0" applyFont="1" applyAlignment="1">
      <alignment vertical="center"/>
    </xf>
    <xf numFmtId="49" fontId="68" fillId="0" borderId="5" xfId="1" applyNumberFormat="1" applyFont="1" applyBorder="1" applyAlignment="1">
      <alignment horizontal="left" vertical="center" wrapText="1"/>
    </xf>
    <xf numFmtId="49" fontId="68" fillId="0" borderId="36" xfId="1" applyNumberFormat="1" applyFont="1" applyBorder="1" applyAlignment="1">
      <alignment horizontal="center" vertical="center" wrapText="1"/>
    </xf>
    <xf numFmtId="164" fontId="68" fillId="0" borderId="36" xfId="0" applyNumberFormat="1" applyFont="1" applyBorder="1" applyAlignment="1">
      <alignment horizontal="center" vertical="center" wrapText="1"/>
    </xf>
    <xf numFmtId="16" fontId="67" fillId="0" borderId="36" xfId="1" applyNumberFormat="1" applyFont="1" applyBorder="1" applyAlignment="1">
      <alignment horizontal="center" vertical="center" wrapText="1"/>
    </xf>
    <xf numFmtId="20" fontId="69" fillId="0" borderId="36" xfId="0" applyNumberFormat="1" applyFont="1" applyBorder="1" applyAlignment="1">
      <alignment vertical="center"/>
    </xf>
    <xf numFmtId="0" fontId="69" fillId="0" borderId="36" xfId="0" applyFont="1" applyBorder="1" applyAlignment="1">
      <alignment vertical="center" wrapText="1"/>
    </xf>
    <xf numFmtId="1" fontId="68" fillId="0" borderId="36" xfId="0" applyNumberFormat="1" applyFont="1" applyBorder="1" applyAlignment="1">
      <alignment horizontal="left" vertical="center" wrapText="1"/>
    </xf>
    <xf numFmtId="0" fontId="69" fillId="0" borderId="35" xfId="0" applyFont="1" applyBorder="1" applyAlignment="1">
      <alignment vertical="center" wrapText="1"/>
    </xf>
    <xf numFmtId="0" fontId="70" fillId="0" borderId="0" xfId="0" applyFont="1" applyAlignment="1">
      <alignment vertical="center" wrapText="1"/>
    </xf>
    <xf numFmtId="49" fontId="68" fillId="0" borderId="37" xfId="1" applyNumberFormat="1" applyFont="1" applyBorder="1" applyAlignment="1">
      <alignment horizontal="left" vertical="center" wrapText="1"/>
    </xf>
    <xf numFmtId="49" fontId="68" fillId="0" borderId="0" xfId="1" applyNumberFormat="1" applyFont="1" applyAlignment="1">
      <alignment horizontal="center" vertical="center" wrapText="1"/>
    </xf>
    <xf numFmtId="164" fontId="68" fillId="0" borderId="0" xfId="0" applyNumberFormat="1" applyFont="1" applyAlignment="1">
      <alignment horizontal="center" vertical="center" wrapText="1"/>
    </xf>
    <xf numFmtId="16" fontId="67" fillId="0" borderId="0" xfId="1" applyNumberFormat="1" applyFont="1" applyAlignment="1">
      <alignment horizontal="center" vertical="center" wrapText="1"/>
    </xf>
    <xf numFmtId="20" fontId="69" fillId="0" borderId="0" xfId="0" applyNumberFormat="1" applyFont="1" applyAlignment="1">
      <alignment vertical="center"/>
    </xf>
    <xf numFmtId="0" fontId="69" fillId="0" borderId="0" xfId="0" applyFont="1" applyAlignment="1">
      <alignment vertical="center" wrapText="1"/>
    </xf>
    <xf numFmtId="1" fontId="68" fillId="0" borderId="0" xfId="0" applyNumberFormat="1" applyFont="1" applyAlignment="1">
      <alignment horizontal="left" vertical="center" wrapText="1"/>
    </xf>
    <xf numFmtId="0" fontId="69" fillId="0" borderId="38" xfId="0" applyFont="1" applyBorder="1" applyAlignment="1">
      <alignment vertical="center" wrapText="1"/>
    </xf>
    <xf numFmtId="1" fontId="68" fillId="0" borderId="0" xfId="0" applyNumberFormat="1" applyFont="1" applyAlignment="1">
      <alignment horizontal="center" vertical="center" wrapText="1"/>
    </xf>
    <xf numFmtId="49" fontId="68" fillId="0" borderId="26" xfId="1" applyNumberFormat="1" applyFont="1" applyBorder="1" applyAlignment="1">
      <alignment horizontal="left" vertical="center" wrapText="1"/>
    </xf>
    <xf numFmtId="49" fontId="68" fillId="0" borderId="33" xfId="1" applyNumberFormat="1" applyFont="1" applyBorder="1" applyAlignment="1">
      <alignment horizontal="center" vertical="center" wrapText="1"/>
    </xf>
    <xf numFmtId="164" fontId="68" fillId="0" borderId="33" xfId="0" applyNumberFormat="1" applyFont="1" applyBorder="1" applyAlignment="1">
      <alignment horizontal="center" vertical="center" wrapText="1"/>
    </xf>
    <xf numFmtId="16" fontId="67" fillId="0" borderId="33" xfId="1" applyNumberFormat="1" applyFont="1" applyBorder="1" applyAlignment="1">
      <alignment horizontal="center" vertical="center" wrapText="1"/>
    </xf>
    <xf numFmtId="20" fontId="67" fillId="0" borderId="33" xfId="0" applyNumberFormat="1" applyFont="1" applyBorder="1" applyAlignment="1">
      <alignment horizontal="center" vertical="center" wrapText="1"/>
    </xf>
    <xf numFmtId="20" fontId="69" fillId="0" borderId="33" xfId="0" applyNumberFormat="1" applyFont="1" applyBorder="1" applyAlignment="1">
      <alignment vertical="center"/>
    </xf>
    <xf numFmtId="1" fontId="68" fillId="0" borderId="33" xfId="0" applyNumberFormat="1" applyFont="1" applyBorder="1" applyAlignment="1">
      <alignment horizontal="left" vertical="center" wrapText="1"/>
    </xf>
    <xf numFmtId="49" fontId="68" fillId="0" borderId="30" xfId="1" applyNumberFormat="1" applyFont="1" applyBorder="1" applyAlignment="1">
      <alignment horizontal="left" vertical="center" wrapText="1"/>
    </xf>
    <xf numFmtId="0" fontId="69" fillId="0" borderId="0" xfId="0" applyFont="1" applyAlignment="1">
      <alignment horizontal="center" vertical="center"/>
    </xf>
    <xf numFmtId="20" fontId="67" fillId="0" borderId="0" xfId="0" applyNumberFormat="1" applyFont="1" applyAlignment="1">
      <alignment horizontal="center" vertical="center" wrapText="1"/>
    </xf>
    <xf numFmtId="0" fontId="69" fillId="0" borderId="0" xfId="0" applyFont="1" applyAlignment="1">
      <alignment horizontal="left" vertical="center"/>
    </xf>
    <xf numFmtId="49" fontId="68" fillId="0" borderId="40" xfId="1" applyNumberFormat="1" applyFont="1" applyBorder="1" applyAlignment="1">
      <alignment horizontal="left" vertical="center" wrapText="1"/>
    </xf>
    <xf numFmtId="49" fontId="68" fillId="0" borderId="39" xfId="1" applyNumberFormat="1" applyFont="1" applyBorder="1" applyAlignment="1">
      <alignment horizontal="center" vertical="center" wrapText="1"/>
    </xf>
    <xf numFmtId="164" fontId="68" fillId="0" borderId="39" xfId="0" applyNumberFormat="1" applyFont="1" applyBorder="1" applyAlignment="1">
      <alignment horizontal="center" vertical="center" wrapText="1"/>
    </xf>
    <xf numFmtId="16" fontId="67" fillId="0" borderId="39" xfId="1" applyNumberFormat="1" applyFont="1" applyBorder="1" applyAlignment="1">
      <alignment horizontal="center" vertical="center" wrapText="1"/>
    </xf>
    <xf numFmtId="0" fontId="69" fillId="0" borderId="39" xfId="0" applyFont="1" applyBorder="1" applyAlignment="1">
      <alignment horizontal="center" vertical="center"/>
    </xf>
    <xf numFmtId="0" fontId="69" fillId="0" borderId="39" xfId="0" applyFont="1" applyBorder="1" applyAlignment="1">
      <alignment vertical="center"/>
    </xf>
    <xf numFmtId="0" fontId="69" fillId="0" borderId="39" xfId="0" applyFont="1" applyBorder="1" applyAlignment="1">
      <alignment horizontal="left" vertical="center"/>
    </xf>
    <xf numFmtId="0" fontId="69" fillId="0" borderId="41" xfId="0" applyFont="1" applyBorder="1" applyAlignment="1">
      <alignment vertical="center" wrapText="1"/>
    </xf>
    <xf numFmtId="49" fontId="67" fillId="0" borderId="40" xfId="1" applyNumberFormat="1" applyFont="1" applyBorder="1" applyAlignment="1">
      <alignment horizontal="left" vertical="center" wrapText="1"/>
    </xf>
    <xf numFmtId="0" fontId="67" fillId="0" borderId="0" xfId="1" applyFont="1" applyAlignment="1">
      <alignment horizontal="center" vertical="center" wrapText="1"/>
    </xf>
    <xf numFmtId="49" fontId="67" fillId="0" borderId="5" xfId="1" applyNumberFormat="1" applyFont="1" applyBorder="1" applyAlignment="1">
      <alignment horizontal="left" vertical="center" wrapText="1"/>
    </xf>
    <xf numFmtId="49" fontId="68" fillId="0" borderId="38" xfId="1" applyNumberFormat="1" applyFont="1" applyBorder="1" applyAlignment="1">
      <alignment horizontal="left" vertical="center" wrapText="1"/>
    </xf>
    <xf numFmtId="20" fontId="69" fillId="0" borderId="39" xfId="0" applyNumberFormat="1" applyFont="1" applyBorder="1" applyAlignment="1">
      <alignment vertical="center"/>
    </xf>
    <xf numFmtId="1" fontId="68" fillId="0" borderId="39" xfId="0" applyNumberFormat="1" applyFont="1" applyBorder="1" applyAlignment="1">
      <alignment horizontal="left" vertical="center" wrapText="1"/>
    </xf>
    <xf numFmtId="49" fontId="68" fillId="0" borderId="41" xfId="1" applyNumberFormat="1" applyFont="1" applyBorder="1" applyAlignment="1">
      <alignment horizontal="left" vertical="center" wrapText="1"/>
    </xf>
    <xf numFmtId="0" fontId="69" fillId="7" borderId="25" xfId="0" applyFont="1" applyFill="1" applyBorder="1" applyAlignment="1">
      <alignment horizontal="center" vertical="center" wrapText="1"/>
    </xf>
    <xf numFmtId="46" fontId="69" fillId="0" borderId="25" xfId="0" applyNumberFormat="1" applyFont="1" applyBorder="1" applyAlignment="1">
      <alignment horizontal="center" vertical="center"/>
    </xf>
    <xf numFmtId="0" fontId="69" fillId="10" borderId="4" xfId="0" applyFont="1" applyFill="1" applyBorder="1" applyAlignment="1">
      <alignment horizontal="center" vertical="center" wrapText="1"/>
    </xf>
    <xf numFmtId="16" fontId="69" fillId="0" borderId="0" xfId="0" applyNumberFormat="1" applyFont="1" applyAlignment="1">
      <alignment horizontal="center" vertical="center" wrapText="1"/>
    </xf>
    <xf numFmtId="20" fontId="69" fillId="0" borderId="0" xfId="0" applyNumberFormat="1" applyFont="1" applyAlignment="1">
      <alignment horizontal="center" vertical="center" wrapText="1"/>
    </xf>
    <xf numFmtId="16" fontId="69" fillId="0" borderId="33" xfId="0" applyNumberFormat="1" applyFont="1" applyBorder="1" applyAlignment="1">
      <alignment horizontal="center" vertical="center" wrapText="1"/>
    </xf>
    <xf numFmtId="0" fontId="69" fillId="0" borderId="33" xfId="0" applyFont="1" applyBorder="1" applyAlignment="1">
      <alignment vertical="center" wrapText="1"/>
    </xf>
    <xf numFmtId="16" fontId="69" fillId="0" borderId="39" xfId="0" applyNumberFormat="1" applyFont="1" applyBorder="1" applyAlignment="1">
      <alignment horizontal="center" vertical="center" wrapText="1"/>
    </xf>
    <xf numFmtId="20" fontId="69" fillId="0" borderId="39" xfId="0" applyNumberFormat="1" applyFont="1" applyBorder="1" applyAlignment="1">
      <alignment horizontal="center" vertical="center" wrapText="1"/>
    </xf>
    <xf numFmtId="0" fontId="69" fillId="0" borderId="39" xfId="0" applyFont="1" applyBorder="1" applyAlignment="1">
      <alignment vertical="center" wrapText="1"/>
    </xf>
    <xf numFmtId="16" fontId="67" fillId="0" borderId="0" xfId="0" applyNumberFormat="1" applyFont="1" applyAlignment="1">
      <alignment horizontal="center" vertical="center" wrapText="1"/>
    </xf>
    <xf numFmtId="16" fontId="67" fillId="0" borderId="36" xfId="0" applyNumberFormat="1" applyFont="1" applyBorder="1" applyAlignment="1">
      <alignment horizontal="center" vertical="center" wrapText="1"/>
    </xf>
    <xf numFmtId="20" fontId="69" fillId="0" borderId="36" xfId="0" applyNumberFormat="1" applyFont="1" applyBorder="1" applyAlignment="1">
      <alignment horizontal="center" vertical="center" wrapText="1"/>
    </xf>
    <xf numFmtId="0" fontId="67" fillId="0" borderId="36" xfId="0" applyFont="1" applyBorder="1" applyAlignment="1">
      <alignment vertical="center" wrapText="1"/>
    </xf>
    <xf numFmtId="0" fontId="67" fillId="0" borderId="0" xfId="0" applyFont="1" applyAlignment="1">
      <alignment vertical="center" wrapText="1"/>
    </xf>
    <xf numFmtId="16" fontId="67" fillId="0" borderId="39" xfId="0" applyNumberFormat="1" applyFont="1" applyBorder="1" applyAlignment="1">
      <alignment horizontal="center" vertical="center" wrapText="1"/>
    </xf>
    <xf numFmtId="0" fontId="67" fillId="0" borderId="39" xfId="0" applyFont="1" applyBorder="1" applyAlignment="1">
      <alignment vertical="center" wrapText="1"/>
    </xf>
    <xf numFmtId="2" fontId="0" fillId="0" borderId="0" xfId="0" applyNumberFormat="1" applyAlignment="1">
      <alignment horizontal="center"/>
    </xf>
    <xf numFmtId="21" fontId="71" fillId="0" borderId="2" xfId="0" applyNumberFormat="1" applyFont="1" applyBorder="1" applyAlignment="1">
      <alignment horizontal="center"/>
    </xf>
    <xf numFmtId="21" fontId="71" fillId="12" borderId="2" xfId="0" applyNumberFormat="1" applyFont="1" applyFill="1" applyBorder="1" applyAlignment="1">
      <alignment horizontal="center"/>
    </xf>
    <xf numFmtId="46" fontId="71" fillId="0" borderId="2" xfId="0" applyNumberFormat="1" applyFont="1" applyBorder="1" applyAlignment="1">
      <alignment horizontal="center"/>
    </xf>
    <xf numFmtId="21" fontId="71" fillId="0" borderId="3" xfId="0" applyNumberFormat="1" applyFont="1" applyBorder="1" applyAlignment="1">
      <alignment horizontal="center"/>
    </xf>
    <xf numFmtId="2" fontId="6" fillId="0" borderId="0" xfId="0" applyNumberFormat="1" applyFont="1" applyAlignment="1">
      <alignment horizontal="center"/>
    </xf>
    <xf numFmtId="46" fontId="71" fillId="12" borderId="2" xfId="0" applyNumberFormat="1" applyFont="1" applyFill="1" applyBorder="1" applyAlignment="1">
      <alignment horizontal="center"/>
    </xf>
    <xf numFmtId="2" fontId="0" fillId="3" borderId="0" xfId="0" applyNumberFormat="1" applyFill="1"/>
    <xf numFmtId="0" fontId="72" fillId="0" borderId="0" xfId="0" applyFont="1" applyAlignment="1">
      <alignment vertical="center"/>
    </xf>
    <xf numFmtId="22" fontId="73" fillId="0" borderId="0" xfId="0" applyNumberFormat="1" applyFont="1" applyAlignment="1">
      <alignment vertical="center" wrapText="1"/>
    </xf>
    <xf numFmtId="0" fontId="72" fillId="0" borderId="0" xfId="0" applyFont="1" applyAlignment="1">
      <alignment vertical="center" wrapText="1"/>
    </xf>
    <xf numFmtId="0" fontId="49" fillId="19" borderId="25" xfId="0" applyFont="1" applyFill="1" applyBorder="1" applyAlignment="1">
      <alignment wrapText="1"/>
    </xf>
    <xf numFmtId="0" fontId="48" fillId="0" borderId="0" xfId="0" applyFont="1" applyAlignment="1">
      <alignment horizontal="center" vertical="center"/>
    </xf>
    <xf numFmtId="22" fontId="49" fillId="0" borderId="36" xfId="0" applyNumberFormat="1" applyFont="1" applyBorder="1" applyAlignment="1">
      <alignment vertical="center"/>
    </xf>
    <xf numFmtId="22" fontId="49" fillId="0" borderId="39" xfId="0" applyNumberFormat="1" applyFont="1" applyBorder="1" applyAlignment="1">
      <alignment vertical="center"/>
    </xf>
    <xf numFmtId="0" fontId="49" fillId="0" borderId="39" xfId="0" applyFont="1" applyBorder="1" applyAlignment="1">
      <alignment vertical="center" wrapText="1"/>
    </xf>
    <xf numFmtId="16" fontId="50" fillId="0" borderId="30" xfId="0" applyNumberFormat="1" applyFont="1" applyBorder="1" applyAlignment="1">
      <alignment horizontal="center" vertical="center"/>
    </xf>
    <xf numFmtId="20" fontId="69" fillId="0" borderId="0" xfId="0" applyNumberFormat="1" applyFont="1" applyAlignment="1">
      <alignment horizontal="center" vertical="center"/>
    </xf>
    <xf numFmtId="16" fontId="50" fillId="0" borderId="0" xfId="0" applyNumberFormat="1" applyFont="1" applyAlignment="1">
      <alignment horizontal="center" vertical="center"/>
    </xf>
    <xf numFmtId="0" fontId="74" fillId="0" borderId="0" xfId="0" applyFont="1" applyAlignment="1">
      <alignment horizontal="center" vertical="center"/>
    </xf>
    <xf numFmtId="2" fontId="50" fillId="0" borderId="25" xfId="0" applyNumberFormat="1" applyFont="1" applyBorder="1" applyAlignment="1">
      <alignment horizontal="center" vertical="center"/>
    </xf>
    <xf numFmtId="46" fontId="0" fillId="0" borderId="34" xfId="0" applyNumberFormat="1" applyBorder="1" applyAlignment="1">
      <alignment horizontal="center" wrapText="1"/>
    </xf>
    <xf numFmtId="46" fontId="0" fillId="0" borderId="2" xfId="0" applyNumberFormat="1" applyBorder="1" applyAlignment="1">
      <alignment horizontal="center" wrapText="1"/>
    </xf>
    <xf numFmtId="2" fontId="0" fillId="0" borderId="4" xfId="0" applyNumberFormat="1" applyBorder="1" applyAlignment="1">
      <alignment horizontal="center"/>
    </xf>
    <xf numFmtId="0" fontId="8" fillId="3" borderId="0" xfId="0" applyFont="1" applyFill="1"/>
    <xf numFmtId="22" fontId="49" fillId="0" borderId="0" xfId="0" applyNumberFormat="1" applyFont="1" applyAlignment="1">
      <alignment vertical="center"/>
    </xf>
    <xf numFmtId="0" fontId="0" fillId="0" borderId="0" xfId="0" applyAlignment="1">
      <alignment horizontal="center" vertical="center"/>
    </xf>
    <xf numFmtId="0" fontId="3" fillId="4" borderId="0" xfId="1" applyFont="1" applyFill="1" applyBorder="1" applyAlignment="1">
      <alignment horizontal="center" vertical="center"/>
    </xf>
    <xf numFmtId="16" fontId="5" fillId="0" borderId="0" xfId="1" applyNumberFormat="1" applyFont="1" applyBorder="1" applyAlignment="1">
      <alignment horizontal="center" vertical="center" wrapText="1"/>
    </xf>
    <xf numFmtId="49" fontId="5" fillId="22" borderId="4" xfId="1" applyNumberFormat="1" applyFont="1" applyFill="1" applyBorder="1" applyAlignment="1">
      <alignment horizontal="left" vertical="center" wrapText="1"/>
    </xf>
    <xf numFmtId="49" fontId="4" fillId="22" borderId="4" xfId="1" applyNumberFormat="1" applyFont="1" applyFill="1" applyBorder="1" applyAlignment="1">
      <alignment horizontal="left" vertical="center" wrapText="1"/>
    </xf>
    <xf numFmtId="49" fontId="4" fillId="0" borderId="4" xfId="1" applyNumberFormat="1" applyFont="1" applyFill="1" applyBorder="1" applyAlignment="1">
      <alignment horizontal="left" vertical="center" wrapText="1"/>
    </xf>
    <xf numFmtId="0" fontId="6" fillId="17" borderId="4" xfId="0" applyFont="1" applyFill="1" applyBorder="1" applyAlignment="1">
      <alignment horizontal="center" vertical="center"/>
    </xf>
    <xf numFmtId="2" fontId="50" fillId="0" borderId="0" xfId="0" applyNumberFormat="1" applyFont="1" applyAlignment="1">
      <alignment horizontal="center" vertical="center" wrapText="1"/>
    </xf>
    <xf numFmtId="0" fontId="50" fillId="0" borderId="26" xfId="0" applyFont="1" applyBorder="1" applyAlignment="1">
      <alignment horizontal="center" vertical="center"/>
    </xf>
    <xf numFmtId="0" fontId="50" fillId="0" borderId="33" xfId="0" applyFont="1" applyBorder="1" applyAlignment="1">
      <alignment horizontal="center" vertical="center"/>
    </xf>
    <xf numFmtId="0" fontId="74" fillId="0" borderId="26" xfId="0" applyFont="1" applyBorder="1" applyAlignment="1">
      <alignment horizontal="left" vertical="center" wrapText="1"/>
    </xf>
    <xf numFmtId="0" fontId="74" fillId="0" borderId="33" xfId="0" applyFont="1" applyBorder="1" applyAlignment="1">
      <alignment horizontal="left" vertical="center"/>
    </xf>
    <xf numFmtId="0" fontId="34" fillId="0" borderId="38" xfId="0" applyFont="1" applyBorder="1" applyAlignment="1">
      <alignment horizontal="left" vertical="center" wrapText="1"/>
    </xf>
    <xf numFmtId="0" fontId="34" fillId="0" borderId="41" xfId="0" applyFont="1" applyBorder="1" applyAlignment="1">
      <alignment horizontal="left" vertical="center" wrapText="1"/>
    </xf>
    <xf numFmtId="0" fontId="44" fillId="0" borderId="38" xfId="0" applyFont="1" applyBorder="1" applyAlignment="1">
      <alignment horizontal="left" vertical="center" wrapText="1"/>
    </xf>
    <xf numFmtId="0" fontId="44" fillId="0" borderId="41" xfId="0" applyFont="1" applyBorder="1" applyAlignment="1">
      <alignment horizontal="left" vertical="center" wrapText="1"/>
    </xf>
    <xf numFmtId="0" fontId="15" fillId="0" borderId="0" xfId="0" applyFont="1" applyAlignment="1">
      <alignment vertical="center" wrapText="1"/>
    </xf>
    <xf numFmtId="0" fontId="15" fillId="0" borderId="11" xfId="0" applyFont="1" applyBorder="1" applyAlignment="1">
      <alignment vertical="center" wrapText="1"/>
    </xf>
    <xf numFmtId="0" fontId="16" fillId="0" borderId="12" xfId="0" applyFont="1" applyBorder="1" applyAlignment="1">
      <alignment horizontal="center" vertical="center"/>
    </xf>
    <xf numFmtId="0" fontId="16" fillId="0" borderId="0" xfId="0" applyFont="1" applyAlignment="1">
      <alignment horizontal="center" vertical="center"/>
    </xf>
    <xf numFmtId="0" fontId="15" fillId="0" borderId="12" xfId="0" applyFont="1" applyBorder="1" applyAlignment="1">
      <alignment vertical="center" wrapText="1"/>
    </xf>
    <xf numFmtId="0" fontId="15" fillId="0" borderId="12" xfId="0" applyFont="1" applyBorder="1" applyAlignment="1">
      <alignment horizontal="left" vertical="center" wrapText="1"/>
    </xf>
    <xf numFmtId="0" fontId="15" fillId="0" borderId="0" xfId="0" applyFont="1" applyAlignment="1">
      <alignment horizontal="left" vertical="center" wrapText="1"/>
    </xf>
    <xf numFmtId="0" fontId="15" fillId="0" borderId="11" xfId="0" applyFont="1" applyBorder="1" applyAlignment="1">
      <alignment horizontal="left" vertical="center" wrapText="1"/>
    </xf>
    <xf numFmtId="2" fontId="16" fillId="0" borderId="9" xfId="0" applyNumberFormat="1" applyFont="1" applyBorder="1" applyAlignment="1">
      <alignment horizontal="center" vertical="center" wrapText="1"/>
    </xf>
    <xf numFmtId="0" fontId="15" fillId="0" borderId="12" xfId="0" applyFont="1" applyBorder="1"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11" xfId="0" applyFont="1" applyBorder="1" applyAlignment="1">
      <alignment horizontal="left" vertical="center"/>
    </xf>
    <xf numFmtId="0" fontId="15" fillId="0" borderId="11" xfId="0" applyFont="1" applyBorder="1" applyAlignment="1">
      <alignment vertical="center"/>
    </xf>
    <xf numFmtId="0" fontId="17" fillId="0" borderId="0" xfId="0" applyFont="1" applyAlignment="1">
      <alignment horizontal="left" vertical="center" wrapText="1"/>
    </xf>
    <xf numFmtId="16" fontId="16" fillId="0" borderId="12" xfId="0" applyNumberFormat="1" applyFont="1" applyBorder="1" applyAlignment="1">
      <alignment horizontal="center" vertical="center"/>
    </xf>
    <xf numFmtId="16" fontId="16" fillId="0" borderId="0" xfId="0" applyNumberFormat="1" applyFont="1" applyAlignment="1">
      <alignment horizontal="center" vertical="center"/>
    </xf>
    <xf numFmtId="2" fontId="16" fillId="0" borderId="12" xfId="0" applyNumberFormat="1" applyFont="1" applyBorder="1" applyAlignment="1">
      <alignment vertical="center"/>
    </xf>
    <xf numFmtId="2" fontId="16" fillId="0" borderId="0" xfId="0" applyNumberFormat="1" applyFont="1" applyAlignment="1">
      <alignment vertical="center"/>
    </xf>
    <xf numFmtId="2" fontId="16" fillId="0" borderId="11" xfId="0" applyNumberFormat="1" applyFont="1" applyBorder="1" applyAlignment="1">
      <alignment vertical="center"/>
    </xf>
    <xf numFmtId="2" fontId="16" fillId="0" borderId="13" xfId="0" applyNumberFormat="1" applyFont="1" applyBorder="1" applyAlignment="1">
      <alignment horizontal="center" vertical="center" wrapText="1"/>
    </xf>
    <xf numFmtId="2" fontId="16" fillId="0" borderId="0" xfId="0" applyNumberFormat="1" applyFont="1" applyAlignment="1">
      <alignment vertical="center" wrapText="1"/>
    </xf>
    <xf numFmtId="0" fontId="12" fillId="0" borderId="12" xfId="0" applyFont="1" applyBorder="1" applyAlignment="1">
      <alignment horizontal="left" vertical="center"/>
    </xf>
    <xf numFmtId="0" fontId="12" fillId="0" borderId="0" xfId="0" applyFont="1" applyAlignment="1">
      <alignment horizontal="left" vertical="center"/>
    </xf>
    <xf numFmtId="16" fontId="12" fillId="0" borderId="0" xfId="0" applyNumberFormat="1" applyFont="1" applyAlignment="1">
      <alignment horizontal="center" vertical="center"/>
    </xf>
    <xf numFmtId="0" fontId="12" fillId="0" borderId="0" xfId="0" applyFont="1" applyAlignment="1">
      <alignment horizontal="center" vertical="center"/>
    </xf>
    <xf numFmtId="0" fontId="12" fillId="0" borderId="11" xfId="0" applyFont="1" applyBorder="1" applyAlignment="1">
      <alignment horizontal="left" vertical="center"/>
    </xf>
    <xf numFmtId="16" fontId="12" fillId="0" borderId="12" xfId="0" applyNumberFormat="1" applyFont="1" applyBorder="1" applyAlignment="1">
      <alignment horizontal="center" vertical="center"/>
    </xf>
    <xf numFmtId="0" fontId="12" fillId="0" borderId="12" xfId="0" applyFont="1" applyBorder="1" applyAlignment="1">
      <alignment horizontal="center" vertical="center"/>
    </xf>
    <xf numFmtId="0" fontId="11" fillId="0" borderId="0" xfId="0" applyFont="1" applyAlignment="1">
      <alignment horizontal="left" vertical="center"/>
    </xf>
    <xf numFmtId="0" fontId="7" fillId="0" borderId="0" xfId="0" applyFont="1" applyAlignment="1">
      <alignment horizontal="left" vertical="center"/>
    </xf>
    <xf numFmtId="0" fontId="12" fillId="0" borderId="0" xfId="0" applyFont="1" applyAlignment="1">
      <alignment horizontal="left" vertical="center" wrapText="1"/>
    </xf>
    <xf numFmtId="0" fontId="11" fillId="0" borderId="13" xfId="0" applyFont="1" applyBorder="1" applyAlignment="1">
      <alignment horizontal="left" vertical="center"/>
    </xf>
    <xf numFmtId="0" fontId="11" fillId="0" borderId="14" xfId="0" applyFont="1" applyBorder="1" applyAlignment="1">
      <alignment horizontal="left" vertical="center"/>
    </xf>
    <xf numFmtId="0" fontId="12" fillId="0" borderId="9" xfId="0" applyFont="1" applyBorder="1" applyAlignment="1">
      <alignment horizontal="left" vertical="center" wrapText="1"/>
    </xf>
    <xf numFmtId="0" fontId="11" fillId="0" borderId="11" xfId="0" applyFont="1" applyBorder="1" applyAlignment="1">
      <alignment horizontal="left" vertical="center"/>
    </xf>
    <xf numFmtId="0" fontId="11" fillId="0" borderId="12" xfId="0" applyFont="1" applyBorder="1" applyAlignment="1">
      <alignment horizontal="left" vertical="center"/>
    </xf>
    <xf numFmtId="0" fontId="12" fillId="0" borderId="18" xfId="0" applyFont="1" applyBorder="1" applyAlignment="1">
      <alignment horizontal="left" vertical="center"/>
    </xf>
    <xf numFmtId="0" fontId="12" fillId="0" borderId="23" xfId="0" applyFont="1" applyBorder="1" applyAlignment="1">
      <alignment horizontal="left" vertical="center"/>
    </xf>
    <xf numFmtId="0" fontId="7" fillId="0" borderId="12" xfId="0" applyFont="1" applyBorder="1" applyAlignment="1">
      <alignment horizontal="left" vertical="center"/>
    </xf>
    <xf numFmtId="0" fontId="11" fillId="0" borderId="9" xfId="0" applyFont="1" applyBorder="1" applyAlignment="1">
      <alignment horizontal="left" vertical="center"/>
    </xf>
    <xf numFmtId="0" fontId="7" fillId="0" borderId="11" xfId="0" applyFont="1" applyBorder="1" applyAlignment="1">
      <alignment horizontal="left" vertical="center"/>
    </xf>
    <xf numFmtId="0" fontId="0" fillId="7" borderId="4" xfId="0"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16" fontId="7" fillId="11" borderId="18" xfId="0" applyNumberFormat="1" applyFont="1" applyFill="1" applyBorder="1" applyAlignment="1">
      <alignment horizontal="center" vertical="center" wrapText="1"/>
    </xf>
    <xf numFmtId="16" fontId="7" fillId="11" borderId="0" xfId="0" applyNumberFormat="1" applyFont="1" applyFill="1" applyAlignment="1">
      <alignment horizontal="center" vertical="center" wrapText="1"/>
    </xf>
    <xf numFmtId="0" fontId="7" fillId="0" borderId="18" xfId="0" applyFont="1" applyBorder="1" applyAlignment="1">
      <alignment horizontal="center" vertical="center"/>
    </xf>
    <xf numFmtId="0" fontId="7" fillId="0" borderId="0" xfId="0" applyFont="1" applyAlignment="1">
      <alignment horizontal="center" vertical="center"/>
    </xf>
    <xf numFmtId="0" fontId="7" fillId="0" borderId="12" xfId="0" applyFont="1" applyBorder="1" applyAlignment="1">
      <alignment horizontal="center" vertical="center"/>
    </xf>
    <xf numFmtId="16" fontId="7" fillId="12" borderId="18" xfId="0" applyNumberFormat="1" applyFont="1" applyFill="1" applyBorder="1" applyAlignment="1">
      <alignment horizontal="center" vertical="center"/>
    </xf>
    <xf numFmtId="16" fontId="7" fillId="0" borderId="0" xfId="0" applyNumberFormat="1" applyFont="1" applyAlignment="1">
      <alignment horizontal="center" vertical="center"/>
    </xf>
    <xf numFmtId="16" fontId="7" fillId="12" borderId="18" xfId="0" applyNumberFormat="1" applyFont="1" applyFill="1" applyBorder="1" applyAlignment="1">
      <alignment horizontal="center" vertical="center" wrapText="1"/>
    </xf>
    <xf numFmtId="16" fontId="7" fillId="0" borderId="18" xfId="0" applyNumberFormat="1" applyFont="1" applyBorder="1" applyAlignment="1">
      <alignment horizontal="center" vertical="center"/>
    </xf>
    <xf numFmtId="0" fontId="35" fillId="0" borderId="38" xfId="0" applyFont="1" applyBorder="1" applyAlignment="1">
      <alignment horizontal="left" vertical="center" wrapText="1"/>
    </xf>
    <xf numFmtId="0" fontId="17" fillId="0" borderId="38" xfId="0" applyFont="1" applyBorder="1" applyAlignment="1">
      <alignment horizontal="left" vertical="center" wrapText="1"/>
    </xf>
    <xf numFmtId="0" fontId="32" fillId="0" borderId="38" xfId="0" applyFont="1" applyBorder="1" applyAlignment="1">
      <alignment horizontal="left" vertical="center" wrapText="1"/>
    </xf>
    <xf numFmtId="0" fontId="32" fillId="0" borderId="41" xfId="0" applyFont="1" applyBorder="1" applyAlignment="1">
      <alignment horizontal="left" vertical="center" wrapText="1"/>
    </xf>
  </cellXfs>
  <cellStyles count="4">
    <cellStyle name="Normal" xfId="0" builtinId="0"/>
    <cellStyle name="Normal 2" xfId="2"/>
    <cellStyle name="Normal 3" xfId="3"/>
    <cellStyle name="Normal_Hoja4" xfId="1"/>
  </cellStyles>
  <dxfs count="129">
    <dxf>
      <font>
        <color rgb="FF9C0006"/>
      </font>
      <fill>
        <patternFill>
          <bgColor rgb="FFFFC7CE"/>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ill>
        <patternFill>
          <bgColor theme="4" tint="0.39994506668294322"/>
        </patternFill>
      </fill>
    </dxf>
    <dxf>
      <font>
        <color theme="0"/>
      </font>
      <fill>
        <patternFill>
          <bgColor rgb="FFFF0000"/>
        </patternFill>
      </fill>
    </dxf>
    <dxf>
      <font>
        <color rgb="FF9C5700"/>
      </font>
      <fill>
        <patternFill>
          <bgColor rgb="FFFFEB9C"/>
        </patternFill>
      </fill>
    </dxf>
    <dxf>
      <fill>
        <patternFill>
          <bgColor rgb="FFFFFF00"/>
        </patternFill>
      </fill>
    </dxf>
    <dxf>
      <fill>
        <patternFill>
          <bgColor rgb="FFFF6600"/>
        </patternFill>
      </fill>
    </dxf>
    <dxf>
      <fill>
        <patternFill>
          <bgColor theme="4" tint="0.39994506668294322"/>
        </patternFill>
      </fill>
    </dxf>
    <dxf>
      <font>
        <color theme="0"/>
      </font>
      <fill>
        <patternFill>
          <bgColor rgb="FFFF0000"/>
        </patternFill>
      </fill>
    </dxf>
    <dxf>
      <fill>
        <patternFill>
          <bgColor rgb="FFFFFF00"/>
        </patternFill>
      </fill>
    </dxf>
    <dxf>
      <fill>
        <patternFill>
          <bgColor rgb="FFFF6600"/>
        </patternFill>
      </fill>
    </dxf>
    <dxf>
      <fill>
        <patternFill>
          <bgColor theme="4" tint="0.39994506668294322"/>
        </patternFill>
      </fill>
    </dxf>
    <dxf>
      <font>
        <color theme="1"/>
      </font>
      <fill>
        <patternFill>
          <bgColor rgb="FFFD459D"/>
        </patternFill>
      </fill>
    </dxf>
    <dxf>
      <font>
        <color theme="1"/>
      </font>
      <fill>
        <patternFill>
          <bgColor rgb="FFFD459D"/>
        </patternFill>
      </fill>
    </dxf>
    <dxf>
      <font>
        <color rgb="FF9C0006"/>
      </font>
      <fill>
        <patternFill>
          <bgColor rgb="FFFFC7CE"/>
        </patternFill>
      </fill>
    </dxf>
    <dxf>
      <font>
        <color theme="0"/>
      </font>
      <fill>
        <patternFill>
          <bgColor rgb="FFFF0000"/>
        </patternFill>
      </fill>
    </dxf>
    <dxf>
      <fill>
        <patternFill>
          <bgColor rgb="FFFFFF00"/>
        </patternFill>
      </fill>
    </dxf>
    <dxf>
      <fill>
        <patternFill>
          <bgColor rgb="FFFF6600"/>
        </patternFill>
      </fill>
    </dxf>
    <dxf>
      <fill>
        <patternFill>
          <bgColor theme="4" tint="0.39994506668294322"/>
        </patternFill>
      </fill>
    </dxf>
    <dxf>
      <fill>
        <patternFill>
          <bgColor rgb="FFFFFF00"/>
        </patternFill>
      </fill>
    </dxf>
    <dxf>
      <fill>
        <patternFill>
          <bgColor rgb="FFFF6600"/>
        </patternFill>
      </fill>
    </dxf>
    <dxf>
      <fill>
        <patternFill>
          <bgColor theme="4" tint="0.39994506668294322"/>
        </patternFill>
      </fill>
    </dxf>
    <dxf>
      <font>
        <color rgb="FF9C0006"/>
      </font>
      <fill>
        <patternFill>
          <bgColor rgb="FFFFC7CE"/>
        </patternFill>
      </fill>
    </dxf>
    <dxf>
      <font>
        <color theme="1"/>
      </font>
      <fill>
        <patternFill>
          <bgColor rgb="FFFD459D"/>
        </patternFill>
      </fill>
    </dxf>
    <dxf>
      <fill>
        <patternFill>
          <bgColor rgb="FFFFFF00"/>
        </patternFill>
      </fill>
    </dxf>
    <dxf>
      <fill>
        <patternFill>
          <bgColor rgb="FFFF6600"/>
        </patternFill>
      </fill>
    </dxf>
    <dxf>
      <fill>
        <patternFill>
          <bgColor theme="4" tint="0.39994506668294322"/>
        </patternFill>
      </fill>
    </dxf>
    <dxf>
      <font>
        <color theme="0"/>
      </font>
      <fill>
        <patternFill>
          <bgColor rgb="FFFF0000"/>
        </patternFill>
      </fill>
    </dxf>
    <dxf>
      <fill>
        <patternFill>
          <bgColor rgb="FFFFFF00"/>
        </patternFill>
      </fill>
    </dxf>
    <dxf>
      <fill>
        <patternFill>
          <bgColor rgb="FFFF6600"/>
        </patternFill>
      </fill>
    </dxf>
    <dxf>
      <fill>
        <patternFill>
          <bgColor theme="4" tint="0.39994506668294322"/>
        </patternFill>
      </fill>
    </dxf>
    <dxf>
      <fill>
        <patternFill>
          <bgColor rgb="FFFFFF00"/>
        </patternFill>
      </fill>
    </dxf>
    <dxf>
      <fill>
        <patternFill>
          <bgColor rgb="FFFF6600"/>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font>
        <color theme="1"/>
      </font>
      <fill>
        <patternFill>
          <bgColor rgb="FFFD459D"/>
        </patternFill>
      </fill>
    </dxf>
    <dxf>
      <font>
        <color theme="1"/>
      </font>
      <fill>
        <patternFill>
          <bgColor rgb="FFFD459D"/>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FF6600"/>
        </patternFill>
      </fill>
    </dxf>
    <dxf>
      <fill>
        <patternFill>
          <bgColor theme="4" tint="0.39994506668294322"/>
        </patternFill>
      </fill>
    </dxf>
    <dxf>
      <fill>
        <patternFill>
          <bgColor theme="4" tint="0.39994506668294322"/>
        </patternFill>
      </fill>
    </dxf>
    <dxf>
      <fill>
        <patternFill>
          <bgColor rgb="FFFFFF00"/>
        </patternFill>
      </fill>
    </dxf>
    <dxf>
      <fill>
        <patternFill>
          <bgColor rgb="FFFF66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1"/>
      </font>
      <fill>
        <patternFill>
          <bgColor rgb="FFFD459D"/>
        </patternFill>
      </fill>
    </dxf>
    <dxf>
      <font>
        <color theme="1"/>
      </font>
      <fill>
        <patternFill>
          <bgColor rgb="FFFD459D"/>
        </patternFill>
      </fill>
    </dxf>
    <dxf>
      <font>
        <color rgb="FF9C0006"/>
      </font>
      <fill>
        <patternFill>
          <bgColor rgb="FFFFC7CE"/>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ont>
        <color theme="1"/>
      </font>
      <fill>
        <patternFill>
          <bgColor rgb="FFFD459D"/>
        </patternFill>
      </fill>
    </dxf>
    <dxf>
      <font>
        <color theme="1"/>
      </font>
      <fill>
        <patternFill>
          <bgColor rgb="FFFD459D"/>
        </patternFill>
      </fill>
    </dxf>
    <dxf>
      <font>
        <color theme="1"/>
      </font>
      <fill>
        <patternFill>
          <bgColor rgb="FFFD459D"/>
        </patternFill>
      </fill>
    </dxf>
    <dxf>
      <font>
        <color theme="1"/>
      </font>
      <fill>
        <patternFill>
          <bgColor rgb="FFFD459D"/>
        </patternFill>
      </fill>
    </dxf>
    <dxf>
      <font>
        <color rgb="FF9C0006"/>
      </font>
      <fill>
        <patternFill>
          <bgColor rgb="FFFFC7CE"/>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ont>
        <color theme="1"/>
      </font>
      <fill>
        <patternFill>
          <bgColor rgb="FFFD459D"/>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ont>
        <color rgb="FF9C0006"/>
      </font>
      <fill>
        <patternFill>
          <bgColor rgb="FFFFC7CE"/>
        </patternFill>
      </fill>
    </dxf>
    <dxf>
      <font>
        <color theme="1"/>
      </font>
      <fill>
        <patternFill>
          <bgColor rgb="FF00B0F0"/>
        </patternFill>
      </fill>
    </dxf>
    <dxf>
      <font>
        <color theme="1"/>
      </font>
      <fill>
        <patternFill>
          <bgColor rgb="FF66FFCC"/>
        </patternFill>
      </fill>
    </dxf>
    <dxf>
      <fill>
        <patternFill>
          <bgColor theme="4" tint="0.39994506668294322"/>
        </patternFill>
      </fill>
    </dxf>
    <dxf>
      <fill>
        <patternFill>
          <bgColor rgb="FFFFFF00"/>
        </patternFill>
      </fill>
    </dxf>
    <dxf>
      <fill>
        <patternFill>
          <bgColor rgb="FFFF6600"/>
        </patternFill>
      </fill>
    </dxf>
    <dxf>
      <font>
        <color theme="0"/>
      </font>
      <fill>
        <patternFill>
          <bgColor rgb="FFFF0000"/>
        </patternFill>
      </fill>
    </dxf>
    <dxf>
      <fill>
        <patternFill>
          <bgColor rgb="FF00B0F0"/>
        </patternFill>
      </fill>
    </dxf>
    <dxf>
      <font>
        <color theme="1"/>
      </font>
      <fill>
        <patternFill>
          <bgColor rgb="FFFD459D"/>
        </patternFill>
      </fill>
    </dxf>
    <dxf>
      <font>
        <color rgb="FF9C0006"/>
      </font>
      <fill>
        <patternFill>
          <bgColor rgb="FFFFC7CE"/>
        </patternFill>
      </fill>
    </dxf>
  </dxfs>
  <tableStyles count="0" defaultTableStyle="TableStyleMedium2" defaultPivotStyle="PivotStyleLight16"/>
  <colors>
    <mruColors>
      <color rgb="FFFF3300"/>
      <color rgb="FFFF6600"/>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abSelected="1" zoomScale="82" zoomScaleNormal="82" workbookViewId="0">
      <pane ySplit="1" topLeftCell="A2" activePane="bottomLeft" state="frozen"/>
      <selection pane="bottomLeft" activeCell="L13" sqref="L13"/>
    </sheetView>
  </sheetViews>
  <sheetFormatPr baseColWidth="10" defaultColWidth="11.453125" defaultRowHeight="14.5"/>
  <cols>
    <col min="1" max="1" width="16.453125" style="5" customWidth="1"/>
    <col min="2" max="2" width="8.1796875" style="5" hidden="1" customWidth="1"/>
    <col min="3" max="3" width="7.453125" style="5" hidden="1" customWidth="1"/>
    <col min="4" max="4" width="9.7265625" style="5" customWidth="1"/>
    <col min="5" max="5" width="8.81640625" style="5" customWidth="1"/>
    <col min="6" max="6" width="8.1796875" style="5" customWidth="1"/>
    <col min="7" max="7" width="10.26953125" style="5" hidden="1" customWidth="1"/>
    <col min="8" max="8" width="11.26953125" style="5" customWidth="1"/>
    <col min="9" max="9" width="9.453125" style="874" hidden="1" customWidth="1"/>
    <col min="10" max="10" width="11.453125" style="5" customWidth="1"/>
    <col min="11" max="11" width="12" style="5" customWidth="1"/>
    <col min="12" max="12" width="12.1796875" style="5" customWidth="1"/>
    <col min="13" max="13" width="7.453125" style="5" customWidth="1"/>
    <col min="14" max="14" width="11.54296875" style="5" customWidth="1"/>
    <col min="15" max="15" width="7.26953125" style="5" customWidth="1"/>
    <col min="16" max="16" width="11.1796875" style="5" customWidth="1"/>
    <col min="17" max="17" width="9.7265625" style="12" customWidth="1"/>
    <col min="18" max="18" width="12.453125" style="132" customWidth="1"/>
    <col min="19" max="19" width="39.36328125" style="363" customWidth="1"/>
    <col min="20" max="20" width="10.7265625" style="12" hidden="1" customWidth="1"/>
    <col min="21" max="21" width="15.7265625" style="1789" customWidth="1"/>
    <col min="22" max="22" width="16.81640625" style="12" customWidth="1"/>
    <col min="23" max="23" width="12.54296875" style="5" bestFit="1" customWidth="1"/>
    <col min="24" max="24" width="10.81640625" style="12" bestFit="1" customWidth="1"/>
    <col min="25" max="16384" width="11.453125" style="5"/>
  </cols>
  <sheetData>
    <row r="1" spans="1:25" ht="26.5" thickBot="1">
      <c r="A1" s="1" t="s">
        <v>0</v>
      </c>
      <c r="B1" s="2" t="s">
        <v>1</v>
      </c>
      <c r="C1" s="2" t="s">
        <v>2</v>
      </c>
      <c r="D1" s="2" t="s">
        <v>3</v>
      </c>
      <c r="E1" s="1" t="s">
        <v>4</v>
      </c>
      <c r="F1" s="426" t="s">
        <v>5</v>
      </c>
      <c r="G1" s="425" t="s">
        <v>6</v>
      </c>
      <c r="H1" s="87" t="s">
        <v>7</v>
      </c>
      <c r="I1" s="87" t="s">
        <v>8</v>
      </c>
      <c r="J1" s="1430" t="s">
        <v>9</v>
      </c>
      <c r="K1" s="425" t="s">
        <v>10</v>
      </c>
      <c r="L1" s="420" t="s">
        <v>11</v>
      </c>
      <c r="M1" s="418" t="s">
        <v>12</v>
      </c>
      <c r="N1" s="419" t="s">
        <v>13</v>
      </c>
      <c r="O1" s="418" t="s">
        <v>14</v>
      </c>
      <c r="P1" s="418" t="s">
        <v>15</v>
      </c>
      <c r="Q1" s="11" t="s">
        <v>16</v>
      </c>
      <c r="R1" s="11" t="s">
        <v>17</v>
      </c>
      <c r="S1" s="483" t="s">
        <v>18</v>
      </c>
      <c r="T1" s="483" t="s">
        <v>19</v>
      </c>
      <c r="U1" s="1790" t="s">
        <v>2172</v>
      </c>
      <c r="V1" s="12" t="s">
        <v>20</v>
      </c>
      <c r="W1" s="3">
        <f ca="1">TODAY()</f>
        <v>45161</v>
      </c>
      <c r="X1" s="416"/>
      <c r="Y1" s="417" t="s">
        <v>21</v>
      </c>
    </row>
    <row r="2" spans="1:25">
      <c r="A2" s="9" t="s">
        <v>63</v>
      </c>
      <c r="B2" s="6" t="s">
        <v>64</v>
      </c>
      <c r="C2" s="6" t="s">
        <v>65</v>
      </c>
      <c r="D2" s="6" t="s">
        <v>25</v>
      </c>
      <c r="E2" s="6" t="s">
        <v>26</v>
      </c>
      <c r="F2" s="6"/>
      <c r="G2" s="1195">
        <v>2020</v>
      </c>
      <c r="H2" s="6" t="s">
        <v>45</v>
      </c>
      <c r="I2" s="431"/>
      <c r="J2" s="7">
        <v>44824</v>
      </c>
      <c r="K2" s="386">
        <f t="shared" ref="K2:K9" si="0">J2+Q2</f>
        <v>45189</v>
      </c>
      <c r="L2" s="3"/>
      <c r="M2" s="415"/>
      <c r="N2" s="416" t="str">
        <f t="shared" ref="N2:N9" si="1">IF(L2&gt;J2,"ERROR",IF(AND(J2-L2&lt;&gt;0,J2-L2&lt;&gt;J2),"Corresponde",""))</f>
        <v/>
      </c>
      <c r="O2" s="416" t="str">
        <f t="shared" ref="O2:O9" si="2">IF(M2="","",IF(N2=Y$1,IF(M2=1,2,1),""))</f>
        <v/>
      </c>
      <c r="P2" s="416" t="str">
        <f t="shared" ref="P2:P9" si="3">IF(E2="ILS",IF($W$1&lt;J2+180,"Deseable","Obligatorio"),"")</f>
        <v/>
      </c>
      <c r="Q2" s="415">
        <v>365</v>
      </c>
      <c r="R2" s="484" t="s">
        <v>24</v>
      </c>
      <c r="S2" s="544" t="s">
        <v>94</v>
      </c>
      <c r="T2" s="266" t="s">
        <v>37</v>
      </c>
      <c r="U2" s="1791">
        <v>45174</v>
      </c>
    </row>
    <row r="3" spans="1:25">
      <c r="A3" s="9" t="s">
        <v>63</v>
      </c>
      <c r="B3" s="6" t="s">
        <v>64</v>
      </c>
      <c r="C3" s="6" t="s">
        <v>65</v>
      </c>
      <c r="D3" s="6" t="s">
        <v>28</v>
      </c>
      <c r="E3" s="6" t="s">
        <v>26</v>
      </c>
      <c r="F3" s="6"/>
      <c r="G3" s="6" t="s">
        <v>56</v>
      </c>
      <c r="H3" s="6" t="s">
        <v>45</v>
      </c>
      <c r="I3" s="431"/>
      <c r="J3" s="7">
        <v>44999</v>
      </c>
      <c r="K3" s="386">
        <f t="shared" si="0"/>
        <v>45179</v>
      </c>
      <c r="L3" s="3">
        <v>44823</v>
      </c>
      <c r="M3" s="415">
        <v>1</v>
      </c>
      <c r="N3" s="416" t="str">
        <f t="shared" si="1"/>
        <v>Corresponde</v>
      </c>
      <c r="O3" s="416">
        <f t="shared" si="2"/>
        <v>2</v>
      </c>
      <c r="P3" s="416" t="str">
        <f t="shared" si="3"/>
        <v/>
      </c>
      <c r="Q3" s="415">
        <v>180</v>
      </c>
      <c r="R3" s="484" t="s">
        <v>24</v>
      </c>
      <c r="S3" s="544" t="s">
        <v>66</v>
      </c>
      <c r="T3" s="266" t="s">
        <v>37</v>
      </c>
      <c r="U3" s="1791">
        <v>45174</v>
      </c>
    </row>
    <row r="4" spans="1:25">
      <c r="A4" s="10" t="s">
        <v>63</v>
      </c>
      <c r="B4" s="6" t="s">
        <v>64</v>
      </c>
      <c r="C4" s="6" t="s">
        <v>65</v>
      </c>
      <c r="D4" s="6" t="s">
        <v>55</v>
      </c>
      <c r="E4" s="6" t="s">
        <v>28</v>
      </c>
      <c r="F4" s="6" t="s">
        <v>160</v>
      </c>
      <c r="G4" s="6" t="s">
        <v>89</v>
      </c>
      <c r="H4" s="6" t="s">
        <v>45</v>
      </c>
      <c r="I4" s="431"/>
      <c r="J4" s="7">
        <v>44999</v>
      </c>
      <c r="K4" s="386">
        <f t="shared" si="0"/>
        <v>45364</v>
      </c>
      <c r="L4" s="3"/>
      <c r="M4" s="415"/>
      <c r="N4" s="416" t="str">
        <f t="shared" si="1"/>
        <v/>
      </c>
      <c r="O4" s="416" t="str">
        <f t="shared" si="2"/>
        <v/>
      </c>
      <c r="P4" s="416" t="str">
        <f t="shared" ca="1" si="3"/>
        <v>Deseable</v>
      </c>
      <c r="Q4" s="415">
        <v>365</v>
      </c>
      <c r="R4" s="484" t="s">
        <v>46</v>
      </c>
      <c r="S4" s="543" t="s">
        <v>62</v>
      </c>
      <c r="T4" s="266" t="s">
        <v>37</v>
      </c>
      <c r="U4" s="1791">
        <v>45174</v>
      </c>
    </row>
    <row r="5" spans="1:25">
      <c r="A5" s="1792" t="s">
        <v>67</v>
      </c>
      <c r="B5" s="6" t="s">
        <v>68</v>
      </c>
      <c r="C5" s="6" t="s">
        <v>69</v>
      </c>
      <c r="D5" s="6" t="s">
        <v>28</v>
      </c>
      <c r="E5" s="6" t="s">
        <v>26</v>
      </c>
      <c r="F5" s="6"/>
      <c r="G5" s="6" t="s">
        <v>70</v>
      </c>
      <c r="H5" s="6" t="s">
        <v>45</v>
      </c>
      <c r="I5" s="431"/>
      <c r="J5" s="7">
        <v>45000</v>
      </c>
      <c r="K5" s="386">
        <f t="shared" si="0"/>
        <v>45180</v>
      </c>
      <c r="L5" s="3">
        <v>45000</v>
      </c>
      <c r="M5" s="415">
        <v>2</v>
      </c>
      <c r="N5" s="416" t="str">
        <f t="shared" si="1"/>
        <v/>
      </c>
      <c r="O5" s="416" t="str">
        <f t="shared" si="2"/>
        <v/>
      </c>
      <c r="P5" s="416" t="str">
        <f t="shared" si="3"/>
        <v/>
      </c>
      <c r="Q5" s="415">
        <v>180</v>
      </c>
      <c r="R5" s="484" t="s">
        <v>24</v>
      </c>
      <c r="S5" s="427" t="s">
        <v>71</v>
      </c>
      <c r="T5" s="266" t="s">
        <v>37</v>
      </c>
      <c r="U5" s="1791">
        <v>45175</v>
      </c>
    </row>
    <row r="6" spans="1:25">
      <c r="A6" s="1792" t="s">
        <v>67</v>
      </c>
      <c r="B6" s="6" t="s">
        <v>68</v>
      </c>
      <c r="C6" s="6" t="s">
        <v>69</v>
      </c>
      <c r="D6" s="6" t="s">
        <v>25</v>
      </c>
      <c r="E6" s="6" t="s">
        <v>26</v>
      </c>
      <c r="F6" s="6"/>
      <c r="G6" s="1195">
        <v>2020</v>
      </c>
      <c r="H6" s="6" t="s">
        <v>45</v>
      </c>
      <c r="I6" s="431"/>
      <c r="J6" s="7">
        <v>44825</v>
      </c>
      <c r="K6" s="386">
        <f t="shared" si="0"/>
        <v>45190</v>
      </c>
      <c r="L6" s="3"/>
      <c r="M6" s="415"/>
      <c r="N6" s="416" t="str">
        <f t="shared" si="1"/>
        <v/>
      </c>
      <c r="O6" s="416" t="str">
        <f t="shared" si="2"/>
        <v/>
      </c>
      <c r="P6" s="416" t="str">
        <f t="shared" si="3"/>
        <v/>
      </c>
      <c r="Q6" s="415">
        <v>365</v>
      </c>
      <c r="R6" s="484" t="s">
        <v>95</v>
      </c>
      <c r="S6" s="868" t="s">
        <v>96</v>
      </c>
      <c r="T6" s="266" t="s">
        <v>37</v>
      </c>
      <c r="U6" s="1791">
        <v>45175</v>
      </c>
    </row>
    <row r="7" spans="1:25">
      <c r="A7" s="1794" t="s">
        <v>106</v>
      </c>
      <c r="B7" s="6" t="s">
        <v>107</v>
      </c>
      <c r="C7" s="6" t="s">
        <v>108</v>
      </c>
      <c r="D7" s="6" t="s">
        <v>55</v>
      </c>
      <c r="E7" s="6"/>
      <c r="F7" s="6" t="s">
        <v>42</v>
      </c>
      <c r="G7" s="6" t="s">
        <v>89</v>
      </c>
      <c r="H7" s="6" t="s">
        <v>45</v>
      </c>
      <c r="I7" s="431"/>
      <c r="J7" s="7">
        <v>44830</v>
      </c>
      <c r="K7" s="386">
        <f t="shared" si="0"/>
        <v>45195</v>
      </c>
      <c r="L7" s="3"/>
      <c r="M7" s="415"/>
      <c r="N7" s="416" t="str">
        <f t="shared" si="1"/>
        <v/>
      </c>
      <c r="O7" s="416" t="str">
        <f t="shared" si="2"/>
        <v/>
      </c>
      <c r="P7" s="416" t="str">
        <f t="shared" si="3"/>
        <v/>
      </c>
      <c r="Q7" s="415">
        <v>365</v>
      </c>
      <c r="R7" s="484" t="s">
        <v>46</v>
      </c>
      <c r="S7" s="427"/>
      <c r="T7" s="266" t="s">
        <v>37</v>
      </c>
      <c r="U7" s="1791">
        <v>45176</v>
      </c>
    </row>
    <row r="8" spans="1:25">
      <c r="A8" s="1794" t="s">
        <v>106</v>
      </c>
      <c r="B8" s="6" t="s">
        <v>107</v>
      </c>
      <c r="C8" s="6" t="s">
        <v>108</v>
      </c>
      <c r="D8" s="6" t="s">
        <v>25</v>
      </c>
      <c r="E8" s="6" t="s">
        <v>26</v>
      </c>
      <c r="F8" s="6"/>
      <c r="G8" s="6" t="s">
        <v>56</v>
      </c>
      <c r="H8" s="6" t="s">
        <v>45</v>
      </c>
      <c r="I8" s="431"/>
      <c r="J8" s="7">
        <v>44830</v>
      </c>
      <c r="K8" s="386">
        <f t="shared" si="0"/>
        <v>45195</v>
      </c>
      <c r="L8" s="3"/>
      <c r="M8" s="415"/>
      <c r="N8" s="416" t="str">
        <f t="shared" si="1"/>
        <v/>
      </c>
      <c r="O8" s="416" t="str">
        <f t="shared" si="2"/>
        <v/>
      </c>
      <c r="P8" s="416" t="str">
        <f t="shared" si="3"/>
        <v/>
      </c>
      <c r="Q8" s="415">
        <v>365</v>
      </c>
      <c r="R8" s="484" t="s">
        <v>24</v>
      </c>
      <c r="S8" s="427"/>
      <c r="T8" s="266" t="s">
        <v>37</v>
      </c>
      <c r="U8" s="1791">
        <v>45176</v>
      </c>
    </row>
    <row r="9" spans="1:25">
      <c r="A9" s="1794" t="s">
        <v>106</v>
      </c>
      <c r="B9" s="6" t="s">
        <v>107</v>
      </c>
      <c r="C9" s="6" t="s">
        <v>108</v>
      </c>
      <c r="D9" s="6" t="s">
        <v>55</v>
      </c>
      <c r="E9" s="6"/>
      <c r="F9" s="6" t="s">
        <v>35</v>
      </c>
      <c r="G9" s="6" t="s">
        <v>89</v>
      </c>
      <c r="H9" s="6" t="s">
        <v>45</v>
      </c>
      <c r="I9" s="431"/>
      <c r="J9" s="7">
        <v>44830</v>
      </c>
      <c r="K9" s="386">
        <f t="shared" si="0"/>
        <v>45195</v>
      </c>
      <c r="L9" s="3"/>
      <c r="M9" s="415"/>
      <c r="N9" s="416" t="str">
        <f t="shared" si="1"/>
        <v/>
      </c>
      <c r="O9" s="416" t="str">
        <f t="shared" si="2"/>
        <v/>
      </c>
      <c r="P9" s="416" t="str">
        <f t="shared" si="3"/>
        <v/>
      </c>
      <c r="Q9" s="415">
        <v>365</v>
      </c>
      <c r="R9" s="484" t="s">
        <v>46</v>
      </c>
      <c r="S9" s="543"/>
      <c r="T9" s="266" t="s">
        <v>37</v>
      </c>
      <c r="U9" s="1791">
        <v>45176</v>
      </c>
    </row>
    <row r="10" spans="1:25">
      <c r="A10" s="1792" t="s">
        <v>103</v>
      </c>
      <c r="B10" s="6" t="s">
        <v>104</v>
      </c>
      <c r="C10" s="6" t="s">
        <v>105</v>
      </c>
      <c r="D10" s="6" t="s">
        <v>25</v>
      </c>
      <c r="E10" s="6"/>
      <c r="F10" s="6"/>
      <c r="G10" s="6" t="s">
        <v>31</v>
      </c>
      <c r="H10" s="6" t="s">
        <v>45</v>
      </c>
      <c r="I10" s="431"/>
      <c r="J10" s="7">
        <v>44828</v>
      </c>
      <c r="K10" s="386">
        <f t="shared" ref="K10" si="4">J10+Q10</f>
        <v>45193</v>
      </c>
      <c r="L10" s="3"/>
      <c r="M10" s="415"/>
      <c r="N10" s="416" t="str">
        <f t="shared" ref="N10" si="5">IF(L10&gt;J10,"ERROR",IF(AND(J10-L10&lt;&gt;0,J10-L10&lt;&gt;J10),"Corresponde",""))</f>
        <v/>
      </c>
      <c r="O10" s="416" t="str">
        <f t="shared" ref="O10" si="6">IF(M10="","",IF(N10=Y$1,IF(M10=1,2,1),""))</f>
        <v/>
      </c>
      <c r="P10" s="416" t="str">
        <f t="shared" ref="P10" si="7">IF(E10="ILS",IF($W$1&lt;J10+180,"Deseable","Obligatorio"),"")</f>
        <v/>
      </c>
      <c r="Q10" s="415">
        <v>365</v>
      </c>
      <c r="R10" s="484" t="s">
        <v>24</v>
      </c>
      <c r="S10" s="427"/>
      <c r="T10" s="266" t="s">
        <v>37</v>
      </c>
      <c r="U10" s="1791">
        <v>45177</v>
      </c>
    </row>
    <row r="11" spans="1:25" ht="26">
      <c r="A11" s="1794" t="s">
        <v>72</v>
      </c>
      <c r="B11" s="6" t="s">
        <v>73</v>
      </c>
      <c r="C11" s="6" t="s">
        <v>74</v>
      </c>
      <c r="D11" s="6" t="s">
        <v>28</v>
      </c>
      <c r="E11" s="6" t="s">
        <v>26</v>
      </c>
      <c r="F11" s="6"/>
      <c r="G11" s="6" t="s">
        <v>75</v>
      </c>
      <c r="H11" s="6" t="s">
        <v>45</v>
      </c>
      <c r="I11" s="431"/>
      <c r="J11" s="7">
        <v>45002</v>
      </c>
      <c r="K11" s="386">
        <f t="shared" ref="K11:K16" si="8">J11+Q11</f>
        <v>45182</v>
      </c>
      <c r="L11" s="3">
        <v>44827</v>
      </c>
      <c r="M11" s="415">
        <v>2</v>
      </c>
      <c r="N11" s="416" t="str">
        <f>IF(L11&gt;J11,"ERROR",IF(AND(J11-L11&lt;&gt;0,J11-L11&lt;&gt;J11),"Corresponde",""))</f>
        <v>Corresponde</v>
      </c>
      <c r="O11" s="416">
        <f>IF(M11="","",IF(N11=Y$1,IF(M11=1,2,1),""))</f>
        <v>1</v>
      </c>
      <c r="P11" s="416" t="str">
        <f t="shared" ref="P11:P25" si="9">IF(E11="ILS",IF($W$1&lt;J11+180,"Deseable","Obligatorio"),"")</f>
        <v/>
      </c>
      <c r="Q11" s="415">
        <v>180</v>
      </c>
      <c r="R11" s="484" t="s">
        <v>24</v>
      </c>
      <c r="S11" s="543" t="s">
        <v>76</v>
      </c>
      <c r="T11" s="266" t="s">
        <v>37</v>
      </c>
      <c r="U11" s="1791">
        <v>45180</v>
      </c>
    </row>
    <row r="12" spans="1:25" ht="26">
      <c r="A12" s="1794" t="s">
        <v>72</v>
      </c>
      <c r="B12" s="6" t="s">
        <v>73</v>
      </c>
      <c r="C12" s="6" t="s">
        <v>74</v>
      </c>
      <c r="D12" s="6" t="s">
        <v>55</v>
      </c>
      <c r="E12" s="6" t="s">
        <v>28</v>
      </c>
      <c r="F12" s="6" t="s">
        <v>61</v>
      </c>
      <c r="G12" s="6" t="s">
        <v>119</v>
      </c>
      <c r="H12" s="6" t="s">
        <v>45</v>
      </c>
      <c r="I12" s="431"/>
      <c r="J12" s="7">
        <v>45002</v>
      </c>
      <c r="K12" s="386">
        <f t="shared" si="8"/>
        <v>45367</v>
      </c>
      <c r="L12" s="3"/>
      <c r="M12" s="415"/>
      <c r="N12" s="416" t="str">
        <f>IF(L12&gt;J12,"ERROR",IF(AND(J12-L12&lt;&gt;0,J12-L12&lt;&gt;J12),"Corresponde",""))</f>
        <v/>
      </c>
      <c r="O12" s="416" t="str">
        <f>IF(M12="","",IF(N12=Y$1,IF(M12=1,2,1),""))</f>
        <v/>
      </c>
      <c r="P12" s="416" t="str">
        <f t="shared" ca="1" si="9"/>
        <v>Deseable</v>
      </c>
      <c r="Q12" s="415">
        <v>365</v>
      </c>
      <c r="R12" s="484" t="s">
        <v>46</v>
      </c>
      <c r="S12" s="543" t="s">
        <v>62</v>
      </c>
      <c r="T12" s="266" t="s">
        <v>37</v>
      </c>
      <c r="U12" s="1791">
        <v>45180</v>
      </c>
    </row>
    <row r="13" spans="1:25" ht="39">
      <c r="A13" s="1793" t="s">
        <v>77</v>
      </c>
      <c r="B13" s="6" t="s">
        <v>78</v>
      </c>
      <c r="C13" s="6" t="s">
        <v>79</v>
      </c>
      <c r="D13" s="6" t="s">
        <v>28</v>
      </c>
      <c r="E13" s="6" t="s">
        <v>26</v>
      </c>
      <c r="F13" s="6"/>
      <c r="G13" s="6" t="s">
        <v>80</v>
      </c>
      <c r="H13" s="6" t="s">
        <v>45</v>
      </c>
      <c r="I13" s="431"/>
      <c r="J13" s="7">
        <v>45003</v>
      </c>
      <c r="K13" s="386">
        <f t="shared" si="8"/>
        <v>45183</v>
      </c>
      <c r="L13" s="3">
        <v>44826</v>
      </c>
      <c r="M13" s="415">
        <v>1</v>
      </c>
      <c r="N13" s="416" t="str">
        <f>IF(L13&gt;J13,"ERROR",IF(AND(J13-L13&lt;&gt;0,J13-L13&lt;&gt;J13),"Corresponde",""))</f>
        <v>Corresponde</v>
      </c>
      <c r="O13" s="416">
        <f>IF(M13="","",IF(N13=Y$1,IF(M13=1,2,1),""))</f>
        <v>2</v>
      </c>
      <c r="P13" s="416" t="str">
        <f t="shared" si="9"/>
        <v/>
      </c>
      <c r="Q13" s="415">
        <v>180</v>
      </c>
      <c r="R13" s="484" t="s">
        <v>24</v>
      </c>
      <c r="S13" s="543" t="s">
        <v>81</v>
      </c>
      <c r="T13" s="266" t="s">
        <v>37</v>
      </c>
      <c r="U13" s="1791">
        <v>45181</v>
      </c>
    </row>
    <row r="14" spans="1:25">
      <c r="A14" s="1793" t="s">
        <v>77</v>
      </c>
      <c r="B14" s="6" t="s">
        <v>78</v>
      </c>
      <c r="C14" s="6" t="s">
        <v>79</v>
      </c>
      <c r="D14" s="869" t="s">
        <v>34</v>
      </c>
      <c r="E14" s="869" t="s">
        <v>28</v>
      </c>
      <c r="F14" s="869" t="s">
        <v>161</v>
      </c>
      <c r="G14" s="869"/>
      <c r="H14" s="869" t="s">
        <v>90</v>
      </c>
      <c r="I14" s="1631"/>
      <c r="J14" s="7">
        <v>45003</v>
      </c>
      <c r="K14" s="386">
        <f t="shared" si="8"/>
        <v>45368</v>
      </c>
      <c r="L14" s="3"/>
      <c r="M14" s="415"/>
      <c r="N14" s="416"/>
      <c r="O14" s="416"/>
      <c r="P14" s="416" t="str">
        <f t="shared" ca="1" si="9"/>
        <v>Deseable</v>
      </c>
      <c r="Q14" s="415">
        <v>365</v>
      </c>
      <c r="R14" s="484" t="s">
        <v>46</v>
      </c>
      <c r="S14" s="543"/>
      <c r="T14" s="266" t="s">
        <v>37</v>
      </c>
      <c r="U14" s="1791">
        <v>45181</v>
      </c>
    </row>
    <row r="15" spans="1:25">
      <c r="A15" s="1793" t="s">
        <v>77</v>
      </c>
      <c r="B15" s="6" t="s">
        <v>78</v>
      </c>
      <c r="C15" s="6" t="s">
        <v>79</v>
      </c>
      <c r="D15" s="6" t="s">
        <v>55</v>
      </c>
      <c r="E15" s="6" t="s">
        <v>28</v>
      </c>
      <c r="F15" s="6" t="s">
        <v>161</v>
      </c>
      <c r="G15" s="6" t="s">
        <v>109</v>
      </c>
      <c r="H15" s="6" t="s">
        <v>45</v>
      </c>
      <c r="I15" s="431"/>
      <c r="J15" s="7">
        <v>45003</v>
      </c>
      <c r="K15" s="386">
        <f t="shared" si="8"/>
        <v>45368</v>
      </c>
      <c r="L15" s="3"/>
      <c r="M15" s="415"/>
      <c r="N15" s="416" t="str">
        <f>IF(L15&gt;J15,"ERROR",IF(AND(J15-L15&lt;&gt;0,J15-L15&lt;&gt;J15),"Corresponde",""))</f>
        <v/>
      </c>
      <c r="O15" s="416" t="str">
        <f>IF(M15="","",IF(N15=Y$1,IF(M15=1,2,1),""))</f>
        <v/>
      </c>
      <c r="P15" s="416" t="str">
        <f t="shared" ca="1" si="9"/>
        <v>Deseable</v>
      </c>
      <c r="Q15" s="415">
        <v>365</v>
      </c>
      <c r="R15" s="484" t="s">
        <v>46</v>
      </c>
      <c r="S15" s="543" t="s">
        <v>62</v>
      </c>
      <c r="T15" s="266" t="s">
        <v>37</v>
      </c>
      <c r="U15" s="1791">
        <v>45181</v>
      </c>
    </row>
    <row r="16" spans="1:25" ht="26">
      <c r="A16" s="9" t="s">
        <v>86</v>
      </c>
      <c r="B16" s="6" t="s">
        <v>87</v>
      </c>
      <c r="C16" s="6" t="s">
        <v>88</v>
      </c>
      <c r="D16" s="6" t="s">
        <v>28</v>
      </c>
      <c r="E16" s="6" t="s">
        <v>26</v>
      </c>
      <c r="F16" s="6"/>
      <c r="G16" s="6" t="s">
        <v>89</v>
      </c>
      <c r="H16" s="6" t="s">
        <v>90</v>
      </c>
      <c r="I16" s="431"/>
      <c r="J16" s="7">
        <v>45005</v>
      </c>
      <c r="K16" s="386">
        <f t="shared" si="8"/>
        <v>45185</v>
      </c>
      <c r="L16" s="7">
        <v>44834</v>
      </c>
      <c r="M16" s="267">
        <v>1</v>
      </c>
      <c r="N16" s="416" t="str">
        <f>IF(L16&gt;J16,"ERROR",IF(AND(J16-L16&lt;&gt;0,J16-L16&lt;&gt;J16),"Corresponde",""))</f>
        <v>Corresponde</v>
      </c>
      <c r="O16" s="416">
        <f>IF(M16="","",IF(N16=Y$1,IF(M16=1,2,1),""))</f>
        <v>2</v>
      </c>
      <c r="P16" s="416" t="str">
        <f t="shared" si="9"/>
        <v/>
      </c>
      <c r="Q16" s="415">
        <v>180</v>
      </c>
      <c r="R16" s="484" t="s">
        <v>24</v>
      </c>
      <c r="S16" s="543" t="s">
        <v>91</v>
      </c>
      <c r="T16" s="266" t="s">
        <v>37</v>
      </c>
      <c r="U16" s="1791">
        <v>45182</v>
      </c>
    </row>
    <row r="17" spans="1:21">
      <c r="A17" s="10" t="s">
        <v>86</v>
      </c>
      <c r="B17" s="6" t="s">
        <v>87</v>
      </c>
      <c r="C17" s="6" t="s">
        <v>88</v>
      </c>
      <c r="D17" s="6" t="s">
        <v>34</v>
      </c>
      <c r="E17" s="6" t="s">
        <v>28</v>
      </c>
      <c r="F17" s="6" t="s">
        <v>161</v>
      </c>
      <c r="G17" s="6"/>
      <c r="H17" s="6" t="s">
        <v>45</v>
      </c>
      <c r="I17" s="431"/>
      <c r="J17" s="7">
        <v>45005</v>
      </c>
      <c r="K17" s="386">
        <f t="shared" ref="K17:K25" si="10">J17+Q17</f>
        <v>45370</v>
      </c>
      <c r="L17" s="3"/>
      <c r="M17" s="415"/>
      <c r="N17" s="416"/>
      <c r="O17" s="416"/>
      <c r="P17" s="416" t="str">
        <f t="shared" ca="1" si="9"/>
        <v>Deseable</v>
      </c>
      <c r="Q17" s="415">
        <v>365</v>
      </c>
      <c r="R17" s="484" t="s">
        <v>46</v>
      </c>
      <c r="S17" s="543"/>
      <c r="T17" s="266" t="s">
        <v>37</v>
      </c>
      <c r="U17" s="1791">
        <v>45182</v>
      </c>
    </row>
    <row r="18" spans="1:21">
      <c r="A18" s="10" t="s">
        <v>86</v>
      </c>
      <c r="B18" s="6" t="s">
        <v>87</v>
      </c>
      <c r="C18" s="6" t="s">
        <v>88</v>
      </c>
      <c r="D18" s="6" t="s">
        <v>25</v>
      </c>
      <c r="E18" s="6" t="s">
        <v>26</v>
      </c>
      <c r="F18" s="6"/>
      <c r="G18" s="6" t="s">
        <v>114</v>
      </c>
      <c r="H18" s="6" t="s">
        <v>90</v>
      </c>
      <c r="I18" s="431"/>
      <c r="J18" s="7">
        <v>44834</v>
      </c>
      <c r="K18" s="386">
        <f>J18+Q18</f>
        <v>45199</v>
      </c>
      <c r="L18" s="3"/>
      <c r="M18" s="415"/>
      <c r="N18" s="416" t="str">
        <f t="shared" ref="N18:N24" si="11">IF(L18&gt;J18,"ERROR",IF(AND(J18-L18&lt;&gt;0,J18-L18&lt;&gt;J18),"Corresponde",""))</f>
        <v/>
      </c>
      <c r="O18" s="416" t="str">
        <f t="shared" ref="O18:O24" si="12">IF(M18="","",IF(N18=Y$1,IF(M18=1,2,1),""))</f>
        <v/>
      </c>
      <c r="P18" s="416" t="str">
        <f t="shared" si="9"/>
        <v/>
      </c>
      <c r="Q18" s="415">
        <v>365</v>
      </c>
      <c r="R18" s="484" t="s">
        <v>24</v>
      </c>
      <c r="S18" s="543"/>
      <c r="T18" s="266" t="s">
        <v>37</v>
      </c>
      <c r="U18" s="1791">
        <v>45182</v>
      </c>
    </row>
    <row r="19" spans="1:21">
      <c r="A19" s="9" t="s">
        <v>86</v>
      </c>
      <c r="B19" s="6" t="s">
        <v>87</v>
      </c>
      <c r="C19" s="6" t="s">
        <v>88</v>
      </c>
      <c r="D19" s="6" t="s">
        <v>55</v>
      </c>
      <c r="E19" s="6"/>
      <c r="F19" s="6">
        <v>20</v>
      </c>
      <c r="G19" s="6" t="s">
        <v>115</v>
      </c>
      <c r="H19" s="6" t="s">
        <v>45</v>
      </c>
      <c r="I19" s="431"/>
      <c r="J19" s="7">
        <v>44836</v>
      </c>
      <c r="K19" s="386">
        <f>J19+Q19</f>
        <v>45201</v>
      </c>
      <c r="L19" s="3"/>
      <c r="M19" s="415"/>
      <c r="N19" s="416" t="str">
        <f t="shared" si="11"/>
        <v/>
      </c>
      <c r="O19" s="416" t="str">
        <f t="shared" si="12"/>
        <v/>
      </c>
      <c r="P19" s="416" t="str">
        <f t="shared" si="9"/>
        <v/>
      </c>
      <c r="Q19" s="415">
        <v>365</v>
      </c>
      <c r="R19" s="484" t="s">
        <v>46</v>
      </c>
      <c r="S19" s="543"/>
      <c r="T19" s="266" t="s">
        <v>37</v>
      </c>
      <c r="U19" s="1791">
        <v>45183</v>
      </c>
    </row>
    <row r="20" spans="1:21">
      <c r="A20" s="9" t="s">
        <v>86</v>
      </c>
      <c r="B20" s="6" t="s">
        <v>87</v>
      </c>
      <c r="C20" s="6" t="s">
        <v>88</v>
      </c>
      <c r="D20" s="6" t="s">
        <v>55</v>
      </c>
      <c r="E20" s="6" t="s">
        <v>28</v>
      </c>
      <c r="F20" s="6">
        <v>2</v>
      </c>
      <c r="G20" s="6" t="s">
        <v>115</v>
      </c>
      <c r="H20" s="6" t="s">
        <v>45</v>
      </c>
      <c r="I20" s="431"/>
      <c r="J20" s="7">
        <v>45005</v>
      </c>
      <c r="K20" s="386">
        <f t="shared" si="10"/>
        <v>45370</v>
      </c>
      <c r="L20" s="3"/>
      <c r="M20" s="415"/>
      <c r="N20" s="416" t="str">
        <f t="shared" si="11"/>
        <v/>
      </c>
      <c r="O20" s="416" t="str">
        <f t="shared" si="12"/>
        <v/>
      </c>
      <c r="P20" s="416" t="str">
        <f t="shared" ca="1" si="9"/>
        <v>Deseable</v>
      </c>
      <c r="Q20" s="415">
        <v>365</v>
      </c>
      <c r="R20" s="484" t="s">
        <v>46</v>
      </c>
      <c r="S20" s="543" t="s">
        <v>62</v>
      </c>
      <c r="T20" s="266" t="s">
        <v>37</v>
      </c>
      <c r="U20" s="1791">
        <v>45183</v>
      </c>
    </row>
    <row r="21" spans="1:21">
      <c r="A21" s="1793" t="s">
        <v>82</v>
      </c>
      <c r="B21" s="6" t="s">
        <v>83</v>
      </c>
      <c r="C21" s="6" t="s">
        <v>84</v>
      </c>
      <c r="D21" s="6" t="s">
        <v>55</v>
      </c>
      <c r="E21" s="6"/>
      <c r="F21" s="6">
        <v>16</v>
      </c>
      <c r="G21" s="6" t="s">
        <v>109</v>
      </c>
      <c r="H21" s="6" t="s">
        <v>45</v>
      </c>
      <c r="I21" s="431"/>
      <c r="J21" s="7">
        <v>44830</v>
      </c>
      <c r="K21" s="386">
        <f>J21+Q21</f>
        <v>45195</v>
      </c>
      <c r="L21" s="3"/>
      <c r="M21" s="415"/>
      <c r="N21" s="416" t="str">
        <f t="shared" si="11"/>
        <v/>
      </c>
      <c r="O21" s="416" t="str">
        <f t="shared" si="12"/>
        <v/>
      </c>
      <c r="P21" s="416" t="str">
        <f t="shared" si="9"/>
        <v/>
      </c>
      <c r="Q21" s="415">
        <v>365</v>
      </c>
      <c r="R21" s="484" t="s">
        <v>46</v>
      </c>
      <c r="S21" s="427"/>
      <c r="T21" s="266" t="s">
        <v>37</v>
      </c>
      <c r="U21" s="1791">
        <v>45183</v>
      </c>
    </row>
    <row r="22" spans="1:21">
      <c r="A22" s="1793" t="s">
        <v>82</v>
      </c>
      <c r="B22" s="6" t="s">
        <v>83</v>
      </c>
      <c r="C22" s="6" t="s">
        <v>84</v>
      </c>
      <c r="D22" s="6" t="s">
        <v>25</v>
      </c>
      <c r="E22" s="6" t="s">
        <v>26</v>
      </c>
      <c r="F22" s="6"/>
      <c r="G22" s="6" t="s">
        <v>60</v>
      </c>
      <c r="H22" s="6" t="s">
        <v>45</v>
      </c>
      <c r="I22" s="431"/>
      <c r="J22" s="7">
        <v>44835</v>
      </c>
      <c r="K22" s="386">
        <f>J22+Q22</f>
        <v>45200</v>
      </c>
      <c r="L22" s="3"/>
      <c r="M22" s="415"/>
      <c r="N22" s="416" t="str">
        <f t="shared" si="11"/>
        <v/>
      </c>
      <c r="O22" s="416" t="str">
        <f t="shared" si="12"/>
        <v/>
      </c>
      <c r="P22" s="416" t="str">
        <f t="shared" si="9"/>
        <v/>
      </c>
      <c r="Q22" s="415">
        <v>365</v>
      </c>
      <c r="R22" s="484" t="s">
        <v>24</v>
      </c>
      <c r="S22" s="427"/>
      <c r="T22" s="266" t="s">
        <v>37</v>
      </c>
      <c r="U22" s="1791">
        <v>45183</v>
      </c>
    </row>
    <row r="23" spans="1:21" ht="26">
      <c r="A23" s="1793" t="s">
        <v>82</v>
      </c>
      <c r="B23" s="6" t="s">
        <v>83</v>
      </c>
      <c r="C23" s="6" t="s">
        <v>84</v>
      </c>
      <c r="D23" s="6" t="s">
        <v>28</v>
      </c>
      <c r="E23" s="6" t="s">
        <v>26</v>
      </c>
      <c r="F23" s="6"/>
      <c r="G23" s="6" t="s">
        <v>56</v>
      </c>
      <c r="H23" s="6" t="s">
        <v>45</v>
      </c>
      <c r="I23" s="431"/>
      <c r="J23" s="7">
        <v>45005</v>
      </c>
      <c r="K23" s="386">
        <f>J23+Q23</f>
        <v>45185</v>
      </c>
      <c r="L23" s="3">
        <v>44831</v>
      </c>
      <c r="M23" s="415">
        <v>1</v>
      </c>
      <c r="N23" s="416" t="str">
        <f t="shared" si="11"/>
        <v>Corresponde</v>
      </c>
      <c r="O23" s="416">
        <f t="shared" si="12"/>
        <v>2</v>
      </c>
      <c r="P23" s="416" t="str">
        <f t="shared" si="9"/>
        <v/>
      </c>
      <c r="Q23" s="415">
        <v>180</v>
      </c>
      <c r="R23" s="484" t="s">
        <v>24</v>
      </c>
      <c r="S23" s="543" t="s">
        <v>85</v>
      </c>
      <c r="T23" s="266" t="s">
        <v>37</v>
      </c>
      <c r="U23" s="1791">
        <v>45184</v>
      </c>
    </row>
    <row r="24" spans="1:21">
      <c r="A24" s="1793" t="s">
        <v>82</v>
      </c>
      <c r="B24" s="6" t="s">
        <v>83</v>
      </c>
      <c r="C24" s="6" t="s">
        <v>84</v>
      </c>
      <c r="D24" s="6" t="s">
        <v>55</v>
      </c>
      <c r="E24" s="6" t="s">
        <v>28</v>
      </c>
      <c r="F24" s="6">
        <v>34</v>
      </c>
      <c r="G24" s="6" t="s">
        <v>148</v>
      </c>
      <c r="H24" s="6" t="s">
        <v>45</v>
      </c>
      <c r="I24" s="431"/>
      <c r="J24" s="7">
        <v>45006</v>
      </c>
      <c r="K24" s="386">
        <f t="shared" si="10"/>
        <v>45371</v>
      </c>
      <c r="L24" s="3"/>
      <c r="M24" s="415"/>
      <c r="N24" s="416" t="str">
        <f t="shared" si="11"/>
        <v/>
      </c>
      <c r="O24" s="416" t="str">
        <f t="shared" si="12"/>
        <v/>
      </c>
      <c r="P24" s="416" t="str">
        <f t="shared" ca="1" si="9"/>
        <v>Deseable</v>
      </c>
      <c r="Q24" s="415">
        <v>365</v>
      </c>
      <c r="R24" s="484" t="s">
        <v>46</v>
      </c>
      <c r="S24" s="543" t="s">
        <v>62</v>
      </c>
      <c r="T24" s="266" t="s">
        <v>37</v>
      </c>
      <c r="U24" s="1791">
        <v>45184</v>
      </c>
    </row>
    <row r="25" spans="1:21">
      <c r="A25" s="1793" t="s">
        <v>82</v>
      </c>
      <c r="B25" s="6" t="s">
        <v>83</v>
      </c>
      <c r="C25" s="6" t="s">
        <v>84</v>
      </c>
      <c r="D25" s="6" t="s">
        <v>34</v>
      </c>
      <c r="E25" s="6" t="s">
        <v>28</v>
      </c>
      <c r="F25" s="6" t="s">
        <v>162</v>
      </c>
      <c r="G25" s="6"/>
      <c r="H25" s="6" t="s">
        <v>45</v>
      </c>
      <c r="I25" s="431"/>
      <c r="J25" s="7">
        <v>45006</v>
      </c>
      <c r="K25" s="1353">
        <f t="shared" si="10"/>
        <v>45371</v>
      </c>
      <c r="L25" s="3"/>
      <c r="M25" s="415"/>
      <c r="N25" s="416"/>
      <c r="O25" s="416"/>
      <c r="P25" s="416" t="str">
        <f t="shared" ca="1" si="9"/>
        <v>Deseable</v>
      </c>
      <c r="Q25" s="415">
        <v>365</v>
      </c>
      <c r="R25" s="484" t="s">
        <v>46</v>
      </c>
      <c r="S25" s="543"/>
      <c r="T25" s="266" t="s">
        <v>37</v>
      </c>
      <c r="U25" s="1791">
        <v>45184</v>
      </c>
    </row>
    <row r="81" spans="1:21" s="8" customFormat="1">
      <c r="A81" s="5"/>
      <c r="B81" s="5"/>
      <c r="C81" s="5"/>
      <c r="D81" s="5"/>
      <c r="E81" s="5"/>
      <c r="F81" s="5"/>
      <c r="G81" s="5"/>
      <c r="H81" s="5"/>
      <c r="I81" s="874"/>
      <c r="J81" s="5"/>
      <c r="K81" s="5"/>
      <c r="L81" s="5"/>
      <c r="M81" s="5"/>
      <c r="N81" s="5"/>
      <c r="O81" s="5"/>
      <c r="P81" s="5"/>
      <c r="Q81" s="12"/>
      <c r="R81" s="132"/>
      <c r="S81" s="363"/>
      <c r="T81" s="12"/>
      <c r="U81" s="1789"/>
    </row>
    <row r="82" spans="1:21" s="8" customFormat="1">
      <c r="A82" s="5"/>
      <c r="B82" s="5"/>
      <c r="C82" s="5"/>
      <c r="D82" s="5"/>
      <c r="E82" s="5"/>
      <c r="F82" s="5"/>
      <c r="G82" s="5"/>
      <c r="H82" s="5"/>
      <c r="I82" s="874"/>
      <c r="J82" s="5"/>
      <c r="K82" s="5"/>
      <c r="L82" s="5"/>
      <c r="M82" s="5"/>
      <c r="Q82" s="12"/>
      <c r="R82" s="132"/>
      <c r="S82" s="363"/>
      <c r="T82" s="12"/>
      <c r="U82" s="1789"/>
    </row>
    <row r="83" spans="1:21" s="8" customFormat="1">
      <c r="A83" s="5"/>
      <c r="B83" s="5"/>
      <c r="C83" s="5"/>
      <c r="D83" s="5"/>
      <c r="E83" s="5"/>
      <c r="F83" s="5"/>
      <c r="G83" s="5"/>
      <c r="H83" s="5"/>
      <c r="I83" s="874"/>
      <c r="J83" s="5"/>
      <c r="K83" s="5"/>
      <c r="L83" s="5"/>
      <c r="M83" s="5"/>
      <c r="Q83" s="12"/>
      <c r="R83" s="132"/>
      <c r="S83" s="363"/>
      <c r="T83" s="12"/>
      <c r="U83" s="1789"/>
    </row>
    <row r="84" spans="1:21" s="8" customFormat="1">
      <c r="A84" s="5"/>
      <c r="B84" s="5"/>
      <c r="C84" s="5"/>
      <c r="D84" s="5"/>
      <c r="E84" s="5"/>
      <c r="F84" s="5"/>
      <c r="G84" s="5"/>
      <c r="H84" s="5"/>
      <c r="I84" s="874"/>
      <c r="J84" s="5"/>
      <c r="K84" s="5"/>
      <c r="L84" s="5"/>
      <c r="M84" s="5"/>
      <c r="Q84" s="12"/>
      <c r="R84" s="132"/>
      <c r="S84" s="363"/>
      <c r="T84" s="12"/>
      <c r="U84" s="1789"/>
    </row>
    <row r="85" spans="1:21">
      <c r="N85" s="8"/>
      <c r="O85" s="8"/>
      <c r="P85" s="8"/>
    </row>
  </sheetData>
  <autoFilter ref="A1:T25">
    <sortState ref="A2:T235">
      <sortCondition ref="K1:K235"/>
    </sortState>
  </autoFilter>
  <conditionalFormatting sqref="H2:H25">
    <cfRule type="cellIs" dxfId="128" priority="57" operator="equal">
      <formula>"F/S"</formula>
    </cfRule>
  </conditionalFormatting>
  <conditionalFormatting sqref="I2:I25">
    <cfRule type="containsText" dxfId="127" priority="21" operator="containsText" text="EN PROCESO">
      <formula>NOT(ISERROR(SEARCH("EN PROCESO",I2)))</formula>
    </cfRule>
  </conditionalFormatting>
  <conditionalFormatting sqref="O2:O25">
    <cfRule type="cellIs" dxfId="126" priority="22" operator="between">
      <formula>1</formula>
      <formula>2</formula>
    </cfRule>
  </conditionalFormatting>
  <conditionalFormatting sqref="K2:K25">
    <cfRule type="cellIs" dxfId="125" priority="107" stopIfTrue="1" operator="lessThan">
      <formula>$W$1</formula>
    </cfRule>
    <cfRule type="cellIs" dxfId="124" priority="108" stopIfTrue="1" operator="between">
      <formula>$W$1</formula>
      <formula>#REF!</formula>
    </cfRule>
    <cfRule type="cellIs" dxfId="123" priority="109" stopIfTrue="1" operator="between">
      <formula>#REF!</formula>
      <formula>#REF!</formula>
    </cfRule>
    <cfRule type="cellIs" dxfId="122" priority="110" stopIfTrue="1" operator="greaterThan">
      <formula>#REF!</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2" operator="containsText" id="{DDBA9745-C4C8-4339-8C80-787BDB1CC074}">
            <xm:f>NOT(ISERROR(SEARCH("Deseable",P2)))</xm:f>
            <xm:f>"Deseable"</xm:f>
            <x14:dxf>
              <font>
                <color theme="1"/>
              </font>
              <fill>
                <patternFill>
                  <bgColor rgb="FF66FFCC"/>
                </patternFill>
              </fill>
            </x14:dxf>
          </x14:cfRule>
          <xm:sqref>P2:P25</xm:sqref>
        </x14:conditionalFormatting>
        <x14:conditionalFormatting xmlns:xm="http://schemas.microsoft.com/office/excel/2006/main">
          <x14:cfRule type="containsText" priority="112" operator="containsText" id="{E9D5FCCB-93E1-437A-BEFA-8E3AADE511A5}">
            <xm:f>NOT(ISERROR(SEARCH($Y$1,N2)))</xm:f>
            <xm:f>$Y$1</xm:f>
            <x14:dxf>
              <font>
                <color theme="1"/>
              </font>
              <fill>
                <patternFill>
                  <bgColor rgb="FF00B0F0"/>
                </patternFill>
              </fill>
            </x14:dxf>
          </x14:cfRule>
          <x14:cfRule type="containsText" priority="113" operator="containsText" id="{BD83BCF4-DA53-41E2-8638-AFFB5FE4922D}">
            <xm:f>NOT(ISERROR(SEARCH(#REF!,N2)))</xm:f>
            <xm:f>#REF!</xm:f>
            <x14:dxf>
              <font>
                <color rgb="FF9C0006"/>
              </font>
              <fill>
                <patternFill>
                  <bgColor rgb="FFFFC7CE"/>
                </patternFill>
              </fill>
            </x14:dxf>
          </x14:cfRule>
          <xm:sqref>N2:N25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ySplit="1" topLeftCell="A2" activePane="bottomLeft" state="frozen"/>
      <selection pane="bottomLeft" activeCell="A17" sqref="A17"/>
    </sheetView>
  </sheetViews>
  <sheetFormatPr baseColWidth="10" defaultColWidth="9.1796875" defaultRowHeight="13"/>
  <cols>
    <col min="1" max="1" width="11.453125" style="1586" customWidth="1"/>
    <col min="2" max="2" width="8.81640625" style="1555" customWidth="1"/>
    <col min="3" max="3" width="11.1796875" style="1591" customWidth="1"/>
    <col min="4" max="4" width="11.26953125" style="1591" customWidth="1"/>
    <col min="5" max="5" width="9.1796875" style="1591"/>
    <col min="6" max="6" width="10.1796875" style="1591" customWidth="1"/>
    <col min="7" max="7" width="15" style="1591" customWidth="1"/>
    <col min="8" max="8" width="12.453125" style="1621" customWidth="1"/>
    <col min="9" max="9" width="14.1796875" style="1591" bestFit="1" customWidth="1"/>
    <col min="10" max="10" width="7.81640625" style="1591" bestFit="1" customWidth="1"/>
    <col min="11" max="11" width="13.7265625" style="1555" bestFit="1" customWidth="1"/>
    <col min="12" max="12" width="10.1796875" style="1555" customWidth="1"/>
    <col min="13" max="13" width="13" style="1586" customWidth="1"/>
    <col min="14" max="14" width="26.7265625" style="1555" customWidth="1"/>
    <col min="15" max="15" width="41.54296875" style="1555" customWidth="1"/>
    <col min="16" max="16384" width="9.1796875" style="1555"/>
  </cols>
  <sheetData>
    <row r="1" spans="1:15" ht="39">
      <c r="A1" s="1022" t="s">
        <v>212</v>
      </c>
      <c r="B1" s="1023" t="s">
        <v>213</v>
      </c>
      <c r="C1" s="1023" t="s">
        <v>214</v>
      </c>
      <c r="D1" s="1023" t="s">
        <v>215</v>
      </c>
      <c r="E1" s="1024" t="s">
        <v>216</v>
      </c>
      <c r="F1" s="1025" t="s">
        <v>235</v>
      </c>
      <c r="G1" s="1024" t="s">
        <v>217</v>
      </c>
      <c r="H1" s="1618" t="s">
        <v>236</v>
      </c>
      <c r="I1" s="1027" t="s">
        <v>220</v>
      </c>
      <c r="J1" s="1024" t="s">
        <v>237</v>
      </c>
      <c r="K1" s="1024" t="s">
        <v>238</v>
      </c>
      <c r="L1" s="1024" t="s">
        <v>239</v>
      </c>
      <c r="M1" s="1093" t="s">
        <v>223</v>
      </c>
      <c r="N1" s="1024" t="s">
        <v>224</v>
      </c>
    </row>
    <row r="2" spans="1:15">
      <c r="A2" s="1587" t="s">
        <v>63</v>
      </c>
      <c r="B2" s="1389" t="s">
        <v>332</v>
      </c>
      <c r="C2" s="1601">
        <v>45003</v>
      </c>
      <c r="D2" s="1602">
        <v>44999</v>
      </c>
      <c r="E2" s="1639">
        <v>4</v>
      </c>
      <c r="F2" s="1589">
        <v>5.6</v>
      </c>
      <c r="G2" s="1625">
        <v>44999.443749999999</v>
      </c>
      <c r="H2" s="1624">
        <v>1.1000000000000001</v>
      </c>
      <c r="I2" s="1680">
        <f>H2</f>
        <v>1.1000000000000001</v>
      </c>
      <c r="J2" s="1628" t="s">
        <v>407</v>
      </c>
      <c r="K2" s="1608" t="s">
        <v>242</v>
      </c>
      <c r="L2" s="1588"/>
      <c r="M2" s="1585" t="s">
        <v>24</v>
      </c>
      <c r="N2" s="1590" t="s">
        <v>245</v>
      </c>
      <c r="O2" s="1607"/>
    </row>
    <row r="3" spans="1:15">
      <c r="A3" s="1403"/>
      <c r="B3" s="1379" t="s">
        <v>254</v>
      </c>
      <c r="C3" s="1605">
        <v>45188</v>
      </c>
      <c r="D3" s="1606">
        <v>44999</v>
      </c>
      <c r="E3" s="796"/>
      <c r="G3" s="1626">
        <v>44999.593055555553</v>
      </c>
      <c r="H3" s="1619">
        <v>2.76</v>
      </c>
      <c r="I3" s="1677">
        <f>H3</f>
        <v>2.76</v>
      </c>
      <c r="J3" s="1629" t="s">
        <v>408</v>
      </c>
      <c r="K3" s="1607" t="s">
        <v>409</v>
      </c>
      <c r="L3" s="1420"/>
      <c r="M3" s="1528" t="s">
        <v>46</v>
      </c>
      <c r="N3" s="1592" t="s">
        <v>247</v>
      </c>
      <c r="O3" s="1607"/>
    </row>
    <row r="4" spans="1:15">
      <c r="A4" s="1414"/>
      <c r="B4" s="1394" t="s">
        <v>252</v>
      </c>
      <c r="C4" s="1603">
        <v>45009</v>
      </c>
      <c r="D4" s="1604">
        <v>44999</v>
      </c>
      <c r="E4" s="796"/>
      <c r="F4" s="1597"/>
      <c r="G4" s="1627"/>
      <c r="H4" s="1620"/>
      <c r="I4" s="1612"/>
      <c r="J4" s="1630"/>
      <c r="K4" s="1609"/>
      <c r="L4" s="1612"/>
      <c r="M4" s="1533" t="s">
        <v>46</v>
      </c>
      <c r="N4" s="1613"/>
      <c r="O4" s="1607"/>
    </row>
    <row r="5" spans="1:15" ht="26">
      <c r="A5" s="1403" t="s">
        <v>67</v>
      </c>
      <c r="B5" s="1379" t="s">
        <v>332</v>
      </c>
      <c r="C5" s="1605">
        <v>45004</v>
      </c>
      <c r="D5" s="1606">
        <v>45000</v>
      </c>
      <c r="E5" s="1639">
        <v>5.75</v>
      </c>
      <c r="F5" s="1591">
        <v>5.2</v>
      </c>
      <c r="G5" s="1626">
        <v>44999.75277777778</v>
      </c>
      <c r="H5" s="1619">
        <v>1.63</v>
      </c>
      <c r="I5" s="1677">
        <f t="shared" ref="I5:I19" si="0">H5</f>
        <v>1.63</v>
      </c>
      <c r="J5" s="1629" t="s">
        <v>410</v>
      </c>
      <c r="K5" s="1607" t="s">
        <v>242</v>
      </c>
      <c r="L5" s="1420"/>
      <c r="M5" s="1528" t="s">
        <v>24</v>
      </c>
      <c r="N5" s="1592" t="s">
        <v>270</v>
      </c>
      <c r="O5" s="1607"/>
    </row>
    <row r="6" spans="1:15" ht="26">
      <c r="A6" s="1403"/>
      <c r="B6" s="1379"/>
      <c r="C6" s="1605"/>
      <c r="D6" s="1606"/>
      <c r="E6" s="796"/>
      <c r="G6" s="1626">
        <v>45000.359722222223</v>
      </c>
      <c r="H6" s="1619">
        <v>0.87</v>
      </c>
      <c r="I6" s="1677">
        <f t="shared" si="0"/>
        <v>0.87</v>
      </c>
      <c r="J6" s="1629" t="s">
        <v>411</v>
      </c>
      <c r="K6" s="1607" t="s">
        <v>242</v>
      </c>
      <c r="L6" s="1420"/>
      <c r="M6" s="1528"/>
      <c r="N6" s="1645" t="s">
        <v>412</v>
      </c>
      <c r="O6" s="1622"/>
    </row>
    <row r="7" spans="1:15">
      <c r="A7" s="1403"/>
      <c r="B7" s="1379"/>
      <c r="C7" s="1605"/>
      <c r="D7" s="1606"/>
      <c r="E7" s="796"/>
      <c r="G7" s="1626">
        <v>45000.445833333331</v>
      </c>
      <c r="H7" s="1619">
        <v>0.85</v>
      </c>
      <c r="I7" s="1677">
        <f t="shared" si="0"/>
        <v>0.85</v>
      </c>
      <c r="J7" s="1629" t="s">
        <v>413</v>
      </c>
      <c r="K7" s="1607" t="s">
        <v>242</v>
      </c>
      <c r="L7" s="1420"/>
      <c r="M7" s="1528"/>
      <c r="N7" s="1592"/>
      <c r="O7" s="1607"/>
    </row>
    <row r="8" spans="1:15">
      <c r="A8" s="1403"/>
      <c r="B8" s="1379"/>
      <c r="C8" s="1605"/>
      <c r="D8" s="1606"/>
      <c r="E8" s="796"/>
      <c r="G8" s="1626">
        <v>45000.595833333333</v>
      </c>
      <c r="H8" s="1678">
        <v>2.63</v>
      </c>
      <c r="I8" s="1677">
        <f t="shared" si="0"/>
        <v>2.63</v>
      </c>
      <c r="J8" s="1629" t="s">
        <v>414</v>
      </c>
      <c r="K8" s="1607" t="s">
        <v>415</v>
      </c>
      <c r="L8" s="1420"/>
      <c r="M8" s="1528"/>
      <c r="N8" s="1592"/>
      <c r="O8" s="1607"/>
    </row>
    <row r="9" spans="1:15" ht="26">
      <c r="A9" s="1587" t="s">
        <v>103</v>
      </c>
      <c r="B9" s="1389" t="s">
        <v>388</v>
      </c>
      <c r="C9" s="1601">
        <v>45011</v>
      </c>
      <c r="D9" s="1602">
        <v>45001</v>
      </c>
      <c r="E9" s="1640">
        <v>2</v>
      </c>
      <c r="F9" s="1589">
        <v>2.2000000000000002</v>
      </c>
      <c r="G9" s="1625">
        <v>45000.725694444445</v>
      </c>
      <c r="H9" s="1624">
        <v>0.83</v>
      </c>
      <c r="I9" s="1680">
        <f t="shared" si="0"/>
        <v>0.83</v>
      </c>
      <c r="J9" s="1628" t="s">
        <v>411</v>
      </c>
      <c r="K9" s="1608" t="s">
        <v>242</v>
      </c>
      <c r="L9" s="1588"/>
      <c r="M9" s="1585" t="s">
        <v>46</v>
      </c>
      <c r="N9" s="1646" t="s">
        <v>412</v>
      </c>
      <c r="O9" s="1622"/>
    </row>
    <row r="10" spans="1:15" ht="52">
      <c r="A10" s="1403"/>
      <c r="B10" s="1379" t="s">
        <v>334</v>
      </c>
      <c r="C10" s="1605">
        <v>45011</v>
      </c>
      <c r="D10" s="1606">
        <v>45001</v>
      </c>
      <c r="E10" s="796"/>
      <c r="G10" s="1626">
        <v>45001.393750000003</v>
      </c>
      <c r="H10" s="1619">
        <v>1.1299999999999999</v>
      </c>
      <c r="I10" s="1677">
        <f t="shared" si="0"/>
        <v>1.1299999999999999</v>
      </c>
      <c r="J10" s="1629" t="s">
        <v>416</v>
      </c>
      <c r="K10" s="1607" t="s">
        <v>242</v>
      </c>
      <c r="L10" s="1420"/>
      <c r="M10" s="1528" t="s">
        <v>46</v>
      </c>
      <c r="N10" s="1592" t="s">
        <v>417</v>
      </c>
      <c r="O10" s="1622"/>
    </row>
    <row r="11" spans="1:15">
      <c r="A11" s="1414"/>
      <c r="B11" s="1394"/>
      <c r="C11" s="1603"/>
      <c r="D11" s="1604"/>
      <c r="E11" s="1641"/>
      <c r="F11" s="1597"/>
      <c r="G11" s="1627">
        <v>45001.470833333333</v>
      </c>
      <c r="H11" s="1620">
        <v>0.53</v>
      </c>
      <c r="I11" s="1681">
        <f t="shared" si="0"/>
        <v>0.53</v>
      </c>
      <c r="J11" s="1630" t="s">
        <v>418</v>
      </c>
      <c r="K11" s="1609" t="s">
        <v>257</v>
      </c>
      <c r="L11" s="1611"/>
      <c r="M11" s="1533"/>
      <c r="N11" s="1598"/>
      <c r="O11" s="1607"/>
    </row>
    <row r="12" spans="1:15" ht="39">
      <c r="A12" s="1403" t="s">
        <v>72</v>
      </c>
      <c r="B12" s="1379" t="s">
        <v>260</v>
      </c>
      <c r="C12" s="1605">
        <v>45011</v>
      </c>
      <c r="D12" s="1606">
        <v>45001</v>
      </c>
      <c r="E12" s="796">
        <v>6.25</v>
      </c>
      <c r="F12" s="1591">
        <v>6.4</v>
      </c>
      <c r="G12" s="1626">
        <v>45001.52847222222</v>
      </c>
      <c r="H12" s="1619">
        <v>0.43</v>
      </c>
      <c r="I12" s="1677">
        <f t="shared" si="0"/>
        <v>0.43</v>
      </c>
      <c r="J12" s="1629" t="s">
        <v>419</v>
      </c>
      <c r="K12" s="1607" t="s">
        <v>242</v>
      </c>
      <c r="L12" s="1610"/>
      <c r="M12" s="1528" t="s">
        <v>24</v>
      </c>
      <c r="N12" s="1594" t="s">
        <v>420</v>
      </c>
      <c r="O12" s="1622"/>
    </row>
    <row r="13" spans="1:15">
      <c r="A13" s="1403"/>
      <c r="B13" s="1379" t="s">
        <v>332</v>
      </c>
      <c r="C13" s="1605">
        <v>45007</v>
      </c>
      <c r="D13" s="1606">
        <v>45002</v>
      </c>
      <c r="E13" s="796"/>
      <c r="G13" s="1626">
        <v>45001.59375</v>
      </c>
      <c r="H13" s="1619">
        <v>2.09</v>
      </c>
      <c r="I13" s="1677">
        <f t="shared" si="0"/>
        <v>2.09</v>
      </c>
      <c r="J13" s="1629" t="s">
        <v>421</v>
      </c>
      <c r="K13" s="1607" t="s">
        <v>244</v>
      </c>
      <c r="L13" s="1610"/>
      <c r="M13" s="1528" t="s">
        <v>24</v>
      </c>
      <c r="N13" s="1594" t="s">
        <v>245</v>
      </c>
      <c r="O13" s="1607"/>
    </row>
    <row r="14" spans="1:15" ht="39">
      <c r="A14" s="1403"/>
      <c r="B14" s="1379" t="s">
        <v>227</v>
      </c>
      <c r="C14" s="1605">
        <v>45192</v>
      </c>
      <c r="D14" s="1606">
        <v>45002</v>
      </c>
      <c r="E14" s="796"/>
      <c r="F14" s="1420"/>
      <c r="G14" s="1626">
        <v>45001.7</v>
      </c>
      <c r="H14" s="1619">
        <v>0.5</v>
      </c>
      <c r="I14" s="1677">
        <f t="shared" si="0"/>
        <v>0.5</v>
      </c>
      <c r="J14" s="1629" t="s">
        <v>422</v>
      </c>
      <c r="K14" s="1607" t="s">
        <v>242</v>
      </c>
      <c r="L14" s="1420"/>
      <c r="M14" s="1528" t="s">
        <v>46</v>
      </c>
      <c r="N14" s="1645" t="s">
        <v>423</v>
      </c>
      <c r="O14" s="1622"/>
    </row>
    <row r="15" spans="1:15">
      <c r="A15" s="1403"/>
      <c r="B15" s="1379" t="s">
        <v>228</v>
      </c>
      <c r="C15" s="1605">
        <v>45012</v>
      </c>
      <c r="D15" s="1606">
        <v>45002</v>
      </c>
      <c r="E15" s="796"/>
      <c r="G15" s="1626">
        <v>45001.75277777778</v>
      </c>
      <c r="H15" s="1619">
        <v>0.59</v>
      </c>
      <c r="I15" s="1682">
        <f t="shared" si="0"/>
        <v>0.59</v>
      </c>
      <c r="J15" s="1629" t="s">
        <v>424</v>
      </c>
      <c r="K15" s="1607" t="s">
        <v>242</v>
      </c>
      <c r="L15" s="1405"/>
      <c r="M15" s="1528" t="s">
        <v>46</v>
      </c>
      <c r="N15" s="1593"/>
      <c r="O15" s="1607"/>
    </row>
    <row r="16" spans="1:15">
      <c r="A16" s="1414"/>
      <c r="B16" s="1394"/>
      <c r="C16" s="1603"/>
      <c r="D16" s="1604"/>
      <c r="E16" s="1641"/>
      <c r="F16" s="1597"/>
      <c r="G16" s="1627">
        <v>45002.419444444444</v>
      </c>
      <c r="H16" s="1679">
        <v>2.65</v>
      </c>
      <c r="I16" s="1683">
        <f t="shared" si="0"/>
        <v>2.65</v>
      </c>
      <c r="J16" s="1630" t="s">
        <v>421</v>
      </c>
      <c r="K16" s="1609" t="s">
        <v>409</v>
      </c>
      <c r="L16" s="1612"/>
      <c r="M16" s="1533"/>
      <c r="N16" s="1613"/>
      <c r="O16" s="1607"/>
    </row>
    <row r="17" spans="1:15">
      <c r="A17" s="1403" t="s">
        <v>77</v>
      </c>
      <c r="B17" s="1636" t="s">
        <v>345</v>
      </c>
      <c r="C17" s="1637">
        <v>45013</v>
      </c>
      <c r="D17" s="1606">
        <v>45003</v>
      </c>
      <c r="E17" s="796">
        <v>3.5</v>
      </c>
      <c r="F17" s="1591">
        <v>6.8</v>
      </c>
      <c r="G17" s="1626">
        <v>45002.595138888886</v>
      </c>
      <c r="H17" s="1619">
        <v>0.49</v>
      </c>
      <c r="I17" s="1677">
        <f t="shared" si="0"/>
        <v>0.49</v>
      </c>
      <c r="J17" s="1629" t="s">
        <v>422</v>
      </c>
      <c r="K17" s="1607" t="s">
        <v>242</v>
      </c>
      <c r="L17" s="1420"/>
      <c r="M17" s="1528" t="s">
        <v>46</v>
      </c>
      <c r="N17" s="1615"/>
      <c r="O17" s="1607"/>
    </row>
    <row r="18" spans="1:15" ht="91">
      <c r="A18" s="1403"/>
      <c r="B18" s="1379" t="s">
        <v>332</v>
      </c>
      <c r="C18" s="1605">
        <v>45006</v>
      </c>
      <c r="D18" s="1606">
        <v>45003</v>
      </c>
      <c r="E18" s="796"/>
      <c r="G18" s="1626">
        <v>45002.710416666669</v>
      </c>
      <c r="H18" s="1619">
        <v>2.5299999999999998</v>
      </c>
      <c r="I18" s="1677">
        <f t="shared" si="0"/>
        <v>2.5299999999999998</v>
      </c>
      <c r="J18" s="1629" t="s">
        <v>425</v>
      </c>
      <c r="K18" s="1607" t="s">
        <v>244</v>
      </c>
      <c r="L18" s="1420"/>
      <c r="M18" s="1528" t="s">
        <v>24</v>
      </c>
      <c r="N18" s="1592" t="s">
        <v>426</v>
      </c>
      <c r="O18" s="1623"/>
    </row>
    <row r="19" spans="1:15" ht="65">
      <c r="A19" s="1403"/>
      <c r="B19" s="1379" t="s">
        <v>346</v>
      </c>
      <c r="C19" s="1605">
        <v>45191</v>
      </c>
      <c r="D19" s="1606">
        <v>45003</v>
      </c>
      <c r="E19" s="796"/>
      <c r="G19" s="1626">
        <v>45003.435416666667</v>
      </c>
      <c r="H19" s="1619">
        <v>2.84</v>
      </c>
      <c r="I19" s="1677">
        <f t="shared" si="0"/>
        <v>2.84</v>
      </c>
      <c r="J19" s="1629" t="s">
        <v>425</v>
      </c>
      <c r="K19" s="1607" t="s">
        <v>427</v>
      </c>
      <c r="L19" s="1420"/>
      <c r="M19" s="1528" t="s">
        <v>46</v>
      </c>
      <c r="N19" s="1592" t="s">
        <v>428</v>
      </c>
      <c r="O19" s="1623"/>
    </row>
    <row r="20" spans="1:15">
      <c r="A20" s="1403"/>
      <c r="B20" s="1636" t="s">
        <v>429</v>
      </c>
      <c r="C20" s="1637">
        <v>45191</v>
      </c>
      <c r="D20" s="1606">
        <v>45003</v>
      </c>
      <c r="E20" s="796"/>
      <c r="G20" s="1626"/>
      <c r="H20" s="1619"/>
      <c r="I20" s="1610"/>
      <c r="J20" s="1629"/>
      <c r="K20" s="1607"/>
      <c r="L20" s="1420"/>
      <c r="M20" s="1528" t="s">
        <v>46</v>
      </c>
      <c r="N20" s="1592" t="s">
        <v>247</v>
      </c>
      <c r="O20" s="1607"/>
    </row>
    <row r="21" spans="1:15" ht="39">
      <c r="A21" s="1414"/>
      <c r="B21" s="1616" t="s">
        <v>260</v>
      </c>
      <c r="C21" s="1604">
        <v>45191</v>
      </c>
      <c r="D21" s="1617">
        <v>45003</v>
      </c>
      <c r="E21" s="1641"/>
      <c r="F21" s="1597"/>
      <c r="G21" s="1627"/>
      <c r="H21" s="1620"/>
      <c r="I21" s="1614"/>
      <c r="J21" s="1630"/>
      <c r="K21" s="1609"/>
      <c r="L21" s="1611"/>
      <c r="M21" s="1533" t="s">
        <v>24</v>
      </c>
      <c r="N21" s="1598" t="s">
        <v>430</v>
      </c>
      <c r="O21" s="1607"/>
    </row>
    <row r="22" spans="1:15">
      <c r="A22" s="1595" t="s">
        <v>86</v>
      </c>
      <c r="B22" s="1379" t="s">
        <v>332</v>
      </c>
      <c r="C22" s="1605">
        <v>45014</v>
      </c>
      <c r="D22" s="1606">
        <v>45005</v>
      </c>
      <c r="E22" s="796">
        <v>4</v>
      </c>
      <c r="F22" s="1591">
        <v>3.3</v>
      </c>
      <c r="G22" s="1626">
        <v>45004.459722222222</v>
      </c>
      <c r="H22" s="1619">
        <v>1.35</v>
      </c>
      <c r="I22" s="1621">
        <f>H22</f>
        <v>1.35</v>
      </c>
      <c r="J22" s="1629" t="s">
        <v>431</v>
      </c>
      <c r="K22" s="1607" t="s">
        <v>242</v>
      </c>
      <c r="M22" s="1528" t="s">
        <v>24</v>
      </c>
      <c r="N22" s="1593" t="s">
        <v>245</v>
      </c>
      <c r="O22" s="1607"/>
    </row>
    <row r="23" spans="1:15" ht="91">
      <c r="A23" s="1595"/>
      <c r="B23" s="1379" t="s">
        <v>346</v>
      </c>
      <c r="C23" s="1605">
        <v>45201</v>
      </c>
      <c r="D23" s="1606">
        <v>45005</v>
      </c>
      <c r="E23" s="796"/>
      <c r="G23" s="1626">
        <v>45005.444444444445</v>
      </c>
      <c r="H23" s="1619">
        <v>2.69</v>
      </c>
      <c r="I23" s="1621">
        <f>H23</f>
        <v>2.69</v>
      </c>
      <c r="J23" s="1629" t="s">
        <v>432</v>
      </c>
      <c r="K23" s="1607" t="s">
        <v>427</v>
      </c>
      <c r="M23" s="1528" t="s">
        <v>46</v>
      </c>
      <c r="N23" s="1592" t="s">
        <v>433</v>
      </c>
      <c r="O23" s="1623"/>
    </row>
    <row r="24" spans="1:15">
      <c r="A24" s="1595"/>
      <c r="B24" s="1379" t="s">
        <v>429</v>
      </c>
      <c r="C24" s="1605">
        <v>45199</v>
      </c>
      <c r="D24" s="1606">
        <v>45005</v>
      </c>
      <c r="E24" s="796"/>
      <c r="G24" s="1626"/>
      <c r="H24" s="1619"/>
      <c r="J24" s="1629"/>
      <c r="K24" s="1607"/>
      <c r="M24" s="1528" t="s">
        <v>46</v>
      </c>
      <c r="N24" s="1592" t="s">
        <v>247</v>
      </c>
      <c r="O24" s="1607"/>
    </row>
    <row r="25" spans="1:15">
      <c r="A25" s="1633" t="s">
        <v>82</v>
      </c>
      <c r="B25" s="1389" t="s">
        <v>332</v>
      </c>
      <c r="C25" s="1601">
        <v>45011</v>
      </c>
      <c r="D25" s="1602">
        <v>45005</v>
      </c>
      <c r="E25" s="1640">
        <v>6</v>
      </c>
      <c r="F25" s="1589">
        <v>8.9</v>
      </c>
      <c r="G25" s="1625">
        <v>45005.616666666669</v>
      </c>
      <c r="H25" s="1624">
        <v>0.53</v>
      </c>
      <c r="I25" s="1684">
        <f>H25</f>
        <v>0.53</v>
      </c>
      <c r="J25" s="1628" t="s">
        <v>434</v>
      </c>
      <c r="K25" s="1608" t="s">
        <v>242</v>
      </c>
      <c r="L25" s="1634"/>
      <c r="M25" s="1585" t="s">
        <v>24</v>
      </c>
      <c r="N25" s="1635" t="s">
        <v>245</v>
      </c>
      <c r="O25" s="1623"/>
    </row>
    <row r="26" spans="1:15">
      <c r="A26" s="1595"/>
      <c r="B26" s="1379" t="s">
        <v>435</v>
      </c>
      <c r="C26" s="1605">
        <v>45195</v>
      </c>
      <c r="D26" s="1606">
        <v>45006</v>
      </c>
      <c r="E26" s="796"/>
      <c r="G26" s="1626">
        <v>45006.38958333333</v>
      </c>
      <c r="H26" s="1619">
        <v>3.31</v>
      </c>
      <c r="I26" s="1621">
        <f>H26</f>
        <v>3.31</v>
      </c>
      <c r="J26" s="1629" t="s">
        <v>436</v>
      </c>
      <c r="K26" s="1607" t="s">
        <v>427</v>
      </c>
      <c r="M26" s="1528" t="s">
        <v>46</v>
      </c>
      <c r="N26" s="1592" t="s">
        <v>247</v>
      </c>
      <c r="O26" s="1607"/>
    </row>
    <row r="27" spans="1:15">
      <c r="A27" s="1595"/>
      <c r="B27" s="1379" t="s">
        <v>437</v>
      </c>
      <c r="C27" s="1605">
        <v>45196</v>
      </c>
      <c r="D27" s="1606">
        <v>45006</v>
      </c>
      <c r="E27" s="1642"/>
      <c r="G27" s="1626">
        <v>45006.560416666667</v>
      </c>
      <c r="H27" s="1619">
        <v>0.49</v>
      </c>
      <c r="I27" s="1621">
        <f>H27</f>
        <v>0.49</v>
      </c>
      <c r="J27" s="1629" t="s">
        <v>438</v>
      </c>
      <c r="K27" s="1607" t="s">
        <v>242</v>
      </c>
      <c r="M27" s="1528" t="s">
        <v>46</v>
      </c>
      <c r="N27" s="1592" t="s">
        <v>247</v>
      </c>
      <c r="O27" s="1607"/>
    </row>
    <row r="28" spans="1:15">
      <c r="A28" s="1595"/>
      <c r="B28" s="1379"/>
      <c r="C28" s="1605"/>
      <c r="D28" s="1606"/>
      <c r="E28" s="1642"/>
      <c r="G28" s="1626">
        <v>45006.613194444442</v>
      </c>
      <c r="H28" s="1619">
        <v>1.29</v>
      </c>
      <c r="I28" s="1621">
        <f>H28</f>
        <v>1.29</v>
      </c>
      <c r="J28" s="1629" t="s">
        <v>439</v>
      </c>
      <c r="K28" s="1607" t="s">
        <v>242</v>
      </c>
      <c r="M28" s="1528"/>
      <c r="N28" s="1592"/>
      <c r="O28" s="1607"/>
    </row>
    <row r="29" spans="1:15">
      <c r="A29" s="1596"/>
      <c r="B29" s="1394"/>
      <c r="C29" s="1603"/>
      <c r="D29" s="1604"/>
      <c r="E29" s="1643"/>
      <c r="G29" s="1627">
        <v>45007.504166666666</v>
      </c>
      <c r="H29" s="1620">
        <v>3.69</v>
      </c>
      <c r="I29" s="1685">
        <f>H29</f>
        <v>3.69</v>
      </c>
      <c r="J29" s="1630" t="s">
        <v>440</v>
      </c>
      <c r="K29" s="1609" t="s">
        <v>242</v>
      </c>
      <c r="L29" s="1584"/>
      <c r="M29" s="1533"/>
      <c r="N29" s="1598"/>
      <c r="O29" s="1607"/>
    </row>
    <row r="30" spans="1:15" ht="26">
      <c r="E30" s="1644" t="s">
        <v>441</v>
      </c>
      <c r="F30" s="1638">
        <f>SUM(F2:F29)</f>
        <v>38.4</v>
      </c>
      <c r="H30" s="1632" t="s">
        <v>259</v>
      </c>
      <c r="I30" s="1599">
        <f>SUM(I2:I29)</f>
        <v>37.800000000000004</v>
      </c>
    </row>
    <row r="31" spans="1:15">
      <c r="E31" s="1642"/>
    </row>
    <row r="32" spans="1:15">
      <c r="E32" s="1642"/>
    </row>
    <row r="33" spans="5:9">
      <c r="E33" s="1642"/>
    </row>
    <row r="34" spans="5:9">
      <c r="E34" s="1642"/>
      <c r="H34" s="1796" t="s">
        <v>264</v>
      </c>
      <c r="I34" s="1796"/>
    </row>
    <row r="35" spans="5:9">
      <c r="E35" s="1642" t="s">
        <v>158</v>
      </c>
      <c r="H35" s="1686" t="s">
        <v>265</v>
      </c>
      <c r="I35" s="1591">
        <f>(H16*0.05)+(H8*0.05)</f>
        <v>0.26400000000000001</v>
      </c>
    </row>
    <row r="36" spans="5:9">
      <c r="H36" s="1692" t="s">
        <v>266</v>
      </c>
      <c r="I36" s="1591">
        <f>I30*0.05</f>
        <v>1.8900000000000003</v>
      </c>
    </row>
    <row r="38" spans="5:9">
      <c r="H38" s="1621" t="s">
        <v>442</v>
      </c>
      <c r="I38" s="1781">
        <v>45062</v>
      </c>
    </row>
    <row r="39" spans="5:9">
      <c r="H39" s="1621" t="s">
        <v>443</v>
      </c>
      <c r="I39" s="1782" t="s">
        <v>444</v>
      </c>
    </row>
  </sheetData>
  <mergeCells count="1">
    <mergeCell ref="H34:I34"/>
  </mergeCells>
  <conditionalFormatting sqref="C2:C21">
    <cfRule type="cellIs" dxfId="91" priority="1" stopIfTrue="1" operator="lessThan">
      <formula>$W$1</formula>
    </cfRule>
  </conditionalFormatting>
  <conditionalFormatting sqref="C12:C14">
    <cfRule type="cellIs" dxfId="90" priority="9"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between" id="{AF9D4500-A31F-4235-ADB9-838C720DE72F}">
            <xm:f>$W$1</xm:f>
            <xm:f>'Enero 2022 FAA  '!#REF!</xm:f>
            <x14:dxf>
              <fill>
                <patternFill>
                  <bgColor rgb="FFFF6600"/>
                </patternFill>
              </fill>
            </x14:dxf>
          </x14:cfRule>
          <x14:cfRule type="cellIs" priority="3" stopIfTrue="1" operator="between" id="{C53B92B7-9344-481D-B06C-5622704E9C05}">
            <xm:f>'Enero 2022 FAA  '!#REF!</xm:f>
            <xm:f>'Enero 2022 FAA  '!#REF!</xm:f>
            <x14:dxf>
              <fill>
                <patternFill>
                  <bgColor rgb="FFFFFF00"/>
                </patternFill>
              </fill>
            </x14:dxf>
          </x14:cfRule>
          <x14:cfRule type="cellIs" priority="4" stopIfTrue="1" operator="greaterThan" id="{0CEEF399-D368-45F9-AA80-BB99EFD5FE5A}">
            <xm:f>'Enero 2022 FAA  '!#REF!</xm:f>
            <x14:dxf>
              <fill>
                <patternFill>
                  <bgColor theme="4" tint="0.39994506668294322"/>
                </patternFill>
              </fill>
            </x14:dxf>
          </x14:cfRule>
          <xm:sqref>C2:C21</xm:sqref>
        </x14:conditionalFormatting>
        <x14:conditionalFormatting xmlns:xm="http://schemas.microsoft.com/office/excel/2006/main">
          <x14:cfRule type="cellIs" priority="10" stopIfTrue="1" operator="between" id="{423597C4-14F8-4BA8-AA2D-4A52DA9A3B12}">
            <xm:f>$W$1</xm:f>
            <xm:f>'Enero 2022 FAA  '!#REF!</xm:f>
            <x14:dxf>
              <fill>
                <patternFill>
                  <bgColor rgb="FFFF6600"/>
                </patternFill>
              </fill>
            </x14:dxf>
          </x14:cfRule>
          <x14:cfRule type="cellIs" priority="11" stopIfTrue="1" operator="between" id="{D70BF8B1-CEF9-4920-A51D-16BE385CE2CF}">
            <xm:f>'Enero 2022 FAA  '!#REF!</xm:f>
            <xm:f>'Enero 2022 FAA  '!#REF!</xm:f>
            <x14:dxf>
              <fill>
                <patternFill>
                  <bgColor rgb="FFFFFF00"/>
                </patternFill>
              </fill>
            </x14:dxf>
          </x14:cfRule>
          <x14:cfRule type="cellIs" priority="12" stopIfTrue="1" operator="greaterThan" id="{F6E24056-C7BE-4C4B-A372-14DFF3D903E0}">
            <xm:f>'Enero 2022 FAA  '!#REF!</xm:f>
            <x14:dxf>
              <fill>
                <patternFill>
                  <bgColor theme="4" tint="0.39994506668294322"/>
                </patternFill>
              </fill>
            </x14:dxf>
          </x14:cfRule>
          <xm:sqref>C12:C14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pane ySplit="1" topLeftCell="A13" activePane="bottomLeft" state="frozen"/>
      <selection pane="bottomLeft" activeCell="A11" sqref="A11"/>
    </sheetView>
  </sheetViews>
  <sheetFormatPr baseColWidth="10" defaultColWidth="9.1796875" defaultRowHeight="12"/>
  <cols>
    <col min="1" max="1" width="12.81640625" style="1424" bestFit="1" customWidth="1"/>
    <col min="2" max="2" width="7.81640625" style="1368" bestFit="1" customWidth="1"/>
    <col min="3" max="3" width="10" style="932" bestFit="1" customWidth="1"/>
    <col min="4" max="4" width="9.26953125" style="932" bestFit="1" customWidth="1"/>
    <col min="5" max="5" width="9.1796875" style="1368"/>
    <col min="6" max="6" width="10.1796875" style="932" customWidth="1"/>
    <col min="7" max="7" width="13.81640625" style="932" bestFit="1" customWidth="1"/>
    <col min="8" max="8" width="9.1796875" style="932"/>
    <col min="9" max="9" width="11.1796875" style="1368" customWidth="1"/>
    <col min="10" max="10" width="8.1796875" style="1368" bestFit="1" customWidth="1"/>
    <col min="11" max="11" width="14" style="1368" bestFit="1" customWidth="1"/>
    <col min="12" max="12" width="10.1796875" style="1368" customWidth="1"/>
    <col min="13" max="13" width="13.1796875" style="1424" customWidth="1"/>
    <col min="14" max="14" width="30.7265625" style="1368" customWidth="1"/>
    <col min="15" max="15" width="41.54296875" style="1368" customWidth="1"/>
    <col min="16" max="16384" width="9.1796875" style="1368"/>
  </cols>
  <sheetData>
    <row r="1" spans="1:15" ht="36">
      <c r="A1" s="1223" t="s">
        <v>212</v>
      </c>
      <c r="B1" s="1159" t="s">
        <v>213</v>
      </c>
      <c r="C1" s="1159" t="s">
        <v>214</v>
      </c>
      <c r="D1" s="1159" t="s">
        <v>215</v>
      </c>
      <c r="E1" s="1026" t="s">
        <v>216</v>
      </c>
      <c r="F1" s="1160" t="s">
        <v>235</v>
      </c>
      <c r="G1" s="1026" t="s">
        <v>217</v>
      </c>
      <c r="H1" s="1026" t="s">
        <v>236</v>
      </c>
      <c r="I1" s="1161" t="s">
        <v>220</v>
      </c>
      <c r="J1" s="1026" t="s">
        <v>237</v>
      </c>
      <c r="K1" s="1026" t="s">
        <v>238</v>
      </c>
      <c r="L1" s="1026" t="s">
        <v>239</v>
      </c>
      <c r="M1" s="1162" t="s">
        <v>223</v>
      </c>
      <c r="N1" s="1026" t="s">
        <v>224</v>
      </c>
    </row>
    <row r="2" spans="1:15">
      <c r="A2" s="1494" t="s">
        <v>151</v>
      </c>
      <c r="B2" s="1495" t="s">
        <v>230</v>
      </c>
      <c r="C2" s="1496">
        <v>44936</v>
      </c>
      <c r="D2" s="1176">
        <v>44931</v>
      </c>
      <c r="E2" s="1166">
        <v>4</v>
      </c>
      <c r="F2" s="1572">
        <v>3.2</v>
      </c>
      <c r="G2" s="1510">
        <v>44931.336805555555</v>
      </c>
      <c r="H2" s="1511">
        <v>0.82</v>
      </c>
      <c r="I2" s="1167">
        <f>H2</f>
        <v>0.82</v>
      </c>
      <c r="J2" s="1511" t="s">
        <v>445</v>
      </c>
      <c r="K2" s="1511" t="s">
        <v>242</v>
      </c>
      <c r="L2" s="1166"/>
      <c r="M2" s="1369" t="s">
        <v>24</v>
      </c>
      <c r="N2" s="1180"/>
      <c r="O2" s="1497"/>
    </row>
    <row r="3" spans="1:15">
      <c r="A3" s="1498"/>
      <c r="B3" s="1503" t="s">
        <v>273</v>
      </c>
      <c r="C3" s="1504">
        <v>44943</v>
      </c>
      <c r="D3" s="1177">
        <v>44931</v>
      </c>
      <c r="E3" s="1157"/>
      <c r="G3" s="1508">
        <v>44931.44027777778</v>
      </c>
      <c r="H3" s="1497">
        <v>2.06</v>
      </c>
      <c r="I3" s="1163">
        <f>H3</f>
        <v>2.06</v>
      </c>
      <c r="J3" s="1497" t="s">
        <v>248</v>
      </c>
      <c r="K3" s="1497" t="s">
        <v>446</v>
      </c>
      <c r="L3" s="1157"/>
      <c r="M3" s="1370" t="s">
        <v>46</v>
      </c>
      <c r="N3" s="1259"/>
      <c r="O3" s="1497"/>
    </row>
    <row r="4" spans="1:15">
      <c r="A4" s="1498"/>
      <c r="B4" s="1503" t="s">
        <v>225</v>
      </c>
      <c r="C4" s="1504">
        <v>44943</v>
      </c>
      <c r="D4" s="1177">
        <v>44931</v>
      </c>
      <c r="E4" s="1157"/>
      <c r="G4" s="1514"/>
      <c r="H4" s="1220"/>
      <c r="I4" s="1240"/>
      <c r="J4" s="1515"/>
      <c r="K4" s="1515"/>
      <c r="L4" s="1240"/>
      <c r="M4" s="1516" t="s">
        <v>46</v>
      </c>
      <c r="N4" s="1499"/>
    </row>
    <row r="5" spans="1:15">
      <c r="A5" s="1494" t="s">
        <v>49</v>
      </c>
      <c r="B5" s="1495" t="s">
        <v>226</v>
      </c>
      <c r="C5" s="1496">
        <v>44955</v>
      </c>
      <c r="D5" s="1176">
        <v>44932</v>
      </c>
      <c r="E5" s="1166">
        <v>7</v>
      </c>
      <c r="F5" s="1572">
        <v>4.5999999999999996</v>
      </c>
      <c r="G5" s="1510">
        <v>44931.572222222225</v>
      </c>
      <c r="H5" s="1511">
        <v>1.5</v>
      </c>
      <c r="I5" s="1167">
        <f t="shared" ref="I5:I15" si="0">H5</f>
        <v>1.5</v>
      </c>
      <c r="J5" s="1511" t="s">
        <v>447</v>
      </c>
      <c r="K5" s="1511" t="s">
        <v>242</v>
      </c>
      <c r="L5" s="1166"/>
      <c r="M5" s="1369" t="s">
        <v>24</v>
      </c>
      <c r="N5" s="1180" t="s">
        <v>448</v>
      </c>
      <c r="O5" s="1497"/>
    </row>
    <row r="6" spans="1:15">
      <c r="A6" s="1498"/>
      <c r="B6" s="1503" t="s">
        <v>246</v>
      </c>
      <c r="C6" s="1504">
        <v>45127</v>
      </c>
      <c r="D6" s="1177">
        <v>44932</v>
      </c>
      <c r="E6" s="1157"/>
      <c r="G6" s="1568">
        <v>44932.444444444445</v>
      </c>
      <c r="H6" s="1368">
        <v>0.06</v>
      </c>
      <c r="I6" s="1163">
        <f t="shared" si="0"/>
        <v>0.06</v>
      </c>
      <c r="J6" s="1368" t="s">
        <v>50</v>
      </c>
      <c r="K6" s="1368" t="s">
        <v>449</v>
      </c>
      <c r="L6" s="1157"/>
      <c r="M6" s="1370" t="s">
        <v>46</v>
      </c>
      <c r="N6" s="1259"/>
      <c r="O6" s="1497"/>
    </row>
    <row r="7" spans="1:15">
      <c r="A7" s="1498"/>
      <c r="B7" s="1503"/>
      <c r="C7" s="1504"/>
      <c r="D7" s="1177"/>
      <c r="E7" s="1157"/>
      <c r="G7" s="1508">
        <v>44932.447222222225</v>
      </c>
      <c r="H7" s="1497">
        <v>3.16</v>
      </c>
      <c r="I7" s="1163">
        <f t="shared" si="0"/>
        <v>3.16</v>
      </c>
      <c r="J7" s="1497" t="s">
        <v>243</v>
      </c>
      <c r="K7" s="1497" t="s">
        <v>450</v>
      </c>
      <c r="L7" s="1157"/>
      <c r="M7" s="1370"/>
      <c r="N7" s="1259"/>
      <c r="O7" s="1497"/>
    </row>
    <row r="8" spans="1:15" ht="36">
      <c r="A8" s="1494" t="s">
        <v>153</v>
      </c>
      <c r="B8" s="1495" t="s">
        <v>230</v>
      </c>
      <c r="C8" s="1496">
        <v>44936</v>
      </c>
      <c r="D8" s="1176">
        <v>44935</v>
      </c>
      <c r="E8" s="1166">
        <v>5</v>
      </c>
      <c r="F8" s="1572">
        <v>5.5</v>
      </c>
      <c r="G8" s="1569">
        <v>44932.672222222223</v>
      </c>
      <c r="H8" s="1439">
        <v>1.51</v>
      </c>
      <c r="I8" s="1167">
        <f t="shared" si="0"/>
        <v>1.51</v>
      </c>
      <c r="J8" s="1439" t="s">
        <v>451</v>
      </c>
      <c r="K8" s="1439" t="s">
        <v>242</v>
      </c>
      <c r="L8" s="1167"/>
      <c r="M8" s="1570" t="s">
        <v>24</v>
      </c>
      <c r="N8" s="1573" t="s">
        <v>452</v>
      </c>
    </row>
    <row r="9" spans="1:15" ht="192">
      <c r="A9" s="1498"/>
      <c r="B9" s="1503" t="s">
        <v>453</v>
      </c>
      <c r="C9" s="1504">
        <v>44944</v>
      </c>
      <c r="D9" s="1177">
        <v>44935</v>
      </c>
      <c r="E9" s="1157"/>
      <c r="G9" s="1568">
        <v>44935.323611111111</v>
      </c>
      <c r="H9" s="1368">
        <v>1.5</v>
      </c>
      <c r="I9" s="1163">
        <f t="shared" si="0"/>
        <v>1.5</v>
      </c>
      <c r="J9" s="1368" t="s">
        <v>454</v>
      </c>
      <c r="K9" s="1368" t="s">
        <v>242</v>
      </c>
      <c r="L9" s="1163"/>
      <c r="M9" s="1571" t="s">
        <v>46</v>
      </c>
      <c r="N9" s="1409" t="s">
        <v>455</v>
      </c>
    </row>
    <row r="10" spans="1:15">
      <c r="A10" s="1500"/>
      <c r="B10" s="1501" t="s">
        <v>456</v>
      </c>
      <c r="C10" s="1502">
        <v>44944</v>
      </c>
      <c r="D10" s="1186">
        <v>44935</v>
      </c>
      <c r="E10" s="1172"/>
      <c r="F10" s="1172"/>
      <c r="G10" s="1512">
        <v>44935.434027777781</v>
      </c>
      <c r="H10" s="1513">
        <v>2.11</v>
      </c>
      <c r="I10" s="1173">
        <f t="shared" si="0"/>
        <v>2.11</v>
      </c>
      <c r="J10" s="1513" t="s">
        <v>250</v>
      </c>
      <c r="K10" s="1513" t="s">
        <v>457</v>
      </c>
      <c r="L10" s="1172"/>
      <c r="M10" s="1372" t="s">
        <v>46</v>
      </c>
      <c r="N10" s="1222"/>
      <c r="O10" s="1497"/>
    </row>
    <row r="11" spans="1:15">
      <c r="A11" s="1498" t="s">
        <v>124</v>
      </c>
      <c r="B11" s="1503" t="s">
        <v>226</v>
      </c>
      <c r="C11" s="1504">
        <v>44941</v>
      </c>
      <c r="D11" s="1177">
        <v>44936</v>
      </c>
      <c r="E11" s="1157">
        <v>7</v>
      </c>
      <c r="F11" s="932">
        <v>12.1</v>
      </c>
      <c r="G11" s="1508">
        <v>44935.565972222219</v>
      </c>
      <c r="H11" s="1497">
        <v>1.58</v>
      </c>
      <c r="I11" s="1240">
        <f t="shared" si="0"/>
        <v>1.58</v>
      </c>
      <c r="J11" s="1497" t="s">
        <v>251</v>
      </c>
      <c r="K11" s="1497" t="s">
        <v>242</v>
      </c>
      <c r="L11" s="1240">
        <v>5.99</v>
      </c>
      <c r="M11" s="1516" t="s">
        <v>24</v>
      </c>
      <c r="N11" s="1499"/>
      <c r="O11" s="1412"/>
    </row>
    <row r="12" spans="1:15" ht="24">
      <c r="A12" s="1498"/>
      <c r="B12" s="1503" t="s">
        <v>252</v>
      </c>
      <c r="C12" s="1504">
        <v>45126</v>
      </c>
      <c r="D12" s="1177">
        <v>44936</v>
      </c>
      <c r="E12" s="1157"/>
      <c r="G12" s="1508">
        <v>44935.688194444447</v>
      </c>
      <c r="H12" s="1497">
        <v>3.63</v>
      </c>
      <c r="I12" s="1163">
        <f t="shared" si="0"/>
        <v>3.63</v>
      </c>
      <c r="J12" s="1497" t="s">
        <v>458</v>
      </c>
      <c r="K12" s="1509" t="s">
        <v>459</v>
      </c>
      <c r="L12" s="1157"/>
      <c r="M12" s="1370" t="s">
        <v>46</v>
      </c>
      <c r="N12" s="1169"/>
      <c r="O12" s="1497"/>
    </row>
    <row r="13" spans="1:15" ht="24">
      <c r="A13" s="1498"/>
      <c r="B13" s="1503" t="s">
        <v>230</v>
      </c>
      <c r="C13" s="1504" t="s">
        <v>38</v>
      </c>
      <c r="D13" s="1177">
        <v>44936</v>
      </c>
      <c r="E13" s="1157">
        <v>7</v>
      </c>
      <c r="G13" s="1508">
        <v>44936.393055555556</v>
      </c>
      <c r="H13" s="1497">
        <v>2.36</v>
      </c>
      <c r="I13" s="1163">
        <f t="shared" si="0"/>
        <v>2.36</v>
      </c>
      <c r="J13" s="1497" t="s">
        <v>253</v>
      </c>
      <c r="K13" s="1497" t="s">
        <v>460</v>
      </c>
      <c r="L13" s="1157"/>
      <c r="M13" s="1370" t="s">
        <v>95</v>
      </c>
      <c r="N13" s="1259" t="s">
        <v>461</v>
      </c>
      <c r="O13" s="1497"/>
    </row>
    <row r="14" spans="1:15">
      <c r="A14" s="1498"/>
      <c r="B14" s="1503"/>
      <c r="C14" s="1504"/>
      <c r="D14" s="1177"/>
      <c r="E14" s="1157"/>
      <c r="G14" s="1568">
        <v>44936.549305555556</v>
      </c>
      <c r="H14" s="1368">
        <v>0.1</v>
      </c>
      <c r="I14" s="1163">
        <f t="shared" si="0"/>
        <v>0.1</v>
      </c>
      <c r="J14" s="1368" t="s">
        <v>125</v>
      </c>
      <c r="K14" s="1368" t="s">
        <v>462</v>
      </c>
      <c r="L14" s="1157"/>
      <c r="M14" s="1370"/>
      <c r="N14" s="1259"/>
      <c r="O14" s="1497"/>
    </row>
    <row r="15" spans="1:15" ht="24">
      <c r="A15" s="1500"/>
      <c r="B15" s="1501"/>
      <c r="C15" s="1502"/>
      <c r="D15" s="1186"/>
      <c r="E15" s="1172"/>
      <c r="F15" s="1397"/>
      <c r="G15" s="1512">
        <v>44936.572916666664</v>
      </c>
      <c r="H15" s="1513">
        <v>3.99</v>
      </c>
      <c r="I15" s="1173">
        <f t="shared" si="0"/>
        <v>3.99</v>
      </c>
      <c r="J15" s="1513" t="s">
        <v>256</v>
      </c>
      <c r="K15" s="1517" t="s">
        <v>463</v>
      </c>
      <c r="L15" s="1172"/>
      <c r="M15" s="1372"/>
      <c r="N15" s="1482"/>
      <c r="O15" s="1497"/>
    </row>
    <row r="16" spans="1:15" ht="36">
      <c r="E16" s="1505" t="s">
        <v>464</v>
      </c>
      <c r="F16" s="1506">
        <f>SUM(F2:F13)</f>
        <v>25.4</v>
      </c>
      <c r="H16" s="1507" t="s">
        <v>234</v>
      </c>
      <c r="I16" s="1506">
        <f>SUM(I2:I15)</f>
        <v>24.380000000000003</v>
      </c>
    </row>
  </sheetData>
  <conditionalFormatting sqref="C2:C15">
    <cfRule type="cellIs" dxfId="83" priority="5" stopIfTrue="1" operator="lessThan">
      <formula>$W$1</formula>
    </cfRule>
  </conditionalFormatting>
  <conditionalFormatting sqref="C8:C10">
    <cfRule type="cellIs" dxfId="82" priority="13"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6" stopIfTrue="1" operator="between" id="{5E8244D6-21E1-46C7-94DD-E5940B76AFE8}">
            <xm:f>$W$1</xm:f>
            <xm:f>'Enero 2022 FAA  '!#REF!</xm:f>
            <x14:dxf>
              <fill>
                <patternFill>
                  <bgColor rgb="FFFF6600"/>
                </patternFill>
              </fill>
            </x14:dxf>
          </x14:cfRule>
          <x14:cfRule type="cellIs" priority="7" stopIfTrue="1" operator="between" id="{9BA93E32-719F-430F-B9D9-5D7803B80938}">
            <xm:f>'Enero 2022 FAA  '!#REF!</xm:f>
            <xm:f>'Enero 2022 FAA  '!#REF!</xm:f>
            <x14:dxf>
              <fill>
                <patternFill>
                  <bgColor rgb="FFFFFF00"/>
                </patternFill>
              </fill>
            </x14:dxf>
          </x14:cfRule>
          <x14:cfRule type="cellIs" priority="8" stopIfTrue="1" operator="greaterThan" id="{60A44427-DC95-42A9-B465-C8ADBF603E26}">
            <xm:f>'Enero 2022 FAA  '!#REF!</xm:f>
            <x14:dxf>
              <fill>
                <patternFill>
                  <bgColor theme="4" tint="0.39994506668294322"/>
                </patternFill>
              </fill>
            </x14:dxf>
          </x14:cfRule>
          <xm:sqref>C2:C15</xm:sqref>
        </x14:conditionalFormatting>
        <x14:conditionalFormatting xmlns:xm="http://schemas.microsoft.com/office/excel/2006/main">
          <x14:cfRule type="cellIs" priority="14" stopIfTrue="1" operator="between" id="{D8D4B1A2-08B2-4B11-A6F2-33BFF3D39BAB}">
            <xm:f>$W$1</xm:f>
            <xm:f>'Enero 2022 FAA  '!#REF!</xm:f>
            <x14:dxf>
              <fill>
                <patternFill>
                  <bgColor rgb="FFFF6600"/>
                </patternFill>
              </fill>
            </x14:dxf>
          </x14:cfRule>
          <x14:cfRule type="cellIs" priority="15" stopIfTrue="1" operator="between" id="{E63C7AAE-3959-45FD-8263-4F88DE4CD086}">
            <xm:f>'Enero 2022 FAA  '!#REF!</xm:f>
            <xm:f>'Enero 2022 FAA  '!#REF!</xm:f>
            <x14:dxf>
              <fill>
                <patternFill>
                  <bgColor rgb="FFFFFF00"/>
                </patternFill>
              </fill>
            </x14:dxf>
          </x14:cfRule>
          <x14:cfRule type="cellIs" priority="16" stopIfTrue="1" operator="greaterThan" id="{B655A057-65FD-444C-A161-CFF36DCD6CA9}">
            <xm:f>'Enero 2022 FAA  '!#REF!</xm:f>
            <x14:dxf>
              <fill>
                <patternFill>
                  <bgColor theme="4" tint="0.39994506668294322"/>
                </patternFill>
              </fill>
            </x14:dxf>
          </x14:cfRule>
          <xm:sqref>C8:C10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pane ySplit="1" topLeftCell="A6" activePane="bottomLeft" state="frozen"/>
      <selection pane="bottomLeft" activeCell="G12" sqref="G12"/>
    </sheetView>
  </sheetViews>
  <sheetFormatPr baseColWidth="10" defaultColWidth="9.1796875" defaultRowHeight="13"/>
  <cols>
    <col min="1" max="1" width="12.81640625" style="1280" bestFit="1" customWidth="1"/>
    <col min="2" max="2" width="9.7265625" style="1280" bestFit="1" customWidth="1"/>
    <col min="3" max="3" width="10.7265625" style="1558" bestFit="1" customWidth="1"/>
    <col min="4" max="4" width="9.81640625" style="132" bestFit="1" customWidth="1"/>
    <col min="5" max="5" width="9.1796875" style="132"/>
    <col min="6" max="6" width="6.453125" style="1280" bestFit="1" customWidth="1"/>
    <col min="7" max="7" width="9.1796875" style="1280"/>
    <col min="8" max="8" width="10.54296875" style="1280" customWidth="1"/>
    <col min="9" max="9" width="11.54296875" style="1280" customWidth="1"/>
    <col min="10" max="10" width="15.26953125" style="132" customWidth="1"/>
    <col min="11" max="11" width="10.54296875" style="1280" customWidth="1"/>
    <col min="12" max="12" width="13" style="1555" customWidth="1"/>
    <col min="13" max="13" width="22" style="1524" bestFit="1" customWidth="1"/>
    <col min="14" max="14" width="14.54296875" style="1280" customWidth="1"/>
    <col min="15" max="16384" width="9.1796875" style="1280"/>
  </cols>
  <sheetData>
    <row r="1" spans="1:14" ht="39">
      <c r="A1" s="806" t="s">
        <v>212</v>
      </c>
      <c r="B1" s="806" t="s">
        <v>213</v>
      </c>
      <c r="C1" s="806" t="s">
        <v>214</v>
      </c>
      <c r="D1" s="807" t="s">
        <v>215</v>
      </c>
      <c r="E1" s="1088" t="s">
        <v>216</v>
      </c>
      <c r="F1" s="1088" t="s">
        <v>217</v>
      </c>
      <c r="G1" s="1088" t="s">
        <v>218</v>
      </c>
      <c r="H1" s="1089" t="s">
        <v>219</v>
      </c>
      <c r="I1" s="1090" t="s">
        <v>220</v>
      </c>
      <c r="J1" s="1088" t="s">
        <v>221</v>
      </c>
      <c r="K1" s="1088" t="s">
        <v>222</v>
      </c>
      <c r="L1" s="1581" t="s">
        <v>223</v>
      </c>
      <c r="M1" s="1088" t="s">
        <v>224</v>
      </c>
    </row>
    <row r="2" spans="1:14" ht="26">
      <c r="A2" s="1519" t="s">
        <v>141</v>
      </c>
      <c r="B2" s="1336" t="s">
        <v>226</v>
      </c>
      <c r="C2" s="1333">
        <v>44932</v>
      </c>
      <c r="D2" s="1458">
        <v>44931</v>
      </c>
      <c r="E2" s="1336"/>
      <c r="F2" s="1574">
        <v>44930</v>
      </c>
      <c r="G2" s="1575">
        <v>0.11805555555555558</v>
      </c>
      <c r="H2" s="1575"/>
      <c r="I2" s="1576"/>
      <c r="J2" s="1577" t="s">
        <v>285</v>
      </c>
      <c r="K2" s="1576"/>
      <c r="L2" s="486" t="s">
        <v>24</v>
      </c>
      <c r="M2" s="1522" t="s">
        <v>465</v>
      </c>
    </row>
    <row r="3" spans="1:14" ht="52">
      <c r="A3" s="1523"/>
      <c r="B3" s="1365" t="s">
        <v>274</v>
      </c>
      <c r="C3" s="8">
        <v>44952</v>
      </c>
      <c r="D3" s="1450">
        <v>44931</v>
      </c>
      <c r="E3" s="1365"/>
      <c r="F3" s="1578">
        <v>44930</v>
      </c>
      <c r="G3" s="1579">
        <v>6.9444444444444309E-2</v>
      </c>
      <c r="H3" s="1583">
        <v>5.9027777777777783E-2</v>
      </c>
      <c r="I3" s="1565">
        <v>5.9027777777777783E-2</v>
      </c>
      <c r="J3" s="1580" t="s">
        <v>466</v>
      </c>
      <c r="K3" s="1524"/>
      <c r="L3" s="267" t="s">
        <v>150</v>
      </c>
      <c r="M3" s="1582" t="s">
        <v>467</v>
      </c>
    </row>
    <row r="4" spans="1:14">
      <c r="A4" s="1523"/>
      <c r="B4" s="1365" t="s">
        <v>277</v>
      </c>
      <c r="C4" s="8">
        <v>45117</v>
      </c>
      <c r="D4" s="1450">
        <v>44931</v>
      </c>
      <c r="E4" s="1365"/>
      <c r="F4" s="1526">
        <v>44931</v>
      </c>
      <c r="G4" s="1527">
        <v>0.14583333333333337</v>
      </c>
      <c r="H4" s="1527">
        <v>0.14583333333333337</v>
      </c>
      <c r="I4" s="1565">
        <f>H4</f>
        <v>0.14583333333333337</v>
      </c>
      <c r="J4" s="1559" t="s">
        <v>291</v>
      </c>
      <c r="K4" s="1524"/>
      <c r="L4" s="267" t="s">
        <v>150</v>
      </c>
      <c r="M4" s="1525"/>
    </row>
    <row r="5" spans="1:14">
      <c r="A5" s="1540"/>
      <c r="B5" s="1337" t="s">
        <v>468</v>
      </c>
      <c r="C5" s="1334"/>
      <c r="D5" s="1451">
        <v>44931</v>
      </c>
      <c r="E5" s="1337"/>
      <c r="F5" s="1337"/>
      <c r="G5" s="1337"/>
      <c r="H5" s="1337"/>
      <c r="I5" s="1532"/>
      <c r="J5" s="1533"/>
      <c r="K5" s="1534"/>
      <c r="L5" s="485" t="s">
        <v>150</v>
      </c>
      <c r="M5" s="1535"/>
    </row>
    <row r="6" spans="1:14" ht="26">
      <c r="A6" s="1536" t="s">
        <v>143</v>
      </c>
      <c r="B6" s="1365" t="s">
        <v>226</v>
      </c>
      <c r="C6" s="8">
        <v>44934</v>
      </c>
      <c r="D6" s="1450">
        <v>44932</v>
      </c>
      <c r="E6" s="1365"/>
      <c r="F6" s="1526">
        <v>44931</v>
      </c>
      <c r="G6" s="1527">
        <v>0.10416666666666674</v>
      </c>
      <c r="H6" s="1527">
        <v>0.10416666666666674</v>
      </c>
      <c r="I6" s="1565">
        <f>H6</f>
        <v>0.10416666666666674</v>
      </c>
      <c r="J6" s="1559" t="s">
        <v>292</v>
      </c>
      <c r="K6" s="1524"/>
      <c r="L6" s="267" t="s">
        <v>58</v>
      </c>
      <c r="M6" s="1525" t="s">
        <v>469</v>
      </c>
    </row>
    <row r="7" spans="1:14">
      <c r="A7" s="1523"/>
      <c r="B7" s="1365" t="s">
        <v>324</v>
      </c>
      <c r="C7" s="8">
        <v>44954</v>
      </c>
      <c r="D7" s="1450">
        <v>44932</v>
      </c>
      <c r="E7" s="1365"/>
      <c r="F7" s="1526">
        <v>44932</v>
      </c>
      <c r="G7" s="1527">
        <v>0.1388888888888889</v>
      </c>
      <c r="H7" s="1527">
        <v>0.1388888888888889</v>
      </c>
      <c r="I7" s="1565">
        <f>H7</f>
        <v>0.1388888888888889</v>
      </c>
      <c r="J7" s="1559" t="s">
        <v>293</v>
      </c>
      <c r="K7" s="1524"/>
      <c r="L7" s="267" t="s">
        <v>46</v>
      </c>
      <c r="M7" s="1525"/>
      <c r="N7" s="1520"/>
    </row>
    <row r="8" spans="1:14">
      <c r="A8" s="1531"/>
      <c r="B8" s="1337" t="s">
        <v>230</v>
      </c>
      <c r="C8" s="1334">
        <v>44935</v>
      </c>
      <c r="D8" s="1451">
        <v>44931</v>
      </c>
      <c r="E8" s="1337"/>
      <c r="F8" s="1337"/>
      <c r="G8" s="1337"/>
      <c r="H8" s="1337"/>
      <c r="I8" s="1532"/>
      <c r="J8" s="1533"/>
      <c r="K8" s="1534"/>
      <c r="L8" s="485" t="s">
        <v>24</v>
      </c>
      <c r="M8" s="1535"/>
    </row>
    <row r="9" spans="1:14">
      <c r="A9" s="1536" t="s">
        <v>145</v>
      </c>
      <c r="B9" s="1365" t="s">
        <v>226</v>
      </c>
      <c r="C9" s="8">
        <v>44950</v>
      </c>
      <c r="D9" s="1450">
        <v>44933</v>
      </c>
      <c r="E9" s="1365"/>
      <c r="F9" s="1526">
        <v>44933</v>
      </c>
      <c r="G9" s="1527">
        <v>2.777777777777779E-2</v>
      </c>
      <c r="H9" s="1527">
        <v>2.777777777777779E-2</v>
      </c>
      <c r="I9" s="1565">
        <f t="shared" ref="I9:I17" si="0">H9</f>
        <v>2.777777777777779E-2</v>
      </c>
      <c r="J9" s="1559" t="s">
        <v>294</v>
      </c>
      <c r="K9" s="1524"/>
      <c r="L9" s="267" t="s">
        <v>58</v>
      </c>
      <c r="M9" s="1525" t="s">
        <v>470</v>
      </c>
    </row>
    <row r="10" spans="1:14">
      <c r="A10" s="1523"/>
      <c r="B10" s="1365" t="s">
        <v>230</v>
      </c>
      <c r="C10" s="8">
        <v>44955</v>
      </c>
      <c r="D10" s="1450">
        <v>44933</v>
      </c>
      <c r="E10" s="1537"/>
      <c r="F10" s="1526">
        <v>44933</v>
      </c>
      <c r="G10" s="1527">
        <v>7.6388888888888951E-2</v>
      </c>
      <c r="H10" s="1527">
        <v>7.6388888888888951E-2</v>
      </c>
      <c r="I10" s="1565">
        <f t="shared" si="0"/>
        <v>7.6388888888888951E-2</v>
      </c>
      <c r="J10" s="1559" t="s">
        <v>295</v>
      </c>
      <c r="K10" s="1524"/>
      <c r="L10" s="267" t="s">
        <v>95</v>
      </c>
      <c r="M10" s="1525"/>
    </row>
    <row r="11" spans="1:14">
      <c r="A11" s="1523"/>
      <c r="B11" s="1365" t="s">
        <v>296</v>
      </c>
      <c r="C11" s="8">
        <v>45135</v>
      </c>
      <c r="D11" s="1450">
        <v>44933</v>
      </c>
      <c r="E11" s="1537"/>
      <c r="F11" s="1526">
        <v>44933</v>
      </c>
      <c r="G11" s="1527">
        <v>0.14236111111111094</v>
      </c>
      <c r="H11" s="1527">
        <v>0.14236111111111094</v>
      </c>
      <c r="I11" s="1565">
        <f t="shared" si="0"/>
        <v>0.14236111111111094</v>
      </c>
      <c r="J11" s="1559" t="s">
        <v>295</v>
      </c>
      <c r="K11" s="1524"/>
      <c r="L11" s="267" t="s">
        <v>46</v>
      </c>
      <c r="M11" s="1525"/>
    </row>
    <row r="12" spans="1:14" ht="26">
      <c r="A12" s="1519" t="s">
        <v>155</v>
      </c>
      <c r="B12" s="1336" t="s">
        <v>230</v>
      </c>
      <c r="C12" s="1333">
        <v>44956</v>
      </c>
      <c r="D12" s="1458">
        <v>44934</v>
      </c>
      <c r="E12" s="1336"/>
      <c r="F12" s="1529">
        <v>44934</v>
      </c>
      <c r="G12" s="1530">
        <v>4.166666666666663E-2</v>
      </c>
      <c r="H12" s="1530">
        <v>4.166666666666663E-2</v>
      </c>
      <c r="I12" s="1566">
        <f t="shared" si="0"/>
        <v>4.166666666666663E-2</v>
      </c>
      <c r="J12" s="1560" t="s">
        <v>471</v>
      </c>
      <c r="K12" s="1521"/>
      <c r="L12" s="486" t="s">
        <v>472</v>
      </c>
      <c r="M12" s="1522"/>
      <c r="N12" s="1520"/>
    </row>
    <row r="13" spans="1:14" ht="26">
      <c r="A13" s="1536"/>
      <c r="B13" s="1365" t="s">
        <v>473</v>
      </c>
      <c r="C13" s="8">
        <v>44957</v>
      </c>
      <c r="D13" s="1450">
        <v>44935</v>
      </c>
      <c r="E13" s="1365"/>
      <c r="F13" s="1526">
        <v>44934</v>
      </c>
      <c r="G13" s="1527">
        <v>9.722222222222221E-2</v>
      </c>
      <c r="H13" s="1527">
        <v>9.722222222222221E-2</v>
      </c>
      <c r="I13" s="1565">
        <f t="shared" si="0"/>
        <v>9.722222222222221E-2</v>
      </c>
      <c r="J13" s="1559" t="s">
        <v>474</v>
      </c>
      <c r="K13" s="1524"/>
      <c r="L13" s="267" t="s">
        <v>472</v>
      </c>
      <c r="M13" s="1525"/>
      <c r="N13" s="1520"/>
    </row>
    <row r="14" spans="1:14" ht="26">
      <c r="A14" s="1531"/>
      <c r="B14" s="1337" t="s">
        <v>475</v>
      </c>
      <c r="C14" s="1334" t="s">
        <v>38</v>
      </c>
      <c r="D14" s="1451">
        <v>44934</v>
      </c>
      <c r="E14" s="1337"/>
      <c r="F14" s="1538">
        <v>44935</v>
      </c>
      <c r="G14" s="1539">
        <v>4.166666666666663E-2</v>
      </c>
      <c r="H14" s="1539">
        <v>4.166666666666663E-2</v>
      </c>
      <c r="I14" s="1567">
        <f t="shared" si="0"/>
        <v>4.166666666666663E-2</v>
      </c>
      <c r="J14" s="1561" t="s">
        <v>474</v>
      </c>
      <c r="K14" s="1534"/>
      <c r="L14" s="485" t="s">
        <v>472</v>
      </c>
      <c r="M14" s="1535"/>
    </row>
    <row r="15" spans="1:14" ht="26">
      <c r="A15" s="1540" t="s">
        <v>59</v>
      </c>
      <c r="B15" s="1337" t="s">
        <v>226</v>
      </c>
      <c r="C15" s="1334">
        <v>44949</v>
      </c>
      <c r="D15" s="1451">
        <v>44936</v>
      </c>
      <c r="E15" s="1337"/>
      <c r="F15" s="1538">
        <v>44935</v>
      </c>
      <c r="G15" s="1539">
        <v>4.5138888888888951E-2</v>
      </c>
      <c r="H15" s="1539">
        <v>4.5138888888888951E-2</v>
      </c>
      <c r="I15" s="1567">
        <f t="shared" si="0"/>
        <v>4.5138888888888951E-2</v>
      </c>
      <c r="J15" s="1561" t="s">
        <v>476</v>
      </c>
      <c r="K15" s="1534"/>
      <c r="L15" s="485" t="s">
        <v>24</v>
      </c>
      <c r="M15" s="1535" t="s">
        <v>477</v>
      </c>
    </row>
    <row r="16" spans="1:14">
      <c r="A16" s="1540"/>
      <c r="B16" s="1337"/>
      <c r="C16" s="1334"/>
      <c r="D16" s="1451"/>
      <c r="E16" s="1337"/>
      <c r="F16" s="1538">
        <v>44936</v>
      </c>
      <c r="G16" s="1539">
        <v>0.15972222222222221</v>
      </c>
      <c r="H16" s="1539">
        <v>0.15972222222222221</v>
      </c>
      <c r="I16" s="1567">
        <f t="shared" si="0"/>
        <v>0.15972222222222221</v>
      </c>
      <c r="J16" s="1561" t="s">
        <v>299</v>
      </c>
      <c r="K16" s="1534"/>
      <c r="L16" s="485"/>
      <c r="M16" s="1535"/>
    </row>
    <row r="17" spans="1:15">
      <c r="A17" s="1531" t="s">
        <v>156</v>
      </c>
      <c r="B17" s="1337" t="s">
        <v>230</v>
      </c>
      <c r="C17" s="1334">
        <v>44958</v>
      </c>
      <c r="D17" s="1451">
        <v>44937</v>
      </c>
      <c r="E17" s="1337"/>
      <c r="F17" s="1538">
        <v>44937</v>
      </c>
      <c r="G17" s="1539">
        <v>0.10416666666666669</v>
      </c>
      <c r="H17" s="1539">
        <v>0.10416666666666669</v>
      </c>
      <c r="I17" s="1567">
        <f t="shared" si="0"/>
        <v>0.10416666666666669</v>
      </c>
      <c r="J17" s="1561" t="s">
        <v>478</v>
      </c>
      <c r="K17" s="1534"/>
      <c r="L17" s="485" t="s">
        <v>24</v>
      </c>
      <c r="M17" s="1535"/>
      <c r="N17" s="1520"/>
      <c r="O17" s="1520"/>
    </row>
    <row r="18" spans="1:15" ht="26">
      <c r="A18" s="1531" t="s">
        <v>30</v>
      </c>
      <c r="B18" s="1337" t="s">
        <v>22</v>
      </c>
      <c r="C18" s="1334">
        <v>44781</v>
      </c>
      <c r="D18" s="1518" t="s">
        <v>38</v>
      </c>
      <c r="E18" s="1337"/>
      <c r="F18" s="1337"/>
      <c r="G18" s="1337"/>
      <c r="H18" s="1337"/>
      <c r="I18" s="1532"/>
      <c r="J18" s="1533"/>
      <c r="K18" s="1337"/>
      <c r="L18" s="485" t="s">
        <v>24</v>
      </c>
      <c r="M18" s="1541" t="s">
        <v>479</v>
      </c>
    </row>
    <row r="19" spans="1:15" ht="26">
      <c r="A19" s="1523" t="s">
        <v>57</v>
      </c>
      <c r="B19" s="1365" t="s">
        <v>226</v>
      </c>
      <c r="C19" s="8">
        <v>44951</v>
      </c>
      <c r="D19" s="1450">
        <v>44939</v>
      </c>
      <c r="E19" s="1365"/>
      <c r="F19" s="1542">
        <v>44938</v>
      </c>
      <c r="G19" s="1543">
        <v>0.10416666666666669</v>
      </c>
      <c r="H19" s="1543">
        <v>0.10416666666666669</v>
      </c>
      <c r="I19" s="1565">
        <f>H19</f>
        <v>0.10416666666666669</v>
      </c>
      <c r="J19" s="1562" t="s">
        <v>480</v>
      </c>
      <c r="K19" s="1524"/>
      <c r="L19" s="267" t="s">
        <v>58</v>
      </c>
      <c r="M19" s="1525" t="s">
        <v>481</v>
      </c>
      <c r="N19" s="1520"/>
      <c r="O19" s="1520"/>
    </row>
    <row r="20" spans="1:15">
      <c r="A20" s="1540"/>
      <c r="B20" s="1337" t="s">
        <v>228</v>
      </c>
      <c r="C20" s="1334">
        <v>45136</v>
      </c>
      <c r="D20" s="1451">
        <v>44939</v>
      </c>
      <c r="E20" s="1337"/>
      <c r="F20" s="1538">
        <v>44938</v>
      </c>
      <c r="G20" s="1539">
        <v>0.10416666666666674</v>
      </c>
      <c r="H20" s="1539">
        <v>0.10416666666666674</v>
      </c>
      <c r="I20" s="1567">
        <f>H20</f>
        <v>0.10416666666666674</v>
      </c>
      <c r="J20" s="1561" t="s">
        <v>480</v>
      </c>
      <c r="K20" s="1534"/>
      <c r="L20" s="485" t="s">
        <v>46</v>
      </c>
      <c r="M20" s="1535"/>
      <c r="N20" s="1564"/>
      <c r="O20" s="1520"/>
    </row>
    <row r="21" spans="1:15">
      <c r="A21" s="1536" t="s">
        <v>157</v>
      </c>
      <c r="B21" s="1365" t="s">
        <v>482</v>
      </c>
      <c r="C21" s="8">
        <v>44960</v>
      </c>
      <c r="D21" s="1450">
        <v>44939</v>
      </c>
      <c r="E21" s="1365"/>
      <c r="F21" s="1526">
        <v>44939</v>
      </c>
      <c r="G21" s="1527">
        <v>9.722222222222221E-2</v>
      </c>
      <c r="H21" s="1527">
        <v>9.722222222222221E-2</v>
      </c>
      <c r="I21" s="1565">
        <f>H21</f>
        <v>9.722222222222221E-2</v>
      </c>
      <c r="J21" s="1559" t="s">
        <v>480</v>
      </c>
      <c r="K21" s="1524"/>
      <c r="L21" s="267" t="s">
        <v>46</v>
      </c>
      <c r="M21" s="1525"/>
      <c r="N21" s="1564"/>
      <c r="O21" s="1520"/>
    </row>
    <row r="22" spans="1:15">
      <c r="A22" s="1536"/>
      <c r="B22" s="1365" t="s">
        <v>25</v>
      </c>
      <c r="C22" s="8">
        <v>44960</v>
      </c>
      <c r="D22" s="1450">
        <v>44939</v>
      </c>
      <c r="E22" s="1365"/>
      <c r="F22" s="1365"/>
      <c r="G22" s="1365"/>
      <c r="H22" s="1365"/>
      <c r="J22" s="1528"/>
      <c r="K22" s="1524"/>
      <c r="L22" s="267" t="s">
        <v>24</v>
      </c>
      <c r="M22" s="1525"/>
    </row>
    <row r="23" spans="1:15">
      <c r="A23" s="1536"/>
      <c r="B23" s="1365" t="s">
        <v>48</v>
      </c>
      <c r="C23" s="8">
        <v>45136</v>
      </c>
      <c r="D23" s="1450">
        <v>44939</v>
      </c>
      <c r="E23" s="1365"/>
      <c r="F23" s="1365"/>
      <c r="G23" s="1365"/>
      <c r="H23" s="1365"/>
      <c r="J23" s="1528"/>
      <c r="K23" s="1524"/>
      <c r="L23" s="267" t="s">
        <v>24</v>
      </c>
      <c r="M23" s="1525"/>
    </row>
    <row r="24" spans="1:15">
      <c r="A24" s="1531"/>
      <c r="B24" s="1337" t="s">
        <v>483</v>
      </c>
      <c r="C24" s="1334"/>
      <c r="D24" s="1451">
        <v>44939</v>
      </c>
      <c r="E24" s="1337"/>
      <c r="F24" s="1337"/>
      <c r="G24" s="1337"/>
      <c r="H24" s="1337"/>
      <c r="I24" s="1532"/>
      <c r="J24" s="1533"/>
      <c r="K24" s="1534"/>
      <c r="L24" s="485" t="s">
        <v>46</v>
      </c>
      <c r="M24" s="1535"/>
    </row>
    <row r="25" spans="1:15">
      <c r="A25" s="1544" t="s">
        <v>159</v>
      </c>
      <c r="B25" s="1545" t="s">
        <v>22</v>
      </c>
      <c r="C25" s="1380">
        <v>44887</v>
      </c>
      <c r="D25" s="1546">
        <v>44940</v>
      </c>
      <c r="E25" s="1545"/>
      <c r="F25" s="1526">
        <v>44939</v>
      </c>
      <c r="G25" s="1527">
        <v>4.861111111111116E-2</v>
      </c>
      <c r="H25" s="1527">
        <v>4.861111111111116E-2</v>
      </c>
      <c r="I25" s="1565">
        <f>H25</f>
        <v>4.861111111111116E-2</v>
      </c>
      <c r="J25" s="1559" t="s">
        <v>484</v>
      </c>
      <c r="K25" s="1545"/>
      <c r="L25" s="1528" t="s">
        <v>24</v>
      </c>
      <c r="M25" s="1547" t="s">
        <v>485</v>
      </c>
    </row>
    <row r="26" spans="1:15">
      <c r="A26" s="1544"/>
      <c r="B26" s="1545"/>
      <c r="C26" s="1380"/>
      <c r="D26" s="1546"/>
      <c r="E26" s="1545"/>
      <c r="F26" s="1526">
        <v>44940</v>
      </c>
      <c r="G26" s="1527">
        <v>4.8611111111111091E-2</v>
      </c>
      <c r="H26" s="1527">
        <v>4.8611111111111091E-2</v>
      </c>
      <c r="I26" s="1565">
        <f>H26</f>
        <v>4.8611111111111091E-2</v>
      </c>
      <c r="J26" s="1559" t="s">
        <v>321</v>
      </c>
      <c r="K26" s="1545"/>
      <c r="L26" s="1528"/>
      <c r="M26" s="1547"/>
    </row>
    <row r="27" spans="1:15">
      <c r="A27" s="1548"/>
      <c r="B27" s="1549"/>
      <c r="C27" s="1395"/>
      <c r="D27" s="1550"/>
      <c r="E27" s="1549"/>
      <c r="F27" s="1551">
        <v>44940</v>
      </c>
      <c r="G27" s="1552">
        <v>3.4722222222222099E-2</v>
      </c>
      <c r="H27" s="1552">
        <v>3.4722222222222099E-2</v>
      </c>
      <c r="I27" s="1567">
        <f>H27</f>
        <v>3.4722222222222099E-2</v>
      </c>
      <c r="J27" s="1563" t="s">
        <v>486</v>
      </c>
      <c r="K27" s="1549"/>
      <c r="L27" s="1533"/>
      <c r="M27" s="1553"/>
    </row>
    <row r="28" spans="1:15" ht="26">
      <c r="A28" s="1536"/>
      <c r="C28" s="1280"/>
      <c r="H28" s="1554" t="s">
        <v>233</v>
      </c>
      <c r="I28" s="1132">
        <f>SUM(H2:H27)</f>
        <v>1.6215277777777779</v>
      </c>
    </row>
    <row r="29" spans="1:15">
      <c r="A29" s="1556"/>
      <c r="B29" s="144"/>
      <c r="C29" s="8"/>
      <c r="H29" s="1557" t="s">
        <v>234</v>
      </c>
      <c r="I29" s="1132">
        <f>SUM(I2:I27)</f>
        <v>1.6215277777777779</v>
      </c>
    </row>
    <row r="30" spans="1:15">
      <c r="A30" s="1536"/>
    </row>
  </sheetData>
  <conditionalFormatting sqref="C2:C24">
    <cfRule type="cellIs" dxfId="75" priority="15" stopIfTrue="1" operator="greaterThan">
      <formula>#REF!</formula>
    </cfRule>
    <cfRule type="cellIs" dxfId="74" priority="16" stopIfTrue="1" operator="between">
      <formula>$W$1</formula>
      <formula>#REF!</formula>
    </cfRule>
    <cfRule type="cellIs" dxfId="73" priority="17" stopIfTrue="1" operator="between">
      <formula>#REF!</formula>
      <formula>#REF!</formula>
    </cfRule>
  </conditionalFormatting>
  <conditionalFormatting sqref="C2:C27">
    <cfRule type="cellIs" dxfId="72" priority="5" stopIfTrue="1" operator="lessThan">
      <formula>$W$1</formula>
    </cfRule>
  </conditionalFormatting>
  <conditionalFormatting sqref="C29">
    <cfRule type="cellIs" dxfId="71" priority="14" stopIfTrue="1" operator="lessThan">
      <formula>$W$1</formula>
    </cfRule>
  </conditionalFormatting>
  <conditionalFormatting sqref="F2:F27 K25:K27 M25:M27">
    <cfRule type="cellIs" dxfId="70" priority="10" operator="equal">
      <formula>"F/S"</formula>
    </cfRule>
  </conditionalFormatting>
  <conditionalFormatting sqref="G2:H27">
    <cfRule type="containsText" dxfId="69" priority="2" operator="containsText" text="EN PROCESO">
      <formula>NOT(ISERROR(SEARCH("EN PROCESO",G2)))</formula>
    </cfRule>
  </conditionalFormatting>
  <conditionalFormatting sqref="I3">
    <cfRule type="containsText" dxfId="68" priority="1" operator="containsText" text="EN PROCESO">
      <formula>NOT(ISERROR(SEARCH("EN PROCESO",I3)))</formula>
    </cfRule>
  </conditionalFormatting>
  <conditionalFormatting sqref="K18">
    <cfRule type="cellIs" dxfId="67" priority="19" operator="equal">
      <formula>"F/S"</formula>
    </cfRule>
  </conditionalFormatting>
  <conditionalFormatting sqref="M18">
    <cfRule type="cellIs" dxfId="66" priority="18" operator="equal">
      <formula>"F/S"</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6" stopIfTrue="1" operator="greaterThan" id="{33B2C911-264A-4955-A1F5-9CB9D57982B4}">
            <xm:f>'Diciembre 2022 FAA    '!#REF!</xm:f>
            <x14:dxf>
              <fill>
                <patternFill>
                  <bgColor theme="4" tint="0.39994506668294322"/>
                </patternFill>
              </fill>
            </x14:dxf>
          </x14:cfRule>
          <x14:cfRule type="cellIs" priority="7" stopIfTrue="1" operator="between" id="{EA54917A-C3DE-4B46-8796-571C3DCB262C}">
            <xm:f>$W$1</xm:f>
            <xm:f>'Diciembre 2022 FAA    '!#REF!</xm:f>
            <x14:dxf>
              <fill>
                <patternFill>
                  <bgColor rgb="FFFF6600"/>
                </patternFill>
              </fill>
            </x14:dxf>
          </x14:cfRule>
          <x14:cfRule type="cellIs" priority="8" stopIfTrue="1" operator="between" id="{97C5F54B-7BA7-4E92-A7E4-7E18CDDB0186}">
            <xm:f>'Diciembre 2022 FAA    '!#REF!</xm:f>
            <xm:f>'Diciembre 2022 FAA    '!#REF!</xm:f>
            <x14:dxf>
              <fill>
                <patternFill>
                  <bgColor rgb="FFFFFF00"/>
                </patternFill>
              </fill>
            </x14:dxf>
          </x14:cfRule>
          <xm:sqref>C25:C27</xm:sqref>
        </x14:conditionalFormatting>
        <x14:conditionalFormatting xmlns:xm="http://schemas.microsoft.com/office/excel/2006/main">
          <x14:cfRule type="cellIs" priority="11" stopIfTrue="1" operator="greaterThan" id="{0942E5F5-7E31-402A-BCFC-F370512A3127}">
            <xm:f>'Octubre 2022 FAA  '!#REF!</xm:f>
            <x14:dxf>
              <fill>
                <patternFill>
                  <bgColor theme="4" tint="0.39994506668294322"/>
                </patternFill>
              </fill>
            </x14:dxf>
          </x14:cfRule>
          <x14:cfRule type="cellIs" priority="12" stopIfTrue="1" operator="between" id="{B0DFE251-3E7C-44D3-B78B-BDFFCD44DC4D}">
            <xm:f>$W$1</xm:f>
            <xm:f>'Octubre 2022 FAA  '!#REF!</xm:f>
            <x14:dxf>
              <fill>
                <patternFill>
                  <bgColor rgb="FFFF6600"/>
                </patternFill>
              </fill>
            </x14:dxf>
          </x14:cfRule>
          <x14:cfRule type="cellIs" priority="13" stopIfTrue="1" operator="between" id="{7DA34C2E-8FAE-47F7-A148-9488A9DCB861}">
            <xm:f>'Octubre 2022 FAA  '!#REF!</xm:f>
            <xm:f>'Octubre 2022 FAA  '!#REF!</xm:f>
            <x14:dxf>
              <fill>
                <patternFill>
                  <bgColor rgb="FFFFFF00"/>
                </patternFill>
              </fill>
            </x14:dxf>
          </x14:cfRule>
          <xm:sqref>C29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ySplit="1" topLeftCell="A25" activePane="bottomLeft" state="frozen"/>
      <selection pane="bottomLeft" activeCell="M31" sqref="M31"/>
    </sheetView>
  </sheetViews>
  <sheetFormatPr baseColWidth="10" defaultColWidth="9.1796875" defaultRowHeight="12"/>
  <cols>
    <col min="1" max="1" width="20.54296875" style="874" customWidth="1"/>
    <col min="2" max="2" width="12.54296875" style="874" customWidth="1"/>
    <col min="3" max="3" width="11.81640625" style="1097" customWidth="1"/>
    <col min="4" max="4" width="14.1796875" style="923" bestFit="1" customWidth="1"/>
    <col min="5" max="5" width="9.1796875" style="923"/>
    <col min="6" max="6" width="9.453125" style="874" bestFit="1" customWidth="1"/>
    <col min="7" max="7" width="9.1796875" style="874"/>
    <col min="8" max="9" width="10.54296875" style="874" customWidth="1"/>
    <col min="10" max="10" width="12.81640625" style="874" customWidth="1"/>
    <col min="11" max="11" width="9.1796875" style="874"/>
    <col min="12" max="12" width="13" style="1368" customWidth="1"/>
    <col min="13" max="13" width="22" style="1087" bestFit="1" customWidth="1"/>
    <col min="14" max="16384" width="9.1796875" style="874"/>
  </cols>
  <sheetData>
    <row r="1" spans="1:13" ht="36">
      <c r="A1" s="1490" t="s">
        <v>212</v>
      </c>
      <c r="B1" s="1490" t="s">
        <v>213</v>
      </c>
      <c r="C1" s="1490" t="s">
        <v>214</v>
      </c>
      <c r="D1" s="1491" t="s">
        <v>215</v>
      </c>
      <c r="E1" s="975" t="s">
        <v>216</v>
      </c>
      <c r="F1" s="975" t="s">
        <v>217</v>
      </c>
      <c r="G1" s="975" t="s">
        <v>218</v>
      </c>
      <c r="H1" s="1492" t="s">
        <v>219</v>
      </c>
      <c r="I1" s="1493" t="s">
        <v>220</v>
      </c>
      <c r="J1" s="975" t="s">
        <v>221</v>
      </c>
      <c r="K1" s="975" t="s">
        <v>222</v>
      </c>
      <c r="L1" s="1373" t="s">
        <v>223</v>
      </c>
      <c r="M1" s="1091" t="s">
        <v>224</v>
      </c>
    </row>
    <row r="2" spans="1:13" ht="24">
      <c r="A2" s="1155" t="s">
        <v>129</v>
      </c>
      <c r="B2" s="1147" t="s">
        <v>317</v>
      </c>
      <c r="C2" s="1148"/>
      <c r="D2" s="1479" t="s">
        <v>38</v>
      </c>
      <c r="E2" s="1147"/>
      <c r="F2" s="1129">
        <v>44897</v>
      </c>
      <c r="G2" s="1295">
        <v>9.027777777777779E-2</v>
      </c>
      <c r="H2" s="1295">
        <v>9.027777777777779E-2</v>
      </c>
      <c r="I2" s="1139">
        <f>H2</f>
        <v>9.027777777777779E-2</v>
      </c>
      <c r="J2" s="1117" t="s">
        <v>321</v>
      </c>
      <c r="K2" s="1147"/>
      <c r="L2" s="1149" t="s">
        <v>24</v>
      </c>
      <c r="M2" s="1029" t="s">
        <v>487</v>
      </c>
    </row>
    <row r="3" spans="1:13" ht="24">
      <c r="A3" s="1156"/>
      <c r="B3" s="1147" t="s">
        <v>28</v>
      </c>
      <c r="C3" s="1148">
        <v>44965</v>
      </c>
      <c r="D3" s="1479">
        <v>44897</v>
      </c>
      <c r="E3" s="1147"/>
      <c r="F3" s="1147"/>
      <c r="G3" s="1147"/>
      <c r="H3" s="1147"/>
      <c r="J3" s="1370"/>
      <c r="K3" s="1087"/>
      <c r="L3" s="1149" t="s">
        <v>58</v>
      </c>
      <c r="M3" s="1028" t="s">
        <v>488</v>
      </c>
    </row>
    <row r="4" spans="1:13">
      <c r="A4" s="1156"/>
      <c r="B4" s="1147" t="s">
        <v>319</v>
      </c>
      <c r="C4" s="1148"/>
      <c r="D4" s="1479">
        <v>44897</v>
      </c>
      <c r="E4" s="1147"/>
      <c r="F4" s="1147"/>
      <c r="G4" s="1147"/>
      <c r="H4" s="1147"/>
      <c r="J4" s="1370"/>
      <c r="K4" s="1087"/>
      <c r="L4" s="1149"/>
      <c r="M4" s="902" t="s">
        <v>489</v>
      </c>
    </row>
    <row r="5" spans="1:13">
      <c r="A5" s="1252"/>
      <c r="B5" s="1150" t="s">
        <v>320</v>
      </c>
      <c r="C5" s="1151"/>
      <c r="D5" s="1480">
        <v>44897</v>
      </c>
      <c r="E5" s="1150"/>
      <c r="F5" s="1150"/>
      <c r="G5" s="1150"/>
      <c r="H5" s="1150"/>
      <c r="I5" s="882"/>
      <c r="J5" s="1372"/>
      <c r="K5" s="1444"/>
      <c r="L5" s="1152"/>
      <c r="M5" s="985" t="s">
        <v>489</v>
      </c>
    </row>
    <row r="6" spans="1:13" ht="24">
      <c r="A6" s="1155" t="s">
        <v>132</v>
      </c>
      <c r="B6" s="1147" t="s">
        <v>226</v>
      </c>
      <c r="C6" s="1148">
        <v>44906</v>
      </c>
      <c r="D6" s="1479">
        <v>44898</v>
      </c>
      <c r="E6" s="1147"/>
      <c r="F6" s="1129">
        <v>44898</v>
      </c>
      <c r="G6" s="1295">
        <v>0.11805555555555557</v>
      </c>
      <c r="H6" s="1295">
        <v>0.11805555555555557</v>
      </c>
      <c r="I6" s="1139">
        <f>H6</f>
        <v>0.11805555555555557</v>
      </c>
      <c r="J6" s="1117" t="s">
        <v>321</v>
      </c>
      <c r="K6" s="1087"/>
      <c r="L6" s="1149" t="s">
        <v>24</v>
      </c>
      <c r="M6" s="1028" t="s">
        <v>490</v>
      </c>
    </row>
    <row r="7" spans="1:13">
      <c r="A7" s="1155"/>
      <c r="B7" s="1147" t="s">
        <v>491</v>
      </c>
      <c r="C7" s="1148">
        <v>44912</v>
      </c>
      <c r="D7" s="1479">
        <v>44898</v>
      </c>
      <c r="E7" s="1147"/>
      <c r="F7" s="1147"/>
      <c r="G7" s="1147"/>
      <c r="H7" s="1147"/>
      <c r="J7" s="1370"/>
      <c r="K7" s="1087"/>
      <c r="L7" s="1149" t="s">
        <v>46</v>
      </c>
      <c r="M7" s="902"/>
    </row>
    <row r="8" spans="1:13">
      <c r="A8" s="1188"/>
      <c r="B8" s="1150" t="s">
        <v>231</v>
      </c>
      <c r="C8" s="1151">
        <v>44912</v>
      </c>
      <c r="D8" s="1480">
        <v>44898</v>
      </c>
      <c r="E8" s="1150"/>
      <c r="F8" s="1150"/>
      <c r="G8" s="1150"/>
      <c r="H8" s="1150"/>
      <c r="I8" s="882"/>
      <c r="J8" s="1372"/>
      <c r="K8" s="1444"/>
      <c r="L8" s="1152" t="s">
        <v>46</v>
      </c>
      <c r="M8" s="985"/>
    </row>
    <row r="9" spans="1:13">
      <c r="A9" s="1155" t="s">
        <v>131</v>
      </c>
      <c r="B9" s="1147" t="s">
        <v>307</v>
      </c>
      <c r="C9" s="1148">
        <v>44913</v>
      </c>
      <c r="D9" s="1479">
        <v>44899</v>
      </c>
      <c r="E9" s="1147"/>
      <c r="F9" s="1129">
        <v>44899</v>
      </c>
      <c r="G9" s="1295">
        <v>0.125</v>
      </c>
      <c r="H9" s="1295">
        <v>0.125</v>
      </c>
      <c r="I9" s="1139">
        <f>H9</f>
        <v>0.125</v>
      </c>
      <c r="J9" s="1117" t="s">
        <v>321</v>
      </c>
      <c r="K9" s="1087"/>
      <c r="L9" s="1149" t="s">
        <v>46</v>
      </c>
      <c r="M9" s="902"/>
    </row>
    <row r="10" spans="1:13" ht="24">
      <c r="A10" s="1156"/>
      <c r="B10" s="1147" t="s">
        <v>230</v>
      </c>
      <c r="C10" s="1148">
        <v>44907</v>
      </c>
      <c r="D10" s="1479">
        <v>44899</v>
      </c>
      <c r="E10" s="1147"/>
      <c r="F10" s="1031">
        <v>44899</v>
      </c>
      <c r="G10" s="1139">
        <v>3.4722222222222321E-2</v>
      </c>
      <c r="H10" s="1139">
        <v>3.4722222222222321E-2</v>
      </c>
      <c r="I10" s="1139">
        <f>H10</f>
        <v>3.4722222222222321E-2</v>
      </c>
      <c r="J10" s="874" t="s">
        <v>486</v>
      </c>
      <c r="K10" s="122"/>
      <c r="L10" s="1149" t="s">
        <v>24</v>
      </c>
      <c r="M10" s="902" t="s">
        <v>492</v>
      </c>
    </row>
    <row r="11" spans="1:13" ht="24">
      <c r="A11" s="1188"/>
      <c r="B11" s="1150" t="s">
        <v>226</v>
      </c>
      <c r="C11" s="1151">
        <v>44907</v>
      </c>
      <c r="D11" s="1480">
        <v>44899</v>
      </c>
      <c r="E11" s="1150"/>
      <c r="F11" s="1150"/>
      <c r="G11" s="1150"/>
      <c r="H11" s="1150"/>
      <c r="I11" s="882"/>
      <c r="J11" s="1372"/>
      <c r="K11" s="1444"/>
      <c r="L11" s="1152" t="s">
        <v>24</v>
      </c>
      <c r="M11" s="985" t="s">
        <v>493</v>
      </c>
    </row>
    <row r="12" spans="1:13">
      <c r="A12" s="1154" t="s">
        <v>110</v>
      </c>
      <c r="B12" s="1144" t="s">
        <v>494</v>
      </c>
      <c r="C12" s="1145" t="s">
        <v>38</v>
      </c>
      <c r="D12" s="1483">
        <v>44900</v>
      </c>
      <c r="E12" s="1144"/>
      <c r="F12" s="1129">
        <v>44900</v>
      </c>
      <c r="G12" s="1295">
        <v>2.777777777777779E-2</v>
      </c>
      <c r="H12" s="1295">
        <v>2.777777777777779E-2</v>
      </c>
      <c r="I12" s="1238">
        <f>H12</f>
        <v>2.777777777777779E-2</v>
      </c>
      <c r="J12" s="1117" t="s">
        <v>337</v>
      </c>
      <c r="K12" s="1443"/>
      <c r="L12" s="1146" t="s">
        <v>123</v>
      </c>
      <c r="M12" s="880" t="s">
        <v>495</v>
      </c>
    </row>
    <row r="13" spans="1:13" ht="48">
      <c r="A13" s="1143" t="s">
        <v>40</v>
      </c>
      <c r="B13" s="1144" t="s">
        <v>260</v>
      </c>
      <c r="C13" s="1145" t="s">
        <v>38</v>
      </c>
      <c r="D13" s="1483">
        <v>44900</v>
      </c>
      <c r="E13" s="1144"/>
      <c r="F13" s="1127">
        <v>44900</v>
      </c>
      <c r="G13" s="1300">
        <v>4.861111111111116E-2</v>
      </c>
      <c r="H13" s="1300">
        <v>4.861111111111116E-2</v>
      </c>
      <c r="I13" s="1238">
        <f>H13</f>
        <v>4.861111111111116E-2</v>
      </c>
      <c r="J13" s="892" t="s">
        <v>340</v>
      </c>
      <c r="K13" s="1443"/>
      <c r="L13" s="1146" t="s">
        <v>24</v>
      </c>
      <c r="M13" s="880" t="s">
        <v>496</v>
      </c>
    </row>
    <row r="14" spans="1:13" ht="24">
      <c r="A14" s="1155"/>
      <c r="B14" s="1147" t="s">
        <v>339</v>
      </c>
      <c r="C14" s="1148">
        <v>44874</v>
      </c>
      <c r="D14" s="1479" t="s">
        <v>38</v>
      </c>
      <c r="E14" s="1147"/>
      <c r="F14" s="1129">
        <v>44900</v>
      </c>
      <c r="G14" s="1295">
        <v>2.777777777777779E-2</v>
      </c>
      <c r="H14" s="1295">
        <v>2.777777777777779E-2</v>
      </c>
      <c r="I14" s="1139">
        <f>H14</f>
        <v>2.777777777777779E-2</v>
      </c>
      <c r="J14" s="1117" t="s">
        <v>497</v>
      </c>
      <c r="K14" s="1087"/>
      <c r="L14" s="1149"/>
      <c r="M14" s="902" t="s">
        <v>487</v>
      </c>
    </row>
    <row r="15" spans="1:13">
      <c r="A15" s="1143" t="s">
        <v>159</v>
      </c>
      <c r="B15" s="1144" t="s">
        <v>22</v>
      </c>
      <c r="C15" s="1145">
        <v>44887</v>
      </c>
      <c r="D15" s="1483" t="s">
        <v>38</v>
      </c>
      <c r="E15" s="1144"/>
      <c r="F15" s="1144"/>
      <c r="G15" s="1144"/>
      <c r="H15" s="1144"/>
      <c r="I15" s="875"/>
      <c r="J15" s="1369"/>
      <c r="K15" s="1144"/>
      <c r="L15" s="1146" t="s">
        <v>24</v>
      </c>
      <c r="M15" s="1447" t="s">
        <v>23</v>
      </c>
    </row>
    <row r="16" spans="1:13">
      <c r="A16" s="1191" t="s">
        <v>136</v>
      </c>
      <c r="B16" s="1189" t="s">
        <v>25</v>
      </c>
      <c r="C16" s="1190">
        <v>44929</v>
      </c>
      <c r="D16" s="1484">
        <v>44901</v>
      </c>
      <c r="E16" s="1189"/>
      <c r="F16" s="1471">
        <v>44901</v>
      </c>
      <c r="G16" s="1472">
        <v>6.25E-2</v>
      </c>
      <c r="H16" s="1472">
        <v>6.25E-2</v>
      </c>
      <c r="I16" s="1239">
        <f>H16</f>
        <v>6.25E-2</v>
      </c>
      <c r="J16" s="1473" t="s">
        <v>498</v>
      </c>
      <c r="K16" s="1448"/>
      <c r="L16" s="1446" t="s">
        <v>24</v>
      </c>
      <c r="M16" s="1449"/>
    </row>
    <row r="17" spans="1:14" ht="24">
      <c r="A17" s="1156" t="s">
        <v>27</v>
      </c>
      <c r="B17" s="1147" t="s">
        <v>230</v>
      </c>
      <c r="C17" s="1148">
        <v>44931</v>
      </c>
      <c r="D17" s="1479">
        <v>44901</v>
      </c>
      <c r="E17" s="1147"/>
      <c r="F17" s="1129">
        <v>44901</v>
      </c>
      <c r="G17" s="1139">
        <v>5.5555555555555552E-2</v>
      </c>
      <c r="H17" s="1139">
        <v>5.5555555555555552E-2</v>
      </c>
      <c r="I17" s="1139">
        <f>H17</f>
        <v>5.5555555555555552E-2</v>
      </c>
      <c r="J17" s="1117" t="s">
        <v>499</v>
      </c>
      <c r="K17" s="1087"/>
      <c r="L17" s="1149" t="s">
        <v>24</v>
      </c>
      <c r="M17" s="902" t="s">
        <v>492</v>
      </c>
    </row>
    <row r="18" spans="1:14">
      <c r="A18" s="1143" t="s">
        <v>133</v>
      </c>
      <c r="B18" s="1144" t="s">
        <v>226</v>
      </c>
      <c r="C18" s="1145">
        <v>44916</v>
      </c>
      <c r="D18" s="1483">
        <v>44904</v>
      </c>
      <c r="E18" s="1144"/>
      <c r="F18" s="1127">
        <v>44904</v>
      </c>
      <c r="G18" s="1238">
        <v>0.15277777777777773</v>
      </c>
      <c r="H18" s="1238">
        <v>0.15277777777777773</v>
      </c>
      <c r="I18" s="1238">
        <f>H18</f>
        <v>0.15277777777777773</v>
      </c>
      <c r="J18" s="892" t="s">
        <v>268</v>
      </c>
      <c r="K18" s="1443"/>
      <c r="L18" s="1146" t="s">
        <v>24</v>
      </c>
      <c r="M18" s="880" t="s">
        <v>245</v>
      </c>
    </row>
    <row r="19" spans="1:14">
      <c r="A19" s="1155"/>
      <c r="B19" s="1147" t="s">
        <v>313</v>
      </c>
      <c r="C19" s="1148"/>
      <c r="D19" s="1479">
        <v>44904</v>
      </c>
      <c r="E19" s="1147"/>
      <c r="F19" s="1147"/>
      <c r="G19" s="1147"/>
      <c r="H19" s="1147"/>
      <c r="J19" s="1370"/>
      <c r="K19" s="1087"/>
      <c r="L19" s="1149"/>
      <c r="M19" s="902" t="s">
        <v>489</v>
      </c>
    </row>
    <row r="20" spans="1:14">
      <c r="A20" s="1155"/>
      <c r="B20" s="1147" t="s">
        <v>315</v>
      </c>
      <c r="C20" s="1148">
        <v>44931</v>
      </c>
      <c r="D20" s="1479">
        <v>44904</v>
      </c>
      <c r="E20" s="1147"/>
      <c r="F20" s="1147"/>
      <c r="G20" s="1147"/>
      <c r="H20" s="1147"/>
      <c r="J20" s="1370"/>
      <c r="K20" s="1087"/>
      <c r="L20" s="1149" t="s">
        <v>46</v>
      </c>
      <c r="M20" s="902"/>
    </row>
    <row r="21" spans="1:14" ht="24">
      <c r="A21" s="1252"/>
      <c r="B21" s="1150" t="s">
        <v>230</v>
      </c>
      <c r="C21" s="1151">
        <v>44916</v>
      </c>
      <c r="D21" s="1480">
        <v>44904</v>
      </c>
      <c r="E21" s="1150"/>
      <c r="F21" s="1150"/>
      <c r="G21" s="1150"/>
      <c r="H21" s="1150"/>
      <c r="I21" s="882"/>
      <c r="J21" s="1372"/>
      <c r="K21" s="1444"/>
      <c r="L21" s="1152" t="s">
        <v>95</v>
      </c>
      <c r="M21" s="985" t="s">
        <v>500</v>
      </c>
    </row>
    <row r="22" spans="1:14" ht="24">
      <c r="A22" s="1155" t="s">
        <v>54</v>
      </c>
      <c r="B22" s="1147" t="s">
        <v>226</v>
      </c>
      <c r="C22" s="1148">
        <v>44919</v>
      </c>
      <c r="D22" s="1479">
        <v>44905</v>
      </c>
      <c r="E22" s="1147"/>
      <c r="F22" s="1129">
        <v>44905</v>
      </c>
      <c r="G22" s="1295">
        <v>4.8611111111111105E-2</v>
      </c>
      <c r="H22" s="1295">
        <v>4.8611111111111105E-2</v>
      </c>
      <c r="I22" s="1139">
        <f>H22</f>
        <v>4.8611111111111105E-2</v>
      </c>
      <c r="J22" s="1117" t="s">
        <v>269</v>
      </c>
      <c r="K22" s="1087"/>
      <c r="L22" s="1149" t="s">
        <v>24</v>
      </c>
      <c r="M22" s="902" t="s">
        <v>501</v>
      </c>
    </row>
    <row r="23" spans="1:14" ht="48">
      <c r="A23" s="1155"/>
      <c r="B23" s="1147" t="s">
        <v>502</v>
      </c>
      <c r="C23" s="1148">
        <v>44935</v>
      </c>
      <c r="D23" s="1479" t="s">
        <v>38</v>
      </c>
      <c r="E23" s="1147"/>
      <c r="F23" s="1129">
        <v>44905</v>
      </c>
      <c r="G23" s="1295">
        <v>0.11111111111111116</v>
      </c>
      <c r="H23" s="1295">
        <v>0.11111111111111116</v>
      </c>
      <c r="I23" s="1139">
        <f>H23</f>
        <v>0.11111111111111116</v>
      </c>
      <c r="J23" s="1117" t="s">
        <v>272</v>
      </c>
      <c r="K23" s="1087"/>
      <c r="L23" s="1149"/>
      <c r="M23" s="902" t="s">
        <v>487</v>
      </c>
      <c r="N23" s="1486" t="s">
        <v>503</v>
      </c>
    </row>
    <row r="24" spans="1:14" ht="24">
      <c r="A24" s="1188"/>
      <c r="B24" s="1150" t="s">
        <v>230</v>
      </c>
      <c r="C24" s="1151">
        <v>44935</v>
      </c>
      <c r="D24" s="1480">
        <v>44905</v>
      </c>
      <c r="E24" s="1150"/>
      <c r="F24" s="1150"/>
      <c r="G24" s="1150"/>
      <c r="H24" s="1150"/>
      <c r="I24" s="882"/>
      <c r="J24" s="1372"/>
      <c r="K24" s="1444"/>
      <c r="L24" s="1152" t="s">
        <v>24</v>
      </c>
      <c r="M24" s="985" t="s">
        <v>504</v>
      </c>
    </row>
    <row r="25" spans="1:14" ht="48">
      <c r="A25" s="1143" t="s">
        <v>134</v>
      </c>
      <c r="B25" s="1144" t="s">
        <v>226</v>
      </c>
      <c r="C25" s="1145">
        <v>44920</v>
      </c>
      <c r="D25" s="1483">
        <v>44906</v>
      </c>
      <c r="E25" s="1144"/>
      <c r="F25" s="1129">
        <v>44905</v>
      </c>
      <c r="G25" s="1295">
        <v>6.25E-2</v>
      </c>
      <c r="H25" s="1295">
        <v>6.25E-2</v>
      </c>
      <c r="I25" s="1238">
        <f>H25</f>
        <v>6.25E-2</v>
      </c>
      <c r="J25" s="1117" t="s">
        <v>505</v>
      </c>
      <c r="K25" s="1443"/>
      <c r="L25" s="1146" t="s">
        <v>24</v>
      </c>
      <c r="M25" s="880" t="s">
        <v>506</v>
      </c>
    </row>
    <row r="26" spans="1:14">
      <c r="A26" s="1155"/>
      <c r="B26" s="1147" t="s">
        <v>277</v>
      </c>
      <c r="C26" s="1148">
        <v>45106</v>
      </c>
      <c r="D26" s="1479">
        <v>44906</v>
      </c>
      <c r="E26" s="1147"/>
      <c r="F26" s="1129">
        <v>44906</v>
      </c>
      <c r="G26" s="1295">
        <v>8.3333333333333315E-2</v>
      </c>
      <c r="H26" s="1295">
        <v>8.3333333333333315E-2</v>
      </c>
      <c r="I26" s="1139">
        <f>H26</f>
        <v>8.3333333333333315E-2</v>
      </c>
      <c r="J26" s="1117" t="s">
        <v>275</v>
      </c>
      <c r="K26" s="1087"/>
      <c r="L26" s="1149"/>
      <c r="M26" s="902" t="s">
        <v>247</v>
      </c>
    </row>
    <row r="27" spans="1:14">
      <c r="A27" s="1188"/>
      <c r="B27" s="1150" t="s">
        <v>278</v>
      </c>
      <c r="C27" s="1151">
        <v>45106</v>
      </c>
      <c r="D27" s="1480">
        <v>44906</v>
      </c>
      <c r="E27" s="1150"/>
      <c r="F27" s="1150"/>
      <c r="G27" s="1150"/>
      <c r="H27" s="1150"/>
      <c r="I27" s="882"/>
      <c r="J27" s="1372"/>
      <c r="K27" s="1444"/>
      <c r="L27" s="1152"/>
      <c r="M27" s="985"/>
    </row>
    <row r="28" spans="1:14" ht="48">
      <c r="A28" s="1155" t="s">
        <v>142</v>
      </c>
      <c r="B28" s="1147" t="s">
        <v>230</v>
      </c>
      <c r="C28" s="1148">
        <v>44939</v>
      </c>
      <c r="D28" s="1485">
        <v>44906</v>
      </c>
      <c r="E28" s="1147"/>
      <c r="F28" s="1129">
        <v>44906</v>
      </c>
      <c r="G28" s="1295">
        <v>9.0277777777777901E-2</v>
      </c>
      <c r="H28" s="1295">
        <v>9.0277777777777901E-2</v>
      </c>
      <c r="I28" s="1139">
        <f>H28</f>
        <v>9.0277777777777901E-2</v>
      </c>
      <c r="J28" s="1117" t="s">
        <v>507</v>
      </c>
      <c r="K28" s="122"/>
      <c r="L28" s="1149" t="s">
        <v>24</v>
      </c>
      <c r="M28" s="902" t="s">
        <v>508</v>
      </c>
    </row>
    <row r="29" spans="1:14">
      <c r="A29" s="1155"/>
      <c r="B29" s="1147" t="s">
        <v>246</v>
      </c>
      <c r="C29" s="1148">
        <v>44939</v>
      </c>
      <c r="D29" s="1485">
        <v>44906</v>
      </c>
      <c r="E29" s="1147"/>
      <c r="F29" s="1147"/>
      <c r="G29" s="1147"/>
      <c r="H29" s="1147"/>
      <c r="J29" s="1370"/>
      <c r="K29" s="1087"/>
      <c r="L29" s="1149" t="s">
        <v>46</v>
      </c>
      <c r="M29" s="902"/>
    </row>
    <row r="30" spans="1:14">
      <c r="A30" s="1155"/>
      <c r="B30" s="1147" t="s">
        <v>240</v>
      </c>
      <c r="C30" s="1148">
        <v>44939</v>
      </c>
      <c r="D30" s="1479">
        <v>44906</v>
      </c>
      <c r="E30" s="1147"/>
      <c r="F30" s="1147"/>
      <c r="G30" s="1147"/>
      <c r="H30" s="1147"/>
      <c r="J30" s="1370"/>
      <c r="K30" s="1087"/>
      <c r="L30" s="1149" t="s">
        <v>46</v>
      </c>
      <c r="M30" s="902"/>
    </row>
    <row r="31" spans="1:14" ht="24">
      <c r="A31" s="1143" t="s">
        <v>135</v>
      </c>
      <c r="B31" s="1144" t="s">
        <v>226</v>
      </c>
      <c r="C31" s="1145">
        <v>44922</v>
      </c>
      <c r="D31" s="1483">
        <v>44907</v>
      </c>
      <c r="E31" s="1144"/>
      <c r="F31" s="1127">
        <v>44906</v>
      </c>
      <c r="G31" s="1300">
        <v>4.861111111111116E-2</v>
      </c>
      <c r="H31" s="1300">
        <v>4.861111111111116E-2</v>
      </c>
      <c r="I31" s="1238">
        <f t="shared" ref="I31:I38" si="0">H31</f>
        <v>4.861111111111116E-2</v>
      </c>
      <c r="J31" s="892" t="s">
        <v>509</v>
      </c>
      <c r="K31" s="1475"/>
      <c r="L31" s="1146" t="s">
        <v>24</v>
      </c>
      <c r="M31" s="880" t="s">
        <v>510</v>
      </c>
    </row>
    <row r="32" spans="1:14">
      <c r="A32" s="1188"/>
      <c r="B32" s="1150"/>
      <c r="C32" s="1151"/>
      <c r="D32" s="1480"/>
      <c r="E32" s="1150"/>
      <c r="F32" s="1134">
        <v>44907</v>
      </c>
      <c r="G32" s="1303">
        <v>8.3333333333333315E-2</v>
      </c>
      <c r="H32" s="1303">
        <v>8.3333333333333315E-2</v>
      </c>
      <c r="I32" s="1251">
        <f t="shared" si="0"/>
        <v>8.3333333333333315E-2</v>
      </c>
      <c r="J32" s="942" t="s">
        <v>281</v>
      </c>
      <c r="K32" s="1444"/>
      <c r="L32" s="1152"/>
      <c r="M32" s="985"/>
    </row>
    <row r="33" spans="1:14" ht="36">
      <c r="A33" s="1155" t="s">
        <v>137</v>
      </c>
      <c r="B33" s="1147" t="s">
        <v>226</v>
      </c>
      <c r="C33" s="1148">
        <v>44923</v>
      </c>
      <c r="D33" s="1479">
        <v>44908</v>
      </c>
      <c r="E33" s="1147"/>
      <c r="F33" s="1129">
        <v>44907</v>
      </c>
      <c r="G33" s="1295">
        <v>0.11111111111111116</v>
      </c>
      <c r="H33" s="1295">
        <v>0.11111111111111116</v>
      </c>
      <c r="I33" s="1139">
        <f t="shared" si="0"/>
        <v>0.11111111111111116</v>
      </c>
      <c r="J33" s="1117" t="s">
        <v>286</v>
      </c>
      <c r="K33" s="1087"/>
      <c r="L33" s="1149" t="s">
        <v>24</v>
      </c>
      <c r="M33" s="902" t="s">
        <v>511</v>
      </c>
    </row>
    <row r="34" spans="1:14" ht="24">
      <c r="A34" s="1155"/>
      <c r="B34" s="1147" t="s">
        <v>230</v>
      </c>
      <c r="C34" s="1148">
        <v>44952</v>
      </c>
      <c r="D34" s="1479">
        <v>44907</v>
      </c>
      <c r="E34" s="1147"/>
      <c r="F34" s="1129">
        <v>44908</v>
      </c>
      <c r="G34" s="1295">
        <v>0.10416666666666669</v>
      </c>
      <c r="H34" s="1295">
        <v>0.10416666666666669</v>
      </c>
      <c r="I34" s="1139">
        <f t="shared" si="0"/>
        <v>0.10416666666666669</v>
      </c>
      <c r="J34" s="1117" t="s">
        <v>287</v>
      </c>
      <c r="K34" s="1087"/>
      <c r="L34" s="1149" t="s">
        <v>24</v>
      </c>
      <c r="M34" s="902" t="s">
        <v>512</v>
      </c>
    </row>
    <row r="35" spans="1:14">
      <c r="A35" s="1155"/>
      <c r="B35" s="1147" t="s">
        <v>277</v>
      </c>
      <c r="C35" s="1148">
        <v>45108</v>
      </c>
      <c r="D35" s="1479">
        <v>44908</v>
      </c>
      <c r="E35" s="1147"/>
      <c r="F35" s="1129">
        <v>44908</v>
      </c>
      <c r="G35" s="1295">
        <v>6.25E-2</v>
      </c>
      <c r="H35" s="1295">
        <v>6.25E-2</v>
      </c>
      <c r="I35" s="1139">
        <f t="shared" si="0"/>
        <v>6.25E-2</v>
      </c>
      <c r="J35" s="1117" t="s">
        <v>287</v>
      </c>
      <c r="K35" s="1087"/>
      <c r="L35" s="1149" t="s">
        <v>46</v>
      </c>
      <c r="M35" s="902" t="s">
        <v>247</v>
      </c>
    </row>
    <row r="36" spans="1:14" ht="24">
      <c r="A36" s="1143" t="s">
        <v>138</v>
      </c>
      <c r="B36" s="1144" t="s">
        <v>230</v>
      </c>
      <c r="C36" s="1145">
        <v>44927</v>
      </c>
      <c r="D36" s="1483">
        <v>44909</v>
      </c>
      <c r="E36" s="1144"/>
      <c r="F36" s="1127">
        <v>44909</v>
      </c>
      <c r="G36" s="1300">
        <v>0.1111111111111111</v>
      </c>
      <c r="H36" s="1300">
        <v>0.1111111111111111</v>
      </c>
      <c r="I36" s="1238">
        <f t="shared" si="0"/>
        <v>0.1111111111111111</v>
      </c>
      <c r="J36" s="892" t="s">
        <v>513</v>
      </c>
      <c r="K36" s="1443"/>
      <c r="L36" s="1146" t="s">
        <v>24</v>
      </c>
      <c r="M36" s="880" t="s">
        <v>500</v>
      </c>
    </row>
    <row r="37" spans="1:14">
      <c r="A37" s="1155"/>
      <c r="B37" s="1147" t="s">
        <v>514</v>
      </c>
      <c r="C37" s="1148">
        <v>44950</v>
      </c>
      <c r="D37" s="1479">
        <v>44909</v>
      </c>
      <c r="E37" s="1147"/>
      <c r="F37" s="1129">
        <v>44909</v>
      </c>
      <c r="G37" s="1295">
        <v>0.11805555555555558</v>
      </c>
      <c r="H37" s="1295">
        <v>0.11805555555555558</v>
      </c>
      <c r="I37" s="1139">
        <f t="shared" si="0"/>
        <v>0.11805555555555558</v>
      </c>
      <c r="J37" s="1117" t="s">
        <v>515</v>
      </c>
      <c r="K37" s="1087"/>
      <c r="L37" s="1149" t="s">
        <v>46</v>
      </c>
      <c r="M37" s="902"/>
    </row>
    <row r="38" spans="1:14" ht="36">
      <c r="A38" s="1155"/>
      <c r="B38" s="1147" t="s">
        <v>226</v>
      </c>
      <c r="C38" s="1148">
        <v>44927</v>
      </c>
      <c r="D38" s="1479">
        <v>44909</v>
      </c>
      <c r="E38" s="1147"/>
      <c r="F38" s="1129">
        <v>44909</v>
      </c>
      <c r="G38" s="1295">
        <v>6.25E-2</v>
      </c>
      <c r="H38" s="1295">
        <v>6.25E-2</v>
      </c>
      <c r="I38" s="1139">
        <f t="shared" si="0"/>
        <v>6.25E-2</v>
      </c>
      <c r="J38" s="1117" t="s">
        <v>515</v>
      </c>
      <c r="K38" s="1087"/>
      <c r="L38" s="1149" t="s">
        <v>24</v>
      </c>
      <c r="M38" s="902" t="s">
        <v>516</v>
      </c>
    </row>
    <row r="39" spans="1:14">
      <c r="A39" s="1188"/>
      <c r="B39" s="1150" t="s">
        <v>289</v>
      </c>
      <c r="C39" s="1151">
        <v>45112</v>
      </c>
      <c r="D39" s="1480">
        <v>44909</v>
      </c>
      <c r="E39" s="1150"/>
      <c r="F39" s="1150"/>
      <c r="G39" s="1150"/>
      <c r="H39" s="1150"/>
      <c r="I39" s="882"/>
      <c r="J39" s="1372"/>
      <c r="K39" s="1444"/>
      <c r="L39" s="1152" t="s">
        <v>46</v>
      </c>
      <c r="M39" s="985" t="s">
        <v>247</v>
      </c>
    </row>
    <row r="40" spans="1:14" ht="24">
      <c r="A40" s="1155" t="s">
        <v>139</v>
      </c>
      <c r="B40" s="1147" t="s">
        <v>226</v>
      </c>
      <c r="C40" s="1148">
        <v>44928</v>
      </c>
      <c r="D40" s="1479">
        <v>44910</v>
      </c>
      <c r="E40" s="1147"/>
      <c r="F40" s="1031">
        <v>44910</v>
      </c>
      <c r="G40" s="1295">
        <v>8.3333333333333315E-2</v>
      </c>
      <c r="H40" s="1295">
        <v>8.3333333333333315E-2</v>
      </c>
      <c r="I40" s="1139">
        <f>H40</f>
        <v>8.3333333333333315E-2</v>
      </c>
      <c r="J40" s="874" t="s">
        <v>517</v>
      </c>
      <c r="K40" s="1087"/>
      <c r="L40" s="1149" t="s">
        <v>58</v>
      </c>
      <c r="M40" s="902" t="s">
        <v>518</v>
      </c>
    </row>
    <row r="41" spans="1:14" ht="24">
      <c r="A41" s="1155"/>
      <c r="B41" s="1147" t="s">
        <v>149</v>
      </c>
      <c r="C41" s="1148">
        <v>44949</v>
      </c>
      <c r="D41" s="1479">
        <v>44910</v>
      </c>
      <c r="E41" s="1147"/>
      <c r="F41" s="1031">
        <v>44910</v>
      </c>
      <c r="G41" s="1295">
        <v>8.333333333333337E-2</v>
      </c>
      <c r="H41" s="1295">
        <v>8.333333333333337E-2</v>
      </c>
      <c r="I41" s="1139">
        <f>H41</f>
        <v>8.333333333333337E-2</v>
      </c>
      <c r="J41" s="874" t="s">
        <v>519</v>
      </c>
      <c r="K41" s="1087"/>
      <c r="L41" s="1149" t="s">
        <v>24</v>
      </c>
      <c r="M41" s="902" t="s">
        <v>500</v>
      </c>
    </row>
    <row r="42" spans="1:14">
      <c r="A42" s="1155"/>
      <c r="B42" s="1147" t="s">
        <v>468</v>
      </c>
      <c r="C42" s="1148">
        <v>45113</v>
      </c>
      <c r="D42" s="1479">
        <v>44910</v>
      </c>
      <c r="E42" s="1147"/>
      <c r="F42" s="1147"/>
      <c r="G42" s="1147"/>
      <c r="H42" s="1147"/>
      <c r="J42" s="1370"/>
      <c r="K42" s="1087"/>
      <c r="L42" s="1149" t="s">
        <v>150</v>
      </c>
      <c r="M42" s="902"/>
    </row>
    <row r="43" spans="1:14">
      <c r="A43" s="1155"/>
      <c r="B43" s="1147" t="s">
        <v>277</v>
      </c>
      <c r="C43" s="1148">
        <v>45113</v>
      </c>
      <c r="D43" s="1479">
        <v>44910</v>
      </c>
      <c r="E43" s="1147"/>
      <c r="F43" s="1147"/>
      <c r="G43" s="1147"/>
      <c r="H43" s="1147"/>
      <c r="J43" s="1370"/>
      <c r="K43" s="1087"/>
      <c r="L43" s="1149" t="s">
        <v>150</v>
      </c>
      <c r="M43" s="902" t="s">
        <v>247</v>
      </c>
    </row>
    <row r="44" spans="1:14" ht="48">
      <c r="A44" s="1143" t="s">
        <v>135</v>
      </c>
      <c r="B44" s="1144" t="s">
        <v>274</v>
      </c>
      <c r="C44" s="1145">
        <v>44940</v>
      </c>
      <c r="D44" s="1483">
        <v>44911</v>
      </c>
      <c r="E44" s="1144"/>
      <c r="F44" s="1487">
        <v>44910</v>
      </c>
      <c r="G44" s="1311">
        <v>8.3333333333333259E-2</v>
      </c>
      <c r="H44" s="1311">
        <v>8.3333333333333259E-2</v>
      </c>
      <c r="I44" s="875"/>
      <c r="J44" s="1113" t="s">
        <v>520</v>
      </c>
      <c r="K44" s="1475" t="s">
        <v>521</v>
      </c>
      <c r="L44" s="1146" t="s">
        <v>46</v>
      </c>
      <c r="M44" s="880"/>
      <c r="N44" s="122" t="s">
        <v>522</v>
      </c>
    </row>
    <row r="45" spans="1:14" ht="36">
      <c r="A45" s="1188"/>
      <c r="B45" s="1150" t="s">
        <v>277</v>
      </c>
      <c r="C45" s="1151">
        <v>45107</v>
      </c>
      <c r="D45" s="1480">
        <v>44911</v>
      </c>
      <c r="E45" s="1150"/>
      <c r="F45" s="1032">
        <v>44911</v>
      </c>
      <c r="G45" s="1303">
        <v>4.1666666666666685E-2</v>
      </c>
      <c r="H45" s="1303">
        <v>4.1666666666666685E-2</v>
      </c>
      <c r="I45" s="1251">
        <f>H45</f>
        <v>4.1666666666666685E-2</v>
      </c>
      <c r="J45" s="882" t="s">
        <v>281</v>
      </c>
      <c r="K45" s="1444"/>
      <c r="L45" s="1152" t="s">
        <v>46</v>
      </c>
      <c r="M45" s="985"/>
      <c r="N45" s="122" t="s">
        <v>523</v>
      </c>
    </row>
    <row r="46" spans="1:14" ht="24">
      <c r="A46" s="1155"/>
      <c r="C46" s="874"/>
      <c r="H46" s="1051" t="s">
        <v>233</v>
      </c>
      <c r="I46" s="1140">
        <f>SUM(H2:H45)</f>
        <v>2.1319444444444451</v>
      </c>
    </row>
    <row r="47" spans="1:14">
      <c r="A47" s="1463"/>
      <c r="B47" s="547"/>
      <c r="C47" s="1148"/>
      <c r="H47" s="1001" t="s">
        <v>234</v>
      </c>
      <c r="I47" s="1141">
        <f>SUM(I2:I45)</f>
        <v>2.0486111111111116</v>
      </c>
      <c r="K47" s="1314"/>
    </row>
    <row r="48" spans="1:14">
      <c r="A48" s="1155"/>
    </row>
  </sheetData>
  <conditionalFormatting sqref="C2:C45 C47">
    <cfRule type="cellIs" dxfId="59" priority="5" stopIfTrue="1" operator="lessThan">
      <formula>$W$1</formula>
    </cfRule>
  </conditionalFormatting>
  <conditionalFormatting sqref="C2:C45">
    <cfRule type="cellIs" dxfId="58" priority="6" stopIfTrue="1" operator="greaterThan">
      <formula>#REF!</formula>
    </cfRule>
    <cfRule type="cellIs" dxfId="57" priority="7" stopIfTrue="1" operator="between">
      <formula>$W$1</formula>
      <formula>#REF!</formula>
    </cfRule>
    <cfRule type="cellIs" dxfId="56" priority="8" stopIfTrue="1" operator="between">
      <formula>#REF!</formula>
      <formula>#REF!</formula>
    </cfRule>
  </conditionalFormatting>
  <conditionalFormatting sqref="G2:H12 G14:H16 G19:H45">
    <cfRule type="containsText" dxfId="55" priority="1" operator="containsText" text="EN PROCESO">
      <formula>NOT(ISERROR(SEARCH("EN PROCESO",G2)))</formula>
    </cfRule>
  </conditionalFormatting>
  <conditionalFormatting sqref="K2 F2:F12 F14:F16 K15 M15 F18:F45">
    <cfRule type="cellIs" dxfId="54" priority="12" operator="equal">
      <formula>"F/S"</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greaterThan" id="{AB1D3444-2C89-48AC-80FB-456BD407D976}">
            <xm:f>'Octubre 2022 FAA  '!#REF!</xm:f>
            <x14:dxf>
              <fill>
                <patternFill>
                  <bgColor theme="4" tint="0.39994506668294322"/>
                </patternFill>
              </fill>
            </x14:dxf>
          </x14:cfRule>
          <x14:cfRule type="cellIs" priority="3" stopIfTrue="1" operator="between" id="{30ABCF41-E141-4513-A1CB-3B2E1723112A}">
            <xm:f>$W$1</xm:f>
            <xm:f>'Octubre 2022 FAA  '!#REF!</xm:f>
            <x14:dxf>
              <fill>
                <patternFill>
                  <bgColor rgb="FFFF6600"/>
                </patternFill>
              </fill>
            </x14:dxf>
          </x14:cfRule>
          <x14:cfRule type="cellIs" priority="4" stopIfTrue="1" operator="between" id="{C9B5CECC-22E0-461A-B7E7-833CC8F73066}">
            <xm:f>'Octubre 2022 FAA  '!#REF!</xm:f>
            <xm:f>'Octubre 2022 FAA  '!#REF!</xm:f>
            <x14:dxf>
              <fill>
                <patternFill>
                  <bgColor rgb="FFFFFF00"/>
                </patternFill>
              </fill>
            </x14:dxf>
          </x14:cfRule>
          <xm:sqref>C12:C14 C47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pane ySplit="1" topLeftCell="A2" activePane="bottomLeft" state="frozen"/>
      <selection pane="bottomLeft"/>
    </sheetView>
  </sheetViews>
  <sheetFormatPr baseColWidth="10" defaultColWidth="9.1796875" defaultRowHeight="12"/>
  <cols>
    <col min="1" max="1" width="20.54296875" style="874" customWidth="1"/>
    <col min="2" max="2" width="12.54296875" style="874" customWidth="1"/>
    <col min="3" max="3" width="11.81640625" style="1097" customWidth="1"/>
    <col min="4" max="4" width="14.1796875" style="923" bestFit="1" customWidth="1"/>
    <col min="5" max="5" width="9.1796875" style="923"/>
    <col min="6" max="6" width="9.453125" style="874" bestFit="1" customWidth="1"/>
    <col min="7" max="7" width="9.1796875" style="874"/>
    <col min="8" max="9" width="10.54296875" style="874" customWidth="1"/>
    <col min="10" max="10" width="15.26953125" style="874" customWidth="1"/>
    <col min="11" max="11" width="9.1796875" style="874"/>
    <col min="12" max="12" width="13" style="1368" customWidth="1"/>
    <col min="13" max="13" width="22" style="1087" bestFit="1" customWidth="1"/>
    <col min="14" max="16384" width="9.1796875" style="874"/>
  </cols>
  <sheetData>
    <row r="1" spans="1:13" ht="36">
      <c r="A1" s="1490" t="s">
        <v>212</v>
      </c>
      <c r="B1" s="1490" t="s">
        <v>213</v>
      </c>
      <c r="C1" s="1490" t="s">
        <v>214</v>
      </c>
      <c r="D1" s="1491" t="s">
        <v>215</v>
      </c>
      <c r="E1" s="975" t="s">
        <v>216</v>
      </c>
      <c r="F1" s="975" t="s">
        <v>217</v>
      </c>
      <c r="G1" s="975" t="s">
        <v>218</v>
      </c>
      <c r="H1" s="1492" t="s">
        <v>219</v>
      </c>
      <c r="I1" s="1493" t="s">
        <v>220</v>
      </c>
      <c r="J1" s="975" t="s">
        <v>221</v>
      </c>
      <c r="K1" s="975" t="s">
        <v>222</v>
      </c>
      <c r="L1" s="1373" t="s">
        <v>223</v>
      </c>
      <c r="M1" s="975" t="s">
        <v>224</v>
      </c>
    </row>
    <row r="2" spans="1:13" ht="48">
      <c r="A2" s="1156" t="s">
        <v>47</v>
      </c>
      <c r="B2" s="1147" t="s">
        <v>524</v>
      </c>
      <c r="C2" s="1148">
        <v>44899</v>
      </c>
      <c r="D2" s="1031">
        <v>44894</v>
      </c>
      <c r="E2" s="1147"/>
      <c r="F2" s="1129">
        <v>44892</v>
      </c>
      <c r="G2" s="1295">
        <v>4.166666666666663E-2</v>
      </c>
      <c r="H2" s="1295">
        <v>4.166666666666663E-2</v>
      </c>
      <c r="I2" s="1139">
        <f>H2</f>
        <v>4.166666666666663E-2</v>
      </c>
      <c r="J2" s="1117" t="s">
        <v>308</v>
      </c>
      <c r="K2" s="1087"/>
      <c r="L2" s="1149" t="s">
        <v>24</v>
      </c>
      <c r="M2" s="902" t="s">
        <v>525</v>
      </c>
    </row>
    <row r="3" spans="1:13">
      <c r="A3" s="1156"/>
      <c r="B3" s="1147" t="s">
        <v>526</v>
      </c>
      <c r="C3" s="1148">
        <v>44903</v>
      </c>
      <c r="D3" s="1479">
        <v>44893</v>
      </c>
      <c r="E3" s="1147"/>
      <c r="F3" s="1129">
        <v>44893</v>
      </c>
      <c r="G3" s="1295">
        <v>0.15277777777777779</v>
      </c>
      <c r="H3" s="1295">
        <v>0.15277777777777779</v>
      </c>
      <c r="I3" s="1139">
        <f>H3</f>
        <v>0.15277777777777779</v>
      </c>
      <c r="J3" s="1117" t="s">
        <v>312</v>
      </c>
      <c r="K3" s="1087"/>
      <c r="L3" s="1149" t="s">
        <v>24</v>
      </c>
      <c r="M3" s="902" t="s">
        <v>527</v>
      </c>
    </row>
    <row r="4" spans="1:13">
      <c r="A4" s="1156"/>
      <c r="B4" s="1147" t="s">
        <v>225</v>
      </c>
      <c r="C4" s="1148">
        <v>44910</v>
      </c>
      <c r="D4" s="1479">
        <v>44894</v>
      </c>
      <c r="E4" s="1147"/>
      <c r="F4" s="1129">
        <v>44893</v>
      </c>
      <c r="G4" s="1295">
        <v>6.9444444444444198E-3</v>
      </c>
      <c r="H4" s="1295">
        <v>6.9444444444444198E-3</v>
      </c>
      <c r="I4" s="1139">
        <f>H4</f>
        <v>6.9444444444444198E-3</v>
      </c>
      <c r="J4" s="1117" t="s">
        <v>309</v>
      </c>
      <c r="K4" s="1087"/>
      <c r="L4" s="1149" t="s">
        <v>46</v>
      </c>
      <c r="M4" s="902"/>
    </row>
    <row r="5" spans="1:13" ht="24">
      <c r="A5" s="1156"/>
      <c r="B5" s="1147" t="s">
        <v>304</v>
      </c>
      <c r="C5" s="1148">
        <v>44910</v>
      </c>
      <c r="D5" s="1481" t="s">
        <v>38</v>
      </c>
      <c r="E5" s="1147"/>
      <c r="F5" s="1129">
        <v>44894</v>
      </c>
      <c r="G5" s="1295">
        <v>0.13194444444444442</v>
      </c>
      <c r="H5" s="1295">
        <v>0.13194444444444442</v>
      </c>
      <c r="I5" s="1139">
        <f>H5</f>
        <v>0.13194444444444442</v>
      </c>
      <c r="J5" s="1117" t="s">
        <v>321</v>
      </c>
      <c r="K5" s="1087"/>
      <c r="L5" s="1149" t="s">
        <v>24</v>
      </c>
      <c r="M5" s="902" t="s">
        <v>487</v>
      </c>
    </row>
    <row r="6" spans="1:13" ht="60">
      <c r="A6" s="1156"/>
      <c r="B6" s="1147" t="s">
        <v>230</v>
      </c>
      <c r="C6" s="1148">
        <v>44936</v>
      </c>
      <c r="D6" s="1479">
        <v>44893</v>
      </c>
      <c r="E6" s="1147"/>
      <c r="F6" s="1121">
        <v>44894</v>
      </c>
      <c r="G6" s="1290">
        <v>3.4722222222222265E-2</v>
      </c>
      <c r="H6" s="1290">
        <v>3.4722222222222265E-2</v>
      </c>
      <c r="I6" s="134"/>
      <c r="J6" s="134" t="s">
        <v>486</v>
      </c>
      <c r="K6" s="122"/>
      <c r="L6" s="1149" t="s">
        <v>24</v>
      </c>
      <c r="M6" s="988" t="s">
        <v>528</v>
      </c>
    </row>
    <row r="7" spans="1:13">
      <c r="A7" s="1156"/>
      <c r="B7" s="1147" t="s">
        <v>322</v>
      </c>
      <c r="C7" s="1148">
        <v>44911</v>
      </c>
      <c r="D7" s="1479">
        <v>44894</v>
      </c>
      <c r="E7" s="1147"/>
      <c r="F7" s="1121">
        <v>44895</v>
      </c>
      <c r="G7" s="1290">
        <v>3.472222222222221E-2</v>
      </c>
      <c r="H7" s="1290">
        <v>3.472222222222221E-2</v>
      </c>
      <c r="I7" s="134"/>
      <c r="J7" s="134" t="s">
        <v>529</v>
      </c>
      <c r="K7" s="1087"/>
      <c r="L7" s="1149" t="s">
        <v>46</v>
      </c>
      <c r="M7" s="902"/>
    </row>
    <row r="8" spans="1:13">
      <c r="A8" s="1156"/>
      <c r="B8" s="1147" t="s">
        <v>311</v>
      </c>
      <c r="C8" s="1148" t="s">
        <v>38</v>
      </c>
      <c r="D8" s="1479">
        <v>44894</v>
      </c>
      <c r="E8" s="1147"/>
      <c r="F8" s="1147"/>
      <c r="G8" s="1147"/>
      <c r="J8" s="1157"/>
      <c r="K8" s="1087"/>
      <c r="L8" s="1149"/>
      <c r="M8" s="902" t="s">
        <v>489</v>
      </c>
    </row>
    <row r="9" spans="1:13">
      <c r="A9" s="1252"/>
      <c r="B9" s="1150" t="s">
        <v>530</v>
      </c>
      <c r="C9" s="1151" t="s">
        <v>38</v>
      </c>
      <c r="D9" s="1480">
        <v>44893</v>
      </c>
      <c r="E9" s="1150"/>
      <c r="F9" s="1150"/>
      <c r="G9" s="1150"/>
      <c r="H9" s="882"/>
      <c r="I9" s="882"/>
      <c r="J9" s="1172"/>
      <c r="K9" s="1444"/>
      <c r="L9" s="1152"/>
      <c r="M9" s="985" t="s">
        <v>489</v>
      </c>
    </row>
    <row r="10" spans="1:13" ht="21.75" customHeight="1">
      <c r="A10" s="1155"/>
      <c r="C10" s="874"/>
      <c r="H10" s="1051" t="s">
        <v>233</v>
      </c>
      <c r="I10" s="1140">
        <f>SUM(H2:H9)</f>
        <v>0.40277777777777773</v>
      </c>
    </row>
    <row r="11" spans="1:13">
      <c r="A11" s="1463"/>
      <c r="B11" s="547"/>
      <c r="C11" s="1148"/>
      <c r="H11" s="1001" t="s">
        <v>234</v>
      </c>
      <c r="I11" s="1141">
        <f>SUM(I2:I9)</f>
        <v>0.33333333333333326</v>
      </c>
    </row>
    <row r="12" spans="1:13">
      <c r="A12" s="1155"/>
    </row>
  </sheetData>
  <conditionalFormatting sqref="C2:C9">
    <cfRule type="cellIs" dxfId="50" priority="7" stopIfTrue="1" operator="greaterThan">
      <formula>#REF!</formula>
    </cfRule>
    <cfRule type="cellIs" dxfId="49" priority="8" stopIfTrue="1" operator="between">
      <formula>$W$1</formula>
      <formula>#REF!</formula>
    </cfRule>
    <cfRule type="cellIs" dxfId="48" priority="9" stopIfTrue="1" operator="between">
      <formula>#REF!</formula>
      <formula>#REF!</formula>
    </cfRule>
  </conditionalFormatting>
  <conditionalFormatting sqref="C11 C2:C9">
    <cfRule type="cellIs" dxfId="47" priority="6" stopIfTrue="1" operator="lessThan">
      <formula>$W$1</formula>
    </cfRule>
  </conditionalFormatting>
  <conditionalFormatting sqref="F2:F9">
    <cfRule type="cellIs" dxfId="46" priority="15" operator="equal">
      <formula>"F/S"</formula>
    </cfRule>
  </conditionalFormatting>
  <conditionalFormatting sqref="G2:G9">
    <cfRule type="containsText" dxfId="45" priority="14" operator="containsText" text="EN PROCESO">
      <formula>NOT(ISERROR(SEARCH("EN PROCESO",G2)))</formula>
    </cfRule>
  </conditionalFormatting>
  <conditionalFormatting sqref="H2:H7">
    <cfRule type="containsText" dxfId="44" priority="1" operator="containsText" text="EN PROCESO">
      <formula>NOT(ISERROR(SEARCH("EN PROCESO",H2)))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stopIfTrue="1" operator="greaterThan" id="{52657065-706D-4CB4-929C-C4DEF274118D}">
            <xm:f>'Octubre 2022 FAA  '!#REF!</xm:f>
            <x14:dxf>
              <fill>
                <patternFill>
                  <bgColor theme="4" tint="0.39994506668294322"/>
                </patternFill>
              </fill>
            </x14:dxf>
          </x14:cfRule>
          <x14:cfRule type="cellIs" priority="4" stopIfTrue="1" operator="between" id="{F0FA0FD5-5602-4F84-A9AA-122D0B29CEBD}">
            <xm:f>$W$1</xm:f>
            <xm:f>'Octubre 2022 FAA  '!#REF!</xm:f>
            <x14:dxf>
              <fill>
                <patternFill>
                  <bgColor rgb="FFFF6600"/>
                </patternFill>
              </fill>
            </x14:dxf>
          </x14:cfRule>
          <x14:cfRule type="cellIs" priority="5" stopIfTrue="1" operator="between" id="{48B2AF6F-6C97-4D12-9FD6-67049D88D728}">
            <xm:f>'Octubre 2022 FAA  '!#REF!</xm:f>
            <xm:f>'Octubre 2022 FAA  '!#REF!</xm:f>
            <x14:dxf>
              <fill>
                <patternFill>
                  <bgColor rgb="FFFFFF00"/>
                </patternFill>
              </fill>
            </x14:dxf>
          </x14:cfRule>
          <xm:sqref>C11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workbookViewId="0">
      <pane ySplit="1" topLeftCell="A61" activePane="bottomLeft" state="frozen"/>
      <selection pane="bottomLeft" activeCell="K46" sqref="K46"/>
    </sheetView>
  </sheetViews>
  <sheetFormatPr baseColWidth="10" defaultColWidth="9.1796875" defaultRowHeight="12"/>
  <cols>
    <col min="1" max="1" width="20.54296875" style="874" customWidth="1"/>
    <col min="2" max="2" width="12.54296875" style="874" customWidth="1"/>
    <col min="3" max="3" width="13.453125" style="1097" customWidth="1"/>
    <col min="4" max="4" width="14.1796875" style="923" bestFit="1" customWidth="1"/>
    <col min="5" max="5" width="9.1796875" style="923"/>
    <col min="6" max="6" width="9.453125" style="874" bestFit="1" customWidth="1"/>
    <col min="7" max="7" width="9.1796875" style="874"/>
    <col min="8" max="8" width="10.54296875" style="874" customWidth="1"/>
    <col min="9" max="9" width="10.54296875" style="923" customWidth="1"/>
    <col min="10" max="10" width="15.26953125" style="874" customWidth="1"/>
    <col min="11" max="11" width="9.1796875" style="874"/>
    <col min="12" max="12" width="13" style="1368" customWidth="1"/>
    <col min="13" max="13" width="22" style="1087" bestFit="1" customWidth="1"/>
    <col min="14" max="14" width="4.7265625" style="1097" bestFit="1" customWidth="1"/>
    <col min="15" max="15" width="15.1796875" style="874" customWidth="1"/>
    <col min="16" max="16384" width="9.1796875" style="874"/>
  </cols>
  <sheetData>
    <row r="1" spans="1:15" ht="36">
      <c r="A1" s="1122" t="s">
        <v>212</v>
      </c>
      <c r="B1" s="1122" t="s">
        <v>213</v>
      </c>
      <c r="C1" s="1122" t="s">
        <v>214</v>
      </c>
      <c r="D1" s="1274" t="s">
        <v>215</v>
      </c>
      <c r="E1" s="1091" t="s">
        <v>216</v>
      </c>
      <c r="F1" s="1091" t="s">
        <v>217</v>
      </c>
      <c r="G1" s="1091" t="s">
        <v>218</v>
      </c>
      <c r="H1" s="1123" t="s">
        <v>219</v>
      </c>
      <c r="I1" s="1124" t="s">
        <v>220</v>
      </c>
      <c r="J1" s="1091" t="s">
        <v>221</v>
      </c>
      <c r="K1" s="1091" t="s">
        <v>222</v>
      </c>
      <c r="L1" s="1367" t="s">
        <v>223</v>
      </c>
      <c r="M1" s="1091" t="s">
        <v>224</v>
      </c>
    </row>
    <row r="2" spans="1:15" ht="48">
      <c r="A2" s="1143" t="s">
        <v>86</v>
      </c>
      <c r="B2" s="833"/>
      <c r="C2" s="833"/>
      <c r="D2" s="834"/>
      <c r="E2" s="648"/>
      <c r="F2" s="1127">
        <v>44835</v>
      </c>
      <c r="G2" s="1300">
        <v>5.555555555555558E-2</v>
      </c>
      <c r="H2" s="1300">
        <v>5.555555555555558E-2</v>
      </c>
      <c r="I2" s="1138">
        <f>H2</f>
        <v>5.555555555555558E-2</v>
      </c>
      <c r="J2" s="892" t="s">
        <v>434</v>
      </c>
      <c r="K2" s="833"/>
      <c r="L2" s="1271"/>
      <c r="M2" s="849" t="s">
        <v>531</v>
      </c>
    </row>
    <row r="3" spans="1:15" ht="24">
      <c r="A3" s="1036"/>
      <c r="B3" s="963"/>
      <c r="C3" s="963"/>
      <c r="D3" s="819"/>
      <c r="E3" s="961"/>
      <c r="F3" s="1129">
        <v>44835</v>
      </c>
      <c r="G3" s="1295">
        <v>2.777777777777779E-2</v>
      </c>
      <c r="H3" s="1295">
        <v>2.777777777777779E-2</v>
      </c>
      <c r="I3" s="967">
        <f>H3</f>
        <v>2.777777777777779E-2</v>
      </c>
      <c r="J3" s="1117" t="s">
        <v>438</v>
      </c>
      <c r="K3" s="963"/>
      <c r="L3" s="1240"/>
      <c r="M3" s="851" t="s">
        <v>532</v>
      </c>
    </row>
    <row r="4" spans="1:15">
      <c r="A4" s="1036"/>
      <c r="B4" s="963"/>
      <c r="C4" s="963"/>
      <c r="D4" s="819"/>
      <c r="E4" s="961"/>
      <c r="F4" s="1129">
        <v>44835</v>
      </c>
      <c r="G4" s="1295">
        <v>4.861111111111116E-2</v>
      </c>
      <c r="H4" s="1295">
        <v>4.861111111111116E-2</v>
      </c>
      <c r="I4" s="967">
        <f>H4</f>
        <v>4.861111111111116E-2</v>
      </c>
      <c r="J4" s="1117" t="s">
        <v>432</v>
      </c>
      <c r="K4" s="963"/>
      <c r="L4" s="1240"/>
      <c r="M4" s="851"/>
    </row>
    <row r="5" spans="1:15">
      <c r="A5" s="1036"/>
      <c r="B5" s="963"/>
      <c r="C5" s="963"/>
      <c r="D5" s="819"/>
      <c r="E5" s="961"/>
      <c r="F5" s="1129">
        <v>44836</v>
      </c>
      <c r="G5" s="1295">
        <v>3.472222222222221E-2</v>
      </c>
      <c r="H5" s="1295">
        <v>3.472222222222221E-2</v>
      </c>
      <c r="I5" s="967">
        <f>H5</f>
        <v>3.472222222222221E-2</v>
      </c>
      <c r="J5" s="1117" t="s">
        <v>432</v>
      </c>
      <c r="K5" s="963"/>
      <c r="L5" s="1240"/>
      <c r="M5" s="851"/>
    </row>
    <row r="6" spans="1:15" ht="62.25" customHeight="1">
      <c r="A6" s="1038"/>
      <c r="B6" s="504"/>
      <c r="C6" s="504"/>
      <c r="D6" s="983"/>
      <c r="E6" s="654"/>
      <c r="F6" s="1032">
        <v>44836</v>
      </c>
      <c r="G6" s="1251">
        <v>6.25E-2</v>
      </c>
      <c r="H6" s="1477">
        <v>5.9027777777777783E-2</v>
      </c>
      <c r="I6" s="969">
        <f>H6</f>
        <v>5.9027777777777783E-2</v>
      </c>
      <c r="J6" s="882" t="s">
        <v>533</v>
      </c>
      <c r="K6" s="504"/>
      <c r="L6" s="1476"/>
      <c r="M6" s="1012" t="s">
        <v>534</v>
      </c>
      <c r="O6" s="1087"/>
    </row>
    <row r="7" spans="1:15">
      <c r="A7" s="1155" t="s">
        <v>92</v>
      </c>
      <c r="B7" s="1147" t="s">
        <v>332</v>
      </c>
      <c r="C7" s="1148">
        <v>44851</v>
      </c>
      <c r="D7" s="1461">
        <v>44845</v>
      </c>
      <c r="E7" s="964">
        <v>0.20833333333333334</v>
      </c>
      <c r="F7" s="1031">
        <v>44845</v>
      </c>
      <c r="G7" s="1139">
        <v>5.5555555555555525E-2</v>
      </c>
      <c r="H7" s="1139"/>
      <c r="J7" s="874" t="s">
        <v>381</v>
      </c>
      <c r="L7" s="1370" t="s">
        <v>24</v>
      </c>
      <c r="M7" s="902" t="s">
        <v>527</v>
      </c>
      <c r="N7" s="1470">
        <f>(SUM(H7:H8)-E7)*24</f>
        <v>-2.5</v>
      </c>
    </row>
    <row r="8" spans="1:15" ht="24">
      <c r="A8" s="1155"/>
      <c r="B8" s="1147" t="s">
        <v>260</v>
      </c>
      <c r="C8" s="1148">
        <v>44851</v>
      </c>
      <c r="D8" s="1461">
        <v>44845</v>
      </c>
      <c r="F8" s="1129">
        <v>44845</v>
      </c>
      <c r="G8" s="1295">
        <v>0.10416666666666669</v>
      </c>
      <c r="H8" s="1295">
        <v>0.10416666666666669</v>
      </c>
      <c r="I8" s="964">
        <f>H8</f>
        <v>0.10416666666666669</v>
      </c>
      <c r="J8" s="1117" t="s">
        <v>383</v>
      </c>
      <c r="L8" s="1370" t="s">
        <v>24</v>
      </c>
      <c r="M8" s="902" t="s">
        <v>535</v>
      </c>
    </row>
    <row r="9" spans="1:15" ht="24">
      <c r="A9" s="1143" t="s">
        <v>101</v>
      </c>
      <c r="B9" s="1144" t="s">
        <v>260</v>
      </c>
      <c r="C9" s="1145">
        <v>44856</v>
      </c>
      <c r="D9" s="1462">
        <v>44846</v>
      </c>
      <c r="E9" s="968">
        <v>0.23611111111111113</v>
      </c>
      <c r="F9" s="1127">
        <v>44845</v>
      </c>
      <c r="G9" s="1300">
        <v>6.25E-2</v>
      </c>
      <c r="H9" s="1300">
        <v>6.25E-2</v>
      </c>
      <c r="I9" s="968">
        <f>H9</f>
        <v>6.25E-2</v>
      </c>
      <c r="J9" s="892" t="s">
        <v>536</v>
      </c>
      <c r="K9" s="875"/>
      <c r="L9" s="1369" t="s">
        <v>24</v>
      </c>
      <c r="M9" s="880" t="s">
        <v>537</v>
      </c>
      <c r="N9" s="1470">
        <f>(SUM(H9:H11)-E9)*24</f>
        <v>0.99999999999999978</v>
      </c>
    </row>
    <row r="10" spans="1:15">
      <c r="A10" s="1155"/>
      <c r="B10" s="1147" t="s">
        <v>332</v>
      </c>
      <c r="C10" s="1148">
        <v>44858</v>
      </c>
      <c r="D10" s="1461">
        <v>44846</v>
      </c>
      <c r="F10" s="1129">
        <v>44846</v>
      </c>
      <c r="G10" s="1295">
        <v>0.14583333333333326</v>
      </c>
      <c r="H10" s="1295">
        <v>0.14583333333333326</v>
      </c>
      <c r="I10" s="964">
        <f>H10</f>
        <v>0.14583333333333326</v>
      </c>
      <c r="J10" s="1117" t="s">
        <v>396</v>
      </c>
      <c r="L10" s="1370" t="s">
        <v>24</v>
      </c>
      <c r="M10" s="902" t="s">
        <v>527</v>
      </c>
    </row>
    <row r="11" spans="1:15" ht="36">
      <c r="A11" s="1155"/>
      <c r="B11" s="1147" t="s">
        <v>315</v>
      </c>
      <c r="C11" s="1148">
        <v>45041</v>
      </c>
      <c r="D11" s="1461" t="s">
        <v>38</v>
      </c>
      <c r="F11" s="1129">
        <v>44847</v>
      </c>
      <c r="G11" s="1295">
        <v>6.9444444444444531E-2</v>
      </c>
      <c r="H11" s="1295">
        <v>6.9444444444444531E-2</v>
      </c>
      <c r="I11" s="964">
        <f>H11</f>
        <v>6.9444444444444531E-2</v>
      </c>
      <c r="J11" s="1117" t="s">
        <v>396</v>
      </c>
      <c r="L11" s="1370" t="s">
        <v>46</v>
      </c>
      <c r="M11" s="902" t="s">
        <v>538</v>
      </c>
    </row>
    <row r="12" spans="1:15">
      <c r="A12" s="1463"/>
      <c r="B12" s="547" t="s">
        <v>320</v>
      </c>
      <c r="C12" s="1148">
        <v>45042</v>
      </c>
      <c r="D12" s="1461">
        <v>44847</v>
      </c>
      <c r="L12" s="1157" t="s">
        <v>46</v>
      </c>
      <c r="M12" s="902"/>
    </row>
    <row r="13" spans="1:15">
      <c r="A13" s="1188"/>
      <c r="B13" s="1150" t="s">
        <v>313</v>
      </c>
      <c r="C13" s="1151">
        <v>44864</v>
      </c>
      <c r="D13" s="1464">
        <v>44846</v>
      </c>
      <c r="E13" s="931"/>
      <c r="F13" s="882"/>
      <c r="G13" s="882"/>
      <c r="H13" s="882"/>
      <c r="I13" s="931"/>
      <c r="J13" s="882"/>
      <c r="K13" s="882"/>
      <c r="L13" s="1372" t="s">
        <v>46</v>
      </c>
      <c r="M13" s="985"/>
    </row>
    <row r="14" spans="1:15" ht="24">
      <c r="A14" s="1156" t="s">
        <v>99</v>
      </c>
      <c r="B14" s="1147" t="s">
        <v>260</v>
      </c>
      <c r="C14" s="1148">
        <v>44866</v>
      </c>
      <c r="D14" s="1461">
        <v>44847</v>
      </c>
      <c r="E14" s="964">
        <v>0.17361111111111113</v>
      </c>
      <c r="F14" s="1129">
        <v>44847</v>
      </c>
      <c r="G14" s="1295">
        <v>2.7777777777777679E-2</v>
      </c>
      <c r="H14" s="1295">
        <v>2.7777777777777679E-2</v>
      </c>
      <c r="I14" s="964">
        <f>H14</f>
        <v>2.7777777777777679E-2</v>
      </c>
      <c r="J14" s="1117" t="s">
        <v>539</v>
      </c>
      <c r="L14" s="1370" t="s">
        <v>24</v>
      </c>
      <c r="M14" s="902" t="s">
        <v>537</v>
      </c>
      <c r="N14" s="1470">
        <f>(SUM(H14:H17)-E14)*24</f>
        <v>3.9166666666666652</v>
      </c>
    </row>
    <row r="15" spans="1:15">
      <c r="A15" s="1156"/>
      <c r="B15" s="1147" t="s">
        <v>228</v>
      </c>
      <c r="C15" s="1148">
        <v>45040</v>
      </c>
      <c r="D15" s="1461" t="s">
        <v>38</v>
      </c>
      <c r="F15" s="1129">
        <v>44847</v>
      </c>
      <c r="G15" s="1295">
        <v>0.11805555555555569</v>
      </c>
      <c r="H15" s="1295">
        <v>0.11805555555555569</v>
      </c>
      <c r="I15" s="964">
        <f>H15</f>
        <v>0.11805555555555569</v>
      </c>
      <c r="J15" s="1117" t="s">
        <v>391</v>
      </c>
      <c r="L15" s="1370" t="s">
        <v>46</v>
      </c>
      <c r="M15" s="902" t="s">
        <v>540</v>
      </c>
    </row>
    <row r="16" spans="1:15">
      <c r="A16" s="1155"/>
      <c r="B16" s="1147" t="s">
        <v>332</v>
      </c>
      <c r="C16" s="1148">
        <v>44855</v>
      </c>
      <c r="D16" s="1461">
        <v>44848</v>
      </c>
      <c r="F16" s="1129">
        <v>44848</v>
      </c>
      <c r="G16" s="1295">
        <v>0.1388888888888889</v>
      </c>
      <c r="H16" s="1295">
        <v>0.1388888888888889</v>
      </c>
      <c r="I16" s="964">
        <f>H16</f>
        <v>0.1388888888888889</v>
      </c>
      <c r="J16" s="1117" t="s">
        <v>391</v>
      </c>
      <c r="L16" s="1370" t="s">
        <v>58</v>
      </c>
      <c r="M16" s="902" t="s">
        <v>245</v>
      </c>
    </row>
    <row r="17" spans="1:14" ht="24">
      <c r="A17" s="1155"/>
      <c r="B17" s="1147" t="s">
        <v>346</v>
      </c>
      <c r="C17" s="1148" t="s">
        <v>38</v>
      </c>
      <c r="D17" s="1461">
        <v>44848</v>
      </c>
      <c r="F17" s="1129">
        <v>44848</v>
      </c>
      <c r="G17" s="1295">
        <v>5.2083333333333259E-2</v>
      </c>
      <c r="H17" s="1295">
        <v>5.2083333333333259E-2</v>
      </c>
      <c r="I17" s="964">
        <f>H17</f>
        <v>5.2083333333333259E-2</v>
      </c>
      <c r="J17" s="1117" t="s">
        <v>391</v>
      </c>
      <c r="L17" s="1370" t="s">
        <v>118</v>
      </c>
      <c r="M17" s="902" t="s">
        <v>541</v>
      </c>
    </row>
    <row r="18" spans="1:14" ht="36">
      <c r="A18" s="1155"/>
      <c r="B18" s="1147" t="s">
        <v>347</v>
      </c>
      <c r="C18" s="1148" t="s">
        <v>38</v>
      </c>
      <c r="D18" s="1461" t="s">
        <v>38</v>
      </c>
      <c r="L18" s="1370"/>
      <c r="M18" s="902" t="s">
        <v>542</v>
      </c>
    </row>
    <row r="19" spans="1:14">
      <c r="A19" s="1155"/>
      <c r="B19" s="1147" t="s">
        <v>543</v>
      </c>
      <c r="C19" s="1148" t="s">
        <v>38</v>
      </c>
      <c r="D19" s="1461">
        <v>44848</v>
      </c>
      <c r="L19" s="1370" t="s">
        <v>118</v>
      </c>
      <c r="M19" s="902" t="s">
        <v>544</v>
      </c>
    </row>
    <row r="20" spans="1:14">
      <c r="A20" s="1155"/>
      <c r="B20" s="1147" t="s">
        <v>345</v>
      </c>
      <c r="C20" s="1148" t="s">
        <v>38</v>
      </c>
      <c r="D20" s="1461">
        <v>44848</v>
      </c>
      <c r="L20" s="1370" t="s">
        <v>118</v>
      </c>
      <c r="M20" s="902"/>
    </row>
    <row r="21" spans="1:14" ht="24">
      <c r="A21" s="1143" t="s">
        <v>97</v>
      </c>
      <c r="B21" s="1144" t="s">
        <v>332</v>
      </c>
      <c r="C21" s="1145">
        <v>44852</v>
      </c>
      <c r="D21" s="1462">
        <v>44849</v>
      </c>
      <c r="E21" s="968">
        <v>0.1388888888888889</v>
      </c>
      <c r="F21" s="1127">
        <v>44849</v>
      </c>
      <c r="G21" s="1300">
        <v>4.1666666666666685E-2</v>
      </c>
      <c r="H21" s="1300">
        <v>4.1666666666666685E-2</v>
      </c>
      <c r="I21" s="968">
        <f t="shared" ref="I21:I26" si="0">H21</f>
        <v>4.1666666666666685E-2</v>
      </c>
      <c r="J21" s="892" t="s">
        <v>545</v>
      </c>
      <c r="K21" s="875"/>
      <c r="L21" s="1369" t="s">
        <v>58</v>
      </c>
      <c r="M21" s="880" t="s">
        <v>546</v>
      </c>
      <c r="N21" s="1470">
        <f>(SUM(H21:H22)-E21)*24</f>
        <v>0.99999999999999911</v>
      </c>
    </row>
    <row r="22" spans="1:14">
      <c r="A22" s="1252"/>
      <c r="B22" s="1150" t="s">
        <v>334</v>
      </c>
      <c r="C22" s="1151">
        <v>45038</v>
      </c>
      <c r="D22" s="1464">
        <v>44849</v>
      </c>
      <c r="E22" s="931"/>
      <c r="F22" s="1134">
        <v>44849</v>
      </c>
      <c r="G22" s="1303">
        <v>0.13888888888888884</v>
      </c>
      <c r="H22" s="1303">
        <v>0.13888888888888884</v>
      </c>
      <c r="I22" s="969">
        <f t="shared" si="0"/>
        <v>0.13888888888888884</v>
      </c>
      <c r="J22" s="942" t="s">
        <v>547</v>
      </c>
      <c r="K22" s="882"/>
      <c r="L22" s="1372" t="s">
        <v>46</v>
      </c>
      <c r="M22" s="985"/>
    </row>
    <row r="23" spans="1:14" ht="24">
      <c r="A23" s="1465" t="s">
        <v>32</v>
      </c>
      <c r="B23" s="1148" t="s">
        <v>48</v>
      </c>
      <c r="C23" s="1148">
        <v>44868</v>
      </c>
      <c r="D23" s="1461">
        <v>44850</v>
      </c>
      <c r="E23" s="964">
        <v>0.15277777777777776</v>
      </c>
      <c r="F23" s="1129">
        <v>44850</v>
      </c>
      <c r="G23" s="1295">
        <v>2.7777777777777679E-2</v>
      </c>
      <c r="H23" s="1295">
        <v>2.7777777777777679E-2</v>
      </c>
      <c r="I23" s="964">
        <f t="shared" si="0"/>
        <v>2.7777777777777679E-2</v>
      </c>
      <c r="J23" s="1117" t="s">
        <v>548</v>
      </c>
      <c r="L23" s="1370" t="s">
        <v>36</v>
      </c>
      <c r="M23" s="902"/>
      <c r="N23" s="1470">
        <f>(SUM(H23:H25)-E23+SUM(H28:H29))*24</f>
        <v>3.3333333333333277</v>
      </c>
    </row>
    <row r="24" spans="1:14" ht="24">
      <c r="A24" s="1155"/>
      <c r="B24" s="1147" t="s">
        <v>260</v>
      </c>
      <c r="C24" s="1148">
        <v>44868</v>
      </c>
      <c r="D24" s="1461">
        <v>44850</v>
      </c>
      <c r="F24" s="1129">
        <v>44850</v>
      </c>
      <c r="G24" s="1295">
        <v>0.13194444444444442</v>
      </c>
      <c r="H24" s="1295">
        <v>0.13194444444444442</v>
      </c>
      <c r="I24" s="964">
        <f t="shared" si="0"/>
        <v>0.13194444444444442</v>
      </c>
      <c r="J24" s="1117" t="s">
        <v>386</v>
      </c>
      <c r="L24" s="1370" t="s">
        <v>36</v>
      </c>
      <c r="M24" s="902" t="s">
        <v>549</v>
      </c>
      <c r="N24" s="874"/>
    </row>
    <row r="25" spans="1:14" ht="24">
      <c r="A25" s="1188"/>
      <c r="B25" s="1151" t="s">
        <v>346</v>
      </c>
      <c r="C25" s="1151">
        <v>44868</v>
      </c>
      <c r="D25" s="1464">
        <v>44850</v>
      </c>
      <c r="E25" s="931"/>
      <c r="F25" s="1134">
        <v>44850</v>
      </c>
      <c r="G25" s="1303">
        <v>1.388888888888884E-2</v>
      </c>
      <c r="H25" s="1303">
        <v>1.388888888888884E-2</v>
      </c>
      <c r="I25" s="1135">
        <f t="shared" si="0"/>
        <v>1.388888888888884E-2</v>
      </c>
      <c r="J25" s="942" t="s">
        <v>550</v>
      </c>
      <c r="K25" s="1444"/>
      <c r="L25" s="1372" t="s">
        <v>36</v>
      </c>
      <c r="M25" s="985"/>
    </row>
    <row r="26" spans="1:14" ht="24">
      <c r="A26" s="1155" t="s">
        <v>51</v>
      </c>
      <c r="B26" s="1147" t="s">
        <v>399</v>
      </c>
      <c r="C26" s="1148">
        <v>45035</v>
      </c>
      <c r="D26" s="1461" t="s">
        <v>38</v>
      </c>
      <c r="E26" s="964">
        <v>9.0277777777777776E-2</v>
      </c>
      <c r="F26" s="1129">
        <v>44851</v>
      </c>
      <c r="G26" s="1295">
        <v>0.10763888888888884</v>
      </c>
      <c r="H26" s="1295">
        <v>0.10763888888888884</v>
      </c>
      <c r="I26" s="1130">
        <f t="shared" si="0"/>
        <v>0.10763888888888884</v>
      </c>
      <c r="J26" s="1117" t="s">
        <v>547</v>
      </c>
      <c r="K26" s="1084"/>
      <c r="L26" s="1370" t="s">
        <v>46</v>
      </c>
      <c r="M26" s="902" t="s">
        <v>551</v>
      </c>
      <c r="N26" s="1470">
        <f>(SUM(H26)-E26)*24</f>
        <v>0.41666666666666552</v>
      </c>
    </row>
    <row r="27" spans="1:14" ht="48">
      <c r="A27" s="1155"/>
      <c r="B27" s="1147" t="s">
        <v>552</v>
      </c>
      <c r="C27" s="1148">
        <v>45035</v>
      </c>
      <c r="D27" s="1461">
        <v>44851</v>
      </c>
      <c r="F27" s="1129"/>
      <c r="G27" s="1295"/>
      <c r="H27" s="1295"/>
      <c r="J27" s="1117"/>
      <c r="L27" s="1370" t="s">
        <v>24</v>
      </c>
      <c r="M27" s="902" t="s">
        <v>553</v>
      </c>
    </row>
    <row r="28" spans="1:14" ht="48">
      <c r="A28" s="1466" t="s">
        <v>32</v>
      </c>
      <c r="B28" s="1144" t="s">
        <v>332</v>
      </c>
      <c r="C28" s="1145">
        <v>44854</v>
      </c>
      <c r="D28" s="1462">
        <v>44852</v>
      </c>
      <c r="E28" s="930"/>
      <c r="F28" s="1127">
        <v>44852</v>
      </c>
      <c r="G28" s="1300">
        <v>4.1666666666666685E-2</v>
      </c>
      <c r="H28" s="1300">
        <v>4.1666666666666685E-2</v>
      </c>
      <c r="I28" s="1128">
        <f>H28</f>
        <v>4.1666666666666685E-2</v>
      </c>
      <c r="J28" s="892" t="s">
        <v>548</v>
      </c>
      <c r="K28" s="892"/>
      <c r="L28" s="1369" t="s">
        <v>58</v>
      </c>
      <c r="M28" s="880" t="s">
        <v>554</v>
      </c>
    </row>
    <row r="29" spans="1:14" ht="24">
      <c r="A29" s="1155"/>
      <c r="B29" s="1148" t="s">
        <v>345</v>
      </c>
      <c r="C29" s="1148">
        <v>45039</v>
      </c>
      <c r="D29" s="1461">
        <v>44852</v>
      </c>
      <c r="F29" s="1129">
        <v>44852</v>
      </c>
      <c r="G29" s="1295">
        <v>7.6388888888888784E-2</v>
      </c>
      <c r="H29" s="1295">
        <v>7.6388888888888784E-2</v>
      </c>
      <c r="I29" s="964">
        <f>H29</f>
        <v>7.6388888888888784E-2</v>
      </c>
      <c r="J29" s="1117" t="s">
        <v>386</v>
      </c>
      <c r="L29" s="1370" t="s">
        <v>36</v>
      </c>
      <c r="M29" s="902"/>
    </row>
    <row r="30" spans="1:14" ht="48">
      <c r="A30" s="1467"/>
      <c r="B30" s="1468" t="s">
        <v>347</v>
      </c>
      <c r="C30" s="1151">
        <v>44868</v>
      </c>
      <c r="D30" s="1464" t="s">
        <v>38</v>
      </c>
      <c r="E30" s="931"/>
      <c r="F30" s="882"/>
      <c r="G30" s="882"/>
      <c r="H30" s="882"/>
      <c r="I30" s="931"/>
      <c r="J30" s="882"/>
      <c r="K30" s="882"/>
      <c r="L30" s="1172" t="s">
        <v>36</v>
      </c>
      <c r="M30" s="985" t="s">
        <v>555</v>
      </c>
    </row>
    <row r="31" spans="1:14" ht="48">
      <c r="A31" s="1155" t="s">
        <v>122</v>
      </c>
      <c r="B31" s="1147" t="s">
        <v>260</v>
      </c>
      <c r="C31" s="1148">
        <v>44877</v>
      </c>
      <c r="D31" s="1461">
        <v>44852</v>
      </c>
      <c r="E31" s="964">
        <v>0.11805555555555557</v>
      </c>
      <c r="F31" s="1129">
        <v>44852</v>
      </c>
      <c r="G31" s="1295">
        <v>0.10416666666666663</v>
      </c>
      <c r="H31" s="1295">
        <v>0.10416666666666663</v>
      </c>
      <c r="I31" s="964">
        <f>H31</f>
        <v>0.10416666666666663</v>
      </c>
      <c r="J31" s="1117" t="s">
        <v>556</v>
      </c>
      <c r="L31" s="1370" t="s">
        <v>24</v>
      </c>
      <c r="M31" s="902" t="s">
        <v>557</v>
      </c>
      <c r="N31" s="1470">
        <f>(SUM(H31)-E31)*24</f>
        <v>-0.33333333333333448</v>
      </c>
    </row>
    <row r="32" spans="1:14">
      <c r="A32" s="1143" t="s">
        <v>110</v>
      </c>
      <c r="B32" s="1144" t="s">
        <v>388</v>
      </c>
      <c r="C32" s="1145">
        <v>44871</v>
      </c>
      <c r="D32" s="1462">
        <v>44858</v>
      </c>
      <c r="E32" s="968">
        <v>0.10416666666666667</v>
      </c>
      <c r="F32" s="1127">
        <v>44858</v>
      </c>
      <c r="G32" s="1300">
        <v>0.12847222222222227</v>
      </c>
      <c r="H32" s="1300">
        <v>0.12847222222222227</v>
      </c>
      <c r="I32" s="968">
        <f>H32</f>
        <v>0.12847222222222227</v>
      </c>
      <c r="J32" s="892" t="s">
        <v>306</v>
      </c>
      <c r="K32" s="875"/>
      <c r="L32" s="1369"/>
      <c r="M32" s="880" t="s">
        <v>558</v>
      </c>
      <c r="N32" s="1470">
        <f>(SUM(H32)-E32)*24</f>
        <v>0.58333333333333426</v>
      </c>
    </row>
    <row r="33" spans="1:15">
      <c r="A33" s="1155"/>
      <c r="B33" s="1147" t="s">
        <v>336</v>
      </c>
      <c r="C33" s="1148">
        <v>45080</v>
      </c>
      <c r="D33" s="1461">
        <v>44858</v>
      </c>
      <c r="L33" s="1370" t="s">
        <v>123</v>
      </c>
      <c r="M33" s="902"/>
    </row>
    <row r="34" spans="1:15">
      <c r="A34" s="1463"/>
      <c r="B34" s="547" t="s">
        <v>559</v>
      </c>
      <c r="C34" s="1148">
        <v>44871</v>
      </c>
      <c r="D34" s="1461">
        <v>44858</v>
      </c>
      <c r="L34" s="1157" t="s">
        <v>46</v>
      </c>
      <c r="M34" s="902"/>
    </row>
    <row r="35" spans="1:15">
      <c r="A35" s="1155"/>
      <c r="B35" s="1147" t="s">
        <v>332</v>
      </c>
      <c r="C35" s="1148">
        <v>44860</v>
      </c>
      <c r="D35" s="1461">
        <v>44858</v>
      </c>
      <c r="L35" s="1370" t="s">
        <v>24</v>
      </c>
      <c r="M35" s="902" t="s">
        <v>527</v>
      </c>
    </row>
    <row r="36" spans="1:15">
      <c r="A36" s="1155"/>
      <c r="B36" s="1147" t="s">
        <v>334</v>
      </c>
      <c r="C36" s="1148">
        <v>45045</v>
      </c>
      <c r="D36" s="1461">
        <v>44858</v>
      </c>
      <c r="M36" s="902"/>
    </row>
    <row r="37" spans="1:15">
      <c r="A37" s="1463"/>
      <c r="B37" s="547" t="s">
        <v>336</v>
      </c>
      <c r="C37" s="1148">
        <v>45080</v>
      </c>
      <c r="D37" s="1461">
        <v>44858</v>
      </c>
      <c r="L37" s="1157" t="s">
        <v>123</v>
      </c>
      <c r="M37" s="902"/>
    </row>
    <row r="38" spans="1:15" ht="24">
      <c r="A38" s="1463"/>
      <c r="B38" s="547" t="s">
        <v>494</v>
      </c>
      <c r="C38" s="1148" t="s">
        <v>38</v>
      </c>
      <c r="D38" s="1461" t="s">
        <v>38</v>
      </c>
      <c r="L38" s="1157"/>
      <c r="M38" s="902" t="s">
        <v>560</v>
      </c>
    </row>
    <row r="39" spans="1:15" ht="60">
      <c r="A39" s="1191" t="s">
        <v>112</v>
      </c>
      <c r="B39" s="1189" t="s">
        <v>260</v>
      </c>
      <c r="C39" s="1190">
        <v>44863</v>
      </c>
      <c r="D39" s="1469">
        <v>44859</v>
      </c>
      <c r="E39" s="1460">
        <v>4.8611111111111112E-2</v>
      </c>
      <c r="F39" s="1471">
        <v>44859</v>
      </c>
      <c r="G39" s="1472">
        <v>9.375E-2</v>
      </c>
      <c r="H39" s="1472">
        <v>9.375E-2</v>
      </c>
      <c r="I39" s="1460">
        <f>H39</f>
        <v>9.375E-2</v>
      </c>
      <c r="J39" s="1473" t="s">
        <v>306</v>
      </c>
      <c r="K39" s="1448"/>
      <c r="L39" s="1445" t="s">
        <v>24</v>
      </c>
      <c r="M39" s="1449" t="s">
        <v>561</v>
      </c>
      <c r="N39" s="1470">
        <f>(SUM(H39)-E39)*24</f>
        <v>1.0833333333333333</v>
      </c>
    </row>
    <row r="40" spans="1:15" ht="24">
      <c r="A40" s="1156" t="s">
        <v>120</v>
      </c>
      <c r="B40" s="1147" t="s">
        <v>332</v>
      </c>
      <c r="C40" s="1148">
        <v>44861</v>
      </c>
      <c r="D40" s="1461">
        <v>44860</v>
      </c>
      <c r="E40" s="964">
        <v>0.10416666666666667</v>
      </c>
      <c r="F40" s="1129">
        <v>44860</v>
      </c>
      <c r="G40" s="1295">
        <v>9.0277777777777735E-2</v>
      </c>
      <c r="H40" s="1295">
        <v>9.0277777777777735E-2</v>
      </c>
      <c r="I40" s="964">
        <f>H40</f>
        <v>9.0277777777777735E-2</v>
      </c>
      <c r="J40" s="1117" t="s">
        <v>306</v>
      </c>
      <c r="L40" s="1370" t="s">
        <v>24</v>
      </c>
      <c r="M40" s="902" t="s">
        <v>562</v>
      </c>
      <c r="N40" s="1470">
        <f>(SUM(H40:H41)-E40)*24</f>
        <v>1.3333333333333317</v>
      </c>
    </row>
    <row r="41" spans="1:15">
      <c r="A41" s="1252"/>
      <c r="B41" s="1150"/>
      <c r="C41" s="1151"/>
      <c r="D41" s="1464"/>
      <c r="E41" s="969"/>
      <c r="F41" s="1134">
        <v>44861</v>
      </c>
      <c r="G41" s="1303">
        <v>6.944444444444442E-2</v>
      </c>
      <c r="H41" s="1303">
        <v>6.944444444444442E-2</v>
      </c>
      <c r="I41" s="1135">
        <f>H41</f>
        <v>6.944444444444442E-2</v>
      </c>
      <c r="J41" s="942" t="s">
        <v>306</v>
      </c>
      <c r="K41" s="882"/>
      <c r="L41" s="1372"/>
      <c r="M41" s="985"/>
      <c r="N41" s="1470"/>
    </row>
    <row r="42" spans="1:15" ht="62.25" customHeight="1">
      <c r="A42" s="1156" t="s">
        <v>159</v>
      </c>
      <c r="B42" s="1147" t="s">
        <v>22</v>
      </c>
      <c r="C42" s="1148">
        <v>44887</v>
      </c>
      <c r="D42" s="1461" t="s">
        <v>38</v>
      </c>
      <c r="E42" s="964"/>
      <c r="L42" s="1370" t="s">
        <v>24</v>
      </c>
      <c r="M42" s="902" t="s">
        <v>563</v>
      </c>
      <c r="O42" s="1087" t="s">
        <v>564</v>
      </c>
    </row>
    <row r="43" spans="1:15" ht="36">
      <c r="A43" s="1143" t="s">
        <v>40</v>
      </c>
      <c r="B43" s="1144" t="s">
        <v>332</v>
      </c>
      <c r="C43" s="1145">
        <v>44863</v>
      </c>
      <c r="D43" s="1462">
        <v>44861</v>
      </c>
      <c r="E43" s="968">
        <v>0.18055555555555555</v>
      </c>
      <c r="F43" s="1127">
        <v>44861</v>
      </c>
      <c r="G43" s="1300">
        <v>3.125E-2</v>
      </c>
      <c r="H43" s="1300">
        <v>3.125E-2</v>
      </c>
      <c r="I43" s="1128">
        <f t="shared" ref="I43:I51" si="1">H43</f>
        <v>3.125E-2</v>
      </c>
      <c r="J43" s="892" t="s">
        <v>337</v>
      </c>
      <c r="K43" s="1475"/>
      <c r="L43" s="1369" t="s">
        <v>24</v>
      </c>
      <c r="M43" s="880" t="s">
        <v>565</v>
      </c>
      <c r="N43" s="1470">
        <f>(SUM(H43:H48)-E43)*24</f>
        <v>2.75</v>
      </c>
    </row>
    <row r="44" spans="1:15">
      <c r="A44" s="1155"/>
      <c r="B44" s="1147" t="s">
        <v>345</v>
      </c>
      <c r="C44" s="1148">
        <v>45048</v>
      </c>
      <c r="D44" s="1461">
        <v>44862</v>
      </c>
      <c r="F44" s="1129">
        <v>44861</v>
      </c>
      <c r="G44" s="1295">
        <v>0.125</v>
      </c>
      <c r="H44" s="1295">
        <v>0.125</v>
      </c>
      <c r="I44" s="964">
        <f t="shared" si="1"/>
        <v>0.125</v>
      </c>
      <c r="J44" s="1117" t="s">
        <v>340</v>
      </c>
      <c r="L44" s="1370" t="s">
        <v>341</v>
      </c>
      <c r="M44" s="902"/>
    </row>
    <row r="45" spans="1:15" ht="24">
      <c r="A45" s="1155"/>
      <c r="B45" s="1147" t="s">
        <v>260</v>
      </c>
      <c r="C45" s="1148">
        <v>44874</v>
      </c>
      <c r="D45" s="1461">
        <v>44862</v>
      </c>
      <c r="F45" s="1129">
        <v>44861</v>
      </c>
      <c r="G45" s="1295">
        <v>4.1666666666666741E-2</v>
      </c>
      <c r="H45" s="1295">
        <v>4.1666666666666741E-2</v>
      </c>
      <c r="I45" s="964">
        <f t="shared" si="1"/>
        <v>4.1666666666666741E-2</v>
      </c>
      <c r="J45" s="1117" t="s">
        <v>340</v>
      </c>
      <c r="L45" s="1370" t="s">
        <v>24</v>
      </c>
      <c r="M45" s="902" t="s">
        <v>492</v>
      </c>
    </row>
    <row r="46" spans="1:15" ht="144">
      <c r="A46" s="1463"/>
      <c r="B46" s="547" t="s">
        <v>566</v>
      </c>
      <c r="C46" s="1148">
        <v>44874</v>
      </c>
      <c r="D46" s="1461">
        <v>44861</v>
      </c>
      <c r="F46" s="1031">
        <v>44861</v>
      </c>
      <c r="G46" s="1139">
        <v>2.0833333333333259E-2</v>
      </c>
      <c r="H46" s="1139">
        <v>2.0833333333333259E-2</v>
      </c>
      <c r="I46" s="964">
        <f t="shared" si="1"/>
        <v>2.0833333333333259E-2</v>
      </c>
      <c r="J46" s="874" t="s">
        <v>343</v>
      </c>
      <c r="K46" s="122"/>
      <c r="L46" s="1157" t="s">
        <v>341</v>
      </c>
      <c r="M46" s="902" t="s">
        <v>567</v>
      </c>
    </row>
    <row r="47" spans="1:15" ht="24">
      <c r="A47" s="1155"/>
      <c r="B47" s="1147" t="s">
        <v>339</v>
      </c>
      <c r="C47" s="1148">
        <v>44874</v>
      </c>
      <c r="D47" s="1461" t="s">
        <v>38</v>
      </c>
      <c r="F47" s="1031">
        <v>44862</v>
      </c>
      <c r="G47" s="1139">
        <v>2.0833333333333315E-2</v>
      </c>
      <c r="H47" s="1139">
        <v>2.0833333333333315E-2</v>
      </c>
      <c r="I47" s="964">
        <f t="shared" si="1"/>
        <v>2.0833333333333315E-2</v>
      </c>
      <c r="J47" s="874" t="s">
        <v>337</v>
      </c>
      <c r="K47" s="134"/>
      <c r="L47" s="1370" t="s">
        <v>341</v>
      </c>
      <c r="M47" s="902" t="s">
        <v>568</v>
      </c>
    </row>
    <row r="48" spans="1:15">
      <c r="A48" s="1155"/>
      <c r="B48" s="1147"/>
      <c r="C48" s="1148"/>
      <c r="D48" s="1461"/>
      <c r="F48" s="1129">
        <v>44862</v>
      </c>
      <c r="G48" s="1295">
        <v>5.555555555555558E-2</v>
      </c>
      <c r="H48" s="1295">
        <v>5.555555555555558E-2</v>
      </c>
      <c r="I48" s="964">
        <f t="shared" si="1"/>
        <v>5.555555555555558E-2</v>
      </c>
      <c r="J48" s="1117" t="s">
        <v>340</v>
      </c>
      <c r="L48" s="1370"/>
      <c r="M48" s="902"/>
    </row>
    <row r="49" spans="1:14">
      <c r="A49" s="1143" t="s">
        <v>43</v>
      </c>
      <c r="B49" s="1144" t="s">
        <v>260</v>
      </c>
      <c r="C49" s="1145">
        <v>44918</v>
      </c>
      <c r="D49" s="1462">
        <v>44862</v>
      </c>
      <c r="E49" s="968">
        <v>0.13194444444444445</v>
      </c>
      <c r="F49" s="1127">
        <v>44862</v>
      </c>
      <c r="G49" s="1300">
        <v>4.8611111111111049E-2</v>
      </c>
      <c r="H49" s="1300">
        <v>4.8611111111111049E-2</v>
      </c>
      <c r="I49" s="968">
        <f t="shared" si="1"/>
        <v>4.8611111111111049E-2</v>
      </c>
      <c r="J49" s="892" t="s">
        <v>569</v>
      </c>
      <c r="K49" s="875"/>
      <c r="L49" s="1369" t="s">
        <v>95</v>
      </c>
      <c r="M49" s="880" t="s">
        <v>570</v>
      </c>
      <c r="N49" s="1470">
        <f>(SUM(H49:H51)-E49)*24</f>
        <v>2.7499999999999973</v>
      </c>
    </row>
    <row r="50" spans="1:14">
      <c r="A50" s="1155"/>
      <c r="B50" s="1147" t="s">
        <v>332</v>
      </c>
      <c r="C50" s="1148">
        <v>44867</v>
      </c>
      <c r="D50" s="1461">
        <v>44863</v>
      </c>
      <c r="F50" s="1031">
        <v>44862</v>
      </c>
      <c r="G50" s="1295">
        <v>9.0277777777777679E-2</v>
      </c>
      <c r="H50" s="1295">
        <v>9.0277777777777679E-2</v>
      </c>
      <c r="I50" s="964">
        <f t="shared" si="1"/>
        <v>9.0277777777777679E-2</v>
      </c>
      <c r="J50" s="874" t="s">
        <v>361</v>
      </c>
      <c r="L50" s="1370" t="s">
        <v>58</v>
      </c>
      <c r="M50" s="902" t="s">
        <v>245</v>
      </c>
    </row>
    <row r="51" spans="1:14" ht="12.75" customHeight="1">
      <c r="A51" s="1155"/>
      <c r="B51" s="1147" t="s">
        <v>228</v>
      </c>
      <c r="C51" s="1148"/>
      <c r="D51" s="1461" t="s">
        <v>38</v>
      </c>
      <c r="F51" s="1031">
        <v>44863</v>
      </c>
      <c r="G51" s="1295">
        <v>0.10763888888888895</v>
      </c>
      <c r="H51" s="1295">
        <v>0.10763888888888895</v>
      </c>
      <c r="I51" s="964">
        <f t="shared" si="1"/>
        <v>0.10763888888888895</v>
      </c>
      <c r="J51" s="874" t="s">
        <v>361</v>
      </c>
      <c r="L51" s="1370" t="s">
        <v>46</v>
      </c>
      <c r="M51" s="1801" t="s">
        <v>571</v>
      </c>
    </row>
    <row r="52" spans="1:14" ht="20.25" customHeight="1">
      <c r="A52" s="1467"/>
      <c r="B52" s="1468" t="s">
        <v>229</v>
      </c>
      <c r="C52" s="1151">
        <v>44876</v>
      </c>
      <c r="D52" s="1464" t="s">
        <v>38</v>
      </c>
      <c r="E52" s="931"/>
      <c r="F52" s="882"/>
      <c r="G52" s="882"/>
      <c r="H52" s="882"/>
      <c r="I52" s="931"/>
      <c r="J52" s="882"/>
      <c r="K52" s="882"/>
      <c r="L52" s="1172" t="s">
        <v>46</v>
      </c>
      <c r="M52" s="1802"/>
    </row>
    <row r="53" spans="1:14" ht="24">
      <c r="A53" s="1155" t="s">
        <v>126</v>
      </c>
      <c r="B53" s="1147" t="s">
        <v>346</v>
      </c>
      <c r="C53" s="1148">
        <v>44878</v>
      </c>
      <c r="D53" s="1461">
        <v>44863</v>
      </c>
      <c r="E53" s="964">
        <v>6.25E-2</v>
      </c>
      <c r="F53" s="1031">
        <v>44863</v>
      </c>
      <c r="G53" s="1295">
        <v>2.083333333333337E-2</v>
      </c>
      <c r="H53" s="1295">
        <v>2.083333333333337E-2</v>
      </c>
      <c r="I53" s="964">
        <f>H53</f>
        <v>2.083333333333337E-2</v>
      </c>
      <c r="J53" s="874" t="s">
        <v>572</v>
      </c>
      <c r="L53" s="1163" t="s">
        <v>127</v>
      </c>
      <c r="M53" s="902" t="s">
        <v>570</v>
      </c>
      <c r="N53" s="1470">
        <f>(SUM(H53:H55)-E53)*24</f>
        <v>1.0000000000000018</v>
      </c>
    </row>
    <row r="54" spans="1:14" ht="60">
      <c r="A54" s="1155"/>
      <c r="B54" s="1147" t="s">
        <v>260</v>
      </c>
      <c r="C54" s="1148">
        <v>44878</v>
      </c>
      <c r="D54" s="1461">
        <v>44863</v>
      </c>
      <c r="F54" s="1031">
        <v>44863</v>
      </c>
      <c r="G54" s="1139">
        <v>1.736111111111116E-2</v>
      </c>
      <c r="H54" s="1139">
        <v>1.736111111111116E-2</v>
      </c>
      <c r="I54" s="964">
        <f>H54</f>
        <v>1.736111111111116E-2</v>
      </c>
      <c r="J54" s="874" t="s">
        <v>573</v>
      </c>
      <c r="K54" s="134"/>
      <c r="L54" s="1163" t="s">
        <v>127</v>
      </c>
      <c r="M54" s="902" t="s">
        <v>574</v>
      </c>
    </row>
    <row r="55" spans="1:14">
      <c r="A55" s="1155"/>
      <c r="B55" s="1147"/>
      <c r="C55" s="1148"/>
      <c r="D55" s="1461"/>
      <c r="F55" s="1031">
        <v>44863</v>
      </c>
      <c r="G55" s="1295">
        <v>6.597222222222221E-2</v>
      </c>
      <c r="H55" s="1295">
        <v>6.597222222222221E-2</v>
      </c>
      <c r="I55" s="964">
        <f>H55</f>
        <v>6.597222222222221E-2</v>
      </c>
      <c r="J55" s="874" t="s">
        <v>575</v>
      </c>
      <c r="L55" s="1163"/>
      <c r="M55" s="902"/>
    </row>
    <row r="56" spans="1:14" ht="36">
      <c r="A56" s="1143" t="s">
        <v>116</v>
      </c>
      <c r="B56" s="1144" t="s">
        <v>260</v>
      </c>
      <c r="C56" s="1145">
        <v>44866</v>
      </c>
      <c r="D56" s="1462">
        <v>44864</v>
      </c>
      <c r="E56" s="968">
        <v>0.125</v>
      </c>
      <c r="F56" s="1127">
        <v>44863</v>
      </c>
      <c r="G56" s="1300">
        <v>2.083333333333337E-2</v>
      </c>
      <c r="H56" s="1300">
        <v>2.083333333333337E-2</v>
      </c>
      <c r="I56" s="968">
        <f>H56</f>
        <v>2.083333333333337E-2</v>
      </c>
      <c r="J56" s="892" t="s">
        <v>573</v>
      </c>
      <c r="K56" s="875"/>
      <c r="L56" s="1371" t="s">
        <v>24</v>
      </c>
      <c r="M56" s="880" t="s">
        <v>576</v>
      </c>
      <c r="N56" s="1470">
        <f>(SUM(H56:H57)-E56)*24</f>
        <v>-0.33333333333333215</v>
      </c>
    </row>
    <row r="57" spans="1:14">
      <c r="A57" s="1156"/>
      <c r="B57" s="1147" t="s">
        <v>324</v>
      </c>
      <c r="C57" s="1148">
        <v>45052</v>
      </c>
      <c r="D57" s="1461">
        <v>44864</v>
      </c>
      <c r="F57" s="1129">
        <v>44864</v>
      </c>
      <c r="G57" s="1295">
        <v>9.027777777777779E-2</v>
      </c>
      <c r="H57" s="1295">
        <v>9.027777777777779E-2</v>
      </c>
      <c r="I57" s="964">
        <f>H57</f>
        <v>9.027777777777779E-2</v>
      </c>
      <c r="J57" s="1117" t="s">
        <v>353</v>
      </c>
      <c r="L57" s="1370" t="s">
        <v>46</v>
      </c>
      <c r="M57" s="902"/>
    </row>
    <row r="58" spans="1:14">
      <c r="A58" s="1155"/>
      <c r="B58" s="1147" t="s">
        <v>332</v>
      </c>
      <c r="C58" s="1148">
        <v>44867</v>
      </c>
      <c r="D58" s="1461">
        <v>44864</v>
      </c>
      <c r="L58" s="1370" t="s">
        <v>24</v>
      </c>
      <c r="M58" s="902" t="s">
        <v>245</v>
      </c>
    </row>
    <row r="59" spans="1:14">
      <c r="A59" s="1154" t="s">
        <v>49</v>
      </c>
      <c r="B59" s="1144" t="s">
        <v>332</v>
      </c>
      <c r="C59" s="1145">
        <v>44852</v>
      </c>
      <c r="D59" s="1462">
        <v>44865</v>
      </c>
      <c r="E59" s="968">
        <v>7.6388888888888895E-2</v>
      </c>
      <c r="F59" s="1127">
        <v>44864</v>
      </c>
      <c r="G59" s="1300">
        <v>5.2083333333333259E-2</v>
      </c>
      <c r="H59" s="1300">
        <v>5.2083333333333259E-2</v>
      </c>
      <c r="I59" s="968">
        <f>H59</f>
        <v>5.2083333333333259E-2</v>
      </c>
      <c r="J59" s="892" t="s">
        <v>577</v>
      </c>
      <c r="K59" s="875"/>
      <c r="L59" s="1369" t="s">
        <v>24</v>
      </c>
      <c r="M59" s="880" t="s">
        <v>570</v>
      </c>
      <c r="N59" s="1470">
        <f>(SUM(H59:H60)-E59)*24</f>
        <v>2.1666666666666656</v>
      </c>
    </row>
    <row r="60" spans="1:14">
      <c r="A60" s="1252"/>
      <c r="B60" s="1150" t="s">
        <v>246</v>
      </c>
      <c r="C60" s="1151">
        <v>45127</v>
      </c>
      <c r="D60" s="1464">
        <v>44865</v>
      </c>
      <c r="E60" s="931"/>
      <c r="F60" s="1134">
        <v>44865</v>
      </c>
      <c r="G60" s="1303">
        <v>0.11458333333333337</v>
      </c>
      <c r="H60" s="1303">
        <v>0.11458333333333337</v>
      </c>
      <c r="I60" s="969">
        <f>H60</f>
        <v>0.11458333333333337</v>
      </c>
      <c r="J60" s="942" t="s">
        <v>243</v>
      </c>
      <c r="K60" s="882"/>
      <c r="L60" s="1372" t="s">
        <v>46</v>
      </c>
      <c r="M60" s="985"/>
    </row>
    <row r="61" spans="1:14" ht="60">
      <c r="A61" s="1156" t="s">
        <v>128</v>
      </c>
      <c r="B61" s="1147" t="s">
        <v>260</v>
      </c>
      <c r="C61" s="1148">
        <v>44882</v>
      </c>
      <c r="D61" s="1461">
        <v>44865</v>
      </c>
      <c r="E61" s="964">
        <v>7.6388888888888895E-2</v>
      </c>
      <c r="F61" s="1129">
        <v>44865</v>
      </c>
      <c r="G61" s="1295">
        <v>5.555555555555558E-2</v>
      </c>
      <c r="H61" s="1295">
        <v>5.555555555555558E-2</v>
      </c>
      <c r="I61" s="964">
        <f>H61</f>
        <v>5.555555555555558E-2</v>
      </c>
      <c r="J61" s="1117" t="s">
        <v>578</v>
      </c>
      <c r="L61" s="1370" t="s">
        <v>24</v>
      </c>
      <c r="M61" s="902" t="s">
        <v>579</v>
      </c>
      <c r="N61" s="1470">
        <f>(SUM(H61:H63)-E61)*24</f>
        <v>2.9166666666666683</v>
      </c>
    </row>
    <row r="62" spans="1:14">
      <c r="A62" s="1156"/>
      <c r="B62" s="1147" t="s">
        <v>227</v>
      </c>
      <c r="C62" s="1148">
        <v>44882</v>
      </c>
      <c r="D62" s="1461">
        <v>44865</v>
      </c>
      <c r="F62" s="1129">
        <v>44865</v>
      </c>
      <c r="G62" s="1295">
        <v>9.375E-2</v>
      </c>
      <c r="H62" s="1295">
        <v>9.375E-2</v>
      </c>
      <c r="I62" s="964">
        <f>H62</f>
        <v>9.375E-2</v>
      </c>
      <c r="J62" s="1117" t="s">
        <v>580</v>
      </c>
      <c r="L62" s="1370" t="s">
        <v>46</v>
      </c>
      <c r="M62" s="902"/>
    </row>
    <row r="63" spans="1:14">
      <c r="A63" s="1252"/>
      <c r="B63" s="1150" t="s">
        <v>228</v>
      </c>
      <c r="C63" s="1151">
        <v>44882</v>
      </c>
      <c r="D63" s="1464">
        <v>44865</v>
      </c>
      <c r="E63" s="931"/>
      <c r="F63" s="1032">
        <v>44865</v>
      </c>
      <c r="G63" s="1303">
        <v>4.861111111111116E-2</v>
      </c>
      <c r="H63" s="1303">
        <v>4.861111111111116E-2</v>
      </c>
      <c r="I63" s="969">
        <f>H63</f>
        <v>4.861111111111116E-2</v>
      </c>
      <c r="J63" s="882" t="s">
        <v>581</v>
      </c>
      <c r="K63" s="882"/>
      <c r="L63" s="1372" t="s">
        <v>46</v>
      </c>
      <c r="M63" s="985"/>
    </row>
    <row r="64" spans="1:14" ht="24">
      <c r="H64" s="1051" t="s">
        <v>233</v>
      </c>
      <c r="I64" s="1140">
        <f>SUM(H2:H63)</f>
        <v>3.1319444444444451</v>
      </c>
    </row>
    <row r="65" spans="3:9">
      <c r="C65" s="1459" t="s">
        <v>582</v>
      </c>
      <c r="D65" s="1141">
        <f>SUM(E7:E63)</f>
        <v>2.0277777777777781</v>
      </c>
      <c r="H65" s="1001" t="s">
        <v>234</v>
      </c>
      <c r="I65" s="1141">
        <f>SUM(I2:I63)</f>
        <v>3.1319444444444451</v>
      </c>
    </row>
    <row r="67" spans="3:9" ht="24">
      <c r="C67" s="1478" t="s">
        <v>583</v>
      </c>
      <c r="D67" s="1330">
        <v>2.9618055555555554</v>
      </c>
    </row>
    <row r="68" spans="3:9">
      <c r="D68" s="1474"/>
    </row>
  </sheetData>
  <mergeCells count="1">
    <mergeCell ref="M51:M52"/>
  </mergeCells>
  <conditionalFormatting sqref="C7:C63">
    <cfRule type="cellIs" dxfId="40" priority="6" stopIfTrue="1" operator="lessThan">
      <formula>$W$1</formula>
    </cfRule>
    <cfRule type="cellIs" dxfId="39" priority="7" stopIfTrue="1" operator="greaterThan">
      <formula>#REF!</formula>
    </cfRule>
    <cfRule type="cellIs" dxfId="38" priority="8" stopIfTrue="1" operator="between">
      <formula>$W$1</formula>
      <formula>#REF!</formula>
    </cfRule>
    <cfRule type="cellIs" dxfId="37" priority="9" stopIfTrue="1" operator="between">
      <formula>#REF!</formula>
      <formula>#REF!</formula>
    </cfRule>
  </conditionalFormatting>
  <conditionalFormatting sqref="N2:N23 N25:N63">
    <cfRule type="cellIs" dxfId="36" priority="1" operator="greaterThan">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pane ySplit="1" topLeftCell="A39" activePane="bottomLeft" state="frozen"/>
      <selection pane="bottomLeft" activeCell="D41" sqref="D41"/>
    </sheetView>
  </sheetViews>
  <sheetFormatPr baseColWidth="10" defaultColWidth="9.1796875" defaultRowHeight="12"/>
  <cols>
    <col min="1" max="1" width="20.54296875" style="1368" customWidth="1"/>
    <col min="2" max="2" width="12.54296875" style="1368" customWidth="1"/>
    <col min="3" max="3" width="11.81640625" style="1424" customWidth="1"/>
    <col min="4" max="4" width="14.1796875" style="932" bestFit="1" customWidth="1"/>
    <col min="5" max="5" width="9.1796875" style="932"/>
    <col min="6" max="6" width="9.453125" style="1368" bestFit="1" customWidth="1"/>
    <col min="7" max="7" width="9.1796875" style="1368"/>
    <col min="8" max="9" width="10.54296875" style="1368" customWidth="1"/>
    <col min="10" max="10" width="15.26953125" style="1368" customWidth="1"/>
    <col min="11" max="11" width="9.1796875" style="1368"/>
    <col min="12" max="12" width="13" style="1368" customWidth="1"/>
    <col min="13" max="13" width="26" style="1427" customWidth="1"/>
    <col min="14" max="14" width="13.453125" style="1368" bestFit="1" customWidth="1"/>
    <col min="15" max="16384" width="9.1796875" style="1368"/>
  </cols>
  <sheetData>
    <row r="1" spans="1:15" ht="36">
      <c r="A1" s="1374" t="s">
        <v>212</v>
      </c>
      <c r="B1" s="1374" t="s">
        <v>213</v>
      </c>
      <c r="C1" s="1374" t="s">
        <v>214</v>
      </c>
      <c r="D1" s="1375" t="s">
        <v>215</v>
      </c>
      <c r="E1" s="1373" t="s">
        <v>216</v>
      </c>
      <c r="F1" s="1373" t="s">
        <v>217</v>
      </c>
      <c r="G1" s="1373" t="s">
        <v>218</v>
      </c>
      <c r="H1" s="1376" t="s">
        <v>219</v>
      </c>
      <c r="I1" s="1377" t="s">
        <v>220</v>
      </c>
      <c r="J1" s="1373" t="s">
        <v>221</v>
      </c>
      <c r="K1" s="1373" t="s">
        <v>222</v>
      </c>
      <c r="L1" s="1373" t="s">
        <v>223</v>
      </c>
      <c r="M1" s="1373" t="s">
        <v>224</v>
      </c>
    </row>
    <row r="2" spans="1:15" ht="14.5">
      <c r="A2" s="1378" t="s">
        <v>47</v>
      </c>
      <c r="B2" s="1379" t="s">
        <v>260</v>
      </c>
      <c r="C2" s="1380" t="s">
        <v>38</v>
      </c>
      <c r="D2" s="1381">
        <v>44816</v>
      </c>
      <c r="E2" s="1382"/>
      <c r="F2" s="1383">
        <v>44813</v>
      </c>
      <c r="G2" s="1384">
        <v>3.4722222222222099E-2</v>
      </c>
      <c r="H2" s="1384">
        <v>3.4722222222222099E-2</v>
      </c>
      <c r="I2" s="1384">
        <f t="shared" ref="I2:I7" si="0">H2</f>
        <v>3.4722222222222099E-2</v>
      </c>
      <c r="J2" s="1386" t="s">
        <v>529</v>
      </c>
      <c r="L2" s="1370" t="s">
        <v>95</v>
      </c>
      <c r="M2" s="1387" t="s">
        <v>584</v>
      </c>
    </row>
    <row r="3" spans="1:15" ht="14.5">
      <c r="A3" s="1378"/>
      <c r="B3" s="1379"/>
      <c r="C3" s="1380"/>
      <c r="D3" s="1381"/>
      <c r="E3" s="1382"/>
      <c r="F3" s="1383">
        <v>44814</v>
      </c>
      <c r="G3" s="1384">
        <v>0.11805555555555558</v>
      </c>
      <c r="H3" s="1384">
        <v>0.11805555555555558</v>
      </c>
      <c r="I3" s="1384">
        <f t="shared" si="0"/>
        <v>0.11805555555555558</v>
      </c>
      <c r="J3" s="1386" t="s">
        <v>321</v>
      </c>
      <c r="L3" s="1370"/>
      <c r="M3" s="1387"/>
    </row>
    <row r="4" spans="1:15" ht="14.5">
      <c r="A4" s="1378"/>
      <c r="B4" s="1379"/>
      <c r="C4" s="1380"/>
      <c r="D4" s="1381"/>
      <c r="E4" s="1382"/>
      <c r="F4" s="1383">
        <v>44815</v>
      </c>
      <c r="G4" s="1384">
        <v>7.9861111111111105E-2</v>
      </c>
      <c r="H4" s="1384">
        <v>7.9861111111111105E-2</v>
      </c>
      <c r="I4" s="1384">
        <f t="shared" si="0"/>
        <v>7.9861111111111105E-2</v>
      </c>
      <c r="J4" s="1386" t="s">
        <v>321</v>
      </c>
      <c r="L4" s="1370"/>
      <c r="M4" s="1387"/>
    </row>
    <row r="5" spans="1:15" ht="14.5">
      <c r="A5" s="1378"/>
      <c r="B5" s="1379"/>
      <c r="C5" s="1380"/>
      <c r="D5" s="1381"/>
      <c r="E5" s="1382"/>
      <c r="F5" s="1383">
        <v>44815</v>
      </c>
      <c r="G5" s="1384">
        <v>9.0277777777777762E-2</v>
      </c>
      <c r="H5" s="1384">
        <v>9.0277777777777762E-2</v>
      </c>
      <c r="I5" s="1384">
        <f t="shared" si="0"/>
        <v>9.0277777777777762E-2</v>
      </c>
      <c r="J5" s="1386" t="s">
        <v>321</v>
      </c>
      <c r="L5" s="1370"/>
      <c r="M5" s="1387"/>
    </row>
    <row r="6" spans="1:15" ht="14.5">
      <c r="A6" s="1378"/>
      <c r="B6" s="1379"/>
      <c r="C6" s="1380"/>
      <c r="D6" s="1381"/>
      <c r="E6" s="1382"/>
      <c r="F6" s="1383">
        <v>44816</v>
      </c>
      <c r="G6" s="1384">
        <v>0.12152777777777779</v>
      </c>
      <c r="H6" s="1384">
        <v>0.12152777777777779</v>
      </c>
      <c r="I6" s="1384">
        <f t="shared" si="0"/>
        <v>0.12152777777777779</v>
      </c>
      <c r="J6" s="1386" t="s">
        <v>310</v>
      </c>
      <c r="L6" s="1370"/>
      <c r="M6" s="1387"/>
    </row>
    <row r="7" spans="1:15" ht="14.5">
      <c r="A7" s="1378"/>
      <c r="B7" s="1379"/>
      <c r="C7" s="1380"/>
      <c r="D7" s="1381"/>
      <c r="E7" s="1382"/>
      <c r="F7" s="1383">
        <v>44816</v>
      </c>
      <c r="G7" s="1384">
        <v>6.9444444444444198E-3</v>
      </c>
      <c r="H7" s="1384">
        <v>6.9444444444444198E-3</v>
      </c>
      <c r="I7" s="1384">
        <f t="shared" si="0"/>
        <v>6.9444444444444198E-3</v>
      </c>
      <c r="J7" s="1386" t="s">
        <v>309</v>
      </c>
      <c r="L7" s="1370"/>
      <c r="M7" s="1387"/>
    </row>
    <row r="8" spans="1:15" ht="14.5">
      <c r="A8" s="1378"/>
      <c r="B8" s="1379"/>
      <c r="C8" s="1380"/>
      <c r="D8" s="1381"/>
      <c r="E8" s="1382"/>
      <c r="F8" s="1410">
        <v>44816</v>
      </c>
      <c r="G8" s="1411">
        <v>3.4722222222222265E-2</v>
      </c>
      <c r="H8" s="1411"/>
      <c r="I8" s="1432"/>
      <c r="J8" s="1413" t="s">
        <v>486</v>
      </c>
      <c r="L8" s="1370"/>
      <c r="M8" s="1387" t="s">
        <v>585</v>
      </c>
    </row>
    <row r="9" spans="1:15" ht="48">
      <c r="A9" s="1388" t="s">
        <v>63</v>
      </c>
      <c r="B9" s="1389" t="s">
        <v>332</v>
      </c>
      <c r="C9" s="1390">
        <v>44824</v>
      </c>
      <c r="D9" s="1391">
        <v>44823</v>
      </c>
      <c r="E9" s="1315">
        <v>0.23611111111111113</v>
      </c>
      <c r="F9" s="1438">
        <v>44823</v>
      </c>
      <c r="G9" s="1433">
        <v>6.25E-2</v>
      </c>
      <c r="H9" s="1453">
        <v>6.25E-2</v>
      </c>
      <c r="I9" s="1454">
        <f t="shared" ref="I9:I23" si="1">H9</f>
        <v>6.25E-2</v>
      </c>
      <c r="J9" s="1434" t="s">
        <v>586</v>
      </c>
      <c r="K9" s="1165"/>
      <c r="L9" s="1369" t="s">
        <v>24</v>
      </c>
      <c r="M9" s="1452" t="s">
        <v>587</v>
      </c>
      <c r="N9" s="1431" t="s">
        <v>588</v>
      </c>
      <c r="O9" s="1427" t="s">
        <v>589</v>
      </c>
    </row>
    <row r="10" spans="1:15" ht="14.5">
      <c r="A10" s="1317"/>
      <c r="B10" s="1379" t="s">
        <v>254</v>
      </c>
      <c r="C10" s="1380">
        <v>45009</v>
      </c>
      <c r="D10" s="1381">
        <v>44823</v>
      </c>
      <c r="E10" s="1240"/>
      <c r="F10" s="1383">
        <v>44823</v>
      </c>
      <c r="G10" s="1384">
        <v>0.125</v>
      </c>
      <c r="H10" s="1384">
        <v>0.125</v>
      </c>
      <c r="I10" s="1385">
        <f t="shared" si="1"/>
        <v>0.125</v>
      </c>
      <c r="J10" s="1386" t="s">
        <v>408</v>
      </c>
      <c r="K10" s="1220"/>
      <c r="L10" s="1370" t="s">
        <v>46</v>
      </c>
      <c r="M10" s="1268"/>
    </row>
    <row r="11" spans="1:15" ht="24">
      <c r="A11" s="1392"/>
      <c r="B11" s="1379" t="s">
        <v>260</v>
      </c>
      <c r="C11" s="1380">
        <v>44838</v>
      </c>
      <c r="D11" s="1381">
        <v>44824</v>
      </c>
      <c r="F11" s="1383">
        <v>44824</v>
      </c>
      <c r="G11" s="1384">
        <v>6.25E-2</v>
      </c>
      <c r="H11" s="1384">
        <v>6.25E-2</v>
      </c>
      <c r="I11" s="1385">
        <f t="shared" si="1"/>
        <v>6.25E-2</v>
      </c>
      <c r="J11" s="1386" t="s">
        <v>408</v>
      </c>
      <c r="L11" s="1370" t="s">
        <v>24</v>
      </c>
      <c r="M11" s="1387" t="s">
        <v>537</v>
      </c>
    </row>
    <row r="12" spans="1:15" ht="14.5">
      <c r="A12" s="1393"/>
      <c r="B12" s="1394"/>
      <c r="C12" s="1395"/>
      <c r="D12" s="1396"/>
      <c r="E12" s="1397"/>
      <c r="F12" s="1398">
        <v>44824</v>
      </c>
      <c r="G12" s="1399">
        <v>4.861111111111116E-2</v>
      </c>
      <c r="H12" s="1399">
        <v>4.861111111111116E-2</v>
      </c>
      <c r="I12" s="1455">
        <f t="shared" si="1"/>
        <v>4.861111111111116E-2</v>
      </c>
      <c r="J12" s="1400" t="s">
        <v>410</v>
      </c>
      <c r="K12" s="1401"/>
      <c r="L12" s="1372"/>
      <c r="M12" s="1402"/>
    </row>
    <row r="13" spans="1:15" ht="14.5">
      <c r="A13" s="1403" t="s">
        <v>67</v>
      </c>
      <c r="B13" s="1379" t="s">
        <v>332</v>
      </c>
      <c r="C13" s="1380">
        <v>44825</v>
      </c>
      <c r="D13" s="1381">
        <v>44824</v>
      </c>
      <c r="E13" s="1382">
        <v>0.17361111111111113</v>
      </c>
      <c r="F13" s="1383">
        <v>44824</v>
      </c>
      <c r="G13" s="1384">
        <v>5.555555555555558E-2</v>
      </c>
      <c r="H13" s="1384">
        <v>5.555555555555558E-2</v>
      </c>
      <c r="I13" s="1456">
        <f t="shared" si="1"/>
        <v>5.555555555555558E-2</v>
      </c>
      <c r="J13" s="1386" t="s">
        <v>414</v>
      </c>
      <c r="L13" s="1370" t="s">
        <v>24</v>
      </c>
      <c r="M13" s="1387" t="s">
        <v>527</v>
      </c>
    </row>
    <row r="14" spans="1:15" ht="24">
      <c r="A14" s="1393"/>
      <c r="B14" s="1394" t="s">
        <v>260</v>
      </c>
      <c r="C14" s="1395">
        <v>44840</v>
      </c>
      <c r="D14" s="1396">
        <v>44825</v>
      </c>
      <c r="E14" s="1397"/>
      <c r="F14" s="1398">
        <v>44825</v>
      </c>
      <c r="G14" s="1399">
        <v>5.5555555555555469E-2</v>
      </c>
      <c r="H14" s="1399">
        <v>5.5555555555555469E-2</v>
      </c>
      <c r="I14" s="1457">
        <f t="shared" si="1"/>
        <v>5.5555555555555469E-2</v>
      </c>
      <c r="J14" s="1400" t="s">
        <v>414</v>
      </c>
      <c r="K14" s="1401"/>
      <c r="L14" s="1372" t="s">
        <v>95</v>
      </c>
      <c r="M14" s="1402" t="s">
        <v>590</v>
      </c>
    </row>
    <row r="15" spans="1:15" ht="72">
      <c r="A15" s="1378" t="s">
        <v>77</v>
      </c>
      <c r="B15" s="1379" t="s">
        <v>332</v>
      </c>
      <c r="C15" s="1380">
        <v>44828</v>
      </c>
      <c r="D15" s="1381">
        <v>44826</v>
      </c>
      <c r="E15" s="1382">
        <v>0.1875</v>
      </c>
      <c r="F15" s="1383">
        <v>44826</v>
      </c>
      <c r="G15" s="1384">
        <v>3.819444444444442E-2</v>
      </c>
      <c r="H15" s="1384">
        <v>3.819444444444442E-2</v>
      </c>
      <c r="I15" s="1456">
        <f t="shared" si="1"/>
        <v>3.819444444444442E-2</v>
      </c>
      <c r="J15" s="1386" t="s">
        <v>591</v>
      </c>
      <c r="L15" s="1370" t="s">
        <v>24</v>
      </c>
      <c r="M15" s="1268" t="s">
        <v>592</v>
      </c>
      <c r="N15" s="1368" t="s">
        <v>593</v>
      </c>
    </row>
    <row r="16" spans="1:15" ht="14.5">
      <c r="A16" s="1378"/>
      <c r="B16" s="1379" t="s">
        <v>346</v>
      </c>
      <c r="C16" s="1380">
        <v>45013</v>
      </c>
      <c r="D16" s="1381">
        <v>44826</v>
      </c>
      <c r="F16" s="1383">
        <v>44826</v>
      </c>
      <c r="G16" s="1384">
        <v>0.14583333333333337</v>
      </c>
      <c r="H16" s="1384">
        <v>0.14583333333333337</v>
      </c>
      <c r="I16" s="1456">
        <f t="shared" si="1"/>
        <v>0.14583333333333337</v>
      </c>
      <c r="J16" s="1386" t="s">
        <v>425</v>
      </c>
      <c r="L16" s="1370" t="s">
        <v>46</v>
      </c>
      <c r="M16" s="1387"/>
    </row>
    <row r="17" spans="1:14" ht="14.5">
      <c r="A17" s="1404"/>
      <c r="B17" s="1405" t="s">
        <v>429</v>
      </c>
      <c r="C17" s="1380">
        <v>44850</v>
      </c>
      <c r="D17" s="1381">
        <v>44826</v>
      </c>
      <c r="F17" s="1383">
        <v>44826</v>
      </c>
      <c r="G17" s="1384">
        <v>8.333333333333337E-2</v>
      </c>
      <c r="H17" s="1384">
        <v>8.333333333333337E-2</v>
      </c>
      <c r="I17" s="1456">
        <f t="shared" si="1"/>
        <v>8.333333333333337E-2</v>
      </c>
      <c r="J17" s="1386" t="s">
        <v>425</v>
      </c>
      <c r="L17" s="1157" t="s">
        <v>46</v>
      </c>
      <c r="M17" s="1387"/>
    </row>
    <row r="18" spans="1:14" ht="24">
      <c r="A18" s="1406"/>
      <c r="B18" s="1394" t="s">
        <v>260</v>
      </c>
      <c r="C18" s="1395">
        <v>44850</v>
      </c>
      <c r="D18" s="1396">
        <v>44826</v>
      </c>
      <c r="E18" s="1397"/>
      <c r="F18" s="1398">
        <v>44827</v>
      </c>
      <c r="G18" s="1399">
        <v>0.12152777777777779</v>
      </c>
      <c r="H18" s="1399">
        <v>0.12152777777777779</v>
      </c>
      <c r="I18" s="1457">
        <f t="shared" si="1"/>
        <v>0.12152777777777779</v>
      </c>
      <c r="J18" s="1400" t="s">
        <v>424</v>
      </c>
      <c r="K18" s="1401"/>
      <c r="L18" s="1372" t="s">
        <v>24</v>
      </c>
      <c r="M18" s="1402" t="s">
        <v>590</v>
      </c>
    </row>
    <row r="19" spans="1:14" ht="14.5">
      <c r="A19" s="1378" t="s">
        <v>72</v>
      </c>
      <c r="B19" s="1379" t="s">
        <v>227</v>
      </c>
      <c r="C19" s="1380">
        <v>45012</v>
      </c>
      <c r="D19" s="1381">
        <v>44827</v>
      </c>
      <c r="E19" s="1382">
        <v>0.1111111111111111</v>
      </c>
      <c r="F19" s="1383">
        <v>44827</v>
      </c>
      <c r="G19" s="1384">
        <v>1.388888888888884E-2</v>
      </c>
      <c r="H19" s="1384">
        <v>1.388888888888884E-2</v>
      </c>
      <c r="I19" s="1456">
        <f t="shared" si="1"/>
        <v>1.388888888888884E-2</v>
      </c>
      <c r="J19" s="1386" t="s">
        <v>594</v>
      </c>
      <c r="L19" s="1370"/>
      <c r="M19" s="1387"/>
    </row>
    <row r="20" spans="1:14" ht="24">
      <c r="A20" s="1378"/>
      <c r="B20" s="1379" t="s">
        <v>332</v>
      </c>
      <c r="C20" s="1380">
        <v>44827</v>
      </c>
      <c r="D20" s="1381">
        <v>44827</v>
      </c>
      <c r="F20" s="1383">
        <v>44827</v>
      </c>
      <c r="G20" s="1384">
        <v>3.472222222222221E-2</v>
      </c>
      <c r="H20" s="1384">
        <v>3.472222222222221E-2</v>
      </c>
      <c r="I20" s="1456">
        <f t="shared" si="1"/>
        <v>3.472222222222221E-2</v>
      </c>
      <c r="J20" s="1386" t="s">
        <v>419</v>
      </c>
      <c r="L20" s="1370" t="s">
        <v>24</v>
      </c>
      <c r="M20" s="1268" t="s">
        <v>595</v>
      </c>
      <c r="N20" s="1368" t="s">
        <v>593</v>
      </c>
    </row>
    <row r="21" spans="1:14" ht="14.5">
      <c r="A21" s="1406"/>
      <c r="B21" s="1394"/>
      <c r="C21" s="1395"/>
      <c r="D21" s="1396"/>
      <c r="E21" s="1397"/>
      <c r="F21" s="1398">
        <v>44827</v>
      </c>
      <c r="G21" s="1399">
        <v>2.083333333333337E-2</v>
      </c>
      <c r="H21" s="1399">
        <v>2.083333333333337E-2</v>
      </c>
      <c r="I21" s="1457">
        <f t="shared" si="1"/>
        <v>2.083333333333337E-2</v>
      </c>
      <c r="J21" s="1400" t="s">
        <v>594</v>
      </c>
      <c r="K21" s="1401"/>
      <c r="L21" s="1372"/>
      <c r="M21" s="1407"/>
    </row>
    <row r="22" spans="1:14" ht="48">
      <c r="A22" s="1403" t="s">
        <v>103</v>
      </c>
      <c r="B22" s="1379" t="s">
        <v>25</v>
      </c>
      <c r="C22" s="1380">
        <v>44848</v>
      </c>
      <c r="D22" s="1381">
        <v>44828</v>
      </c>
      <c r="E22" s="1382">
        <v>8.3333333333333329E-2</v>
      </c>
      <c r="F22" s="1383">
        <v>44828</v>
      </c>
      <c r="G22" s="1384">
        <v>5.555555555555558E-2</v>
      </c>
      <c r="H22" s="1384">
        <v>5.555555555555558E-2</v>
      </c>
      <c r="I22" s="1456">
        <f t="shared" si="1"/>
        <v>5.555555555555558E-2</v>
      </c>
      <c r="J22" s="1386" t="s">
        <v>418</v>
      </c>
      <c r="L22" s="1370" t="s">
        <v>24</v>
      </c>
      <c r="M22" s="1387" t="s">
        <v>596</v>
      </c>
    </row>
    <row r="23" spans="1:14" ht="14.5">
      <c r="A23" s="1403"/>
      <c r="B23" s="1379"/>
      <c r="C23" s="1380"/>
      <c r="D23" s="1381"/>
      <c r="E23" s="1382"/>
      <c r="F23" s="1410">
        <v>44828</v>
      </c>
      <c r="G23" s="1411">
        <v>3.4722222222222099E-2</v>
      </c>
      <c r="H23" s="1408">
        <v>1.3888888888888888E-2</v>
      </c>
      <c r="I23" s="1456">
        <f t="shared" si="1"/>
        <v>1.3888888888888888E-2</v>
      </c>
      <c r="J23" s="1413" t="s">
        <v>597</v>
      </c>
      <c r="L23" s="1370"/>
      <c r="M23" s="1409" t="s">
        <v>598</v>
      </c>
    </row>
    <row r="24" spans="1:14" ht="14.5">
      <c r="A24" s="1403"/>
      <c r="B24" s="1379"/>
      <c r="C24" s="1380"/>
      <c r="D24" s="1381"/>
      <c r="E24" s="1382"/>
      <c r="F24" s="1410">
        <v>44829</v>
      </c>
      <c r="G24" s="1411">
        <v>0.125</v>
      </c>
      <c r="H24" s="1411"/>
      <c r="I24" s="1412"/>
      <c r="J24" s="1413" t="s">
        <v>599</v>
      </c>
      <c r="L24" s="1370"/>
      <c r="M24" s="1387"/>
    </row>
    <row r="25" spans="1:14" ht="14.5">
      <c r="A25" s="1414"/>
      <c r="B25" s="1394"/>
      <c r="C25" s="1395"/>
      <c r="D25" s="1396"/>
      <c r="E25" s="1415"/>
      <c r="F25" s="1416">
        <v>44830</v>
      </c>
      <c r="G25" s="1417">
        <v>7.6388888888888895E-2</v>
      </c>
      <c r="H25" s="1417"/>
      <c r="I25" s="1418"/>
      <c r="J25" s="1419" t="s">
        <v>600</v>
      </c>
      <c r="K25" s="1401"/>
      <c r="L25" s="1372"/>
      <c r="M25" s="1402"/>
    </row>
    <row r="26" spans="1:14" ht="14.5">
      <c r="A26" s="1378" t="s">
        <v>106</v>
      </c>
      <c r="B26" s="1379" t="s">
        <v>346</v>
      </c>
      <c r="C26" s="1380">
        <v>44848</v>
      </c>
      <c r="D26" s="1381">
        <v>44830</v>
      </c>
      <c r="E26" s="1382">
        <v>9.7222222222222224E-2</v>
      </c>
      <c r="F26" s="1383">
        <v>44830</v>
      </c>
      <c r="G26" s="1384">
        <v>4.8611111111111105E-2</v>
      </c>
      <c r="H26" s="1384">
        <v>4.8611111111111105E-2</v>
      </c>
      <c r="I26" s="1456">
        <f>H26</f>
        <v>4.8611111111111105E-2</v>
      </c>
      <c r="J26" s="1386" t="s">
        <v>601</v>
      </c>
      <c r="L26" s="1370" t="s">
        <v>46</v>
      </c>
      <c r="M26" s="1387"/>
    </row>
    <row r="27" spans="1:14" ht="24">
      <c r="A27" s="1378"/>
      <c r="B27" s="1379" t="s">
        <v>260</v>
      </c>
      <c r="C27" s="1380">
        <v>44842</v>
      </c>
      <c r="D27" s="1381">
        <v>44830</v>
      </c>
      <c r="F27" s="1383">
        <v>44830</v>
      </c>
      <c r="G27" s="1384">
        <v>5.555555555555558E-2</v>
      </c>
      <c r="H27" s="1384">
        <v>5.555555555555558E-2</v>
      </c>
      <c r="I27" s="1456">
        <f>H27</f>
        <v>5.555555555555558E-2</v>
      </c>
      <c r="J27" s="1386" t="s">
        <v>602</v>
      </c>
      <c r="L27" s="1370" t="s">
        <v>24</v>
      </c>
      <c r="M27" s="1387" t="s">
        <v>603</v>
      </c>
    </row>
    <row r="28" spans="1:14" ht="13">
      <c r="A28" s="1406"/>
      <c r="B28" s="1394" t="s">
        <v>345</v>
      </c>
      <c r="C28" s="1395">
        <v>44848</v>
      </c>
      <c r="D28" s="1396">
        <v>44830</v>
      </c>
      <c r="E28" s="1397"/>
      <c r="F28" s="1401"/>
      <c r="G28" s="1401"/>
      <c r="H28" s="1401"/>
      <c r="I28" s="1401"/>
      <c r="J28" s="1401"/>
      <c r="K28" s="1401"/>
      <c r="L28" s="1372" t="s">
        <v>46</v>
      </c>
      <c r="M28" s="1402"/>
    </row>
    <row r="29" spans="1:14" ht="24">
      <c r="A29" s="1378" t="s">
        <v>82</v>
      </c>
      <c r="B29" s="1379" t="s">
        <v>260</v>
      </c>
      <c r="C29" s="1380">
        <v>44855</v>
      </c>
      <c r="D29" s="1381">
        <v>44835</v>
      </c>
      <c r="E29" s="1382">
        <v>0.19444444444444445</v>
      </c>
      <c r="F29" s="1383">
        <v>44830</v>
      </c>
      <c r="G29" s="1384">
        <v>6.5972222222222321E-2</v>
      </c>
      <c r="H29" s="1384">
        <v>6.5972222222222321E-2</v>
      </c>
      <c r="I29" s="1456">
        <f>H29</f>
        <v>6.5972222222222321E-2</v>
      </c>
      <c r="J29" s="1386" t="s">
        <v>436</v>
      </c>
      <c r="L29" s="1370" t="s">
        <v>24</v>
      </c>
      <c r="M29" s="1387" t="s">
        <v>549</v>
      </c>
    </row>
    <row r="30" spans="1:14" ht="24">
      <c r="A30" s="1378"/>
      <c r="B30" s="1379" t="s">
        <v>332</v>
      </c>
      <c r="C30" s="1380">
        <v>44831</v>
      </c>
      <c r="D30" s="1381">
        <v>44831</v>
      </c>
      <c r="F30" s="1383">
        <v>44831</v>
      </c>
      <c r="G30" s="1384">
        <v>8.3333333333333315E-2</v>
      </c>
      <c r="H30" s="1384">
        <v>8.3333333333333315E-2</v>
      </c>
      <c r="I30" s="1456">
        <f>H30</f>
        <v>8.3333333333333315E-2</v>
      </c>
      <c r="J30" s="1386" t="s">
        <v>436</v>
      </c>
      <c r="L30" s="1370" t="s">
        <v>24</v>
      </c>
      <c r="M30" s="1268" t="s">
        <v>562</v>
      </c>
    </row>
    <row r="31" spans="1:14" ht="14.5">
      <c r="A31" s="1378"/>
      <c r="B31" s="1379" t="s">
        <v>435</v>
      </c>
      <c r="C31" s="1380">
        <v>45016</v>
      </c>
      <c r="D31" s="1381">
        <v>44830</v>
      </c>
      <c r="F31" s="1383">
        <v>44831</v>
      </c>
      <c r="G31" s="1384">
        <v>2.777777777777779E-2</v>
      </c>
      <c r="H31" s="1384">
        <v>2.777777777777779E-2</v>
      </c>
      <c r="I31" s="1456">
        <f>H31</f>
        <v>2.777777777777779E-2</v>
      </c>
      <c r="J31" s="1386" t="s">
        <v>438</v>
      </c>
      <c r="L31" s="1370" t="s">
        <v>46</v>
      </c>
      <c r="M31" s="1387"/>
    </row>
    <row r="32" spans="1:14" ht="13">
      <c r="A32" s="1404"/>
      <c r="B32" s="1420" t="s">
        <v>437</v>
      </c>
      <c r="C32" s="1380">
        <v>45016</v>
      </c>
      <c r="D32" s="1381">
        <v>44831</v>
      </c>
      <c r="L32" s="1157" t="s">
        <v>46</v>
      </c>
      <c r="M32" s="1387"/>
    </row>
    <row r="33" spans="1:13" ht="13">
      <c r="A33" s="1378"/>
      <c r="B33" s="1379" t="s">
        <v>604</v>
      </c>
      <c r="C33" s="1380">
        <v>44858</v>
      </c>
      <c r="D33" s="1381">
        <v>44830</v>
      </c>
      <c r="L33" s="1370" t="s">
        <v>46</v>
      </c>
      <c r="M33" s="1387"/>
    </row>
    <row r="34" spans="1:13" ht="14.5">
      <c r="A34" s="1388" t="s">
        <v>86</v>
      </c>
      <c r="B34" s="1389" t="s">
        <v>48</v>
      </c>
      <c r="C34" s="1390">
        <v>44853</v>
      </c>
      <c r="D34" s="1391">
        <v>44835</v>
      </c>
      <c r="E34" s="1437">
        <v>0.20833333333333334</v>
      </c>
      <c r="F34" s="1438">
        <v>44832</v>
      </c>
      <c r="G34" s="1433">
        <v>6.25E-2</v>
      </c>
      <c r="H34" s="1433"/>
      <c r="I34" s="1439"/>
      <c r="J34" s="1434" t="s">
        <v>533</v>
      </c>
      <c r="K34" s="1439"/>
      <c r="L34" s="1369" t="s">
        <v>24</v>
      </c>
      <c r="M34" s="1440" t="s">
        <v>605</v>
      </c>
    </row>
    <row r="35" spans="1:13" ht="14.5">
      <c r="A35" s="1378"/>
      <c r="B35" s="1379" t="s">
        <v>345</v>
      </c>
      <c r="C35" s="1380">
        <v>44853</v>
      </c>
      <c r="D35" s="1381">
        <v>44836</v>
      </c>
      <c r="F35" s="1410">
        <v>44834</v>
      </c>
      <c r="G35" s="1411">
        <v>6.944444444444442E-2</v>
      </c>
      <c r="H35" s="1411"/>
      <c r="J35" s="1413" t="s">
        <v>606</v>
      </c>
      <c r="L35" s="1370" t="s">
        <v>46</v>
      </c>
      <c r="M35" s="1387"/>
    </row>
    <row r="36" spans="1:13" ht="24">
      <c r="A36" s="1378"/>
      <c r="B36" s="1379" t="s">
        <v>332</v>
      </c>
      <c r="C36" s="1380">
        <v>44829</v>
      </c>
      <c r="D36" s="1381">
        <v>44834</v>
      </c>
      <c r="F36" s="1435">
        <v>44834</v>
      </c>
      <c r="G36" s="1384">
        <v>0.13194444444444448</v>
      </c>
      <c r="H36" s="1384">
        <v>0.13194444444444448</v>
      </c>
      <c r="I36" s="1456">
        <f>H36</f>
        <v>0.13194444444444448</v>
      </c>
      <c r="J36" s="1436" t="s">
        <v>432</v>
      </c>
      <c r="L36" s="1370" t="s">
        <v>24</v>
      </c>
      <c r="M36" s="1268" t="s">
        <v>546</v>
      </c>
    </row>
    <row r="37" spans="1:13" ht="14.5">
      <c r="A37" s="1378"/>
      <c r="B37" s="1379" t="s">
        <v>346</v>
      </c>
      <c r="C37" s="1380">
        <v>45014</v>
      </c>
      <c r="D37" s="1381">
        <v>44836</v>
      </c>
      <c r="F37" s="1435">
        <v>44834</v>
      </c>
      <c r="G37" s="1384">
        <v>9.0277777777777901E-2</v>
      </c>
      <c r="H37" s="1384">
        <v>9.0277777777777901E-2</v>
      </c>
      <c r="I37" s="1456">
        <f>H37</f>
        <v>9.0277777777777901E-2</v>
      </c>
      <c r="J37" s="1436" t="s">
        <v>432</v>
      </c>
      <c r="L37" s="1370" t="s">
        <v>46</v>
      </c>
      <c r="M37" s="1387"/>
    </row>
    <row r="38" spans="1:13" ht="13">
      <c r="A38" s="1421"/>
      <c r="B38" s="1420" t="s">
        <v>429</v>
      </c>
      <c r="C38" s="1380">
        <v>45014</v>
      </c>
      <c r="D38" s="1381">
        <v>44834</v>
      </c>
      <c r="L38" s="1157" t="s">
        <v>46</v>
      </c>
      <c r="M38" s="1387"/>
    </row>
    <row r="39" spans="1:13" ht="115.5" customHeight="1">
      <c r="A39" s="1422"/>
      <c r="B39" s="1394" t="s">
        <v>260</v>
      </c>
      <c r="C39" s="1423">
        <v>45014</v>
      </c>
      <c r="D39" s="1396">
        <v>44834</v>
      </c>
      <c r="E39" s="1397"/>
      <c r="F39" s="1401"/>
      <c r="G39" s="1401"/>
      <c r="H39" s="1401"/>
      <c r="I39" s="1401"/>
      <c r="J39" s="1401"/>
      <c r="K39" s="1401"/>
      <c r="L39" s="1172" t="s">
        <v>24</v>
      </c>
      <c r="M39" s="1402" t="s">
        <v>607</v>
      </c>
    </row>
    <row r="40" spans="1:13" ht="24">
      <c r="H40" s="1425" t="s">
        <v>233</v>
      </c>
      <c r="I40" s="1426">
        <f>SUM(H2:H39)</f>
        <v>1.8923611111111116</v>
      </c>
    </row>
    <row r="41" spans="1:13" ht="24">
      <c r="C41" s="1442" t="s">
        <v>608</v>
      </c>
      <c r="D41" s="1429">
        <f>SUM(E2:E39)</f>
        <v>1.2916666666666667</v>
      </c>
      <c r="H41" s="1428" t="s">
        <v>234</v>
      </c>
      <c r="I41" s="1426">
        <f>SUM(I2:I39)</f>
        <v>1.8923611111111116</v>
      </c>
    </row>
    <row r="43" spans="1:13">
      <c r="D43" s="1441"/>
    </row>
  </sheetData>
  <conditionalFormatting sqref="C9:C38">
    <cfRule type="cellIs" dxfId="35" priority="5" stopIfTrue="1" operator="lessThan">
      <formula>$W$1</formula>
    </cfRule>
    <cfRule type="cellIs" dxfId="34" priority="6" stopIfTrue="1" operator="greaterThan">
      <formula>#REF!</formula>
    </cfRule>
    <cfRule type="cellIs" dxfId="33" priority="7" stopIfTrue="1" operator="between">
      <formula>$W$1</formula>
      <formula>#REF!</formula>
    </cfRule>
    <cfRule type="cellIs" dxfId="32" priority="8" stopIfTrue="1" operator="between">
      <formula>#REF!</formula>
      <formula>#REF!</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pane ySplit="1" topLeftCell="A6" activePane="bottomLeft" state="frozen"/>
      <selection pane="bottomLeft" activeCell="M2" sqref="M2"/>
    </sheetView>
  </sheetViews>
  <sheetFormatPr baseColWidth="10" defaultColWidth="9.1796875" defaultRowHeight="12"/>
  <cols>
    <col min="1" max="1" width="20.54296875" style="874" customWidth="1"/>
    <col min="2" max="2" width="12.54296875" style="874" customWidth="1"/>
    <col min="3" max="3" width="11.81640625" style="1097" customWidth="1"/>
    <col min="4" max="4" width="14.1796875" style="923" bestFit="1" customWidth="1"/>
    <col min="5" max="5" width="9.1796875" style="874"/>
    <col min="6" max="6" width="9.453125" style="874" bestFit="1" customWidth="1"/>
    <col min="7" max="7" width="9.1796875" style="874"/>
    <col min="8" max="9" width="10.54296875" style="874" customWidth="1"/>
    <col min="10" max="10" width="15.26953125" style="874" customWidth="1"/>
    <col min="11" max="11" width="9.1796875" style="874"/>
    <col min="12" max="12" width="13" style="874" customWidth="1"/>
    <col min="13" max="13" width="22" style="1087" bestFit="1" customWidth="1"/>
    <col min="14" max="16384" width="9.1796875" style="874"/>
  </cols>
  <sheetData>
    <row r="1" spans="1:13" ht="36">
      <c r="A1" s="1122" t="s">
        <v>212</v>
      </c>
      <c r="B1" s="1122" t="s">
        <v>213</v>
      </c>
      <c r="C1" s="1122" t="s">
        <v>214</v>
      </c>
      <c r="D1" s="1274" t="s">
        <v>215</v>
      </c>
      <c r="E1" s="1091" t="s">
        <v>216</v>
      </c>
      <c r="F1" s="1091" t="s">
        <v>217</v>
      </c>
      <c r="G1" s="1091" t="s">
        <v>218</v>
      </c>
      <c r="H1" s="1123" t="s">
        <v>219</v>
      </c>
      <c r="I1" s="1124" t="s">
        <v>220</v>
      </c>
      <c r="J1" s="1091" t="s">
        <v>221</v>
      </c>
      <c r="K1" s="1091" t="s">
        <v>222</v>
      </c>
      <c r="L1" s="1091" t="s">
        <v>223</v>
      </c>
      <c r="M1" s="1091" t="s">
        <v>224</v>
      </c>
    </row>
    <row r="2" spans="1:13" ht="96">
      <c r="A2" s="1034" t="s">
        <v>129</v>
      </c>
      <c r="B2" s="1336" t="s">
        <v>332</v>
      </c>
      <c r="C2" s="1333">
        <v>44870</v>
      </c>
      <c r="D2" s="1335">
        <v>44785</v>
      </c>
      <c r="E2" s="1138"/>
      <c r="F2" s="470"/>
      <c r="G2" s="1339"/>
      <c r="H2" s="1342">
        <v>3.4722222222222224E-2</v>
      </c>
      <c r="I2" s="998">
        <f>H2</f>
        <v>3.4722222222222224E-2</v>
      </c>
      <c r="J2" s="533" t="s">
        <v>609</v>
      </c>
      <c r="K2" s="943"/>
      <c r="L2" s="925" t="s">
        <v>24</v>
      </c>
      <c r="M2" s="1277" t="s">
        <v>610</v>
      </c>
    </row>
    <row r="3" spans="1:13" ht="14.5">
      <c r="A3" s="1036"/>
      <c r="B3" s="1365" t="s">
        <v>313</v>
      </c>
      <c r="C3" s="8">
        <v>45128</v>
      </c>
      <c r="D3" s="1366">
        <v>44785</v>
      </c>
      <c r="E3" s="963"/>
      <c r="F3" s="252">
        <v>44785</v>
      </c>
      <c r="G3" s="782">
        <v>0.14583333333333331</v>
      </c>
      <c r="H3" s="782">
        <v>0.14583333333333331</v>
      </c>
      <c r="I3" s="1130">
        <f>H3</f>
        <v>0.14583333333333331</v>
      </c>
      <c r="J3" s="203" t="s">
        <v>316</v>
      </c>
      <c r="K3" s="978"/>
      <c r="L3" s="958" t="s">
        <v>46</v>
      </c>
      <c r="M3" s="1245"/>
    </row>
    <row r="4" spans="1:13" ht="14.5">
      <c r="A4" s="886"/>
      <c r="B4" s="1365" t="s">
        <v>315</v>
      </c>
      <c r="C4" s="8">
        <v>44887</v>
      </c>
      <c r="D4" s="1366">
        <v>44785</v>
      </c>
      <c r="F4" s="252">
        <v>44785</v>
      </c>
      <c r="G4" s="782">
        <v>3.4722222222222238E-2</v>
      </c>
      <c r="H4" s="782">
        <v>3.4722222222222238E-2</v>
      </c>
      <c r="I4" s="1130">
        <f>H4</f>
        <v>3.4722222222222238E-2</v>
      </c>
      <c r="J4" s="203" t="s">
        <v>611</v>
      </c>
      <c r="L4" s="958" t="s">
        <v>46</v>
      </c>
      <c r="M4" s="902"/>
    </row>
    <row r="5" spans="1:13" ht="13">
      <c r="A5" s="886"/>
      <c r="B5" s="1365" t="s">
        <v>319</v>
      </c>
      <c r="C5" s="8">
        <v>45066</v>
      </c>
      <c r="D5" s="1366">
        <v>44785</v>
      </c>
      <c r="L5" s="874" t="s">
        <v>46</v>
      </c>
      <c r="M5" s="902"/>
    </row>
    <row r="6" spans="1:13" ht="13">
      <c r="A6" s="881"/>
      <c r="B6" s="1337" t="s">
        <v>320</v>
      </c>
      <c r="C6" s="1334">
        <v>44887</v>
      </c>
      <c r="D6" s="1338">
        <v>44785</v>
      </c>
      <c r="E6" s="882"/>
      <c r="F6" s="882"/>
      <c r="G6" s="882"/>
      <c r="H6" s="882"/>
      <c r="I6" s="882"/>
      <c r="J6" s="882"/>
      <c r="K6" s="882"/>
      <c r="L6" s="882" t="s">
        <v>46</v>
      </c>
      <c r="M6" s="885"/>
    </row>
    <row r="7" spans="1:13" ht="24">
      <c r="A7" s="1034" t="s">
        <v>47</v>
      </c>
      <c r="B7" s="1365" t="s">
        <v>260</v>
      </c>
      <c r="C7" s="8" t="s">
        <v>38</v>
      </c>
      <c r="D7" s="1366" t="s">
        <v>38</v>
      </c>
      <c r="E7" s="1139">
        <v>0.29166666666666669</v>
      </c>
      <c r="F7" s="252">
        <v>44803</v>
      </c>
      <c r="G7" s="782">
        <v>8.3333333333333259E-2</v>
      </c>
      <c r="H7" s="782">
        <v>8.3333333333333259E-2</v>
      </c>
      <c r="I7" s="1130">
        <f>H7</f>
        <v>8.3333333333333259E-2</v>
      </c>
      <c r="J7" s="203" t="s">
        <v>529</v>
      </c>
      <c r="L7" s="958" t="s">
        <v>95</v>
      </c>
      <c r="M7" s="902" t="s">
        <v>612</v>
      </c>
    </row>
    <row r="8" spans="1:13" ht="14.5">
      <c r="A8" s="886"/>
      <c r="C8" s="8"/>
      <c r="D8" s="1366"/>
      <c r="F8" s="252">
        <v>44804</v>
      </c>
      <c r="G8" s="782">
        <v>0.13194444444444445</v>
      </c>
      <c r="H8" s="782">
        <v>0.13194444444444445</v>
      </c>
      <c r="I8" s="1130">
        <f>H8</f>
        <v>0.13194444444444445</v>
      </c>
      <c r="J8" s="203" t="s">
        <v>321</v>
      </c>
      <c r="L8" s="958"/>
      <c r="M8" s="902"/>
    </row>
    <row r="9" spans="1:13" ht="14.5">
      <c r="A9" s="881"/>
      <c r="B9" s="1337"/>
      <c r="C9" s="1334"/>
      <c r="D9" s="1338"/>
      <c r="E9" s="882"/>
      <c r="F9" s="1360">
        <v>44804</v>
      </c>
      <c r="G9" s="1361">
        <v>4.1666666666666657E-2</v>
      </c>
      <c r="H9" s="1361">
        <v>4.1666666666666657E-2</v>
      </c>
      <c r="I9" s="1119"/>
      <c r="J9" s="1362" t="s">
        <v>486</v>
      </c>
      <c r="K9" s="882"/>
      <c r="L9" s="716"/>
      <c r="M9" s="985" t="s">
        <v>613</v>
      </c>
    </row>
    <row r="10" spans="1:13" ht="24">
      <c r="H10" s="1051" t="s">
        <v>233</v>
      </c>
      <c r="I10" s="1140">
        <f>SUM(H2:H9)</f>
        <v>0.4722222222222221</v>
      </c>
    </row>
    <row r="11" spans="1:13">
      <c r="H11" s="1001" t="s">
        <v>234</v>
      </c>
      <c r="I11" s="1141">
        <f>SUM(I2:I9)</f>
        <v>0.43055555555555547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pane ySplit="1" topLeftCell="A42" activePane="bottomLeft" state="frozen"/>
      <selection pane="bottomLeft" activeCell="M37" sqref="M37"/>
    </sheetView>
  </sheetViews>
  <sheetFormatPr baseColWidth="10" defaultColWidth="9.1796875" defaultRowHeight="12"/>
  <cols>
    <col min="1" max="1" width="20.54296875" style="874" customWidth="1"/>
    <col min="2" max="2" width="12.54296875" style="874" customWidth="1"/>
    <col min="3" max="3" width="11.81640625" style="1097" customWidth="1"/>
    <col min="4" max="4" width="14.1796875" style="923" bestFit="1" customWidth="1"/>
    <col min="5" max="5" width="9.1796875" style="874"/>
    <col min="6" max="6" width="9.453125" style="874" bestFit="1" customWidth="1"/>
    <col min="7" max="7" width="9.1796875" style="874"/>
    <col min="8" max="9" width="10.54296875" style="874" customWidth="1"/>
    <col min="10" max="10" width="15.26953125" style="874" customWidth="1"/>
    <col min="11" max="11" width="9.1796875" style="874"/>
    <col min="12" max="12" width="13" style="874" customWidth="1"/>
    <col min="13" max="13" width="21.453125" style="1087" customWidth="1"/>
    <col min="14" max="14" width="11.54296875" style="874" customWidth="1"/>
    <col min="15" max="16384" width="9.1796875" style="874"/>
  </cols>
  <sheetData>
    <row r="1" spans="1:14" ht="36">
      <c r="A1" s="1122" t="s">
        <v>212</v>
      </c>
      <c r="B1" s="1122" t="s">
        <v>213</v>
      </c>
      <c r="C1" s="1122" t="s">
        <v>214</v>
      </c>
      <c r="D1" s="1274" t="s">
        <v>215</v>
      </c>
      <c r="E1" s="1091" t="s">
        <v>216</v>
      </c>
      <c r="F1" s="1091" t="s">
        <v>217</v>
      </c>
      <c r="G1" s="1091" t="s">
        <v>218</v>
      </c>
      <c r="H1" s="1123" t="s">
        <v>219</v>
      </c>
      <c r="I1" s="1124" t="s">
        <v>220</v>
      </c>
      <c r="J1" s="1091" t="s">
        <v>221</v>
      </c>
      <c r="K1" s="1091" t="s">
        <v>222</v>
      </c>
      <c r="L1" s="1091" t="s">
        <v>223</v>
      </c>
      <c r="M1" s="1091" t="s">
        <v>224</v>
      </c>
    </row>
    <row r="2" spans="1:14" ht="48">
      <c r="A2" s="1034" t="s">
        <v>137</v>
      </c>
      <c r="B2" s="833" t="s">
        <v>332</v>
      </c>
      <c r="C2" s="899">
        <v>44766</v>
      </c>
      <c r="D2" s="1127">
        <v>44743</v>
      </c>
      <c r="E2" s="1349">
        <v>8.3333333333333329E-2</v>
      </c>
      <c r="F2" s="470">
        <v>44743</v>
      </c>
      <c r="G2" s="1339">
        <v>9.722222222222221E-2</v>
      </c>
      <c r="H2" s="1339">
        <v>9.722222222222221E-2</v>
      </c>
      <c r="I2" s="1339">
        <f>H2</f>
        <v>9.722222222222221E-2</v>
      </c>
      <c r="J2" s="1340" t="s">
        <v>287</v>
      </c>
      <c r="K2" s="943"/>
      <c r="L2" s="925" t="s">
        <v>24</v>
      </c>
      <c r="M2" s="1277" t="s">
        <v>614</v>
      </c>
      <c r="N2" s="1139"/>
    </row>
    <row r="3" spans="1:14" ht="14.5">
      <c r="A3" s="1036"/>
      <c r="B3" s="963" t="s">
        <v>277</v>
      </c>
      <c r="C3" s="836">
        <v>44952</v>
      </c>
      <c r="D3" s="1129">
        <v>44743</v>
      </c>
      <c r="E3" s="1350"/>
      <c r="F3" s="671">
        <v>44743</v>
      </c>
      <c r="G3" s="344">
        <v>9.722222222222221E-2</v>
      </c>
      <c r="H3" s="344">
        <v>9.722222222222221E-2</v>
      </c>
      <c r="I3" s="344">
        <f>H3</f>
        <v>9.722222222222221E-2</v>
      </c>
      <c r="J3" s="5" t="s">
        <v>615</v>
      </c>
      <c r="K3" s="978"/>
      <c r="L3" s="958" t="s">
        <v>46</v>
      </c>
      <c r="M3" s="1245"/>
    </row>
    <row r="4" spans="1:14" ht="36">
      <c r="A4" s="1036"/>
      <c r="B4" s="963"/>
      <c r="C4" s="836"/>
      <c r="D4" s="1129"/>
      <c r="E4" s="1350"/>
      <c r="F4" s="1256">
        <v>44743</v>
      </c>
      <c r="G4" s="1257">
        <v>0.10416666666666674</v>
      </c>
      <c r="H4" s="1257"/>
      <c r="I4" s="1257"/>
      <c r="J4" s="340" t="s">
        <v>616</v>
      </c>
      <c r="K4" s="978"/>
      <c r="L4" s="958"/>
      <c r="M4" s="1332" t="s">
        <v>617</v>
      </c>
    </row>
    <row r="5" spans="1:14" ht="14.5">
      <c r="A5" s="1034" t="s">
        <v>174</v>
      </c>
      <c r="B5" s="833" t="s">
        <v>260</v>
      </c>
      <c r="C5" s="899">
        <v>44764</v>
      </c>
      <c r="D5" s="1127">
        <v>44743</v>
      </c>
      <c r="E5" s="1349">
        <v>0.125</v>
      </c>
      <c r="F5" s="875"/>
      <c r="G5" s="875"/>
      <c r="H5" s="875"/>
      <c r="I5" s="693"/>
      <c r="J5" s="875"/>
      <c r="K5" s="943"/>
      <c r="L5" s="925" t="s">
        <v>24</v>
      </c>
      <c r="M5" s="1277"/>
    </row>
    <row r="6" spans="1:14" ht="24">
      <c r="A6" s="1034" t="s">
        <v>138</v>
      </c>
      <c r="B6" s="833" t="s">
        <v>260</v>
      </c>
      <c r="C6" s="899">
        <v>44765</v>
      </c>
      <c r="D6" s="1127">
        <v>44747</v>
      </c>
      <c r="E6" s="1349">
        <v>0.22916666666666666</v>
      </c>
      <c r="F6" s="1341">
        <v>44746</v>
      </c>
      <c r="G6" s="1342">
        <v>0.12152777777777779</v>
      </c>
      <c r="H6" s="1342"/>
      <c r="I6" s="1342"/>
      <c r="J6" s="533" t="s">
        <v>285</v>
      </c>
      <c r="K6" s="943"/>
      <c r="L6" s="925" t="s">
        <v>24</v>
      </c>
      <c r="M6" s="1277" t="s">
        <v>537</v>
      </c>
      <c r="N6" s="1139">
        <v>6.9444444444444441E-3</v>
      </c>
    </row>
    <row r="7" spans="1:14" ht="14.5">
      <c r="A7" s="1036"/>
      <c r="B7" s="963" t="s">
        <v>332</v>
      </c>
      <c r="C7" s="836">
        <v>44765</v>
      </c>
      <c r="D7" s="1129">
        <v>44747</v>
      </c>
      <c r="E7" s="1350"/>
      <c r="F7" s="252">
        <v>44746</v>
      </c>
      <c r="G7" s="344">
        <v>6.25E-2</v>
      </c>
      <c r="H7" s="344">
        <v>6.25E-2</v>
      </c>
      <c r="I7" s="344">
        <f>H7</f>
        <v>6.25E-2</v>
      </c>
      <c r="J7" s="203" t="s">
        <v>618</v>
      </c>
      <c r="K7" s="978"/>
      <c r="L7" s="958" t="s">
        <v>24</v>
      </c>
      <c r="M7" s="1245" t="s">
        <v>245</v>
      </c>
      <c r="N7" s="1139"/>
    </row>
    <row r="8" spans="1:14" ht="14.5">
      <c r="A8" s="1036"/>
      <c r="B8" s="963" t="s">
        <v>289</v>
      </c>
      <c r="C8" s="836">
        <v>44950</v>
      </c>
      <c r="D8" s="1129">
        <v>44747</v>
      </c>
      <c r="E8" s="1350"/>
      <c r="F8" s="252">
        <v>44747</v>
      </c>
      <c r="G8" s="344">
        <v>9.7222222222222321E-2</v>
      </c>
      <c r="H8" s="344">
        <v>9.7222222222222321E-2</v>
      </c>
      <c r="I8" s="344">
        <f>H8</f>
        <v>9.7222222222222321E-2</v>
      </c>
      <c r="J8" s="203" t="s">
        <v>515</v>
      </c>
      <c r="K8" s="978"/>
      <c r="L8" s="958" t="s">
        <v>46</v>
      </c>
      <c r="M8" s="888"/>
    </row>
    <row r="9" spans="1:14" ht="14.5">
      <c r="A9" s="886"/>
      <c r="C9" s="874"/>
      <c r="D9" s="874"/>
      <c r="E9" s="1346"/>
      <c r="F9" s="252">
        <v>44747</v>
      </c>
      <c r="G9" s="344">
        <v>7.638888888888884E-2</v>
      </c>
      <c r="H9" s="344">
        <v>7.638888888888884E-2</v>
      </c>
      <c r="I9" s="344">
        <f>H9</f>
        <v>7.638888888888884E-2</v>
      </c>
      <c r="J9" s="203" t="s">
        <v>515</v>
      </c>
      <c r="K9" s="978"/>
      <c r="M9" s="888"/>
    </row>
    <row r="10" spans="1:14" ht="24">
      <c r="A10" s="1034" t="s">
        <v>139</v>
      </c>
      <c r="B10" s="833" t="s">
        <v>332</v>
      </c>
      <c r="C10" s="899">
        <v>44754</v>
      </c>
      <c r="D10" s="1127">
        <v>44748</v>
      </c>
      <c r="E10" s="1349">
        <v>0.13194444444444445</v>
      </c>
      <c r="F10" s="470">
        <v>44748</v>
      </c>
      <c r="G10" s="693">
        <v>3.8194444444444475E-2</v>
      </c>
      <c r="H10" s="693">
        <v>3.8194444444444475E-2</v>
      </c>
      <c r="I10" s="693">
        <f>H10</f>
        <v>3.8194444444444475E-2</v>
      </c>
      <c r="J10" s="1340" t="s">
        <v>517</v>
      </c>
      <c r="K10" s="943"/>
      <c r="L10" s="925" t="s">
        <v>58</v>
      </c>
      <c r="M10" s="1029" t="s">
        <v>270</v>
      </c>
      <c r="N10" s="1139">
        <v>7.2916666666666671E-2</v>
      </c>
    </row>
    <row r="11" spans="1:14" ht="14.5">
      <c r="A11" s="1036"/>
      <c r="B11" s="963" t="s">
        <v>277</v>
      </c>
      <c r="C11" s="836">
        <v>45030</v>
      </c>
      <c r="D11" s="1129">
        <v>44748</v>
      </c>
      <c r="E11" s="1350"/>
      <c r="F11" s="252">
        <v>44748</v>
      </c>
      <c r="G11" s="344">
        <v>0.16666666666666674</v>
      </c>
      <c r="H11" s="344">
        <v>0.16666666666666674</v>
      </c>
      <c r="I11" s="344">
        <f>H11</f>
        <v>0.16666666666666674</v>
      </c>
      <c r="J11" s="203" t="s">
        <v>519</v>
      </c>
      <c r="K11" s="978"/>
      <c r="L11" s="958" t="s">
        <v>150</v>
      </c>
      <c r="M11" s="1298"/>
      <c r="N11" s="1139"/>
    </row>
    <row r="12" spans="1:14">
      <c r="A12" s="1036"/>
      <c r="B12" s="963" t="s">
        <v>619</v>
      </c>
      <c r="C12" s="836" t="s">
        <v>38</v>
      </c>
      <c r="D12" s="1129">
        <v>44748</v>
      </c>
      <c r="E12" s="1350"/>
      <c r="K12" s="978"/>
      <c r="L12" s="958" t="s">
        <v>150</v>
      </c>
      <c r="M12" s="1298"/>
    </row>
    <row r="13" spans="1:14" ht="24">
      <c r="A13" s="1034" t="s">
        <v>141</v>
      </c>
      <c r="B13" s="833" t="s">
        <v>332</v>
      </c>
      <c r="C13" s="899">
        <v>44767</v>
      </c>
      <c r="D13" s="1127">
        <v>44752</v>
      </c>
      <c r="E13" s="1349">
        <v>0.20138888888888887</v>
      </c>
      <c r="F13" s="470">
        <v>44751</v>
      </c>
      <c r="G13" s="693">
        <v>5.902777777777779E-2</v>
      </c>
      <c r="H13" s="693">
        <v>5.902777777777779E-2</v>
      </c>
      <c r="I13" s="693">
        <f t="shared" ref="I13:I30" si="0">H13</f>
        <v>5.902777777777779E-2</v>
      </c>
      <c r="J13" s="1340" t="s">
        <v>620</v>
      </c>
      <c r="K13" s="943"/>
      <c r="L13" s="925" t="s">
        <v>24</v>
      </c>
      <c r="M13" s="1277" t="s">
        <v>621</v>
      </c>
      <c r="N13" s="1139">
        <v>0.10416666666666667</v>
      </c>
    </row>
    <row r="14" spans="1:14" ht="14.5">
      <c r="A14" s="1036"/>
      <c r="B14" s="963" t="s">
        <v>277</v>
      </c>
      <c r="C14" s="836">
        <v>44952</v>
      </c>
      <c r="D14" s="1129">
        <v>44752</v>
      </c>
      <c r="E14" s="1350"/>
      <c r="F14" s="252">
        <v>44752</v>
      </c>
      <c r="G14" s="344">
        <v>5.9027777777777735E-2</v>
      </c>
      <c r="H14" s="344">
        <v>5.9027777777777735E-2</v>
      </c>
      <c r="I14" s="344">
        <f t="shared" si="0"/>
        <v>5.9027777777777735E-2</v>
      </c>
      <c r="J14" s="203" t="s">
        <v>291</v>
      </c>
      <c r="K14" s="978"/>
      <c r="L14" s="958" t="s">
        <v>150</v>
      </c>
      <c r="M14" s="1298"/>
      <c r="N14" s="1139"/>
    </row>
    <row r="15" spans="1:14" ht="24">
      <c r="A15" s="1036"/>
      <c r="B15" s="963" t="s">
        <v>260</v>
      </c>
      <c r="C15" s="836">
        <v>44776</v>
      </c>
      <c r="D15" s="1129">
        <v>44752</v>
      </c>
      <c r="E15" s="1350"/>
      <c r="F15" s="252">
        <v>44752</v>
      </c>
      <c r="G15" s="344">
        <v>0.13541666666666663</v>
      </c>
      <c r="H15" s="344">
        <v>0.13541666666666663</v>
      </c>
      <c r="I15" s="344">
        <f t="shared" si="0"/>
        <v>0.13541666666666663</v>
      </c>
      <c r="J15" s="203" t="s">
        <v>291</v>
      </c>
      <c r="K15" s="978"/>
      <c r="L15" s="958" t="s">
        <v>24</v>
      </c>
      <c r="M15" s="1245" t="s">
        <v>537</v>
      </c>
    </row>
    <row r="16" spans="1:14" ht="14.5">
      <c r="A16" s="886"/>
      <c r="C16" s="874"/>
      <c r="D16" s="874"/>
      <c r="F16" s="252">
        <v>44752</v>
      </c>
      <c r="G16" s="344">
        <v>5.2083333333333259E-2</v>
      </c>
      <c r="H16" s="344">
        <v>5.2083333333333259E-2</v>
      </c>
      <c r="I16" s="344">
        <f t="shared" si="0"/>
        <v>5.2083333333333259E-2</v>
      </c>
      <c r="J16" s="203" t="s">
        <v>622</v>
      </c>
      <c r="K16" s="978"/>
      <c r="M16" s="888"/>
    </row>
    <row r="17" spans="1:15" ht="14.5">
      <c r="A17" s="1034" t="s">
        <v>172</v>
      </c>
      <c r="B17" s="833" t="s">
        <v>22</v>
      </c>
      <c r="C17" s="899">
        <v>44777</v>
      </c>
      <c r="D17" s="1127">
        <v>44753</v>
      </c>
      <c r="E17" s="1349">
        <v>9.7222222222222224E-2</v>
      </c>
      <c r="F17" s="470">
        <v>44753</v>
      </c>
      <c r="G17" s="693">
        <v>4.513888888888884E-2</v>
      </c>
      <c r="H17" s="693">
        <v>4.513888888888884E-2</v>
      </c>
      <c r="I17" s="693">
        <f t="shared" si="0"/>
        <v>4.513888888888884E-2</v>
      </c>
      <c r="J17" s="1340" t="s">
        <v>282</v>
      </c>
      <c r="K17" s="943"/>
      <c r="L17" s="925" t="s">
        <v>24</v>
      </c>
      <c r="M17" s="1299"/>
      <c r="N17" s="1139">
        <v>1.7361111111111112E-2</v>
      </c>
    </row>
    <row r="18" spans="1:15" ht="14.5">
      <c r="A18" s="1036"/>
      <c r="B18" s="963" t="s">
        <v>283</v>
      </c>
      <c r="C18" s="836">
        <v>44777</v>
      </c>
      <c r="D18" s="1129">
        <v>44753</v>
      </c>
      <c r="E18" s="1350"/>
      <c r="F18" s="252">
        <v>44753</v>
      </c>
      <c r="G18" s="344">
        <v>2.7777777777777679E-2</v>
      </c>
      <c r="H18" s="344">
        <v>2.7777777777777679E-2</v>
      </c>
      <c r="I18" s="344">
        <f t="shared" si="0"/>
        <v>2.7777777777777679E-2</v>
      </c>
      <c r="J18" s="203" t="s">
        <v>623</v>
      </c>
      <c r="K18" s="978"/>
      <c r="L18" s="958" t="s">
        <v>158</v>
      </c>
      <c r="M18" s="888"/>
      <c r="N18" s="1139"/>
    </row>
    <row r="19" spans="1:15" ht="14.5">
      <c r="A19" s="881"/>
      <c r="B19" s="882"/>
      <c r="C19" s="882"/>
      <c r="D19" s="882"/>
      <c r="E19" s="882"/>
      <c r="F19" s="500">
        <v>44753</v>
      </c>
      <c r="G19" s="694">
        <v>4.166666666666663E-2</v>
      </c>
      <c r="H19" s="694">
        <v>4.166666666666663E-2</v>
      </c>
      <c r="I19" s="694">
        <f t="shared" si="0"/>
        <v>4.166666666666663E-2</v>
      </c>
      <c r="J19" s="1356" t="s">
        <v>284</v>
      </c>
      <c r="K19" s="944"/>
      <c r="L19" s="882"/>
      <c r="M19" s="1297" t="s">
        <v>624</v>
      </c>
    </row>
    <row r="20" spans="1:15" ht="14.5">
      <c r="A20" s="1036" t="s">
        <v>143</v>
      </c>
      <c r="B20" s="963" t="s">
        <v>260</v>
      </c>
      <c r="C20" s="836">
        <v>44770</v>
      </c>
      <c r="D20" s="1129">
        <v>44754</v>
      </c>
      <c r="E20" s="1351">
        <v>0.18055555555555555</v>
      </c>
      <c r="F20" s="252">
        <v>44754</v>
      </c>
      <c r="G20" s="344">
        <v>5.555555555555558E-2</v>
      </c>
      <c r="H20" s="344">
        <v>5.555555555555558E-2</v>
      </c>
      <c r="I20" s="344">
        <f t="shared" si="0"/>
        <v>5.555555555555558E-2</v>
      </c>
      <c r="J20" s="203" t="s">
        <v>625</v>
      </c>
      <c r="K20" s="978"/>
      <c r="L20" s="958" t="s">
        <v>24</v>
      </c>
      <c r="M20" s="1298"/>
      <c r="N20" s="1139">
        <v>0.11805555555555557</v>
      </c>
    </row>
    <row r="21" spans="1:15" ht="14.5">
      <c r="A21" s="1036"/>
      <c r="B21" s="963" t="s">
        <v>332</v>
      </c>
      <c r="C21" s="836">
        <v>44751</v>
      </c>
      <c r="D21" s="1129">
        <v>44754</v>
      </c>
      <c r="E21" s="1350"/>
      <c r="F21" s="252">
        <v>44754</v>
      </c>
      <c r="G21" s="344">
        <v>8.333333333333337E-2</v>
      </c>
      <c r="H21" s="344">
        <v>8.333333333333337E-2</v>
      </c>
      <c r="I21" s="344">
        <f t="shared" si="0"/>
        <v>8.333333333333337E-2</v>
      </c>
      <c r="J21" s="203" t="s">
        <v>293</v>
      </c>
      <c r="K21" s="978"/>
      <c r="L21" s="958" t="s">
        <v>58</v>
      </c>
      <c r="M21" s="888"/>
      <c r="N21" s="1139"/>
    </row>
    <row r="22" spans="1:15" ht="14.5">
      <c r="A22" s="1036"/>
      <c r="B22" s="963" t="s">
        <v>231</v>
      </c>
      <c r="C22" s="836">
        <v>45026</v>
      </c>
      <c r="D22" s="1129">
        <v>44754</v>
      </c>
      <c r="E22" s="1350"/>
      <c r="F22" s="252">
        <v>44754</v>
      </c>
      <c r="G22" s="344">
        <v>4.166666666666663E-2</v>
      </c>
      <c r="H22" s="344">
        <v>4.166666666666663E-2</v>
      </c>
      <c r="I22" s="344">
        <f t="shared" si="0"/>
        <v>4.166666666666663E-2</v>
      </c>
      <c r="J22" s="203" t="s">
        <v>626</v>
      </c>
      <c r="K22" s="978"/>
      <c r="L22" s="958" t="s">
        <v>46</v>
      </c>
      <c r="M22" s="1298" t="s">
        <v>624</v>
      </c>
    </row>
    <row r="23" spans="1:15" ht="14.5">
      <c r="A23" s="886"/>
      <c r="C23" s="874"/>
      <c r="D23" s="874"/>
      <c r="F23" s="252">
        <v>44755</v>
      </c>
      <c r="G23" s="344">
        <v>4.5138888888888895E-2</v>
      </c>
      <c r="H23" s="344">
        <v>4.5138888888888895E-2</v>
      </c>
      <c r="I23" s="344">
        <f t="shared" si="0"/>
        <v>4.5138888888888895E-2</v>
      </c>
      <c r="J23" s="203" t="s">
        <v>625</v>
      </c>
      <c r="K23" s="978"/>
      <c r="L23" s="958"/>
      <c r="M23" s="1298"/>
    </row>
    <row r="24" spans="1:15" ht="14.5">
      <c r="A24" s="1038"/>
      <c r="B24" s="504"/>
      <c r="C24" s="1005"/>
      <c r="D24" s="1134"/>
      <c r="E24" s="1352"/>
      <c r="F24" s="500">
        <v>44755</v>
      </c>
      <c r="G24" s="694">
        <v>7.291666666666663E-2</v>
      </c>
      <c r="H24" s="694">
        <v>7.291666666666663E-2</v>
      </c>
      <c r="I24" s="694">
        <f t="shared" si="0"/>
        <v>7.291666666666663E-2</v>
      </c>
      <c r="J24" s="1356" t="s">
        <v>293</v>
      </c>
      <c r="K24" s="944"/>
      <c r="L24" s="882"/>
      <c r="M24" s="885"/>
    </row>
    <row r="25" spans="1:15" ht="60">
      <c r="A25" s="1036" t="s">
        <v>151</v>
      </c>
      <c r="B25" s="963" t="s">
        <v>260</v>
      </c>
      <c r="C25" s="1276">
        <v>44758</v>
      </c>
      <c r="D25" s="1129">
        <v>44756</v>
      </c>
      <c r="E25" s="1354">
        <v>0.13541666666666666</v>
      </c>
      <c r="F25" s="252">
        <v>44755</v>
      </c>
      <c r="G25" s="782">
        <v>0.11458333333333326</v>
      </c>
      <c r="H25" s="782">
        <v>0.11458333333333326</v>
      </c>
      <c r="I25" s="782">
        <f t="shared" si="0"/>
        <v>0.11458333333333326</v>
      </c>
      <c r="J25" s="203" t="s">
        <v>627</v>
      </c>
      <c r="K25" s="978"/>
      <c r="L25" s="958" t="s">
        <v>24</v>
      </c>
      <c r="M25" s="1245" t="s">
        <v>628</v>
      </c>
      <c r="N25" s="1357">
        <v>2.2916666666666669E-2</v>
      </c>
    </row>
    <row r="26" spans="1:15" ht="24">
      <c r="A26" s="886"/>
      <c r="C26" s="874"/>
      <c r="D26" s="874"/>
      <c r="E26" s="1354">
        <v>6.7361111111111108E-2</v>
      </c>
      <c r="F26" s="252">
        <v>44756</v>
      </c>
      <c r="G26" s="344">
        <v>2.7777777777777735E-2</v>
      </c>
      <c r="H26" s="344">
        <v>2.7777777777777735E-2</v>
      </c>
      <c r="I26" s="344">
        <f t="shared" si="0"/>
        <v>2.7777777777777735E-2</v>
      </c>
      <c r="J26" s="203" t="s">
        <v>629</v>
      </c>
      <c r="K26" s="978"/>
      <c r="M26" s="888"/>
      <c r="N26" s="122" t="s">
        <v>630</v>
      </c>
      <c r="O26" s="1139"/>
    </row>
    <row r="27" spans="1:15" ht="14.5">
      <c r="A27" s="1038"/>
      <c r="B27" s="504"/>
      <c r="C27" s="940"/>
      <c r="D27" s="1355"/>
      <c r="E27" s="882"/>
      <c r="F27" s="500">
        <v>44756</v>
      </c>
      <c r="G27" s="694">
        <v>8.3333333333333315E-2</v>
      </c>
      <c r="H27" s="694">
        <v>8.3333333333333315E-2</v>
      </c>
      <c r="I27" s="694">
        <f t="shared" si="0"/>
        <v>8.3333333333333315E-2</v>
      </c>
      <c r="J27" s="1356" t="s">
        <v>248</v>
      </c>
      <c r="K27" s="944"/>
      <c r="L27" s="716"/>
      <c r="M27" s="1296"/>
    </row>
    <row r="28" spans="1:15" ht="24">
      <c r="A28" s="1036" t="s">
        <v>153</v>
      </c>
      <c r="B28" s="963" t="s">
        <v>260</v>
      </c>
      <c r="C28" s="1276">
        <v>44759</v>
      </c>
      <c r="D28" s="1129">
        <v>44756</v>
      </c>
      <c r="E28" s="1354">
        <v>0.13541666666666666</v>
      </c>
      <c r="F28" s="252">
        <v>44756</v>
      </c>
      <c r="G28" s="344">
        <v>2.430555555555558E-2</v>
      </c>
      <c r="H28" s="344">
        <v>2.430555555555558E-2</v>
      </c>
      <c r="I28" s="344">
        <f t="shared" si="0"/>
        <v>2.430555555555558E-2</v>
      </c>
      <c r="J28" s="203" t="s">
        <v>249</v>
      </c>
      <c r="K28" s="978"/>
      <c r="L28" s="958" t="s">
        <v>24</v>
      </c>
      <c r="M28" s="1245" t="s">
        <v>603</v>
      </c>
    </row>
    <row r="29" spans="1:15" ht="14.5">
      <c r="A29" s="1036"/>
      <c r="B29" s="963"/>
      <c r="C29" s="1276"/>
      <c r="D29" s="1129"/>
      <c r="E29" s="1354">
        <v>9.0277777777777787E-3</v>
      </c>
      <c r="F29" s="252">
        <v>44756</v>
      </c>
      <c r="G29" s="344">
        <v>6.25E-2</v>
      </c>
      <c r="H29" s="344">
        <v>6.25E-2</v>
      </c>
      <c r="I29" s="344">
        <f t="shared" si="0"/>
        <v>6.25E-2</v>
      </c>
      <c r="J29" s="203" t="s">
        <v>250</v>
      </c>
      <c r="K29" s="978"/>
      <c r="L29" s="958"/>
      <c r="M29" s="1245"/>
    </row>
    <row r="30" spans="1:15" ht="60">
      <c r="A30" s="1034" t="s">
        <v>124</v>
      </c>
      <c r="B30" s="833" t="s">
        <v>332</v>
      </c>
      <c r="C30" s="890">
        <v>44760</v>
      </c>
      <c r="D30" s="1144" t="s">
        <v>631</v>
      </c>
      <c r="E30" s="1349">
        <v>0.1875</v>
      </c>
      <c r="F30" s="1341">
        <v>44756</v>
      </c>
      <c r="G30" s="1342">
        <v>6.5972222222222099E-2</v>
      </c>
      <c r="H30" s="1343">
        <v>2.0833333333333332E-2</v>
      </c>
      <c r="I30" s="1339">
        <f t="shared" si="0"/>
        <v>2.0833333333333332E-2</v>
      </c>
      <c r="J30" s="533" t="s">
        <v>632</v>
      </c>
      <c r="K30" s="943"/>
      <c r="L30" s="925" t="s">
        <v>24</v>
      </c>
      <c r="M30" s="1278" t="s">
        <v>633</v>
      </c>
      <c r="N30" s="1357"/>
    </row>
    <row r="31" spans="1:15" ht="14.5">
      <c r="A31" s="1036"/>
      <c r="B31" s="963" t="s">
        <v>252</v>
      </c>
      <c r="C31" s="1276">
        <v>44945</v>
      </c>
      <c r="D31" s="1147" t="s">
        <v>631</v>
      </c>
      <c r="E31" s="1350"/>
      <c r="F31" s="1256">
        <v>44761</v>
      </c>
      <c r="G31" s="1257">
        <v>6.597222222222221E-2</v>
      </c>
      <c r="H31" s="1257"/>
      <c r="I31" s="1257"/>
      <c r="J31" s="340" t="s">
        <v>634</v>
      </c>
      <c r="K31" s="978"/>
      <c r="L31" s="958" t="s">
        <v>46</v>
      </c>
      <c r="M31" s="1298"/>
    </row>
    <row r="32" spans="1:15" ht="14.5">
      <c r="A32" s="1036"/>
      <c r="B32" s="963" t="s">
        <v>254</v>
      </c>
      <c r="C32" s="1276">
        <v>44767</v>
      </c>
      <c r="D32" s="1147" t="s">
        <v>631</v>
      </c>
      <c r="E32" s="1350"/>
      <c r="F32" s="671">
        <v>44761</v>
      </c>
      <c r="G32" s="344">
        <v>0.11458333333333331</v>
      </c>
      <c r="H32" s="344">
        <v>0.11458333333333331</v>
      </c>
      <c r="I32" s="344">
        <f>H32</f>
        <v>0.11458333333333331</v>
      </c>
      <c r="J32" s="5" t="s">
        <v>255</v>
      </c>
      <c r="K32" s="978"/>
      <c r="L32" s="958" t="s">
        <v>46</v>
      </c>
      <c r="M32" s="1298"/>
    </row>
    <row r="33" spans="1:14" ht="14.5">
      <c r="A33" s="1036"/>
      <c r="B33" s="963"/>
      <c r="C33" s="1276"/>
      <c r="D33" s="1147"/>
      <c r="E33" s="1350"/>
      <c r="F33" s="671">
        <v>44761</v>
      </c>
      <c r="G33" s="344">
        <v>5.2083333333333259E-2</v>
      </c>
      <c r="H33" s="344">
        <v>5.2083333333333259E-2</v>
      </c>
      <c r="I33" s="344">
        <f>H33</f>
        <v>5.2083333333333259E-2</v>
      </c>
      <c r="J33" s="5" t="s">
        <v>255</v>
      </c>
      <c r="K33" s="978"/>
      <c r="L33" s="958"/>
      <c r="M33" s="1298"/>
    </row>
    <row r="34" spans="1:14" ht="72">
      <c r="A34" s="1034" t="s">
        <v>49</v>
      </c>
      <c r="B34" s="833" t="s">
        <v>332</v>
      </c>
      <c r="C34" s="890">
        <v>44776</v>
      </c>
      <c r="D34" s="1306">
        <v>44762</v>
      </c>
      <c r="E34" s="1349">
        <v>0.21180555555555555</v>
      </c>
      <c r="F34" s="684">
        <v>44762</v>
      </c>
      <c r="G34" s="693">
        <v>3.472222222222221E-2</v>
      </c>
      <c r="H34" s="693">
        <v>3.472222222222221E-2</v>
      </c>
      <c r="I34" s="693">
        <f>H34</f>
        <v>3.472222222222221E-2</v>
      </c>
      <c r="J34" s="471" t="s">
        <v>635</v>
      </c>
      <c r="K34" s="943"/>
      <c r="L34" s="925" t="s">
        <v>24</v>
      </c>
      <c r="M34" s="1029" t="s">
        <v>636</v>
      </c>
      <c r="N34" s="1139">
        <v>7.2916666666666671E-2</v>
      </c>
    </row>
    <row r="35" spans="1:14" ht="14.5">
      <c r="A35" s="1036"/>
      <c r="B35" s="963" t="s">
        <v>246</v>
      </c>
      <c r="C35" s="1276">
        <v>45051</v>
      </c>
      <c r="D35" s="1363">
        <v>44762</v>
      </c>
      <c r="E35" s="1350"/>
      <c r="F35" s="671">
        <v>44762</v>
      </c>
      <c r="G35" s="344">
        <v>0.15972222222222227</v>
      </c>
      <c r="H35" s="344">
        <v>0.15972222222222227</v>
      </c>
      <c r="I35" s="344">
        <f>H35</f>
        <v>0.15972222222222227</v>
      </c>
      <c r="J35" s="5" t="s">
        <v>243</v>
      </c>
      <c r="K35" s="978"/>
      <c r="L35" s="958" t="s">
        <v>46</v>
      </c>
      <c r="M35" s="1298"/>
      <c r="N35" s="1139"/>
    </row>
    <row r="36" spans="1:14" ht="14.5">
      <c r="A36" s="1036"/>
      <c r="B36" s="963" t="s">
        <v>240</v>
      </c>
      <c r="C36" s="1276">
        <v>44786</v>
      </c>
      <c r="D36" s="1363">
        <v>44762</v>
      </c>
      <c r="E36" s="1350"/>
      <c r="F36" s="671">
        <v>44762</v>
      </c>
      <c r="G36" s="344">
        <v>9.027777777777779E-2</v>
      </c>
      <c r="H36" s="344">
        <v>9.027777777777779E-2</v>
      </c>
      <c r="I36" s="344">
        <f>H36</f>
        <v>9.027777777777779E-2</v>
      </c>
      <c r="J36" s="5" t="s">
        <v>243</v>
      </c>
      <c r="K36" s="978"/>
      <c r="L36" s="958" t="s">
        <v>46</v>
      </c>
      <c r="M36" s="1298"/>
    </row>
    <row r="37" spans="1:14" ht="48">
      <c r="A37" s="1038"/>
      <c r="B37" s="504" t="s">
        <v>260</v>
      </c>
      <c r="C37" s="940">
        <v>44787</v>
      </c>
      <c r="D37" s="1307">
        <v>44762</v>
      </c>
      <c r="E37" s="1352"/>
      <c r="F37" s="504"/>
      <c r="G37" s="944"/>
      <c r="H37" s="944"/>
      <c r="I37" s="944"/>
      <c r="J37" s="944"/>
      <c r="K37" s="944"/>
      <c r="L37" s="716" t="s">
        <v>24</v>
      </c>
      <c r="M37" s="1296" t="s">
        <v>637</v>
      </c>
    </row>
    <row r="38" spans="1:14" ht="14.5">
      <c r="A38" s="1036" t="s">
        <v>29</v>
      </c>
      <c r="B38" s="963" t="s">
        <v>25</v>
      </c>
      <c r="C38" s="1276">
        <v>45093</v>
      </c>
      <c r="D38" s="1212">
        <v>44763</v>
      </c>
      <c r="E38" s="1347">
        <v>0.1111111111111111</v>
      </c>
      <c r="F38" s="671">
        <v>44763</v>
      </c>
      <c r="G38" s="344">
        <v>9.0277777777777679E-2</v>
      </c>
      <c r="H38" s="344">
        <v>9.0277777777777679E-2</v>
      </c>
      <c r="I38" s="344">
        <f>H38</f>
        <v>9.0277777777777679E-2</v>
      </c>
      <c r="J38" s="5" t="s">
        <v>638</v>
      </c>
      <c r="K38" s="978"/>
      <c r="L38" s="958" t="s">
        <v>639</v>
      </c>
      <c r="M38" s="1245" t="s">
        <v>640</v>
      </c>
    </row>
    <row r="39" spans="1:14" ht="14.5">
      <c r="A39" s="1034" t="s">
        <v>129</v>
      </c>
      <c r="B39" s="833" t="s">
        <v>313</v>
      </c>
      <c r="C39" s="890">
        <v>45066</v>
      </c>
      <c r="D39" s="1308">
        <v>44763</v>
      </c>
      <c r="E39" s="1348">
        <v>2.0833333333333332E-2</v>
      </c>
      <c r="F39" s="684">
        <v>44763</v>
      </c>
      <c r="G39" s="693">
        <v>6.5972222222222321E-2</v>
      </c>
      <c r="H39" s="693">
        <v>6.5972222222222321E-2</v>
      </c>
      <c r="I39" s="693">
        <f>H39</f>
        <v>6.5972222222222321E-2</v>
      </c>
      <c r="J39" s="471" t="s">
        <v>321</v>
      </c>
      <c r="K39" s="943"/>
      <c r="L39" s="925" t="s">
        <v>46</v>
      </c>
      <c r="M39" s="1277" t="s">
        <v>232</v>
      </c>
      <c r="N39" s="1139">
        <v>4.5138888888888888E-2</v>
      </c>
    </row>
    <row r="40" spans="1:14" ht="24">
      <c r="A40" s="1038"/>
      <c r="B40" s="504"/>
      <c r="C40" s="940"/>
      <c r="D40" s="1358"/>
      <c r="E40" s="1359"/>
      <c r="F40" s="1360">
        <v>44764</v>
      </c>
      <c r="G40" s="1361">
        <v>3.472222222222221E-2</v>
      </c>
      <c r="H40" s="882"/>
      <c r="I40" s="694"/>
      <c r="J40" s="1362" t="s">
        <v>486</v>
      </c>
      <c r="K40" s="944"/>
      <c r="L40" s="716"/>
      <c r="M40" s="1296" t="s">
        <v>641</v>
      </c>
    </row>
    <row r="41" spans="1:14" ht="36" customHeight="1">
      <c r="A41" s="1036" t="s">
        <v>59</v>
      </c>
      <c r="B41" s="963" t="s">
        <v>332</v>
      </c>
      <c r="C41" s="836">
        <v>44772</v>
      </c>
      <c r="D41" s="1129">
        <v>44769</v>
      </c>
      <c r="E41" s="1351">
        <v>0.1875</v>
      </c>
      <c r="F41" s="1256">
        <v>44766</v>
      </c>
      <c r="G41" s="1257">
        <v>7.6388888888888784E-2</v>
      </c>
      <c r="H41" s="1344">
        <v>6.9444444444444434E-2</v>
      </c>
      <c r="I41" s="344">
        <f>H41</f>
        <v>6.9444444444444434E-2</v>
      </c>
      <c r="J41" s="340" t="s">
        <v>642</v>
      </c>
      <c r="K41" s="978"/>
      <c r="L41" s="958" t="s">
        <v>24</v>
      </c>
      <c r="M41" s="1301" t="s">
        <v>643</v>
      </c>
      <c r="N41" s="1345" t="s">
        <v>644</v>
      </c>
    </row>
    <row r="42" spans="1:14" ht="24">
      <c r="A42" s="1036"/>
      <c r="B42" s="963" t="s">
        <v>298</v>
      </c>
      <c r="C42" s="836">
        <v>44957</v>
      </c>
      <c r="D42" s="1129">
        <v>44769</v>
      </c>
      <c r="E42" s="1350"/>
      <c r="F42" s="671">
        <v>44766</v>
      </c>
      <c r="G42" s="344">
        <v>2.777777777777779E-2</v>
      </c>
      <c r="H42" s="344">
        <v>2.777777777777779E-2</v>
      </c>
      <c r="I42" s="344">
        <f>H42</f>
        <v>2.777777777777779E-2</v>
      </c>
      <c r="J42" s="5" t="s">
        <v>299</v>
      </c>
      <c r="K42" s="978"/>
      <c r="L42" s="958" t="s">
        <v>472</v>
      </c>
      <c r="M42" s="1245"/>
      <c r="N42" s="1139">
        <v>9.7222222222222224E-2</v>
      </c>
    </row>
    <row r="43" spans="1:14" ht="24">
      <c r="A43" s="1036"/>
      <c r="B43" s="963" t="s">
        <v>260</v>
      </c>
      <c r="C43" s="836">
        <v>44781</v>
      </c>
      <c r="D43" s="1129">
        <v>44769</v>
      </c>
      <c r="E43" s="1350"/>
      <c r="F43" s="671">
        <v>44769</v>
      </c>
      <c r="G43" s="344">
        <v>0.1111111111111111</v>
      </c>
      <c r="H43" s="344">
        <v>0.1111111111111111</v>
      </c>
      <c r="I43" s="344">
        <f>H43</f>
        <v>0.1111111111111111</v>
      </c>
      <c r="J43" s="5" t="s">
        <v>299</v>
      </c>
      <c r="K43" s="978"/>
      <c r="L43" s="958" t="s">
        <v>24</v>
      </c>
      <c r="M43" s="1245" t="s">
        <v>645</v>
      </c>
    </row>
    <row r="44" spans="1:14" ht="24">
      <c r="A44" s="1036"/>
      <c r="B44" s="963" t="s">
        <v>300</v>
      </c>
      <c r="C44" s="836">
        <v>44781</v>
      </c>
      <c r="D44" s="1129">
        <v>44769</v>
      </c>
      <c r="E44" s="1350"/>
      <c r="F44" s="671">
        <v>44769</v>
      </c>
      <c r="G44" s="344">
        <v>7.638888888888884E-2</v>
      </c>
      <c r="H44" s="344">
        <v>7.638888888888884E-2</v>
      </c>
      <c r="I44" s="344">
        <f>H44</f>
        <v>7.638888888888884E-2</v>
      </c>
      <c r="J44" s="5" t="s">
        <v>299</v>
      </c>
      <c r="K44" s="978"/>
      <c r="L44" s="958" t="s">
        <v>472</v>
      </c>
      <c r="M44" s="1298"/>
    </row>
    <row r="45" spans="1:14">
      <c r="A45" s="1036"/>
      <c r="B45" s="963"/>
      <c r="C45" s="836"/>
      <c r="D45" s="1129"/>
      <c r="E45" s="1350"/>
      <c r="K45" s="978"/>
      <c r="L45" s="958"/>
      <c r="M45" s="1298"/>
    </row>
    <row r="46" spans="1:14">
      <c r="A46" s="1034" t="s">
        <v>30</v>
      </c>
      <c r="B46" s="833" t="s">
        <v>22</v>
      </c>
      <c r="C46" s="899">
        <v>44781</v>
      </c>
      <c r="D46" s="943" t="s">
        <v>38</v>
      </c>
      <c r="E46" s="1349">
        <v>6.25E-2</v>
      </c>
      <c r="F46" s="833"/>
      <c r="G46" s="943"/>
      <c r="H46" s="943"/>
      <c r="I46" s="943"/>
      <c r="J46" s="943"/>
      <c r="K46" s="943"/>
      <c r="L46" s="925" t="s">
        <v>24</v>
      </c>
      <c r="M46" s="1299"/>
    </row>
    <row r="47" spans="1:14" ht="36">
      <c r="A47" s="1034" t="s">
        <v>145</v>
      </c>
      <c r="B47" s="833" t="s">
        <v>332</v>
      </c>
      <c r="C47" s="899">
        <v>44879</v>
      </c>
      <c r="D47" s="1127">
        <v>44770</v>
      </c>
      <c r="E47" s="1349">
        <v>0.22916666666666666</v>
      </c>
      <c r="F47" s="684">
        <v>44770</v>
      </c>
      <c r="G47" s="693">
        <v>3.472222222222221E-2</v>
      </c>
      <c r="H47" s="693">
        <v>3.472222222222221E-2</v>
      </c>
      <c r="I47" s="693">
        <f>H47</f>
        <v>3.472222222222221E-2</v>
      </c>
      <c r="J47" s="471" t="s">
        <v>646</v>
      </c>
      <c r="K47" s="943"/>
      <c r="L47" s="925" t="s">
        <v>58</v>
      </c>
      <c r="M47" s="1305" t="s">
        <v>647</v>
      </c>
    </row>
    <row r="48" spans="1:14" ht="14.5">
      <c r="A48" s="1036"/>
      <c r="B48" s="963" t="s">
        <v>225</v>
      </c>
      <c r="C48" s="836">
        <v>45064</v>
      </c>
      <c r="D48" s="1129">
        <v>44770</v>
      </c>
      <c r="E48" s="1350"/>
      <c r="F48" s="671">
        <v>44770</v>
      </c>
      <c r="G48" s="344">
        <v>0.13888888888888884</v>
      </c>
      <c r="H48" s="344">
        <v>0.13888888888888884</v>
      </c>
      <c r="I48" s="344">
        <f>H48</f>
        <v>0.13888888888888884</v>
      </c>
      <c r="J48" s="5" t="s">
        <v>295</v>
      </c>
      <c r="K48" s="978"/>
      <c r="L48" s="958" t="s">
        <v>46</v>
      </c>
      <c r="M48" s="1298"/>
    </row>
    <row r="49" spans="1:14">
      <c r="A49" s="1036"/>
      <c r="B49" s="963" t="s">
        <v>296</v>
      </c>
      <c r="C49" s="836"/>
      <c r="D49" s="1129">
        <v>44770</v>
      </c>
      <c r="E49" s="1350"/>
      <c r="K49" s="978"/>
      <c r="L49" s="958" t="s">
        <v>46</v>
      </c>
      <c r="M49" s="1298"/>
    </row>
    <row r="50" spans="1:14">
      <c r="A50" s="886"/>
      <c r="C50" s="874"/>
      <c r="D50" s="874"/>
      <c r="F50" s="963"/>
      <c r="G50" s="978"/>
      <c r="H50" s="978"/>
      <c r="I50" s="978"/>
      <c r="J50" s="978"/>
      <c r="K50" s="978"/>
      <c r="M50" s="888"/>
    </row>
    <row r="51" spans="1:14" ht="14.5">
      <c r="A51" s="1034" t="s">
        <v>57</v>
      </c>
      <c r="B51" s="833" t="s">
        <v>227</v>
      </c>
      <c r="C51" s="899">
        <v>44786</v>
      </c>
      <c r="D51" s="1127">
        <v>44771</v>
      </c>
      <c r="E51" s="1349">
        <v>0.1875</v>
      </c>
      <c r="F51" s="470">
        <v>44770</v>
      </c>
      <c r="G51" s="1339">
        <v>6.944444444444442E-2</v>
      </c>
      <c r="H51" s="1339">
        <v>6.944444444444442E-2</v>
      </c>
      <c r="I51" s="1339">
        <f>H51</f>
        <v>6.944444444444442E-2</v>
      </c>
      <c r="J51" s="1340" t="s">
        <v>648</v>
      </c>
      <c r="K51" s="943"/>
      <c r="L51" s="925" t="s">
        <v>46</v>
      </c>
      <c r="M51" s="1299"/>
      <c r="N51" s="1139">
        <v>8.3333333333333329E-2</v>
      </c>
    </row>
    <row r="52" spans="1:14" ht="24">
      <c r="A52" s="1036"/>
      <c r="B52" s="963" t="s">
        <v>260</v>
      </c>
      <c r="C52" s="836">
        <v>44785</v>
      </c>
      <c r="D52" s="1129">
        <v>44771</v>
      </c>
      <c r="E52" s="1350"/>
      <c r="F52" s="671">
        <v>44771</v>
      </c>
      <c r="G52" s="344">
        <v>0.11458333333333331</v>
      </c>
      <c r="H52" s="344">
        <v>0.11458333333333331</v>
      </c>
      <c r="I52" s="344">
        <f>H52</f>
        <v>0.11458333333333331</v>
      </c>
      <c r="J52" s="5" t="s">
        <v>480</v>
      </c>
      <c r="K52" s="978"/>
      <c r="L52" s="958" t="s">
        <v>24</v>
      </c>
      <c r="M52" s="1245" t="s">
        <v>649</v>
      </c>
    </row>
    <row r="53" spans="1:14" ht="36">
      <c r="A53" s="1036"/>
      <c r="B53" s="963" t="s">
        <v>332</v>
      </c>
      <c r="C53" s="836">
        <v>44774</v>
      </c>
      <c r="D53" s="1129">
        <v>44771</v>
      </c>
      <c r="E53" s="1350"/>
      <c r="F53" s="671">
        <v>44771</v>
      </c>
      <c r="G53" s="344">
        <v>8.680555555555558E-2</v>
      </c>
      <c r="H53" s="344">
        <v>8.680555555555558E-2</v>
      </c>
      <c r="I53" s="344">
        <f>H53</f>
        <v>8.680555555555558E-2</v>
      </c>
      <c r="J53" s="5" t="s">
        <v>480</v>
      </c>
      <c r="K53" s="978"/>
      <c r="L53" s="958" t="s">
        <v>58</v>
      </c>
      <c r="M53" s="1331" t="s">
        <v>647</v>
      </c>
    </row>
    <row r="54" spans="1:14">
      <c r="A54" s="1036"/>
      <c r="B54" s="963" t="s">
        <v>228</v>
      </c>
      <c r="C54" s="836">
        <v>44884</v>
      </c>
      <c r="D54" s="1129">
        <v>44771</v>
      </c>
      <c r="E54" s="1350"/>
      <c r="F54" s="963"/>
      <c r="G54" s="978"/>
      <c r="H54" s="978"/>
      <c r="I54" s="978"/>
      <c r="J54" s="978"/>
      <c r="K54" s="978"/>
      <c r="L54" s="958" t="s">
        <v>46</v>
      </c>
      <c r="M54" s="1298"/>
    </row>
    <row r="55" spans="1:14">
      <c r="A55" s="881"/>
      <c r="B55" s="882"/>
      <c r="C55" s="882"/>
      <c r="D55" s="882"/>
      <c r="E55" s="882"/>
      <c r="F55" s="504"/>
      <c r="G55" s="944"/>
      <c r="H55" s="944"/>
      <c r="I55" s="944"/>
      <c r="J55" s="944"/>
      <c r="K55" s="944"/>
      <c r="L55" s="882"/>
      <c r="M55" s="885"/>
    </row>
    <row r="56" spans="1:14" ht="14.5">
      <c r="A56" s="1038" t="s">
        <v>157</v>
      </c>
      <c r="B56" s="504" t="s">
        <v>48</v>
      </c>
      <c r="C56" s="940">
        <v>44260</v>
      </c>
      <c r="D56" s="1134">
        <v>44771</v>
      </c>
      <c r="E56" s="1364">
        <v>8.6805555555555566E-2</v>
      </c>
      <c r="F56" s="685">
        <v>44771</v>
      </c>
      <c r="G56" s="694">
        <v>4.166666666666663E-2</v>
      </c>
      <c r="H56" s="694">
        <v>4.166666666666663E-2</v>
      </c>
      <c r="I56" s="694">
        <f>H56</f>
        <v>4.166666666666663E-2</v>
      </c>
      <c r="J56" s="490" t="s">
        <v>650</v>
      </c>
      <c r="K56" s="944"/>
      <c r="L56" s="716" t="s">
        <v>24</v>
      </c>
      <c r="M56" s="1297"/>
    </row>
    <row r="57" spans="1:14" ht="24">
      <c r="H57" s="1051" t="s">
        <v>233</v>
      </c>
      <c r="I57" s="1140">
        <f>SUM(H2:H56)</f>
        <v>3.0659722222222219</v>
      </c>
    </row>
    <row r="58" spans="1:14">
      <c r="H58" s="1001" t="s">
        <v>234</v>
      </c>
      <c r="I58" s="1141">
        <f>SUM(I2:I56)</f>
        <v>3.0659722222222219</v>
      </c>
    </row>
    <row r="59" spans="1:14">
      <c r="C59" s="1097" t="s">
        <v>651</v>
      </c>
      <c r="D59" s="1218">
        <f>SUM(E2:E56)</f>
        <v>2.6805555555555554</v>
      </c>
    </row>
    <row r="60" spans="1:14">
      <c r="C60" s="1097" t="s">
        <v>652</v>
      </c>
      <c r="D60" s="1218">
        <f>I57-D59</f>
        <v>0.38541666666666652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pane ySplit="1" topLeftCell="A28" activePane="bottomLeft" state="frozen"/>
      <selection pane="bottomLeft" activeCell="H68" sqref="H68"/>
    </sheetView>
  </sheetViews>
  <sheetFormatPr baseColWidth="10" defaultColWidth="9.1796875" defaultRowHeight="12"/>
  <cols>
    <col min="1" max="1" width="20.54296875" style="874" customWidth="1"/>
    <col min="2" max="2" width="12.54296875" style="874" customWidth="1"/>
    <col min="3" max="3" width="11.81640625" style="1097" customWidth="1"/>
    <col min="4" max="4" width="14.1796875" style="923" bestFit="1" customWidth="1"/>
    <col min="5" max="5" width="9.1796875" style="923"/>
    <col min="6" max="6" width="9.453125" style="874" bestFit="1" customWidth="1"/>
    <col min="7" max="7" width="9.1796875" style="874"/>
    <col min="8" max="9" width="10.54296875" style="874" customWidth="1"/>
    <col min="10" max="10" width="15.26953125" style="874" customWidth="1"/>
    <col min="11" max="11" width="9.1796875" style="874"/>
    <col min="12" max="12" width="13" style="874" customWidth="1"/>
    <col min="13" max="13" width="28.26953125" style="1097" customWidth="1"/>
    <col min="14" max="16384" width="9.1796875" style="874"/>
  </cols>
  <sheetData>
    <row r="1" spans="1:13" ht="36">
      <c r="A1" s="1122" t="s">
        <v>212</v>
      </c>
      <c r="B1" s="1122" t="s">
        <v>213</v>
      </c>
      <c r="C1" s="1122" t="s">
        <v>214</v>
      </c>
      <c r="D1" s="1274" t="s">
        <v>215</v>
      </c>
      <c r="E1" s="1091" t="s">
        <v>216</v>
      </c>
      <c r="F1" s="1091" t="s">
        <v>217</v>
      </c>
      <c r="G1" s="1091" t="s">
        <v>218</v>
      </c>
      <c r="H1" s="1123" t="s">
        <v>219</v>
      </c>
      <c r="I1" s="1124" t="s">
        <v>220</v>
      </c>
      <c r="J1" s="1091" t="s">
        <v>221</v>
      </c>
      <c r="K1" s="1091" t="s">
        <v>222</v>
      </c>
      <c r="L1" s="1091" t="s">
        <v>223</v>
      </c>
      <c r="M1" s="1091" t="s">
        <v>224</v>
      </c>
    </row>
    <row r="2" spans="1:13" ht="24">
      <c r="A2" s="1034" t="s">
        <v>110</v>
      </c>
      <c r="B2" s="833" t="s">
        <v>336</v>
      </c>
      <c r="C2" s="833" t="s">
        <v>38</v>
      </c>
      <c r="D2" s="1275">
        <v>44715</v>
      </c>
      <c r="E2" s="648"/>
      <c r="F2" s="894">
        <v>44715</v>
      </c>
      <c r="G2" s="1139">
        <v>2.777777777777779E-2</v>
      </c>
      <c r="H2" s="1139">
        <v>2.777777777777779E-2</v>
      </c>
      <c r="I2" s="1138">
        <f>H2</f>
        <v>2.777777777777779E-2</v>
      </c>
      <c r="J2" s="874" t="s">
        <v>306</v>
      </c>
      <c r="K2" s="648"/>
      <c r="L2" s="829" t="s">
        <v>123</v>
      </c>
      <c r="M2" s="1153" t="s">
        <v>653</v>
      </c>
    </row>
    <row r="3" spans="1:13" ht="156">
      <c r="A3" s="1034" t="s">
        <v>47</v>
      </c>
      <c r="B3" s="833" t="s">
        <v>654</v>
      </c>
      <c r="C3" s="899">
        <v>44725</v>
      </c>
      <c r="D3" s="1275">
        <v>44719</v>
      </c>
      <c r="E3" s="968">
        <v>0.32291666666666669</v>
      </c>
      <c r="F3" s="1310">
        <v>44718</v>
      </c>
      <c r="G3" s="1311">
        <v>6.944444444444442E-2</v>
      </c>
      <c r="H3" s="1311">
        <v>6.944444444444442E-2</v>
      </c>
      <c r="I3" s="998">
        <f>H3</f>
        <v>6.944444444444442E-2</v>
      </c>
      <c r="J3" s="892" t="s">
        <v>308</v>
      </c>
      <c r="K3" s="943"/>
      <c r="L3" s="925" t="s">
        <v>655</v>
      </c>
      <c r="M3" s="1282" t="s">
        <v>656</v>
      </c>
    </row>
    <row r="4" spans="1:13">
      <c r="A4" s="1036"/>
      <c r="B4" s="963" t="s">
        <v>307</v>
      </c>
      <c r="C4" s="836">
        <v>44911</v>
      </c>
      <c r="D4" s="1320">
        <v>44719</v>
      </c>
      <c r="E4" s="964"/>
      <c r="F4" s="1289">
        <v>44718</v>
      </c>
      <c r="G4" s="1290">
        <v>1.0416666666666741E-2</v>
      </c>
      <c r="H4" s="1290">
        <v>1.0416666666666741E-2</v>
      </c>
      <c r="I4" s="1009">
        <f t="shared" ref="I4:I13" si="0">H4</f>
        <v>1.0416666666666741E-2</v>
      </c>
      <c r="J4" s="1117" t="s">
        <v>309</v>
      </c>
      <c r="K4" s="978"/>
      <c r="L4" s="958" t="s">
        <v>46</v>
      </c>
      <c r="M4" s="1283"/>
    </row>
    <row r="5" spans="1:13" ht="24">
      <c r="A5" s="1036"/>
      <c r="B5" s="963" t="s">
        <v>657</v>
      </c>
      <c r="C5" s="836">
        <v>44725</v>
      </c>
      <c r="D5" s="1320">
        <v>44723</v>
      </c>
      <c r="E5" s="964"/>
      <c r="F5" s="1289">
        <v>44719</v>
      </c>
      <c r="G5" s="1290">
        <v>0.11111111111111116</v>
      </c>
      <c r="H5" s="1290">
        <v>0.11111111111111116</v>
      </c>
      <c r="I5" s="1009">
        <f t="shared" si="0"/>
        <v>0.11111111111111116</v>
      </c>
      <c r="J5" s="1117" t="s">
        <v>310</v>
      </c>
      <c r="K5" s="978"/>
      <c r="L5" s="958" t="s">
        <v>655</v>
      </c>
      <c r="M5" s="1284" t="s">
        <v>276</v>
      </c>
    </row>
    <row r="6" spans="1:13">
      <c r="A6" s="1036"/>
      <c r="B6" s="963" t="s">
        <v>273</v>
      </c>
      <c r="C6" s="836">
        <v>44910</v>
      </c>
      <c r="D6" s="1320">
        <v>44724</v>
      </c>
      <c r="E6" s="964"/>
      <c r="F6" s="1289">
        <v>44719</v>
      </c>
      <c r="G6" s="1290">
        <v>2.430555555555558E-2</v>
      </c>
      <c r="H6" s="1290">
        <v>2.430555555555558E-2</v>
      </c>
      <c r="I6" s="1009">
        <f t="shared" si="0"/>
        <v>2.430555555555558E-2</v>
      </c>
      <c r="J6" s="1117" t="s">
        <v>309</v>
      </c>
      <c r="K6" s="978"/>
      <c r="L6" s="958" t="s">
        <v>46</v>
      </c>
      <c r="M6" s="1283"/>
    </row>
    <row r="7" spans="1:13">
      <c r="A7" s="1036"/>
      <c r="B7" s="963" t="s">
        <v>530</v>
      </c>
      <c r="C7" s="836" t="s">
        <v>38</v>
      </c>
      <c r="D7" s="1320">
        <v>44719</v>
      </c>
      <c r="E7" s="964"/>
      <c r="F7" s="1289">
        <v>44722</v>
      </c>
      <c r="G7" s="1290">
        <v>0.12499999999999989</v>
      </c>
      <c r="H7" s="1290">
        <v>0.12499999999999989</v>
      </c>
      <c r="I7" s="1009">
        <f t="shared" si="0"/>
        <v>0.12499999999999989</v>
      </c>
      <c r="J7" s="1117" t="s">
        <v>310</v>
      </c>
      <c r="K7" s="978"/>
      <c r="L7" s="958" t="s">
        <v>46</v>
      </c>
      <c r="M7" s="1283"/>
    </row>
    <row r="8" spans="1:13">
      <c r="A8" s="1036"/>
      <c r="B8" s="963" t="s">
        <v>311</v>
      </c>
      <c r="C8" s="836" t="s">
        <v>38</v>
      </c>
      <c r="D8" s="1320">
        <v>44724</v>
      </c>
      <c r="E8" s="964"/>
      <c r="F8" s="1289">
        <v>44722</v>
      </c>
      <c r="G8" s="1290">
        <v>1.0416666666666741E-2</v>
      </c>
      <c r="H8" s="1290">
        <v>1.0416666666666741E-2</v>
      </c>
      <c r="I8" s="1009">
        <f t="shared" si="0"/>
        <v>1.0416666666666741E-2</v>
      </c>
      <c r="J8" s="1117" t="s">
        <v>309</v>
      </c>
      <c r="K8" s="978"/>
      <c r="L8" s="958"/>
      <c r="M8" s="1283"/>
    </row>
    <row r="9" spans="1:13">
      <c r="A9" s="1036"/>
      <c r="B9" s="963"/>
      <c r="C9" s="836"/>
      <c r="D9" s="1320"/>
      <c r="E9" s="964"/>
      <c r="F9" s="1289">
        <v>44723</v>
      </c>
      <c r="G9" s="1290">
        <v>0.13194444444444453</v>
      </c>
      <c r="H9" s="1290">
        <v>0.13194444444444453</v>
      </c>
      <c r="I9" s="1009">
        <f t="shared" si="0"/>
        <v>0.13194444444444453</v>
      </c>
      <c r="J9" s="1117" t="s">
        <v>310</v>
      </c>
      <c r="K9" s="978"/>
      <c r="L9" s="958"/>
      <c r="M9" s="1283"/>
    </row>
    <row r="10" spans="1:13">
      <c r="A10" s="1036"/>
      <c r="B10" s="963"/>
      <c r="C10" s="836"/>
      <c r="D10" s="1320"/>
      <c r="E10" s="964"/>
      <c r="F10" s="1289">
        <v>44723</v>
      </c>
      <c r="G10" s="1290">
        <v>6.9444444444443088E-3</v>
      </c>
      <c r="H10" s="1290">
        <v>6.9444444444443088E-3</v>
      </c>
      <c r="I10" s="1009">
        <f t="shared" si="0"/>
        <v>6.9444444444443088E-3</v>
      </c>
      <c r="J10" s="1117" t="s">
        <v>309</v>
      </c>
      <c r="K10" s="978"/>
      <c r="L10" s="958"/>
      <c r="M10" s="1283"/>
    </row>
    <row r="11" spans="1:13">
      <c r="A11" s="1036"/>
      <c r="B11" s="963"/>
      <c r="C11" s="836"/>
      <c r="D11" s="1320"/>
      <c r="E11" s="964"/>
      <c r="F11" s="1289">
        <v>44724</v>
      </c>
      <c r="G11" s="1290">
        <v>2.4305555555555469E-2</v>
      </c>
      <c r="H11" s="1290">
        <v>2.4305555555555469E-2</v>
      </c>
      <c r="I11" s="1009">
        <f t="shared" si="0"/>
        <v>2.4305555555555469E-2</v>
      </c>
      <c r="J11" s="1117" t="s">
        <v>310</v>
      </c>
      <c r="K11" s="978"/>
      <c r="L11" s="958"/>
      <c r="M11" s="1283"/>
    </row>
    <row r="12" spans="1:13">
      <c r="A12" s="1036"/>
      <c r="B12" s="963"/>
      <c r="C12" s="836"/>
      <c r="D12" s="1320"/>
      <c r="E12" s="964"/>
      <c r="F12" s="1289">
        <v>44724</v>
      </c>
      <c r="G12" s="1290">
        <v>0.13194444444444442</v>
      </c>
      <c r="H12" s="1290">
        <v>0.13194444444444442</v>
      </c>
      <c r="I12" s="1009">
        <f t="shared" si="0"/>
        <v>0.13194444444444442</v>
      </c>
      <c r="J12" s="1117" t="s">
        <v>312</v>
      </c>
      <c r="K12" s="978"/>
      <c r="L12" s="958"/>
      <c r="M12" s="1283"/>
    </row>
    <row r="13" spans="1:13">
      <c r="A13" s="1036"/>
      <c r="B13" s="963"/>
      <c r="C13" s="836"/>
      <c r="D13" s="1320"/>
      <c r="E13" s="964"/>
      <c r="F13" s="1289">
        <v>44724</v>
      </c>
      <c r="G13" s="1290">
        <v>6.9444444444445308E-3</v>
      </c>
      <c r="H13" s="1290">
        <v>6.9444444444445308E-3</v>
      </c>
      <c r="I13" s="1009">
        <f t="shared" si="0"/>
        <v>6.9444444444445308E-3</v>
      </c>
      <c r="J13" s="1117" t="s">
        <v>309</v>
      </c>
      <c r="K13" s="978"/>
      <c r="L13" s="958"/>
      <c r="M13" s="1283"/>
    </row>
    <row r="14" spans="1:13">
      <c r="A14" s="1316" t="s">
        <v>132</v>
      </c>
      <c r="B14" s="1271" t="s">
        <v>332</v>
      </c>
      <c r="C14" s="890">
        <v>44727</v>
      </c>
      <c r="D14" s="1176">
        <v>44726</v>
      </c>
      <c r="E14" s="968">
        <v>0.21875</v>
      </c>
      <c r="F14" s="891">
        <v>44725</v>
      </c>
      <c r="G14" s="1300">
        <v>1.041666666666663E-2</v>
      </c>
      <c r="H14" s="1300">
        <v>1.041666666666663E-2</v>
      </c>
      <c r="I14" s="1315">
        <f>H14</f>
        <v>1.041666666666663E-2</v>
      </c>
      <c r="J14" s="892" t="s">
        <v>323</v>
      </c>
      <c r="K14" s="1271"/>
      <c r="L14" s="1279" t="s">
        <v>24</v>
      </c>
      <c r="M14" s="1285" t="s">
        <v>448</v>
      </c>
    </row>
    <row r="15" spans="1:13">
      <c r="A15" s="1317"/>
      <c r="B15" s="1240" t="s">
        <v>324</v>
      </c>
      <c r="C15" s="1276">
        <v>44967</v>
      </c>
      <c r="D15" s="1177">
        <v>44726</v>
      </c>
      <c r="E15" s="964"/>
      <c r="F15" s="1302">
        <v>44726</v>
      </c>
      <c r="G15" s="1295">
        <v>0.11458333333333331</v>
      </c>
      <c r="H15" s="1295">
        <v>0.11458333333333331</v>
      </c>
      <c r="I15" s="1321">
        <f t="shared" ref="I15:I20" si="1">H15</f>
        <v>0.11458333333333331</v>
      </c>
      <c r="J15" s="1117" t="s">
        <v>325</v>
      </c>
      <c r="K15" s="1220"/>
      <c r="L15" s="1322" t="s">
        <v>46</v>
      </c>
      <c r="M15" s="1286"/>
    </row>
    <row r="16" spans="1:13" ht="24">
      <c r="A16" s="1317"/>
      <c r="B16" s="1240" t="s">
        <v>260</v>
      </c>
      <c r="C16" s="1276">
        <v>44722</v>
      </c>
      <c r="D16" s="1177">
        <v>44726</v>
      </c>
      <c r="E16" s="964"/>
      <c r="F16" s="1302">
        <v>44726</v>
      </c>
      <c r="G16" s="1295">
        <v>6.25E-2</v>
      </c>
      <c r="H16" s="1295">
        <v>6.25E-2</v>
      </c>
      <c r="I16" s="1321">
        <f t="shared" si="1"/>
        <v>6.25E-2</v>
      </c>
      <c r="J16" s="1117" t="s">
        <v>325</v>
      </c>
      <c r="K16" s="1220"/>
      <c r="L16" s="1322" t="s">
        <v>95</v>
      </c>
      <c r="M16" s="1268" t="s">
        <v>658</v>
      </c>
    </row>
    <row r="17" spans="1:13">
      <c r="A17" s="1317"/>
      <c r="B17" s="1240"/>
      <c r="C17" s="1276"/>
      <c r="D17" s="1177"/>
      <c r="E17" s="964"/>
      <c r="F17" s="1302">
        <v>44726</v>
      </c>
      <c r="G17" s="1295">
        <v>6.9444444444444198E-3</v>
      </c>
      <c r="H17" s="1295">
        <v>6.9444444444444198E-3</v>
      </c>
      <c r="I17" s="1321">
        <f t="shared" si="1"/>
        <v>6.9444444444444198E-3</v>
      </c>
      <c r="J17" s="1117" t="s">
        <v>326</v>
      </c>
      <c r="K17" s="1220"/>
      <c r="L17" s="1322"/>
      <c r="M17" s="1268"/>
    </row>
    <row r="18" spans="1:13">
      <c r="A18" s="1317"/>
      <c r="B18" s="1240"/>
      <c r="C18" s="1276"/>
      <c r="D18" s="1177"/>
      <c r="E18" s="964"/>
      <c r="F18" s="1302">
        <v>44726</v>
      </c>
      <c r="G18" s="1295">
        <v>2.083333333333337E-2</v>
      </c>
      <c r="H18" s="1295">
        <v>2.083333333333337E-2</v>
      </c>
      <c r="I18" s="1321">
        <f t="shared" si="1"/>
        <v>2.083333333333337E-2</v>
      </c>
      <c r="J18" s="1117" t="s">
        <v>323</v>
      </c>
      <c r="K18" s="1220"/>
      <c r="L18" s="1322"/>
      <c r="M18" s="1268"/>
    </row>
    <row r="19" spans="1:13">
      <c r="A19" s="1317"/>
      <c r="B19" s="1240"/>
      <c r="C19" s="1276"/>
      <c r="D19" s="1177"/>
      <c r="E19" s="964"/>
      <c r="F19" s="1302">
        <v>44726</v>
      </c>
      <c r="G19" s="1295">
        <v>5.902777777777779E-2</v>
      </c>
      <c r="H19" s="1295">
        <v>5.902777777777779E-2</v>
      </c>
      <c r="I19" s="1321">
        <f t="shared" si="1"/>
        <v>5.902777777777779E-2</v>
      </c>
      <c r="J19" s="1117" t="s">
        <v>325</v>
      </c>
      <c r="K19" s="1220"/>
      <c r="L19" s="1322"/>
      <c r="M19" s="1268"/>
    </row>
    <row r="20" spans="1:13">
      <c r="A20" s="1317"/>
      <c r="B20" s="1240"/>
      <c r="C20" s="1276"/>
      <c r="D20" s="1177"/>
      <c r="E20" s="964"/>
      <c r="F20" s="1302">
        <v>44726</v>
      </c>
      <c r="G20" s="1295">
        <v>6.9444444444445308E-3</v>
      </c>
      <c r="H20" s="1295">
        <v>6.9444444444445308E-3</v>
      </c>
      <c r="I20" s="1321">
        <f t="shared" si="1"/>
        <v>6.9444444444445308E-3</v>
      </c>
      <c r="J20" s="1117" t="s">
        <v>326</v>
      </c>
      <c r="K20" s="1220"/>
      <c r="L20" s="1322"/>
      <c r="M20" s="1268"/>
    </row>
    <row r="21" spans="1:13" ht="60">
      <c r="A21" s="1034" t="s">
        <v>131</v>
      </c>
      <c r="B21" s="833" t="s">
        <v>260</v>
      </c>
      <c r="C21" s="899">
        <v>44728</v>
      </c>
      <c r="D21" s="1275">
        <v>44727</v>
      </c>
      <c r="E21" s="968">
        <v>0.18402777777777779</v>
      </c>
      <c r="F21" s="891">
        <v>44727</v>
      </c>
      <c r="G21" s="1300">
        <v>0.11805555555555555</v>
      </c>
      <c r="H21" s="1300">
        <v>0.11805555555555555</v>
      </c>
      <c r="I21" s="1315">
        <f>H21</f>
        <v>0.11805555555555555</v>
      </c>
      <c r="J21" s="892" t="s">
        <v>314</v>
      </c>
      <c r="K21" s="943"/>
      <c r="L21" s="925" t="s">
        <v>24</v>
      </c>
      <c r="M21" s="1277" t="s">
        <v>659</v>
      </c>
    </row>
    <row r="22" spans="1:13" ht="24">
      <c r="A22" s="1036"/>
      <c r="B22" s="963" t="s">
        <v>332</v>
      </c>
      <c r="C22" s="836">
        <v>44728</v>
      </c>
      <c r="D22" s="1320">
        <v>44727</v>
      </c>
      <c r="E22" s="964"/>
      <c r="F22" s="963"/>
      <c r="G22" s="978"/>
      <c r="H22" s="978"/>
      <c r="I22" s="978"/>
      <c r="J22" s="978"/>
      <c r="K22" s="978"/>
      <c r="L22" s="958" t="s">
        <v>24</v>
      </c>
      <c r="M22" s="1284" t="s">
        <v>660</v>
      </c>
    </row>
    <row r="23" spans="1:13">
      <c r="A23" s="1036"/>
      <c r="B23" s="963" t="s">
        <v>322</v>
      </c>
      <c r="C23" s="836">
        <v>44913</v>
      </c>
      <c r="D23" s="1320">
        <v>44727</v>
      </c>
      <c r="E23" s="964"/>
      <c r="F23" s="963"/>
      <c r="G23" s="978"/>
      <c r="H23" s="978"/>
      <c r="I23" s="978"/>
      <c r="J23" s="978"/>
      <c r="K23" s="978"/>
      <c r="L23" s="958" t="s">
        <v>46</v>
      </c>
      <c r="M23" s="1283"/>
    </row>
    <row r="24" spans="1:13" ht="48">
      <c r="A24" s="1034" t="s">
        <v>169</v>
      </c>
      <c r="B24" s="833" t="s">
        <v>25</v>
      </c>
      <c r="C24" s="899">
        <v>44759</v>
      </c>
      <c r="D24" s="1275">
        <v>44727</v>
      </c>
      <c r="E24" s="968">
        <v>0.10416666666666667</v>
      </c>
      <c r="F24" s="1310">
        <v>44727</v>
      </c>
      <c r="G24" s="1311">
        <v>0.1597222222222221</v>
      </c>
      <c r="H24" s="1311">
        <v>0.1597222222222221</v>
      </c>
      <c r="I24" s="1326">
        <f>H24</f>
        <v>0.1597222222222221</v>
      </c>
      <c r="J24" s="892" t="s">
        <v>318</v>
      </c>
      <c r="K24" s="943"/>
      <c r="L24" s="925" t="s">
        <v>661</v>
      </c>
      <c r="M24" s="1282" t="s">
        <v>662</v>
      </c>
    </row>
    <row r="25" spans="1:13" ht="132">
      <c r="A25" s="1034" t="s">
        <v>170</v>
      </c>
      <c r="B25" s="833" t="s">
        <v>260</v>
      </c>
      <c r="C25" s="899">
        <v>44757</v>
      </c>
      <c r="D25" s="1275">
        <v>44728</v>
      </c>
      <c r="E25" s="968">
        <v>6.9444444444444434E-2</v>
      </c>
      <c r="F25" s="1310">
        <v>44728</v>
      </c>
      <c r="G25" s="1311">
        <v>0.13194444444444442</v>
      </c>
      <c r="H25" s="1311">
        <v>0.13194444444444442</v>
      </c>
      <c r="I25" s="1326">
        <f>H25</f>
        <v>0.13194444444444442</v>
      </c>
      <c r="J25" s="892" t="s">
        <v>486</v>
      </c>
      <c r="K25" s="943"/>
      <c r="L25" s="925" t="s">
        <v>661</v>
      </c>
      <c r="M25" s="1277" t="s">
        <v>663</v>
      </c>
    </row>
    <row r="26" spans="1:13" ht="24">
      <c r="A26" s="1034" t="s">
        <v>29</v>
      </c>
      <c r="B26" s="833" t="s">
        <v>25</v>
      </c>
      <c r="C26" s="899">
        <v>44758</v>
      </c>
      <c r="D26" s="1275">
        <v>44728</v>
      </c>
      <c r="E26" s="968">
        <v>7.2916666666666671E-2</v>
      </c>
      <c r="F26" s="833"/>
      <c r="G26" s="943"/>
      <c r="H26" s="943"/>
      <c r="I26" s="943"/>
      <c r="J26" s="943"/>
      <c r="K26" s="943"/>
      <c r="L26" s="925" t="s">
        <v>24</v>
      </c>
      <c r="M26" s="1277" t="s">
        <v>664</v>
      </c>
    </row>
    <row r="27" spans="1:13">
      <c r="A27" s="1036"/>
      <c r="B27" s="963" t="s">
        <v>22</v>
      </c>
      <c r="C27" s="836">
        <v>44758</v>
      </c>
      <c r="D27" s="1320"/>
      <c r="E27" s="964"/>
      <c r="F27" s="963"/>
      <c r="G27" s="978"/>
      <c r="H27" s="978"/>
      <c r="I27" s="978"/>
      <c r="J27" s="978"/>
      <c r="K27" s="978"/>
      <c r="L27" s="958" t="s">
        <v>24</v>
      </c>
      <c r="M27" s="1283"/>
    </row>
    <row r="28" spans="1:13" ht="168">
      <c r="A28" s="1316" t="s">
        <v>132</v>
      </c>
      <c r="B28" s="1271" t="s">
        <v>665</v>
      </c>
      <c r="C28" s="890"/>
      <c r="D28" s="1287">
        <v>44735</v>
      </c>
      <c r="E28" s="968">
        <v>0.11805555555555557</v>
      </c>
      <c r="F28" s="1310">
        <v>44734</v>
      </c>
      <c r="G28" s="1311">
        <v>2.083333333333337E-2</v>
      </c>
      <c r="H28" s="1311"/>
      <c r="I28" s="943"/>
      <c r="J28" s="1113" t="s">
        <v>306</v>
      </c>
      <c r="K28" s="943"/>
      <c r="L28" s="1288" t="s">
        <v>24</v>
      </c>
      <c r="M28" s="1277" t="s">
        <v>666</v>
      </c>
    </row>
    <row r="29" spans="1:13">
      <c r="A29" s="1317"/>
      <c r="B29" s="1240"/>
      <c r="C29" s="1276"/>
      <c r="D29" s="1327"/>
      <c r="E29" s="964"/>
      <c r="F29" s="1289">
        <v>44734</v>
      </c>
      <c r="G29" s="1290">
        <v>3.472222222222221E-2</v>
      </c>
      <c r="H29" s="1290">
        <v>3.472222222222221E-2</v>
      </c>
      <c r="I29" s="1323">
        <f t="shared" ref="I29:I38" si="2">H29</f>
        <v>3.472222222222221E-2</v>
      </c>
      <c r="J29" s="1117" t="s">
        <v>667</v>
      </c>
      <c r="K29" s="978"/>
      <c r="L29" s="1174"/>
      <c r="M29" s="1245"/>
    </row>
    <row r="30" spans="1:13">
      <c r="A30" s="1317"/>
      <c r="B30" s="1240"/>
      <c r="C30" s="1276"/>
      <c r="D30" s="1327"/>
      <c r="E30" s="964"/>
      <c r="F30" s="1289">
        <v>44734</v>
      </c>
      <c r="G30" s="1290">
        <v>9.722222222222221E-2</v>
      </c>
      <c r="H30" s="1290">
        <v>9.722222222222221E-2</v>
      </c>
      <c r="I30" s="1323">
        <f t="shared" si="2"/>
        <v>9.722222222222221E-2</v>
      </c>
      <c r="J30" s="1117" t="s">
        <v>325</v>
      </c>
      <c r="K30" s="978"/>
      <c r="L30" s="1174"/>
      <c r="M30" s="1245"/>
    </row>
    <row r="31" spans="1:13">
      <c r="A31" s="1317"/>
      <c r="B31" s="1240"/>
      <c r="C31" s="1276"/>
      <c r="D31" s="1327"/>
      <c r="E31" s="964"/>
      <c r="F31" s="1289">
        <v>44734</v>
      </c>
      <c r="G31" s="1290">
        <v>2.083333333333337E-2</v>
      </c>
      <c r="H31" s="1290">
        <v>2.083333333333337E-2</v>
      </c>
      <c r="I31" s="1323">
        <f t="shared" si="2"/>
        <v>2.083333333333337E-2</v>
      </c>
      <c r="J31" s="1117" t="s">
        <v>326</v>
      </c>
      <c r="K31" s="978"/>
      <c r="L31" s="1174"/>
      <c r="M31" s="1245"/>
    </row>
    <row r="32" spans="1:13">
      <c r="A32" s="1317"/>
      <c r="B32" s="1240"/>
      <c r="C32" s="1276"/>
      <c r="D32" s="1327"/>
      <c r="E32" s="964"/>
      <c r="F32" s="1289">
        <v>44735</v>
      </c>
      <c r="G32" s="1290">
        <v>1.388888888888884E-2</v>
      </c>
      <c r="H32" s="1290">
        <v>1.388888888888884E-2</v>
      </c>
      <c r="I32" s="1323">
        <f t="shared" si="2"/>
        <v>1.388888888888884E-2</v>
      </c>
      <c r="J32" s="1117" t="s">
        <v>323</v>
      </c>
      <c r="K32" s="978"/>
      <c r="L32" s="1174"/>
      <c r="M32" s="1245"/>
    </row>
    <row r="33" spans="1:13">
      <c r="A33" s="1317"/>
      <c r="B33" s="1240"/>
      <c r="C33" s="1276"/>
      <c r="D33" s="1327"/>
      <c r="E33" s="964"/>
      <c r="F33" s="1289">
        <v>44735</v>
      </c>
      <c r="G33" s="1290">
        <v>9.722222222222221E-2</v>
      </c>
      <c r="H33" s="1290">
        <v>9.722222222222221E-2</v>
      </c>
      <c r="I33" s="1323">
        <f t="shared" si="2"/>
        <v>9.722222222222221E-2</v>
      </c>
      <c r="J33" s="1117" t="s">
        <v>325</v>
      </c>
      <c r="K33" s="978"/>
      <c r="L33" s="1174"/>
      <c r="M33" s="1245"/>
    </row>
    <row r="34" spans="1:13">
      <c r="A34" s="1317"/>
      <c r="B34" s="1240"/>
      <c r="C34" s="1276"/>
      <c r="D34" s="1327"/>
      <c r="E34" s="964"/>
      <c r="F34" s="1289">
        <v>44735</v>
      </c>
      <c r="G34" s="1290">
        <v>9.027777777777779E-2</v>
      </c>
      <c r="H34" s="1290">
        <v>9.027777777777779E-2</v>
      </c>
      <c r="I34" s="1323">
        <f t="shared" si="2"/>
        <v>9.027777777777779E-2</v>
      </c>
      <c r="J34" s="874" t="s">
        <v>325</v>
      </c>
      <c r="K34" s="978"/>
      <c r="L34" s="1174"/>
      <c r="M34" s="1245"/>
    </row>
    <row r="35" spans="1:13">
      <c r="A35" s="1317"/>
      <c r="B35" s="1240"/>
      <c r="C35" s="1276"/>
      <c r="D35" s="1327"/>
      <c r="E35" s="964"/>
      <c r="F35" s="1289">
        <v>44735</v>
      </c>
      <c r="G35" s="1290">
        <v>4.1666666666666741E-2</v>
      </c>
      <c r="H35" s="1290">
        <v>4.1666666666666741E-2</v>
      </c>
      <c r="I35" s="1323">
        <f t="shared" si="2"/>
        <v>4.1666666666666741E-2</v>
      </c>
      <c r="J35" s="874" t="s">
        <v>668</v>
      </c>
      <c r="K35" s="978"/>
      <c r="L35" s="1174"/>
      <c r="M35" s="1245"/>
    </row>
    <row r="36" spans="1:13" ht="24">
      <c r="A36" s="1318" t="s">
        <v>133</v>
      </c>
      <c r="B36" s="834" t="s">
        <v>332</v>
      </c>
      <c r="C36" s="1281">
        <v>44744</v>
      </c>
      <c r="D36" s="1127">
        <v>44736</v>
      </c>
      <c r="E36" s="968">
        <v>0.1875</v>
      </c>
      <c r="F36" s="879">
        <v>44736</v>
      </c>
      <c r="G36" s="1238">
        <v>0.12500000000000006</v>
      </c>
      <c r="H36" s="1300">
        <v>0.12500000000000006</v>
      </c>
      <c r="I36" s="1315">
        <f t="shared" si="2"/>
        <v>0.12500000000000006</v>
      </c>
      <c r="J36" s="875" t="s">
        <v>268</v>
      </c>
      <c r="K36" s="943"/>
      <c r="L36" s="1178" t="s">
        <v>24</v>
      </c>
      <c r="M36" s="1282" t="s">
        <v>270</v>
      </c>
    </row>
    <row r="37" spans="1:13">
      <c r="A37" s="1319"/>
      <c r="B37" s="819" t="s">
        <v>313</v>
      </c>
      <c r="C37" s="1325">
        <v>44931</v>
      </c>
      <c r="D37" s="1129">
        <v>44736</v>
      </c>
      <c r="E37" s="964"/>
      <c r="F37" s="894">
        <v>44736</v>
      </c>
      <c r="G37" s="1139">
        <v>8.333333333333337E-2</v>
      </c>
      <c r="H37" s="1295">
        <v>8.333333333333337E-2</v>
      </c>
      <c r="I37" s="1321">
        <f t="shared" si="2"/>
        <v>8.333333333333337E-2</v>
      </c>
      <c r="J37" s="874" t="s">
        <v>268</v>
      </c>
      <c r="K37" s="978"/>
      <c r="L37" s="1044" t="s">
        <v>46</v>
      </c>
      <c r="M37" s="1283"/>
    </row>
    <row r="38" spans="1:13" ht="24">
      <c r="A38" s="1319"/>
      <c r="B38" s="819" t="s">
        <v>260</v>
      </c>
      <c r="C38" s="1325">
        <v>44749</v>
      </c>
      <c r="D38" s="1129">
        <v>44736</v>
      </c>
      <c r="E38" s="964"/>
      <c r="F38" s="894">
        <v>44737</v>
      </c>
      <c r="G38" s="1139">
        <v>2.0833333333333259E-2</v>
      </c>
      <c r="H38" s="1295">
        <v>2.0833333333333259E-2</v>
      </c>
      <c r="I38" s="1321">
        <f t="shared" si="2"/>
        <v>2.0833333333333259E-2</v>
      </c>
      <c r="J38" s="874" t="s">
        <v>669</v>
      </c>
      <c r="K38" s="978"/>
      <c r="L38" s="1044" t="s">
        <v>95</v>
      </c>
      <c r="M38" s="1245" t="s">
        <v>537</v>
      </c>
    </row>
    <row r="39" spans="1:13">
      <c r="A39" s="1319"/>
      <c r="B39" s="819" t="s">
        <v>670</v>
      </c>
      <c r="C39" s="1325" t="s">
        <v>38</v>
      </c>
      <c r="D39" s="1129">
        <v>44736</v>
      </c>
      <c r="E39" s="964"/>
      <c r="F39" s="819"/>
      <c r="G39" s="978"/>
      <c r="H39" s="978"/>
      <c r="I39" s="978"/>
      <c r="J39" s="978"/>
      <c r="K39" s="978"/>
      <c r="L39" s="1044" t="s">
        <v>46</v>
      </c>
      <c r="M39" s="1283"/>
    </row>
    <row r="40" spans="1:13">
      <c r="A40" s="1319"/>
      <c r="B40" s="819" t="s">
        <v>319</v>
      </c>
      <c r="C40" s="1325" t="s">
        <v>38</v>
      </c>
      <c r="D40" s="1129">
        <v>44736</v>
      </c>
      <c r="E40" s="964"/>
      <c r="F40" s="819"/>
      <c r="G40" s="978"/>
      <c r="H40" s="978"/>
      <c r="I40" s="978"/>
      <c r="J40" s="978"/>
      <c r="K40" s="978"/>
      <c r="L40" s="1044" t="s">
        <v>46</v>
      </c>
      <c r="M40" s="1283"/>
    </row>
    <row r="41" spans="1:13" ht="36">
      <c r="A41" s="1034" t="s">
        <v>27</v>
      </c>
      <c r="B41" s="833" t="s">
        <v>28</v>
      </c>
      <c r="C41" s="890">
        <v>44301</v>
      </c>
      <c r="D41" s="1127">
        <v>44737</v>
      </c>
      <c r="E41" s="968">
        <v>0.11458333333333333</v>
      </c>
      <c r="F41" s="879">
        <v>44737</v>
      </c>
      <c r="G41" s="1238">
        <v>4.1666666666666741E-2</v>
      </c>
      <c r="H41" s="1300">
        <v>4.1666666666666741E-2</v>
      </c>
      <c r="I41" s="1315">
        <f t="shared" ref="I41:I49" si="3">H41</f>
        <v>4.1666666666666741E-2</v>
      </c>
      <c r="J41" s="875" t="s">
        <v>671</v>
      </c>
      <c r="K41" s="943"/>
      <c r="L41" s="925" t="s">
        <v>655</v>
      </c>
      <c r="M41" s="1282" t="s">
        <v>672</v>
      </c>
    </row>
    <row r="42" spans="1:13">
      <c r="A42" s="1036"/>
      <c r="B42" s="963"/>
      <c r="C42" s="1276"/>
      <c r="D42" s="1129"/>
      <c r="E42" s="964"/>
      <c r="F42" s="894">
        <v>44738</v>
      </c>
      <c r="G42" s="1139">
        <v>8.333333333333337E-2</v>
      </c>
      <c r="H42" s="1295">
        <v>8.333333333333337E-2</v>
      </c>
      <c r="I42" s="1321">
        <f t="shared" si="3"/>
        <v>8.333333333333337E-2</v>
      </c>
      <c r="J42" s="874" t="s">
        <v>673</v>
      </c>
      <c r="K42" s="978"/>
      <c r="L42" s="958"/>
      <c r="M42" s="1284"/>
    </row>
    <row r="43" spans="1:13" ht="36">
      <c r="A43" s="1034" t="s">
        <v>43</v>
      </c>
      <c r="B43" s="833" t="s">
        <v>260</v>
      </c>
      <c r="C43" s="899" t="s">
        <v>38</v>
      </c>
      <c r="D43" s="1127">
        <v>44738</v>
      </c>
      <c r="E43" s="968"/>
      <c r="F43" s="879">
        <v>44738</v>
      </c>
      <c r="G43" s="1238">
        <v>4.861111111111116E-2</v>
      </c>
      <c r="H43" s="1238">
        <v>4.861111111111116E-2</v>
      </c>
      <c r="I43" s="1315">
        <f t="shared" si="3"/>
        <v>4.861111111111116E-2</v>
      </c>
      <c r="J43" s="875" t="s">
        <v>361</v>
      </c>
      <c r="K43" s="943"/>
      <c r="L43" s="925" t="s">
        <v>95</v>
      </c>
      <c r="M43" s="1277" t="s">
        <v>674</v>
      </c>
    </row>
    <row r="44" spans="1:13">
      <c r="A44" s="1036"/>
      <c r="B44" s="963"/>
      <c r="C44" s="836"/>
      <c r="D44" s="1129"/>
      <c r="E44" s="964"/>
      <c r="F44" s="894">
        <v>44738</v>
      </c>
      <c r="G44" s="1139">
        <v>6.9444444444444309E-2</v>
      </c>
      <c r="H44" s="1139">
        <v>6.9444444444444309E-2</v>
      </c>
      <c r="I44" s="1321">
        <f t="shared" si="3"/>
        <v>6.9444444444444309E-2</v>
      </c>
      <c r="J44" s="874" t="s">
        <v>361</v>
      </c>
      <c r="K44" s="978"/>
      <c r="L44" s="958"/>
      <c r="M44" s="1245"/>
    </row>
    <row r="45" spans="1:13">
      <c r="A45" s="1036"/>
      <c r="B45" s="963"/>
      <c r="C45" s="836"/>
      <c r="D45" s="1129"/>
      <c r="E45" s="964"/>
      <c r="F45" s="894">
        <v>44739</v>
      </c>
      <c r="G45" s="1139">
        <v>7.638888888888884E-2</v>
      </c>
      <c r="H45" s="1139">
        <v>7.638888888888884E-2</v>
      </c>
      <c r="I45" s="1321">
        <f t="shared" si="3"/>
        <v>7.638888888888884E-2</v>
      </c>
      <c r="J45" s="874" t="s">
        <v>675</v>
      </c>
      <c r="K45" s="978"/>
      <c r="L45" s="958"/>
      <c r="M45" s="1245"/>
    </row>
    <row r="46" spans="1:13" ht="24">
      <c r="A46" s="1034" t="s">
        <v>54</v>
      </c>
      <c r="B46" s="833" t="s">
        <v>332</v>
      </c>
      <c r="C46" s="899">
        <v>44750</v>
      </c>
      <c r="D46" s="1127">
        <v>44739</v>
      </c>
      <c r="E46" s="968">
        <v>0.15972222222222224</v>
      </c>
      <c r="F46" s="879">
        <v>44739</v>
      </c>
      <c r="G46" s="1238">
        <v>0.1284722222222221</v>
      </c>
      <c r="H46" s="1238">
        <v>0.1284722222222221</v>
      </c>
      <c r="I46" s="1315">
        <f t="shared" si="3"/>
        <v>0.1284722222222221</v>
      </c>
      <c r="J46" s="875" t="s">
        <v>272</v>
      </c>
      <c r="K46" s="943"/>
      <c r="L46" s="925" t="s">
        <v>24</v>
      </c>
      <c r="M46" s="1282" t="s">
        <v>276</v>
      </c>
    </row>
    <row r="47" spans="1:13">
      <c r="A47" s="1036"/>
      <c r="B47" s="963" t="s">
        <v>271</v>
      </c>
      <c r="C47" s="1276">
        <v>44582</v>
      </c>
      <c r="D47" s="1129">
        <v>44739</v>
      </c>
      <c r="E47" s="964"/>
      <c r="F47" s="894">
        <v>44739</v>
      </c>
      <c r="G47" s="1139">
        <v>4.166666666666663E-2</v>
      </c>
      <c r="H47" s="1139">
        <v>4.166666666666663E-2</v>
      </c>
      <c r="I47" s="1321">
        <f t="shared" si="3"/>
        <v>4.166666666666663E-2</v>
      </c>
      <c r="J47" s="874" t="s">
        <v>676</v>
      </c>
      <c r="K47" s="978"/>
      <c r="L47" s="958" t="s">
        <v>158</v>
      </c>
      <c r="M47" s="1283"/>
    </row>
    <row r="48" spans="1:13">
      <c r="A48" s="1034" t="s">
        <v>171</v>
      </c>
      <c r="B48" s="833" t="s">
        <v>273</v>
      </c>
      <c r="C48" s="899">
        <v>44756</v>
      </c>
      <c r="D48" s="1127">
        <v>44740</v>
      </c>
      <c r="E48" s="968">
        <v>0.1111111111111111</v>
      </c>
      <c r="F48" s="879">
        <v>44740</v>
      </c>
      <c r="G48" s="1238">
        <v>9.0277777777777735E-2</v>
      </c>
      <c r="H48" s="1238">
        <v>9.0277777777777735E-2</v>
      </c>
      <c r="I48" s="1315">
        <f t="shared" si="3"/>
        <v>9.0277777777777735E-2</v>
      </c>
      <c r="J48" s="875" t="s">
        <v>677</v>
      </c>
      <c r="K48" s="943"/>
      <c r="L48" s="925" t="s">
        <v>46</v>
      </c>
      <c r="M48" s="1309"/>
    </row>
    <row r="49" spans="1:13">
      <c r="A49" s="1036"/>
      <c r="B49" s="963" t="s">
        <v>225</v>
      </c>
      <c r="C49" s="836">
        <v>44756</v>
      </c>
      <c r="D49" s="1129">
        <v>44740</v>
      </c>
      <c r="E49" s="964"/>
      <c r="F49" s="894">
        <v>44740</v>
      </c>
      <c r="G49" s="1139">
        <v>4.166666666666663E-2</v>
      </c>
      <c r="H49" s="1139">
        <v>4.166666666666663E-2</v>
      </c>
      <c r="I49" s="1321">
        <f t="shared" si="3"/>
        <v>4.166666666666663E-2</v>
      </c>
      <c r="J49" s="874" t="s">
        <v>678</v>
      </c>
      <c r="K49" s="978"/>
      <c r="L49" s="958" t="s">
        <v>46</v>
      </c>
      <c r="M49" s="1283"/>
    </row>
    <row r="50" spans="1:13" ht="24">
      <c r="A50" s="1036"/>
      <c r="B50" s="963" t="s">
        <v>25</v>
      </c>
      <c r="C50" s="836">
        <v>44756</v>
      </c>
      <c r="D50" s="1129">
        <v>44740</v>
      </c>
      <c r="E50" s="964"/>
      <c r="F50" s="963"/>
      <c r="G50" s="978"/>
      <c r="H50" s="978"/>
      <c r="I50" s="978"/>
      <c r="J50" s="978"/>
      <c r="K50" s="978"/>
      <c r="L50" s="958" t="s">
        <v>661</v>
      </c>
      <c r="M50" s="1245" t="s">
        <v>537</v>
      </c>
    </row>
    <row r="51" spans="1:13">
      <c r="A51" s="1036"/>
      <c r="B51" s="963" t="s">
        <v>48</v>
      </c>
      <c r="C51" s="836">
        <v>44756</v>
      </c>
      <c r="D51" s="1129">
        <v>44740</v>
      </c>
      <c r="E51" s="964"/>
      <c r="F51" s="963"/>
      <c r="G51" s="978"/>
      <c r="H51" s="978"/>
      <c r="I51" s="978"/>
      <c r="J51" s="978"/>
      <c r="K51" s="978"/>
      <c r="L51" s="958" t="s">
        <v>24</v>
      </c>
      <c r="M51" s="1283"/>
    </row>
    <row r="52" spans="1:13" ht="24">
      <c r="A52" s="1034" t="s">
        <v>134</v>
      </c>
      <c r="B52" s="833" t="s">
        <v>332</v>
      </c>
      <c r="C52" s="899">
        <v>44754</v>
      </c>
      <c r="D52" s="1127">
        <v>44740</v>
      </c>
      <c r="E52" s="968">
        <v>0.20833333333333334</v>
      </c>
      <c r="F52" s="879">
        <v>44740</v>
      </c>
      <c r="G52" s="1238">
        <v>0.10416666666666663</v>
      </c>
      <c r="H52" s="1238">
        <v>0.10416666666666663</v>
      </c>
      <c r="I52" s="1315">
        <f t="shared" ref="I52:I54" si="4">H52</f>
        <v>0.10416666666666663</v>
      </c>
      <c r="J52" s="875" t="s">
        <v>275</v>
      </c>
      <c r="K52" s="943"/>
      <c r="L52" s="925" t="s">
        <v>24</v>
      </c>
      <c r="M52" s="1282" t="s">
        <v>270</v>
      </c>
    </row>
    <row r="53" spans="1:13">
      <c r="A53" s="1036"/>
      <c r="B53" s="963" t="s">
        <v>274</v>
      </c>
      <c r="C53" s="1276">
        <v>44414</v>
      </c>
      <c r="D53" s="1129">
        <v>44740</v>
      </c>
      <c r="E53" s="964"/>
      <c r="F53" s="894">
        <v>44741</v>
      </c>
      <c r="G53" s="1139">
        <v>6.9444444444444475E-2</v>
      </c>
      <c r="H53" s="1139">
        <v>6.9444444444444475E-2</v>
      </c>
      <c r="I53" s="1321">
        <f t="shared" si="4"/>
        <v>6.9444444444444475E-2</v>
      </c>
      <c r="J53" s="874" t="s">
        <v>275</v>
      </c>
      <c r="K53" s="978"/>
      <c r="L53" s="958" t="s">
        <v>679</v>
      </c>
      <c r="M53" s="1283"/>
    </row>
    <row r="54" spans="1:13">
      <c r="A54" s="1036"/>
      <c r="B54" s="963" t="s">
        <v>277</v>
      </c>
      <c r="C54" s="1276">
        <v>44584</v>
      </c>
      <c r="D54" s="1129">
        <v>44741</v>
      </c>
      <c r="E54" s="964"/>
      <c r="F54" s="894">
        <v>44741</v>
      </c>
      <c r="G54" s="1139">
        <v>4.8611111111111049E-2</v>
      </c>
      <c r="H54" s="1139">
        <v>4.8611111111111049E-2</v>
      </c>
      <c r="I54" s="1321">
        <f t="shared" si="4"/>
        <v>4.8611111111111049E-2</v>
      </c>
      <c r="J54" s="874" t="s">
        <v>280</v>
      </c>
      <c r="K54" s="978"/>
      <c r="L54" s="958" t="s">
        <v>679</v>
      </c>
      <c r="M54" s="1283"/>
    </row>
    <row r="55" spans="1:13" ht="24">
      <c r="A55" s="1036"/>
      <c r="B55" s="963" t="s">
        <v>260</v>
      </c>
      <c r="C55" s="836">
        <v>44757</v>
      </c>
      <c r="D55" s="1129">
        <v>44741</v>
      </c>
      <c r="E55" s="964"/>
      <c r="F55" s="963"/>
      <c r="G55" s="978"/>
      <c r="H55" s="978"/>
      <c r="I55" s="978"/>
      <c r="J55" s="978"/>
      <c r="K55" s="978"/>
      <c r="L55" s="958" t="s">
        <v>680</v>
      </c>
      <c r="M55" s="1245" t="s">
        <v>681</v>
      </c>
    </row>
    <row r="56" spans="1:13">
      <c r="A56" s="1036"/>
      <c r="B56" s="963" t="s">
        <v>278</v>
      </c>
      <c r="C56" s="836"/>
      <c r="D56" s="1129">
        <v>44741</v>
      </c>
      <c r="E56" s="964"/>
      <c r="F56" s="963"/>
      <c r="G56" s="978"/>
      <c r="H56" s="978"/>
      <c r="I56" s="978"/>
      <c r="J56" s="978"/>
      <c r="K56" s="978"/>
      <c r="L56" s="958" t="s">
        <v>679</v>
      </c>
      <c r="M56" s="1283"/>
    </row>
    <row r="57" spans="1:13" ht="24">
      <c r="A57" s="1034" t="s">
        <v>135</v>
      </c>
      <c r="B57" s="833" t="s">
        <v>332</v>
      </c>
      <c r="C57" s="899">
        <v>44755</v>
      </c>
      <c r="D57" s="1127">
        <v>44742</v>
      </c>
      <c r="E57" s="968">
        <v>0.20138888888888887</v>
      </c>
      <c r="F57" s="879">
        <v>44742</v>
      </c>
      <c r="G57" s="1238">
        <v>4.8611111111111105E-2</v>
      </c>
      <c r="H57" s="1238">
        <v>4.8611111111111105E-2</v>
      </c>
      <c r="I57" s="1315">
        <f t="shared" ref="I57:I59" si="5">H57</f>
        <v>4.8611111111111105E-2</v>
      </c>
      <c r="J57" s="875" t="s">
        <v>281</v>
      </c>
      <c r="K57" s="943"/>
      <c r="L57" s="925" t="s">
        <v>655</v>
      </c>
      <c r="M57" s="1282" t="s">
        <v>276</v>
      </c>
    </row>
    <row r="58" spans="1:13">
      <c r="A58" s="1036"/>
      <c r="B58" s="963" t="s">
        <v>277</v>
      </c>
      <c r="C58" s="836">
        <v>44940</v>
      </c>
      <c r="D58" s="1129">
        <v>44742</v>
      </c>
      <c r="E58" s="964"/>
      <c r="F58" s="894">
        <v>44742</v>
      </c>
      <c r="G58" s="1139">
        <v>0.11805555555555558</v>
      </c>
      <c r="H58" s="1139">
        <v>0.11805555555555558</v>
      </c>
      <c r="I58" s="1321">
        <f t="shared" si="5"/>
        <v>0.11805555555555558</v>
      </c>
      <c r="J58" s="874" t="s">
        <v>281</v>
      </c>
      <c r="K58" s="978"/>
      <c r="L58" s="958" t="s">
        <v>46</v>
      </c>
      <c r="M58" s="1283"/>
    </row>
    <row r="59" spans="1:13" ht="24">
      <c r="A59" s="1038"/>
      <c r="B59" s="504" t="s">
        <v>260</v>
      </c>
      <c r="C59" s="1005">
        <v>44763</v>
      </c>
      <c r="D59" s="1134">
        <v>44742</v>
      </c>
      <c r="E59" s="969"/>
      <c r="F59" s="884">
        <v>44742</v>
      </c>
      <c r="G59" s="1251">
        <v>4.166666666666663E-2</v>
      </c>
      <c r="H59" s="1251">
        <v>4.166666666666663E-2</v>
      </c>
      <c r="I59" s="1324">
        <f t="shared" si="5"/>
        <v>4.166666666666663E-2</v>
      </c>
      <c r="J59" s="882" t="s">
        <v>286</v>
      </c>
      <c r="K59" s="944"/>
      <c r="L59" s="716" t="s">
        <v>661</v>
      </c>
      <c r="M59" s="1296" t="s">
        <v>681</v>
      </c>
    </row>
    <row r="60" spans="1:13" ht="24">
      <c r="H60" s="1051" t="s">
        <v>233</v>
      </c>
      <c r="I60" s="1140">
        <f>SUM(H2:H59)</f>
        <v>3.0486111111111112</v>
      </c>
    </row>
    <row r="61" spans="1:13">
      <c r="H61" s="1001" t="s">
        <v>234</v>
      </c>
      <c r="I61" s="1141">
        <f>SUM(I2:I59)</f>
        <v>3.0486111111111112</v>
      </c>
    </row>
    <row r="63" spans="1:13" ht="12" customHeight="1">
      <c r="C63" s="874"/>
      <c r="D63" s="1312"/>
    </row>
    <row r="64" spans="1:13" ht="12" customHeight="1">
      <c r="C64" s="874"/>
      <c r="D64" s="1328" t="s">
        <v>651</v>
      </c>
      <c r="E64" s="1141">
        <f>SUM(E2:E59)</f>
        <v>2.0729166666666665</v>
      </c>
    </row>
    <row r="65" spans="3:5" ht="12" customHeight="1">
      <c r="C65" s="874"/>
      <c r="D65" s="1313"/>
    </row>
    <row r="66" spans="3:5" ht="12" customHeight="1">
      <c r="C66" s="874"/>
      <c r="D66" s="1329" t="s">
        <v>652</v>
      </c>
      <c r="E66" s="1330">
        <f>I60-E64</f>
        <v>0.97569444444444464</v>
      </c>
    </row>
    <row r="67" spans="3:5" ht="12" customHeight="1">
      <c r="C67" s="874"/>
      <c r="D67" s="1313"/>
    </row>
    <row r="68" spans="3:5">
      <c r="C68" s="874"/>
      <c r="D68" s="874"/>
    </row>
    <row r="69" spans="3:5">
      <c r="C69" s="874"/>
      <c r="D69" s="1314"/>
      <c r="E69" s="964"/>
    </row>
    <row r="70" spans="3:5">
      <c r="C70" s="874"/>
      <c r="D70" s="1314"/>
    </row>
    <row r="71" spans="3:5">
      <c r="C71" s="874"/>
      <c r="D71" s="874"/>
    </row>
    <row r="72" spans="3:5">
      <c r="C72" s="874"/>
      <c r="D72" s="874"/>
    </row>
    <row r="73" spans="3:5">
      <c r="C73" s="874"/>
      <c r="D73" s="8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6" sqref="A6"/>
    </sheetView>
  </sheetViews>
  <sheetFormatPr baseColWidth="10" defaultColWidth="10.81640625" defaultRowHeight="14.5"/>
  <cols>
    <col min="1" max="1" width="19.54296875" style="5" customWidth="1"/>
    <col min="2" max="2" width="31.453125" style="20" customWidth="1"/>
    <col min="3" max="3" width="53.7265625" style="5" customWidth="1"/>
    <col min="4" max="16384" width="10.81640625" style="5"/>
  </cols>
  <sheetData>
    <row r="1" spans="1:3">
      <c r="A1" s="1795" t="s">
        <v>175</v>
      </c>
      <c r="B1" s="1795"/>
      <c r="C1" s="436" t="s">
        <v>176</v>
      </c>
    </row>
    <row r="2" spans="1:3">
      <c r="A2" s="437" t="s">
        <v>10</v>
      </c>
      <c r="B2" s="434" t="s">
        <v>177</v>
      </c>
      <c r="C2" s="435" t="s">
        <v>178</v>
      </c>
    </row>
    <row r="3" spans="1:3">
      <c r="A3" s="438" t="s">
        <v>10</v>
      </c>
      <c r="B3" s="434" t="s">
        <v>179</v>
      </c>
      <c r="C3" s="435" t="s">
        <v>180</v>
      </c>
    </row>
    <row r="4" spans="1:3" ht="29">
      <c r="A4" s="439" t="s">
        <v>10</v>
      </c>
      <c r="B4" s="434" t="s">
        <v>181</v>
      </c>
      <c r="C4" s="435" t="s">
        <v>182</v>
      </c>
    </row>
    <row r="5" spans="1:3">
      <c r="A5" s="440" t="s">
        <v>10</v>
      </c>
      <c r="B5" s="434" t="s">
        <v>183</v>
      </c>
      <c r="C5" s="435" t="s">
        <v>184</v>
      </c>
    </row>
    <row r="6" spans="1:3" ht="18.75" customHeight="1">
      <c r="A6" s="433" t="s">
        <v>185</v>
      </c>
      <c r="B6" s="434" t="s">
        <v>186</v>
      </c>
      <c r="C6" s="434" t="s">
        <v>187</v>
      </c>
    </row>
    <row r="7" spans="1:3">
      <c r="A7" s="441" t="s">
        <v>21</v>
      </c>
      <c r="B7" s="434" t="s">
        <v>188</v>
      </c>
      <c r="C7" s="435" t="s">
        <v>189</v>
      </c>
    </row>
    <row r="8" spans="1:3" ht="29">
      <c r="A8" s="6" t="s">
        <v>190</v>
      </c>
      <c r="B8" s="434" t="s">
        <v>191</v>
      </c>
      <c r="C8" s="434" t="s">
        <v>192</v>
      </c>
    </row>
  </sheetData>
  <mergeCells count="1">
    <mergeCell ref="A1:B1"/>
  </mergeCells>
  <conditionalFormatting sqref="A2">
    <cfRule type="cellIs" dxfId="118" priority="2" stopIfTrue="1" operator="lessThan">
      <formula>$U$1</formula>
    </cfRule>
    <cfRule type="cellIs" dxfId="117" priority="3" stopIfTrue="1" operator="between">
      <formula>$U$1</formula>
      <formula>$V$4</formula>
    </cfRule>
    <cfRule type="cellIs" dxfId="116" priority="4" stopIfTrue="1" operator="between">
      <formula>$V$4</formula>
      <formula>$V$3</formula>
    </cfRule>
    <cfRule type="cellIs" dxfId="115" priority="5" stopIfTrue="1" operator="greaterThan">
      <formula>$V$3</formula>
    </cfRule>
  </conditionalFormatting>
  <conditionalFormatting sqref="A8">
    <cfRule type="containsText" dxfId="114" priority="1" operator="containsText" text="EN PROCESO">
      <formula>NOT(ISERROR(SEARCH("EN PROCESO",A8)))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pane ySplit="1" topLeftCell="A22" activePane="bottomLeft" state="frozen"/>
      <selection pane="bottomLeft" activeCell="J20" sqref="J20"/>
    </sheetView>
  </sheetViews>
  <sheetFormatPr baseColWidth="10" defaultColWidth="9.1796875" defaultRowHeight="12"/>
  <cols>
    <col min="1" max="1" width="12.54296875" style="874" bestFit="1" customWidth="1"/>
    <col min="2" max="2" width="12.54296875" style="874" customWidth="1"/>
    <col min="3" max="3" width="11.81640625" style="1097" customWidth="1"/>
    <col min="4" max="4" width="9.453125" style="874" bestFit="1" customWidth="1"/>
    <col min="5" max="5" width="9.1796875" style="874"/>
    <col min="6" max="6" width="9.453125" style="874" bestFit="1" customWidth="1"/>
    <col min="7" max="7" width="9.1796875" style="874"/>
    <col min="8" max="9" width="10.54296875" style="874" customWidth="1"/>
    <col min="10" max="10" width="15.26953125" style="874" customWidth="1"/>
    <col min="11" max="11" width="9.1796875" style="874"/>
    <col min="12" max="12" width="13" style="874" customWidth="1"/>
    <col min="13" max="13" width="19.81640625" style="874" customWidth="1"/>
    <col min="14" max="14" width="12.54296875" style="874" customWidth="1"/>
    <col min="15" max="15" width="12.81640625" style="874" customWidth="1"/>
    <col min="16" max="16384" width="9.1796875" style="874"/>
  </cols>
  <sheetData>
    <row r="1" spans="1:17" ht="36">
      <c r="A1" s="1122" t="s">
        <v>212</v>
      </c>
      <c r="B1" s="1122" t="s">
        <v>213</v>
      </c>
      <c r="C1" s="1122" t="s">
        <v>214</v>
      </c>
      <c r="D1" s="1122" t="s">
        <v>215</v>
      </c>
      <c r="E1" s="1091" t="s">
        <v>216</v>
      </c>
      <c r="F1" s="1091" t="s">
        <v>217</v>
      </c>
      <c r="G1" s="1091" t="s">
        <v>218</v>
      </c>
      <c r="H1" s="1123" t="s">
        <v>219</v>
      </c>
      <c r="I1" s="1124" t="s">
        <v>220</v>
      </c>
      <c r="J1" s="1091" t="s">
        <v>221</v>
      </c>
      <c r="K1" s="1091" t="s">
        <v>222</v>
      </c>
      <c r="L1" s="1091" t="s">
        <v>223</v>
      </c>
      <c r="M1" s="1091" t="s">
        <v>224</v>
      </c>
    </row>
    <row r="2" spans="1:17" ht="36">
      <c r="A2" s="1228" t="s">
        <v>113</v>
      </c>
      <c r="B2" s="1044" t="s">
        <v>260</v>
      </c>
      <c r="C2" s="1235" t="s">
        <v>682</v>
      </c>
      <c r="D2" s="1230">
        <v>44683</v>
      </c>
      <c r="E2" s="1139">
        <v>6.25E-2</v>
      </c>
      <c r="F2" s="894">
        <v>44683</v>
      </c>
      <c r="G2" s="1139">
        <v>0.10416666666666663</v>
      </c>
      <c r="H2" s="1139">
        <v>0.10416666666666663</v>
      </c>
      <c r="I2" s="967">
        <f>H2</f>
        <v>0.10416666666666663</v>
      </c>
      <c r="J2" s="874" t="s">
        <v>337</v>
      </c>
      <c r="K2" s="961"/>
      <c r="L2" s="961" t="s">
        <v>24</v>
      </c>
      <c r="M2" s="852" t="s">
        <v>683</v>
      </c>
    </row>
    <row r="3" spans="1:17" ht="24">
      <c r="A3" s="1226" t="s">
        <v>41</v>
      </c>
      <c r="B3" s="1178" t="s">
        <v>332</v>
      </c>
      <c r="C3" s="1234" t="s">
        <v>684</v>
      </c>
      <c r="D3" s="1227">
        <v>44683</v>
      </c>
      <c r="E3" s="1238">
        <v>0.125</v>
      </c>
      <c r="F3" s="879">
        <v>44683</v>
      </c>
      <c r="G3" s="1238">
        <v>0.10416666666666674</v>
      </c>
      <c r="H3" s="1238">
        <v>0.10416666666666674</v>
      </c>
      <c r="I3" s="1138">
        <f>H3</f>
        <v>0.10416666666666674</v>
      </c>
      <c r="J3" s="875" t="s">
        <v>340</v>
      </c>
      <c r="K3" s="648"/>
      <c r="L3" s="648" t="s">
        <v>655</v>
      </c>
      <c r="M3" s="1153" t="s">
        <v>685</v>
      </c>
    </row>
    <row r="4" spans="1:17" s="1117" customFormat="1" ht="36">
      <c r="A4" s="1228"/>
      <c r="B4" s="1044" t="s">
        <v>345</v>
      </c>
      <c r="C4" s="1235" t="s">
        <v>686</v>
      </c>
      <c r="D4" s="1230">
        <v>44683</v>
      </c>
      <c r="F4" s="1302">
        <v>44683</v>
      </c>
      <c r="G4" s="1295">
        <v>2.0833333333333259E-2</v>
      </c>
      <c r="H4" s="1295">
        <v>2.0833333333333259E-2</v>
      </c>
      <c r="I4" s="967">
        <f>H4</f>
        <v>2.0833333333333259E-2</v>
      </c>
      <c r="J4" s="1117" t="s">
        <v>343</v>
      </c>
      <c r="K4" s="963"/>
      <c r="L4" s="963" t="s">
        <v>46</v>
      </c>
      <c r="M4" s="851" t="s">
        <v>687</v>
      </c>
    </row>
    <row r="5" spans="1:17">
      <c r="A5" s="1228"/>
      <c r="B5" s="1044" t="s">
        <v>346</v>
      </c>
      <c r="C5" s="1235" t="s">
        <v>688</v>
      </c>
      <c r="D5" s="1230">
        <v>44683</v>
      </c>
      <c r="F5" s="958"/>
      <c r="G5" s="961"/>
      <c r="H5" s="961"/>
      <c r="I5" s="963"/>
      <c r="J5" s="961"/>
      <c r="K5" s="961"/>
      <c r="L5" s="961" t="s">
        <v>46</v>
      </c>
      <c r="M5" s="852"/>
    </row>
    <row r="6" spans="1:17" ht="24">
      <c r="A6" s="1229"/>
      <c r="B6" s="1179" t="s">
        <v>48</v>
      </c>
      <c r="C6" s="1236" t="s">
        <v>688</v>
      </c>
      <c r="D6" s="1261">
        <v>44683</v>
      </c>
      <c r="E6" s="882"/>
      <c r="F6" s="716"/>
      <c r="G6" s="654"/>
      <c r="H6" s="654"/>
      <c r="I6" s="504"/>
      <c r="J6" s="654"/>
      <c r="K6" s="654"/>
      <c r="L6" s="654" t="s">
        <v>655</v>
      </c>
      <c r="M6" s="1142" t="s">
        <v>689</v>
      </c>
    </row>
    <row r="7" spans="1:17">
      <c r="A7" s="1228" t="s">
        <v>167</v>
      </c>
      <c r="B7" s="1044" t="s">
        <v>25</v>
      </c>
      <c r="C7" s="1235" t="s">
        <v>690</v>
      </c>
      <c r="D7" s="1230">
        <v>44685</v>
      </c>
      <c r="E7" s="1139">
        <v>6.25E-2</v>
      </c>
      <c r="F7" s="894">
        <v>44685</v>
      </c>
      <c r="G7" s="1139">
        <v>9.0277777777777735E-2</v>
      </c>
      <c r="H7" s="1139">
        <v>9.0277777777777735E-2</v>
      </c>
      <c r="I7" s="967">
        <f>H7</f>
        <v>9.0277777777777735E-2</v>
      </c>
      <c r="J7" s="874" t="s">
        <v>351</v>
      </c>
      <c r="K7" s="961"/>
      <c r="L7" s="961" t="s">
        <v>661</v>
      </c>
      <c r="M7" s="852" t="s">
        <v>691</v>
      </c>
      <c r="N7" s="1291"/>
      <c r="O7" s="1292"/>
    </row>
    <row r="8" spans="1:17" ht="50.25" customHeight="1">
      <c r="A8" s="1231" t="s">
        <v>165</v>
      </c>
      <c r="B8" s="1232" t="s">
        <v>25</v>
      </c>
      <c r="C8" s="1237" t="s">
        <v>690</v>
      </c>
      <c r="D8" s="1233">
        <v>44685</v>
      </c>
      <c r="E8" s="1239">
        <v>6.25E-2</v>
      </c>
      <c r="F8" s="1293">
        <v>44685</v>
      </c>
      <c r="G8" s="1239">
        <v>7.291666666666663E-2</v>
      </c>
      <c r="H8" s="1239">
        <v>7.291666666666663E-2</v>
      </c>
      <c r="I8" s="1241">
        <f>H8</f>
        <v>7.291666666666663E-2</v>
      </c>
      <c r="J8" s="1294" t="s">
        <v>577</v>
      </c>
      <c r="K8" s="1192"/>
      <c r="L8" s="1192" t="s">
        <v>661</v>
      </c>
      <c r="M8" s="1225" t="s">
        <v>692</v>
      </c>
      <c r="N8" s="1291"/>
      <c r="O8" s="1087"/>
      <c r="P8" s="1087"/>
      <c r="Q8" s="1087"/>
    </row>
    <row r="9" spans="1:17" ht="36">
      <c r="A9" s="1228" t="s">
        <v>50</v>
      </c>
      <c r="B9" s="1044" t="s">
        <v>332</v>
      </c>
      <c r="C9" s="1235" t="s">
        <v>693</v>
      </c>
      <c r="D9" s="1230">
        <v>44686</v>
      </c>
      <c r="E9" s="1139">
        <v>8.3333333333333329E-2</v>
      </c>
      <c r="F9" s="894">
        <v>44686</v>
      </c>
      <c r="G9" s="1139">
        <v>0.12847222222222221</v>
      </c>
      <c r="H9" s="1139">
        <v>0.12847222222222221</v>
      </c>
      <c r="I9" s="967">
        <f>H9</f>
        <v>0.12847222222222221</v>
      </c>
      <c r="J9" s="874" t="s">
        <v>243</v>
      </c>
      <c r="K9" s="961"/>
      <c r="L9" s="961" t="s">
        <v>655</v>
      </c>
      <c r="M9" s="852" t="s">
        <v>694</v>
      </c>
    </row>
    <row r="10" spans="1:17">
      <c r="A10" s="1229"/>
      <c r="B10" s="1179" t="s">
        <v>246</v>
      </c>
      <c r="C10" s="1236" t="s">
        <v>695</v>
      </c>
      <c r="D10" s="1261">
        <v>44686</v>
      </c>
      <c r="E10" s="882"/>
      <c r="F10" s="716"/>
      <c r="G10" s="654"/>
      <c r="H10" s="654"/>
      <c r="I10" s="504"/>
      <c r="J10" s="654"/>
      <c r="K10" s="654"/>
      <c r="L10" s="654" t="s">
        <v>46</v>
      </c>
      <c r="M10" s="1142"/>
    </row>
    <row r="11" spans="1:17" ht="36">
      <c r="A11" s="1228" t="s">
        <v>117</v>
      </c>
      <c r="B11" s="1044" t="s">
        <v>332</v>
      </c>
      <c r="C11" s="1235" t="s">
        <v>696</v>
      </c>
      <c r="D11" s="1230">
        <v>44687</v>
      </c>
      <c r="E11" s="1139">
        <v>0.15972222222222224</v>
      </c>
      <c r="F11" s="894">
        <v>44686</v>
      </c>
      <c r="G11" s="1139">
        <v>6.25E-2</v>
      </c>
      <c r="H11" s="1139">
        <v>6.25E-2</v>
      </c>
      <c r="I11" s="967">
        <f>H11</f>
        <v>6.25E-2</v>
      </c>
      <c r="J11" s="874" t="s">
        <v>697</v>
      </c>
      <c r="K11" s="961"/>
      <c r="L11" s="961" t="s">
        <v>655</v>
      </c>
      <c r="M11" s="852" t="s">
        <v>694</v>
      </c>
    </row>
    <row r="12" spans="1:17">
      <c r="A12" s="1228"/>
      <c r="B12" s="1044" t="s">
        <v>324</v>
      </c>
      <c r="C12" s="1235" t="s">
        <v>698</v>
      </c>
      <c r="D12" s="1230">
        <v>44687</v>
      </c>
      <c r="F12" s="894">
        <v>44687</v>
      </c>
      <c r="G12" s="1139">
        <v>0.1111111111111111</v>
      </c>
      <c r="H12" s="1139">
        <v>0.1111111111111111</v>
      </c>
      <c r="I12" s="967">
        <f>H12</f>
        <v>0.1111111111111111</v>
      </c>
      <c r="J12" s="874" t="s">
        <v>353</v>
      </c>
      <c r="K12" s="961"/>
      <c r="L12" s="961" t="s">
        <v>46</v>
      </c>
      <c r="M12" s="852"/>
    </row>
    <row r="13" spans="1:17" ht="36">
      <c r="A13" s="1229"/>
      <c r="B13" s="1179" t="s">
        <v>699</v>
      </c>
      <c r="C13" s="1236" t="s">
        <v>696</v>
      </c>
      <c r="D13" s="1261">
        <v>44686</v>
      </c>
      <c r="E13" s="882"/>
      <c r="F13" s="716"/>
      <c r="G13" s="654"/>
      <c r="H13" s="654"/>
      <c r="I13" s="504"/>
      <c r="J13" s="654"/>
      <c r="K13" s="654"/>
      <c r="L13" s="654" t="s">
        <v>661</v>
      </c>
      <c r="M13" s="1142" t="s">
        <v>700</v>
      </c>
    </row>
    <row r="14" spans="1:17">
      <c r="A14" s="1228" t="s">
        <v>44</v>
      </c>
      <c r="B14" s="1044" t="s">
        <v>227</v>
      </c>
      <c r="C14" s="1235" t="s">
        <v>701</v>
      </c>
      <c r="D14" s="1230">
        <v>44688</v>
      </c>
      <c r="E14" s="1139">
        <v>0.125</v>
      </c>
      <c r="F14" s="894">
        <v>44687</v>
      </c>
      <c r="G14" s="1139">
        <v>4.861111111111116E-2</v>
      </c>
      <c r="H14" s="1139">
        <v>4.861111111111116E-2</v>
      </c>
      <c r="I14" s="967">
        <f>H14</f>
        <v>4.861111111111116E-2</v>
      </c>
      <c r="J14" s="874" t="s">
        <v>702</v>
      </c>
      <c r="K14" s="961"/>
      <c r="L14" s="961" t="s">
        <v>46</v>
      </c>
      <c r="M14" s="852"/>
    </row>
    <row r="15" spans="1:17">
      <c r="A15" s="1228"/>
      <c r="B15" s="1044" t="s">
        <v>324</v>
      </c>
      <c r="C15" s="1235" t="s">
        <v>701</v>
      </c>
      <c r="D15" s="1230">
        <v>44688</v>
      </c>
      <c r="F15" s="894">
        <v>44687</v>
      </c>
      <c r="G15" s="1139">
        <v>0.14583333333333334</v>
      </c>
      <c r="H15" s="1139">
        <v>0.14583333333333334</v>
      </c>
      <c r="I15" s="967">
        <f>H15</f>
        <v>0.14583333333333334</v>
      </c>
      <c r="J15" s="874" t="s">
        <v>361</v>
      </c>
      <c r="K15" s="961"/>
      <c r="L15" s="961" t="s">
        <v>46</v>
      </c>
      <c r="M15" s="852"/>
    </row>
    <row r="16" spans="1:17">
      <c r="A16" s="1228"/>
      <c r="B16" s="1044" t="s">
        <v>231</v>
      </c>
      <c r="C16" s="1235" t="s">
        <v>701</v>
      </c>
      <c r="D16" s="1230">
        <v>44688</v>
      </c>
      <c r="F16" s="894">
        <v>44688</v>
      </c>
      <c r="G16" s="1139">
        <v>9.027777777777779E-2</v>
      </c>
      <c r="H16" s="1139">
        <v>9.027777777777779E-2</v>
      </c>
      <c r="I16" s="967">
        <f>H16</f>
        <v>9.027777777777779E-2</v>
      </c>
      <c r="J16" s="874" t="s">
        <v>361</v>
      </c>
      <c r="K16" s="961"/>
      <c r="L16" s="961" t="s">
        <v>46</v>
      </c>
      <c r="M16" s="852"/>
    </row>
    <row r="17" spans="1:20" ht="60">
      <c r="A17" s="1228"/>
      <c r="B17" s="1044" t="s">
        <v>332</v>
      </c>
      <c r="C17" s="1235" t="s">
        <v>690</v>
      </c>
      <c r="D17" s="1230">
        <v>44687</v>
      </c>
      <c r="F17" s="894">
        <v>44688</v>
      </c>
      <c r="G17" s="1139">
        <v>5.2083333333333259E-2</v>
      </c>
      <c r="H17" s="1139">
        <v>5.2083333333333259E-2</v>
      </c>
      <c r="I17" s="967">
        <f>H17</f>
        <v>5.2083333333333259E-2</v>
      </c>
      <c r="J17" s="874" t="s">
        <v>361</v>
      </c>
      <c r="K17" s="961"/>
      <c r="L17" s="961" t="s">
        <v>24</v>
      </c>
      <c r="M17" s="852" t="s">
        <v>703</v>
      </c>
    </row>
    <row r="18" spans="1:20" ht="36">
      <c r="A18" s="1229"/>
      <c r="B18" s="1179" t="s">
        <v>260</v>
      </c>
      <c r="C18" s="1236"/>
      <c r="D18" s="1261">
        <v>44688</v>
      </c>
      <c r="E18" s="882"/>
      <c r="F18" s="716"/>
      <c r="G18" s="654"/>
      <c r="H18" s="654"/>
      <c r="I18" s="504"/>
      <c r="J18" s="654"/>
      <c r="K18" s="654"/>
      <c r="L18" s="654" t="s">
        <v>24</v>
      </c>
      <c r="M18" s="1142" t="s">
        <v>704</v>
      </c>
    </row>
    <row r="19" spans="1:20" ht="57" customHeight="1">
      <c r="A19" s="1228" t="s">
        <v>130</v>
      </c>
      <c r="B19" s="1044" t="s">
        <v>332</v>
      </c>
      <c r="C19" s="1235" t="s">
        <v>705</v>
      </c>
      <c r="D19" s="1230">
        <v>44690</v>
      </c>
      <c r="E19" s="1139">
        <v>8.3333333333333329E-2</v>
      </c>
      <c r="F19" s="894">
        <v>44688</v>
      </c>
      <c r="G19" s="1139">
        <v>5.2083333333333259E-2</v>
      </c>
      <c r="H19" s="1139">
        <v>5.2083333333333259E-2</v>
      </c>
      <c r="I19" s="967">
        <f t="shared" ref="I19:I33" si="0">H19</f>
        <v>5.2083333333333259E-2</v>
      </c>
      <c r="J19" s="874" t="s">
        <v>706</v>
      </c>
      <c r="K19" s="961"/>
      <c r="L19" s="961" t="s">
        <v>24</v>
      </c>
      <c r="M19" s="852" t="s">
        <v>685</v>
      </c>
      <c r="N19" s="1291"/>
      <c r="O19" s="1087"/>
      <c r="P19" s="1087"/>
      <c r="Q19" s="1087"/>
      <c r="R19" s="1087"/>
      <c r="S19" s="1087"/>
      <c r="T19" s="1087"/>
    </row>
    <row r="20" spans="1:20" ht="24">
      <c r="A20" s="1228"/>
      <c r="B20" s="1044" t="s">
        <v>313</v>
      </c>
      <c r="C20" s="1235" t="s">
        <v>707</v>
      </c>
      <c r="D20" s="1230">
        <v>44690</v>
      </c>
      <c r="F20" s="894">
        <v>44689</v>
      </c>
      <c r="G20" s="1139">
        <v>1.0416666666666741E-2</v>
      </c>
      <c r="H20" s="1139">
        <v>1.0416666666666741E-2</v>
      </c>
      <c r="I20" s="967">
        <f t="shared" si="0"/>
        <v>1.0416666666666741E-2</v>
      </c>
      <c r="J20" s="874" t="s">
        <v>314</v>
      </c>
      <c r="K20" s="961"/>
      <c r="L20" s="961" t="s">
        <v>46</v>
      </c>
      <c r="M20" s="852" t="s">
        <v>708</v>
      </c>
      <c r="N20" s="1291"/>
      <c r="O20" s="1087"/>
      <c r="P20" s="1087"/>
      <c r="Q20" s="1087"/>
      <c r="R20" s="1087"/>
      <c r="S20" s="1087"/>
      <c r="T20" s="1087"/>
    </row>
    <row r="21" spans="1:20">
      <c r="A21" s="1228"/>
      <c r="B21" s="1044"/>
      <c r="C21" s="1235"/>
      <c r="D21" s="1230"/>
      <c r="F21" s="894">
        <v>44690</v>
      </c>
      <c r="G21" s="1139">
        <v>9.375E-2</v>
      </c>
      <c r="H21" s="1139">
        <v>9.375E-2</v>
      </c>
      <c r="I21" s="967">
        <f t="shared" si="0"/>
        <v>9.375E-2</v>
      </c>
      <c r="J21" s="874" t="s">
        <v>316</v>
      </c>
      <c r="K21" s="961"/>
      <c r="L21" s="961"/>
      <c r="M21" s="852"/>
      <c r="N21" s="1291"/>
      <c r="O21" s="1087"/>
      <c r="P21" s="1087"/>
      <c r="Q21" s="1087"/>
      <c r="R21" s="1087"/>
      <c r="S21" s="1087"/>
      <c r="T21" s="1087"/>
    </row>
    <row r="22" spans="1:20" s="1117" customFormat="1" ht="36">
      <c r="A22" s="1229"/>
      <c r="B22" s="1179"/>
      <c r="C22" s="1236"/>
      <c r="D22" s="1261"/>
      <c r="E22" s="942"/>
      <c r="F22" s="941">
        <v>44690</v>
      </c>
      <c r="G22" s="1303">
        <v>3.819444444444442E-2</v>
      </c>
      <c r="H22" s="1303">
        <v>3.819444444444442E-2</v>
      </c>
      <c r="I22" s="1136">
        <f t="shared" si="0"/>
        <v>3.819444444444442E-2</v>
      </c>
      <c r="J22" s="942" t="s">
        <v>611</v>
      </c>
      <c r="K22" s="504"/>
      <c r="L22" s="504"/>
      <c r="M22" s="1012" t="s">
        <v>709</v>
      </c>
      <c r="N22" s="1304"/>
      <c r="O22" s="1084"/>
      <c r="P22" s="1084"/>
      <c r="Q22" s="1084"/>
      <c r="R22" s="1084"/>
      <c r="S22" s="1084"/>
      <c r="T22" s="1084"/>
    </row>
    <row r="23" spans="1:20" s="1117" customFormat="1">
      <c r="A23" s="1228" t="s">
        <v>146</v>
      </c>
      <c r="B23" s="1044" t="s">
        <v>710</v>
      </c>
      <c r="C23" s="1235"/>
      <c r="D23" s="1230">
        <v>44699</v>
      </c>
      <c r="F23" s="1302">
        <v>44697</v>
      </c>
      <c r="G23" s="1295">
        <v>4.1666666666666741E-2</v>
      </c>
      <c r="H23" s="1295">
        <v>4.1666666666666741E-2</v>
      </c>
      <c r="I23" s="967">
        <f t="shared" si="0"/>
        <v>4.1666666666666741E-2</v>
      </c>
      <c r="J23" s="1117" t="s">
        <v>609</v>
      </c>
      <c r="K23" s="963"/>
      <c r="L23" s="963" t="s">
        <v>24</v>
      </c>
      <c r="M23" s="851" t="s">
        <v>711</v>
      </c>
    </row>
    <row r="24" spans="1:20" ht="24">
      <c r="A24" s="1228"/>
      <c r="B24" s="1044" t="s">
        <v>225</v>
      </c>
      <c r="C24" s="1235"/>
      <c r="D24" s="1230">
        <v>44699</v>
      </c>
      <c r="F24" s="894">
        <v>44698</v>
      </c>
      <c r="G24" s="1139">
        <v>4.8611111111111112E-2</v>
      </c>
      <c r="H24" s="1139">
        <v>4.8611111111111112E-2</v>
      </c>
      <c r="I24" s="967">
        <f t="shared" si="0"/>
        <v>4.8611111111111112E-2</v>
      </c>
      <c r="J24" s="874" t="s">
        <v>316</v>
      </c>
      <c r="K24" s="961"/>
      <c r="L24" s="961" t="s">
        <v>46</v>
      </c>
      <c r="M24" s="852" t="s">
        <v>712</v>
      </c>
    </row>
    <row r="25" spans="1:20">
      <c r="A25" s="1228"/>
      <c r="B25" s="1044" t="s">
        <v>273</v>
      </c>
      <c r="C25" s="1235"/>
      <c r="D25" s="1230">
        <v>44699</v>
      </c>
      <c r="F25" s="894">
        <v>44699</v>
      </c>
      <c r="G25" s="1139">
        <v>9.722222222222221E-2</v>
      </c>
      <c r="H25" s="1139">
        <v>9.722222222222221E-2</v>
      </c>
      <c r="I25" s="967">
        <f t="shared" si="0"/>
        <v>9.722222222222221E-2</v>
      </c>
      <c r="J25" s="874" t="s">
        <v>713</v>
      </c>
      <c r="K25" s="961"/>
      <c r="L25" s="961" t="s">
        <v>46</v>
      </c>
      <c r="M25" s="852" t="s">
        <v>279</v>
      </c>
    </row>
    <row r="26" spans="1:20">
      <c r="A26" s="1228"/>
      <c r="B26" s="1044"/>
      <c r="C26" s="1235"/>
      <c r="D26" s="1230"/>
      <c r="F26" s="894">
        <v>44699</v>
      </c>
      <c r="G26" s="1139">
        <v>9.027777777777779E-2</v>
      </c>
      <c r="H26" s="1139">
        <v>9.027777777777779E-2</v>
      </c>
      <c r="I26" s="967">
        <f t="shared" si="0"/>
        <v>9.027777777777779E-2</v>
      </c>
      <c r="J26" s="874" t="s">
        <v>295</v>
      </c>
      <c r="K26" s="961"/>
      <c r="L26" s="961"/>
      <c r="M26" s="852"/>
    </row>
    <row r="27" spans="1:20">
      <c r="A27" s="1229"/>
      <c r="B27" s="1179"/>
      <c r="C27" s="1236"/>
      <c r="D27" s="1261"/>
      <c r="E27" s="882"/>
      <c r="F27" s="884">
        <v>44699</v>
      </c>
      <c r="G27" s="1251">
        <v>0.11458333333333326</v>
      </c>
      <c r="H27" s="1251">
        <v>0.11458333333333326</v>
      </c>
      <c r="I27" s="1136">
        <f t="shared" si="0"/>
        <v>0.11458333333333326</v>
      </c>
      <c r="J27" s="882" t="s">
        <v>295</v>
      </c>
      <c r="K27" s="654"/>
      <c r="L27" s="654"/>
      <c r="M27" s="1142"/>
    </row>
    <row r="28" spans="1:20">
      <c r="A28" s="1228" t="s">
        <v>130</v>
      </c>
      <c r="B28" s="1044" t="s">
        <v>714</v>
      </c>
      <c r="C28" s="1235" t="s">
        <v>705</v>
      </c>
      <c r="D28" s="1230">
        <v>44701</v>
      </c>
      <c r="E28" s="1139"/>
      <c r="F28" s="894">
        <v>44699</v>
      </c>
      <c r="G28" s="1139">
        <v>8.333333333333337E-2</v>
      </c>
      <c r="H28" s="1139">
        <v>8.333333333333337E-2</v>
      </c>
      <c r="I28" s="967">
        <f t="shared" si="0"/>
        <v>8.333333333333337E-2</v>
      </c>
      <c r="J28" s="874" t="s">
        <v>715</v>
      </c>
      <c r="K28" s="961"/>
      <c r="L28" s="961" t="s">
        <v>46</v>
      </c>
      <c r="M28" s="852"/>
    </row>
    <row r="29" spans="1:20" ht="24">
      <c r="A29" s="1229"/>
      <c r="B29" s="1179" t="s">
        <v>313</v>
      </c>
      <c r="C29" s="1236" t="s">
        <v>707</v>
      </c>
      <c r="D29" s="1261">
        <v>44701</v>
      </c>
      <c r="E29" s="882"/>
      <c r="F29" s="884">
        <v>44701</v>
      </c>
      <c r="G29" s="1251">
        <v>6.25E-2</v>
      </c>
      <c r="H29" s="1251">
        <v>6.25E-2</v>
      </c>
      <c r="I29" s="1136">
        <f t="shared" si="0"/>
        <v>6.25E-2</v>
      </c>
      <c r="J29" s="882" t="s">
        <v>314</v>
      </c>
      <c r="K29" s="654"/>
      <c r="L29" s="654" t="s">
        <v>46</v>
      </c>
      <c r="M29" s="1142" t="s">
        <v>716</v>
      </c>
    </row>
    <row r="30" spans="1:20" ht="24">
      <c r="A30" s="1228" t="s">
        <v>168</v>
      </c>
      <c r="B30" s="1044" t="s">
        <v>717</v>
      </c>
      <c r="C30" s="1235" t="s">
        <v>38</v>
      </c>
      <c r="D30" s="1230">
        <v>44708</v>
      </c>
      <c r="F30" s="894">
        <v>44701</v>
      </c>
      <c r="G30" s="1139">
        <v>3.472222222222221E-2</v>
      </c>
      <c r="H30" s="1139">
        <v>3.472222222222221E-2</v>
      </c>
      <c r="I30" s="967">
        <f t="shared" si="0"/>
        <v>3.472222222222221E-2</v>
      </c>
      <c r="J30" s="874" t="s">
        <v>611</v>
      </c>
      <c r="K30" s="961"/>
      <c r="L30" s="961" t="s">
        <v>46</v>
      </c>
      <c r="M30" s="852" t="s">
        <v>718</v>
      </c>
    </row>
    <row r="31" spans="1:20" ht="16.5" customHeight="1">
      <c r="A31" s="1228"/>
      <c r="B31" s="1044" t="s">
        <v>719</v>
      </c>
      <c r="C31" s="1235"/>
      <c r="D31" s="1230">
        <v>44708</v>
      </c>
      <c r="F31" s="894">
        <v>44708</v>
      </c>
      <c r="G31" s="1139">
        <v>2.083333333333337E-2</v>
      </c>
      <c r="H31" s="1139">
        <v>2.083333333333337E-2</v>
      </c>
      <c r="I31" s="967">
        <f t="shared" si="0"/>
        <v>2.083333333333337E-2</v>
      </c>
      <c r="J31" s="874" t="s">
        <v>302</v>
      </c>
      <c r="K31" s="961"/>
      <c r="L31" s="961" t="s">
        <v>46</v>
      </c>
      <c r="M31" s="852"/>
    </row>
    <row r="32" spans="1:20" ht="16.5" customHeight="1">
      <c r="A32" s="1228"/>
      <c r="B32" s="1044" t="s">
        <v>720</v>
      </c>
      <c r="C32" s="1235"/>
      <c r="D32" s="1230">
        <v>44708</v>
      </c>
      <c r="F32" s="894">
        <v>44708</v>
      </c>
      <c r="G32" s="1295">
        <v>4.8611111111111105E-2</v>
      </c>
      <c r="H32" s="1295">
        <v>4.8611111111111105E-2</v>
      </c>
      <c r="I32" s="967">
        <f t="shared" si="0"/>
        <v>4.8611111111111105E-2</v>
      </c>
      <c r="J32" s="874" t="s">
        <v>303</v>
      </c>
      <c r="K32" s="961"/>
      <c r="L32" s="961" t="s">
        <v>46</v>
      </c>
      <c r="M32" s="852"/>
    </row>
    <row r="33" spans="1:13" ht="16.5" customHeight="1">
      <c r="A33" s="1229"/>
      <c r="B33" s="1179"/>
      <c r="C33" s="1236"/>
      <c r="D33" s="1261"/>
      <c r="E33" s="882"/>
      <c r="F33" s="884">
        <v>44708</v>
      </c>
      <c r="G33" s="1251">
        <v>2.0833333333333259E-2</v>
      </c>
      <c r="H33" s="1251">
        <v>2.0833333333333259E-2</v>
      </c>
      <c r="I33" s="1136">
        <f t="shared" si="0"/>
        <v>2.0833333333333259E-2</v>
      </c>
      <c r="J33" s="882" t="s">
        <v>305</v>
      </c>
      <c r="K33" s="654"/>
      <c r="L33" s="654"/>
      <c r="M33" s="1142"/>
    </row>
    <row r="34" spans="1:13" ht="24">
      <c r="H34" s="1051" t="s">
        <v>233</v>
      </c>
      <c r="I34" s="1140">
        <f>SUM(H2:H33)</f>
        <v>1.8888888888888891</v>
      </c>
    </row>
    <row r="35" spans="1:13">
      <c r="H35" s="1001" t="s">
        <v>234</v>
      </c>
      <c r="I35" s="1141">
        <f>SUM(I2:I33)</f>
        <v>1.8888888888888891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pane ySplit="1" topLeftCell="A39" activePane="bottomLeft" state="frozen"/>
      <selection pane="bottomLeft" activeCell="M42" sqref="M42"/>
    </sheetView>
  </sheetViews>
  <sheetFormatPr baseColWidth="10" defaultColWidth="9.1796875" defaultRowHeight="12"/>
  <cols>
    <col min="1" max="1" width="12.54296875" style="874" bestFit="1" customWidth="1"/>
    <col min="2" max="2" width="12.54296875" style="874" customWidth="1"/>
    <col min="3" max="3" width="11.81640625" style="1097" customWidth="1"/>
    <col min="4" max="4" width="9.453125" style="874" bestFit="1" customWidth="1"/>
    <col min="5" max="5" width="9.1796875" style="874"/>
    <col min="6" max="6" width="9.453125" style="874" bestFit="1" customWidth="1"/>
    <col min="7" max="7" width="9.1796875" style="874"/>
    <col min="8" max="9" width="10.54296875" style="874" customWidth="1"/>
    <col min="10" max="10" width="15.26953125" style="874" customWidth="1"/>
    <col min="11" max="11" width="9.1796875" style="874"/>
    <col min="12" max="12" width="13" style="874" customWidth="1"/>
    <col min="13" max="13" width="19.81640625" style="874" customWidth="1"/>
    <col min="14" max="14" width="29.1796875" style="874" bestFit="1" customWidth="1"/>
    <col min="15" max="16384" width="9.1796875" style="874"/>
  </cols>
  <sheetData>
    <row r="1" spans="1:13" ht="36">
      <c r="A1" s="1122" t="s">
        <v>212</v>
      </c>
      <c r="B1" s="1122" t="s">
        <v>213</v>
      </c>
      <c r="C1" s="1122" t="s">
        <v>214</v>
      </c>
      <c r="D1" s="1122" t="s">
        <v>215</v>
      </c>
      <c r="E1" s="1091" t="s">
        <v>216</v>
      </c>
      <c r="F1" s="1091" t="s">
        <v>217</v>
      </c>
      <c r="G1" s="1091" t="s">
        <v>218</v>
      </c>
      <c r="H1" s="1123" t="s">
        <v>219</v>
      </c>
      <c r="I1" s="1124" t="s">
        <v>220</v>
      </c>
      <c r="J1" s="1091" t="s">
        <v>221</v>
      </c>
      <c r="K1" s="1091" t="s">
        <v>222</v>
      </c>
      <c r="L1" s="1091" t="s">
        <v>223</v>
      </c>
      <c r="M1" s="1091" t="s">
        <v>224</v>
      </c>
    </row>
    <row r="2" spans="1:13" ht="48">
      <c r="A2" s="1226" t="s">
        <v>144</v>
      </c>
      <c r="B2" s="1178" t="s">
        <v>721</v>
      </c>
      <c r="C2" s="875" t="s">
        <v>38</v>
      </c>
      <c r="D2" s="1227">
        <v>44661</v>
      </c>
      <c r="E2" s="1238">
        <v>0.84027777777777779</v>
      </c>
      <c r="F2" s="879">
        <v>44658</v>
      </c>
      <c r="G2" s="1238">
        <v>0.10416666666666674</v>
      </c>
      <c r="H2" s="1238">
        <v>0.10416666666666674</v>
      </c>
      <c r="I2" s="1138">
        <f t="shared" ref="I2:I9" si="0">H2</f>
        <v>0.10416666666666674</v>
      </c>
      <c r="J2" s="875" t="s">
        <v>722</v>
      </c>
      <c r="K2" s="1207">
        <f>SUM(I2:I6)</f>
        <v>0.6527777777777779</v>
      </c>
      <c r="L2" s="648"/>
      <c r="M2" s="849" t="s">
        <v>723</v>
      </c>
    </row>
    <row r="3" spans="1:13">
      <c r="A3" s="1228"/>
      <c r="B3" s="1044" t="s">
        <v>231</v>
      </c>
      <c r="C3" s="1235" t="s">
        <v>724</v>
      </c>
      <c r="D3" s="1230">
        <v>44661</v>
      </c>
      <c r="E3" s="1139"/>
      <c r="F3" s="894">
        <v>44659</v>
      </c>
      <c r="G3" s="1139">
        <v>0.11111111111111116</v>
      </c>
      <c r="H3" s="1139">
        <v>0.11111111111111116</v>
      </c>
      <c r="I3" s="967">
        <f t="shared" si="0"/>
        <v>0.11111111111111116</v>
      </c>
      <c r="J3" s="874" t="s">
        <v>293</v>
      </c>
      <c r="K3" s="961"/>
      <c r="L3" s="961"/>
      <c r="M3" s="852"/>
    </row>
    <row r="4" spans="1:13" ht="36">
      <c r="A4" s="1228"/>
      <c r="B4" s="958" t="s">
        <v>725</v>
      </c>
      <c r="C4" s="1235"/>
      <c r="D4" s="1044"/>
      <c r="E4" s="1139"/>
      <c r="F4" s="894">
        <v>44659</v>
      </c>
      <c r="G4" s="1139">
        <v>0.14583333333333331</v>
      </c>
      <c r="H4" s="1139">
        <v>0.14583333333333331</v>
      </c>
      <c r="I4" s="967">
        <f t="shared" si="0"/>
        <v>0.14583333333333331</v>
      </c>
      <c r="J4" s="874" t="s">
        <v>293</v>
      </c>
      <c r="K4" s="961"/>
      <c r="L4" s="961"/>
      <c r="M4" s="852" t="s">
        <v>726</v>
      </c>
    </row>
    <row r="5" spans="1:13">
      <c r="A5" s="1228"/>
      <c r="B5" s="958" t="s">
        <v>727</v>
      </c>
      <c r="C5" s="1235"/>
      <c r="D5" s="1044"/>
      <c r="E5" s="1139"/>
      <c r="F5" s="894">
        <v>44660</v>
      </c>
      <c r="G5" s="1139">
        <v>0.14583333333333337</v>
      </c>
      <c r="H5" s="1139">
        <v>0.14583333333333337</v>
      </c>
      <c r="I5" s="967">
        <f t="shared" si="0"/>
        <v>0.14583333333333337</v>
      </c>
      <c r="J5" s="874" t="s">
        <v>293</v>
      </c>
      <c r="K5" s="961"/>
      <c r="L5" s="961"/>
      <c r="M5" s="852" t="s">
        <v>728</v>
      </c>
    </row>
    <row r="6" spans="1:13">
      <c r="A6" s="1228"/>
      <c r="B6" s="958"/>
      <c r="C6" s="1235"/>
      <c r="D6" s="1044"/>
      <c r="E6" s="1139"/>
      <c r="F6" s="894">
        <v>44661</v>
      </c>
      <c r="G6" s="1139">
        <v>0.14583333333333331</v>
      </c>
      <c r="H6" s="1139">
        <v>0.14583333333333331</v>
      </c>
      <c r="I6" s="967">
        <f t="shared" si="0"/>
        <v>0.14583333333333331</v>
      </c>
      <c r="J6" s="874" t="s">
        <v>293</v>
      </c>
      <c r="K6" s="961"/>
      <c r="L6" s="961"/>
      <c r="M6" s="852"/>
    </row>
    <row r="7" spans="1:13">
      <c r="A7" s="1226" t="s">
        <v>140</v>
      </c>
      <c r="B7" s="1178" t="s">
        <v>332</v>
      </c>
      <c r="C7" s="1234" t="s">
        <v>729</v>
      </c>
      <c r="D7" s="1227" t="s">
        <v>730</v>
      </c>
      <c r="E7" s="1238">
        <v>0.16666666666666666</v>
      </c>
      <c r="F7" s="879">
        <v>44661</v>
      </c>
      <c r="G7" s="1238">
        <v>0.10416666666666663</v>
      </c>
      <c r="H7" s="1238">
        <v>0.10416666666666663</v>
      </c>
      <c r="I7" s="1138">
        <f t="shared" si="0"/>
        <v>0.10416666666666663</v>
      </c>
      <c r="J7" s="875" t="s">
        <v>731</v>
      </c>
      <c r="K7" s="648"/>
      <c r="L7" s="648"/>
      <c r="M7" s="1153"/>
    </row>
    <row r="8" spans="1:13">
      <c r="A8" s="1228"/>
      <c r="B8" s="1044" t="s">
        <v>277</v>
      </c>
      <c r="C8" s="1235" t="s">
        <v>732</v>
      </c>
      <c r="D8" s="1230">
        <v>44664</v>
      </c>
      <c r="F8" s="894">
        <v>44664</v>
      </c>
      <c r="G8" s="1139">
        <v>8.3333333333333259E-2</v>
      </c>
      <c r="H8" s="1139">
        <v>8.3333333333333259E-2</v>
      </c>
      <c r="I8" s="967">
        <f t="shared" si="0"/>
        <v>8.3333333333333259E-2</v>
      </c>
      <c r="J8" s="874" t="s">
        <v>733</v>
      </c>
      <c r="K8" s="961"/>
      <c r="L8" s="961"/>
      <c r="M8" s="852"/>
    </row>
    <row r="9" spans="1:13">
      <c r="A9" s="1228"/>
      <c r="B9" s="1044" t="s">
        <v>619</v>
      </c>
      <c r="C9" s="1235" t="s">
        <v>38</v>
      </c>
      <c r="D9" s="1230">
        <v>44664</v>
      </c>
      <c r="F9" s="894">
        <v>44664</v>
      </c>
      <c r="G9" s="1139">
        <v>1.3888888888888951E-2</v>
      </c>
      <c r="H9" s="1139">
        <v>1.3888888888888951E-2</v>
      </c>
      <c r="I9" s="967">
        <f t="shared" si="0"/>
        <v>1.3888888888888951E-2</v>
      </c>
      <c r="J9" s="874" t="s">
        <v>733</v>
      </c>
      <c r="K9" s="961"/>
      <c r="L9" s="961"/>
      <c r="M9" s="852"/>
    </row>
    <row r="10" spans="1:13" ht="24">
      <c r="A10" s="1228"/>
      <c r="B10" s="1044"/>
      <c r="C10" s="1235"/>
      <c r="D10" s="1230"/>
      <c r="F10" s="1289">
        <v>44665</v>
      </c>
      <c r="G10" s="1290">
        <v>6.944444444444442E-2</v>
      </c>
      <c r="H10" s="1290"/>
      <c r="I10" s="855"/>
      <c r="J10" s="134" t="s">
        <v>734</v>
      </c>
      <c r="K10" s="961"/>
      <c r="L10" s="961"/>
      <c r="M10" s="860" t="s">
        <v>735</v>
      </c>
    </row>
    <row r="11" spans="1:13">
      <c r="A11" s="1228"/>
      <c r="B11" s="1044"/>
      <c r="C11" s="1235"/>
      <c r="D11" s="1230"/>
      <c r="F11" s="1289">
        <v>44665</v>
      </c>
      <c r="G11" s="1290">
        <v>9.722222222222221E-2</v>
      </c>
      <c r="H11" s="1290"/>
      <c r="I11" s="855"/>
      <c r="J11" s="134" t="s">
        <v>616</v>
      </c>
      <c r="K11" s="961"/>
      <c r="L11" s="961"/>
      <c r="M11" s="852"/>
    </row>
    <row r="12" spans="1:13">
      <c r="A12" s="1226" t="s">
        <v>52</v>
      </c>
      <c r="B12" s="1178" t="s">
        <v>53</v>
      </c>
      <c r="C12" s="1267">
        <v>44686</v>
      </c>
      <c r="D12" s="1227">
        <v>44670</v>
      </c>
      <c r="E12" s="1238">
        <v>7.2916666666666671E-2</v>
      </c>
      <c r="F12" s="879">
        <v>44670</v>
      </c>
      <c r="G12" s="1238">
        <v>4.166666666666663E-2</v>
      </c>
      <c r="H12" s="1238">
        <v>4.166666666666663E-2</v>
      </c>
      <c r="I12" s="1138">
        <f t="shared" ref="I12:I18" si="1">H12</f>
        <v>4.166666666666663E-2</v>
      </c>
      <c r="J12" s="875" t="s">
        <v>736</v>
      </c>
      <c r="K12" s="648"/>
      <c r="L12" s="648"/>
      <c r="M12" s="1153" t="s">
        <v>737</v>
      </c>
    </row>
    <row r="13" spans="1:13" ht="36">
      <c r="A13" s="1228"/>
      <c r="B13" s="1044" t="s">
        <v>260</v>
      </c>
      <c r="C13" s="1266">
        <v>44686</v>
      </c>
      <c r="D13" s="1230">
        <v>44670</v>
      </c>
      <c r="F13" s="894">
        <v>44670</v>
      </c>
      <c r="G13" s="1139">
        <v>8.333333333333337E-2</v>
      </c>
      <c r="H13" s="1139">
        <v>8.333333333333337E-2</v>
      </c>
      <c r="I13" s="967">
        <f t="shared" si="1"/>
        <v>8.333333333333337E-2</v>
      </c>
      <c r="J13" s="874" t="s">
        <v>401</v>
      </c>
      <c r="K13" s="961"/>
      <c r="L13" s="961"/>
      <c r="M13" s="852" t="s">
        <v>738</v>
      </c>
    </row>
    <row r="14" spans="1:13" ht="48">
      <c r="A14" s="1226" t="s">
        <v>93</v>
      </c>
      <c r="B14" s="1178" t="s">
        <v>260</v>
      </c>
      <c r="C14" s="1234" t="s">
        <v>739</v>
      </c>
      <c r="D14" s="1227">
        <v>44671</v>
      </c>
      <c r="E14" s="1238">
        <v>0.18402777777777779</v>
      </c>
      <c r="F14" s="879">
        <v>44671</v>
      </c>
      <c r="G14" s="1238">
        <v>5.9027777777777846E-2</v>
      </c>
      <c r="H14" s="1238">
        <v>5.9027777777777846E-2</v>
      </c>
      <c r="I14" s="1138">
        <f t="shared" si="1"/>
        <v>5.9027777777777846E-2</v>
      </c>
      <c r="J14" s="875" t="s">
        <v>740</v>
      </c>
      <c r="K14" s="648"/>
      <c r="L14" s="648"/>
      <c r="M14" s="1153" t="s">
        <v>741</v>
      </c>
    </row>
    <row r="15" spans="1:13" ht="36">
      <c r="A15" s="1228"/>
      <c r="B15" s="1044" t="s">
        <v>332</v>
      </c>
      <c r="C15" s="1235" t="s">
        <v>742</v>
      </c>
      <c r="D15" s="1230">
        <v>44671</v>
      </c>
      <c r="F15" s="894">
        <v>44671</v>
      </c>
      <c r="G15" s="1139">
        <v>0.11458333333333337</v>
      </c>
      <c r="H15" s="1139">
        <v>0.11458333333333337</v>
      </c>
      <c r="I15" s="967">
        <f t="shared" si="1"/>
        <v>0.11458333333333337</v>
      </c>
      <c r="J15" s="874" t="s">
        <v>383</v>
      </c>
      <c r="K15" s="961"/>
      <c r="L15" s="961"/>
      <c r="M15" s="852" t="s">
        <v>694</v>
      </c>
    </row>
    <row r="16" spans="1:13">
      <c r="A16" s="1226" t="s">
        <v>98</v>
      </c>
      <c r="B16" s="1178" t="s">
        <v>48</v>
      </c>
      <c r="C16" s="1234" t="s">
        <v>743</v>
      </c>
      <c r="D16" s="1227" t="s">
        <v>38</v>
      </c>
      <c r="E16" s="1238">
        <v>0.18055555555555555</v>
      </c>
      <c r="F16" s="879">
        <v>44671</v>
      </c>
      <c r="G16" s="1238">
        <v>2.4305555555555691E-2</v>
      </c>
      <c r="H16" s="1238">
        <v>2.4305555555555691E-2</v>
      </c>
      <c r="I16" s="1138">
        <f t="shared" si="1"/>
        <v>2.4305555555555691E-2</v>
      </c>
      <c r="J16" s="875" t="s">
        <v>744</v>
      </c>
      <c r="K16" s="648"/>
      <c r="L16" s="648"/>
      <c r="M16" s="1153" t="s">
        <v>745</v>
      </c>
    </row>
    <row r="17" spans="1:14" ht="36">
      <c r="A17" s="1228"/>
      <c r="B17" s="1044" t="s">
        <v>260</v>
      </c>
      <c r="C17" s="1235" t="s">
        <v>742</v>
      </c>
      <c r="D17" s="1230">
        <v>44673</v>
      </c>
      <c r="F17" s="894">
        <v>44672</v>
      </c>
      <c r="G17" s="1139">
        <v>0.14583333333333337</v>
      </c>
      <c r="H17" s="1139">
        <v>0.14583333333333337</v>
      </c>
      <c r="I17" s="967">
        <f t="shared" si="1"/>
        <v>0.14583333333333337</v>
      </c>
      <c r="J17" s="874" t="s">
        <v>547</v>
      </c>
      <c r="K17" s="961"/>
      <c r="L17" s="961"/>
      <c r="M17" s="852" t="s">
        <v>738</v>
      </c>
    </row>
    <row r="18" spans="1:14" ht="24">
      <c r="A18" s="1228"/>
      <c r="B18" s="1044" t="s">
        <v>332</v>
      </c>
      <c r="C18" s="1235" t="s">
        <v>746</v>
      </c>
      <c r="D18" s="1230">
        <v>44672</v>
      </c>
      <c r="F18" s="894">
        <v>44673</v>
      </c>
      <c r="G18" s="1139">
        <v>7.638888888888884E-2</v>
      </c>
      <c r="H18" s="1139">
        <v>7.638888888888884E-2</v>
      </c>
      <c r="I18" s="967">
        <f t="shared" si="1"/>
        <v>7.638888888888884E-2</v>
      </c>
      <c r="J18" s="874" t="s">
        <v>547</v>
      </c>
      <c r="K18" s="961"/>
      <c r="L18" s="961"/>
      <c r="M18" s="852" t="s">
        <v>685</v>
      </c>
    </row>
    <row r="19" spans="1:14">
      <c r="A19" s="1228"/>
      <c r="B19" s="1044" t="s">
        <v>334</v>
      </c>
      <c r="C19" s="1235" t="s">
        <v>747</v>
      </c>
      <c r="D19" s="1230">
        <v>44673</v>
      </c>
      <c r="F19" s="958"/>
      <c r="G19" s="961"/>
      <c r="H19" s="963"/>
      <c r="I19" s="963"/>
      <c r="J19" s="961"/>
      <c r="K19" s="961"/>
      <c r="L19" s="961"/>
      <c r="M19" s="852"/>
    </row>
    <row r="20" spans="1:14">
      <c r="A20" s="1228"/>
      <c r="B20" s="1044" t="s">
        <v>388</v>
      </c>
      <c r="C20" s="1235" t="s">
        <v>748</v>
      </c>
      <c r="D20" s="1230">
        <v>44672</v>
      </c>
      <c r="F20" s="958"/>
      <c r="G20" s="961"/>
      <c r="H20" s="963"/>
      <c r="I20" s="963"/>
      <c r="J20" s="961"/>
      <c r="K20" s="961"/>
      <c r="L20" s="961"/>
      <c r="M20" s="852"/>
    </row>
    <row r="21" spans="1:14">
      <c r="A21" s="1228"/>
      <c r="B21" s="1044" t="s">
        <v>336</v>
      </c>
      <c r="C21" s="1235" t="s">
        <v>38</v>
      </c>
      <c r="D21" s="1230">
        <v>44673</v>
      </c>
      <c r="F21" s="958"/>
      <c r="G21" s="961"/>
      <c r="H21" s="963"/>
      <c r="I21" s="963"/>
      <c r="J21" s="961"/>
      <c r="K21" s="961"/>
      <c r="L21" s="961"/>
      <c r="M21" s="852"/>
    </row>
    <row r="22" spans="1:14" ht="36">
      <c r="A22" s="1226" t="s">
        <v>33</v>
      </c>
      <c r="B22" s="1178" t="s">
        <v>332</v>
      </c>
      <c r="C22" s="1234" t="s">
        <v>749</v>
      </c>
      <c r="D22" s="1227">
        <v>44674</v>
      </c>
      <c r="E22" s="1238">
        <v>9.0277777777777776E-2</v>
      </c>
      <c r="F22" s="879">
        <v>44674</v>
      </c>
      <c r="G22" s="1238">
        <v>1.041666666666663E-2</v>
      </c>
      <c r="H22" s="1238">
        <v>1.041666666666663E-2</v>
      </c>
      <c r="I22" s="1138">
        <f t="shared" ref="I22:I40" si="2">H22</f>
        <v>1.041666666666663E-2</v>
      </c>
      <c r="J22" s="875" t="s">
        <v>548</v>
      </c>
      <c r="K22" s="648"/>
      <c r="L22" s="648"/>
      <c r="M22" s="1153" t="s">
        <v>750</v>
      </c>
    </row>
    <row r="23" spans="1:14">
      <c r="A23" s="1228"/>
      <c r="B23" s="1044" t="s">
        <v>345</v>
      </c>
      <c r="C23" s="1235" t="s">
        <v>751</v>
      </c>
      <c r="D23" s="1230">
        <v>44674</v>
      </c>
      <c r="F23" s="894">
        <v>44674</v>
      </c>
      <c r="G23" s="1139">
        <v>8.333333333333337E-2</v>
      </c>
      <c r="H23" s="1139">
        <v>8.333333333333337E-2</v>
      </c>
      <c r="I23" s="967">
        <f t="shared" si="2"/>
        <v>8.333333333333337E-2</v>
      </c>
      <c r="J23" s="874" t="s">
        <v>386</v>
      </c>
      <c r="K23" s="961"/>
      <c r="L23" s="961"/>
      <c r="M23" s="852"/>
    </row>
    <row r="24" spans="1:14">
      <c r="A24" s="1228"/>
      <c r="B24" s="1044"/>
      <c r="C24" s="1235"/>
      <c r="D24" s="1230"/>
      <c r="F24" s="894">
        <v>44674</v>
      </c>
      <c r="G24" s="1139">
        <v>0.14583333333333337</v>
      </c>
      <c r="H24" s="1139">
        <v>0.14583333333333337</v>
      </c>
      <c r="I24" s="967">
        <f t="shared" si="2"/>
        <v>0.14583333333333337</v>
      </c>
      <c r="J24" s="874" t="s">
        <v>386</v>
      </c>
      <c r="K24" s="961"/>
      <c r="L24" s="961"/>
      <c r="M24" s="852"/>
    </row>
    <row r="25" spans="1:14" ht="72">
      <c r="A25" s="1226" t="s">
        <v>100</v>
      </c>
      <c r="B25" s="1178" t="s">
        <v>332</v>
      </c>
      <c r="C25" s="1234" t="s">
        <v>752</v>
      </c>
      <c r="D25" s="1227">
        <v>44675</v>
      </c>
      <c r="E25" s="1238">
        <v>0.1076388888888889</v>
      </c>
      <c r="F25" s="891">
        <v>44674</v>
      </c>
      <c r="G25" s="1300">
        <v>1.041666666666663E-2</v>
      </c>
      <c r="H25" s="1300">
        <v>1.041666666666663E-2</v>
      </c>
      <c r="I25" s="1138">
        <f t="shared" si="2"/>
        <v>1.041666666666663E-2</v>
      </c>
      <c r="J25" s="892" t="s">
        <v>550</v>
      </c>
      <c r="K25" s="648"/>
      <c r="L25" s="648"/>
      <c r="M25" s="1153" t="s">
        <v>753</v>
      </c>
      <c r="N25" s="134"/>
    </row>
    <row r="26" spans="1:14">
      <c r="A26" s="1228"/>
      <c r="B26" s="1044" t="s">
        <v>228</v>
      </c>
      <c r="C26" s="1235" t="s">
        <v>754</v>
      </c>
      <c r="D26" s="1230">
        <v>44675</v>
      </c>
      <c r="F26" s="894">
        <v>44675</v>
      </c>
      <c r="G26" s="1139">
        <v>3.4722222222222099E-2</v>
      </c>
      <c r="H26" s="1139">
        <v>3.4722222222222099E-2</v>
      </c>
      <c r="I26" s="967">
        <f t="shared" si="2"/>
        <v>3.4722222222222099E-2</v>
      </c>
      <c r="J26" s="874" t="s">
        <v>755</v>
      </c>
      <c r="K26" s="961"/>
      <c r="L26" s="961"/>
      <c r="M26" s="852"/>
    </row>
    <row r="27" spans="1:14">
      <c r="A27" s="1228"/>
      <c r="B27" s="1044"/>
      <c r="C27" s="1235"/>
      <c r="D27" s="1230"/>
      <c r="F27" s="894">
        <v>44675</v>
      </c>
      <c r="G27" s="1139">
        <v>0.14583333333333337</v>
      </c>
      <c r="H27" s="1139">
        <v>0.14583333333333337</v>
      </c>
      <c r="I27" s="967">
        <f t="shared" si="2"/>
        <v>0.14583333333333337</v>
      </c>
      <c r="J27" s="874" t="s">
        <v>391</v>
      </c>
      <c r="K27" s="961"/>
      <c r="L27" s="961"/>
      <c r="M27" s="852"/>
    </row>
    <row r="28" spans="1:14">
      <c r="A28" s="1229"/>
      <c r="B28" s="1179"/>
      <c r="C28" s="1236"/>
      <c r="D28" s="1261"/>
      <c r="E28" s="882"/>
      <c r="F28" s="884">
        <v>44675</v>
      </c>
      <c r="G28" s="1251">
        <v>6.25E-2</v>
      </c>
      <c r="H28" s="1251">
        <v>6.25E-2</v>
      </c>
      <c r="I28" s="1136">
        <f t="shared" si="2"/>
        <v>6.25E-2</v>
      </c>
      <c r="J28" s="882" t="s">
        <v>391</v>
      </c>
      <c r="K28" s="654"/>
      <c r="L28" s="654"/>
      <c r="M28" s="1142"/>
    </row>
    <row r="29" spans="1:14" ht="60">
      <c r="A29" s="1228" t="s">
        <v>102</v>
      </c>
      <c r="B29" s="1044" t="s">
        <v>260</v>
      </c>
      <c r="C29" s="1235" t="s">
        <v>756</v>
      </c>
      <c r="D29" s="1230">
        <v>44676</v>
      </c>
      <c r="E29" s="1139">
        <v>0.17361111111111113</v>
      </c>
      <c r="F29" s="894">
        <v>44675</v>
      </c>
      <c r="G29" s="1139">
        <v>3.125E-2</v>
      </c>
      <c r="H29" s="1139">
        <v>3.125E-2</v>
      </c>
      <c r="I29" s="967">
        <f t="shared" si="2"/>
        <v>3.125E-2</v>
      </c>
      <c r="J29" s="874" t="s">
        <v>394</v>
      </c>
      <c r="K29" s="961"/>
      <c r="L29" s="961"/>
      <c r="M29" s="852" t="s">
        <v>757</v>
      </c>
      <c r="N29" s="1273"/>
    </row>
    <row r="30" spans="1:14" ht="60">
      <c r="A30" s="1228"/>
      <c r="B30" s="1044" t="s">
        <v>332</v>
      </c>
      <c r="C30" s="1235" t="s">
        <v>758</v>
      </c>
      <c r="D30" s="1230">
        <v>44678</v>
      </c>
      <c r="F30" s="894">
        <v>44676</v>
      </c>
      <c r="G30" s="1139">
        <v>6.944444444444442E-2</v>
      </c>
      <c r="H30" s="1139">
        <v>6.944444444444442E-2</v>
      </c>
      <c r="I30" s="967">
        <f t="shared" si="2"/>
        <v>6.944444444444442E-2</v>
      </c>
      <c r="J30" s="874" t="s">
        <v>396</v>
      </c>
      <c r="K30" s="961"/>
      <c r="L30" s="961"/>
      <c r="M30" s="852" t="s">
        <v>759</v>
      </c>
    </row>
    <row r="31" spans="1:14">
      <c r="A31" s="1228"/>
      <c r="B31" s="1044" t="s">
        <v>315</v>
      </c>
      <c r="C31" s="1235" t="s">
        <v>760</v>
      </c>
      <c r="D31" s="1230">
        <v>44676</v>
      </c>
      <c r="F31" s="894">
        <v>44676</v>
      </c>
      <c r="G31" s="1139">
        <v>8.333333333333337E-2</v>
      </c>
      <c r="H31" s="1139">
        <v>8.333333333333337E-2</v>
      </c>
      <c r="I31" s="967">
        <f t="shared" si="2"/>
        <v>8.333333333333337E-2</v>
      </c>
      <c r="J31" s="874" t="s">
        <v>396</v>
      </c>
      <c r="K31" s="961"/>
      <c r="L31" s="961"/>
      <c r="M31" s="852"/>
    </row>
    <row r="32" spans="1:14" ht="24">
      <c r="A32" s="1228"/>
      <c r="B32" s="1044" t="s">
        <v>320</v>
      </c>
      <c r="C32" s="1235" t="s">
        <v>38</v>
      </c>
      <c r="D32" s="1230">
        <v>44676</v>
      </c>
      <c r="F32" s="894">
        <v>44677</v>
      </c>
      <c r="G32" s="1139">
        <v>8.333333333333337E-2</v>
      </c>
      <c r="H32" s="1139">
        <v>8.333333333333337E-2</v>
      </c>
      <c r="I32" s="967">
        <f t="shared" si="2"/>
        <v>8.333333333333337E-2</v>
      </c>
      <c r="J32" s="874" t="s">
        <v>396</v>
      </c>
      <c r="K32" s="961"/>
      <c r="L32" s="961"/>
      <c r="M32" s="852" t="s">
        <v>761</v>
      </c>
    </row>
    <row r="33" spans="1:14" ht="36">
      <c r="A33" s="1228"/>
      <c r="B33" s="1044"/>
      <c r="C33" s="1235"/>
      <c r="D33" s="1230"/>
      <c r="F33" s="894">
        <v>44677</v>
      </c>
      <c r="G33" s="1139">
        <v>0.14583333333333337</v>
      </c>
      <c r="H33" s="1139">
        <v>0.14583333333333337</v>
      </c>
      <c r="I33" s="967">
        <f t="shared" si="2"/>
        <v>0.14583333333333337</v>
      </c>
      <c r="J33" s="874" t="s">
        <v>396</v>
      </c>
      <c r="K33" s="961"/>
      <c r="L33" s="961"/>
      <c r="M33" s="852" t="s">
        <v>762</v>
      </c>
      <c r="N33" s="1273"/>
    </row>
    <row r="34" spans="1:14">
      <c r="A34" s="1228"/>
      <c r="B34" s="1044"/>
      <c r="C34" s="1235"/>
      <c r="D34" s="1230"/>
      <c r="F34" s="894">
        <v>44678</v>
      </c>
      <c r="G34" s="1139">
        <v>0.11111111111111105</v>
      </c>
      <c r="H34" s="1139">
        <v>0.11111111111111105</v>
      </c>
      <c r="I34" s="967">
        <f t="shared" si="2"/>
        <v>0.11111111111111105</v>
      </c>
      <c r="J34" s="874" t="s">
        <v>396</v>
      </c>
      <c r="K34" s="961"/>
      <c r="L34" s="961"/>
      <c r="M34" s="852"/>
    </row>
    <row r="35" spans="1:14">
      <c r="A35" s="1228"/>
      <c r="B35" s="1044"/>
      <c r="C35" s="1235"/>
      <c r="D35" s="1230"/>
      <c r="F35" s="894">
        <v>44678</v>
      </c>
      <c r="G35" s="1139">
        <v>9.722222222222221E-2</v>
      </c>
      <c r="H35" s="1139">
        <v>9.722222222222221E-2</v>
      </c>
      <c r="I35" s="967">
        <f t="shared" si="2"/>
        <v>9.722222222222221E-2</v>
      </c>
      <c r="J35" s="874" t="s">
        <v>396</v>
      </c>
      <c r="K35" s="961"/>
      <c r="L35" s="961"/>
      <c r="M35" s="852"/>
    </row>
    <row r="36" spans="1:14" ht="24">
      <c r="A36" s="926" t="s">
        <v>121</v>
      </c>
      <c r="B36" s="925" t="s">
        <v>48</v>
      </c>
      <c r="C36" s="1263" t="s">
        <v>682</v>
      </c>
      <c r="D36" s="1264">
        <v>44680</v>
      </c>
      <c r="E36" s="1265">
        <v>0.22569444444444445</v>
      </c>
      <c r="F36" s="879">
        <v>44678</v>
      </c>
      <c r="G36" s="1238">
        <v>6.9444444444444309E-2</v>
      </c>
      <c r="H36" s="1238">
        <v>6.9444444444444309E-2</v>
      </c>
      <c r="I36" s="1138">
        <f t="shared" si="2"/>
        <v>6.9444444444444309E-2</v>
      </c>
      <c r="J36" s="875" t="s">
        <v>763</v>
      </c>
      <c r="K36" s="648"/>
      <c r="L36" s="648"/>
      <c r="M36" s="1029" t="s">
        <v>685</v>
      </c>
    </row>
    <row r="37" spans="1:14" ht="84">
      <c r="A37" s="959"/>
      <c r="B37" s="958" t="s">
        <v>260</v>
      </c>
      <c r="C37" s="510" t="s">
        <v>764</v>
      </c>
      <c r="D37" s="1262">
        <v>44680</v>
      </c>
      <c r="E37" s="1087"/>
      <c r="F37" s="894">
        <v>44680</v>
      </c>
      <c r="G37" s="1139">
        <v>9.375E-2</v>
      </c>
      <c r="H37" s="1139">
        <v>9.375E-2</v>
      </c>
      <c r="I37" s="967">
        <f t="shared" si="2"/>
        <v>9.375E-2</v>
      </c>
      <c r="J37" s="874" t="s">
        <v>306</v>
      </c>
      <c r="K37" s="961"/>
      <c r="L37" s="961"/>
      <c r="M37" s="852" t="s">
        <v>765</v>
      </c>
      <c r="N37" s="1273"/>
    </row>
    <row r="38" spans="1:14" ht="24">
      <c r="A38" s="959"/>
      <c r="B38" s="958" t="s">
        <v>332</v>
      </c>
      <c r="C38" s="510" t="s">
        <v>766</v>
      </c>
      <c r="D38" s="1262">
        <v>44681</v>
      </c>
      <c r="E38" s="1087"/>
      <c r="F38" s="894">
        <v>44681</v>
      </c>
      <c r="G38" s="1139">
        <v>7.6388888888888895E-2</v>
      </c>
      <c r="H38" s="1139">
        <v>7.6388888888888895E-2</v>
      </c>
      <c r="I38" s="967">
        <f t="shared" si="2"/>
        <v>7.6388888888888895E-2</v>
      </c>
      <c r="J38" s="874" t="s">
        <v>306</v>
      </c>
      <c r="K38" s="961"/>
      <c r="L38" s="961"/>
      <c r="M38" s="1028" t="s">
        <v>685</v>
      </c>
    </row>
    <row r="39" spans="1:14" ht="48">
      <c r="A39" s="1226" t="s">
        <v>111</v>
      </c>
      <c r="B39" s="1178" t="s">
        <v>332</v>
      </c>
      <c r="C39" s="1234" t="s">
        <v>767</v>
      </c>
      <c r="D39" s="1227">
        <v>44680</v>
      </c>
      <c r="E39" s="1238">
        <v>9.375E-2</v>
      </c>
      <c r="F39" s="879">
        <v>44680</v>
      </c>
      <c r="G39" s="1238">
        <v>0.10416666666666663</v>
      </c>
      <c r="H39" s="1238">
        <v>0.10416666666666663</v>
      </c>
      <c r="I39" s="1138">
        <f t="shared" si="2"/>
        <v>0.10416666666666663</v>
      </c>
      <c r="J39" s="875" t="s">
        <v>330</v>
      </c>
      <c r="K39" s="648"/>
      <c r="L39" s="648"/>
      <c r="M39" s="1153" t="s">
        <v>768</v>
      </c>
    </row>
    <row r="40" spans="1:14" ht="84">
      <c r="A40" s="1228"/>
      <c r="B40" s="1044" t="s">
        <v>22</v>
      </c>
      <c r="C40" s="1266">
        <v>44688</v>
      </c>
      <c r="D40" s="1230">
        <v>44680</v>
      </c>
      <c r="F40" s="894">
        <v>44680</v>
      </c>
      <c r="G40" s="1139">
        <v>2.083333333333337E-2</v>
      </c>
      <c r="H40" s="1139">
        <v>2.083333333333337E-2</v>
      </c>
      <c r="I40" s="967">
        <f t="shared" si="2"/>
        <v>2.083333333333337E-2</v>
      </c>
      <c r="J40" s="874" t="s">
        <v>335</v>
      </c>
      <c r="K40" s="961"/>
      <c r="L40" s="961"/>
      <c r="M40" s="1028" t="s">
        <v>769</v>
      </c>
      <c r="N40" s="1273"/>
    </row>
    <row r="41" spans="1:14">
      <c r="A41" s="1229"/>
      <c r="B41" s="1179" t="s">
        <v>334</v>
      </c>
      <c r="C41" s="1236" t="s">
        <v>770</v>
      </c>
      <c r="D41" s="1261">
        <v>44680</v>
      </c>
      <c r="E41" s="882"/>
      <c r="F41" s="882"/>
      <c r="G41" s="882"/>
      <c r="H41" s="882"/>
      <c r="I41" s="882"/>
      <c r="J41" s="882"/>
      <c r="K41" s="654"/>
      <c r="L41" s="654"/>
      <c r="M41" s="1142"/>
    </row>
    <row r="42" spans="1:14" ht="24">
      <c r="H42" s="1051" t="s">
        <v>233</v>
      </c>
      <c r="I42" s="1140">
        <f>SUM(H2:H41)</f>
        <v>2.8784722222222228</v>
      </c>
    </row>
    <row r="43" spans="1:14">
      <c r="H43" s="1001" t="s">
        <v>234</v>
      </c>
      <c r="I43" s="1141">
        <f>SUM(I2:I41)</f>
        <v>2.8784722222222228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workbookViewId="0">
      <pane ySplit="1" topLeftCell="A2" activePane="bottomLeft" state="frozen"/>
      <selection pane="bottomLeft" activeCell="H34" sqref="H34"/>
    </sheetView>
  </sheetViews>
  <sheetFormatPr baseColWidth="10" defaultColWidth="9.1796875" defaultRowHeight="12"/>
  <cols>
    <col min="1" max="1" width="13.453125" style="1097" customWidth="1"/>
    <col min="2" max="2" width="9.1796875" style="874"/>
    <col min="3" max="3" width="10.453125" style="923" customWidth="1"/>
    <col min="4" max="4" width="9.1796875" style="923"/>
    <col min="5" max="5" width="9.1796875" style="874"/>
    <col min="6" max="6" width="10.1796875" style="874" customWidth="1"/>
    <col min="7" max="7" width="15.7265625" style="923" bestFit="1" customWidth="1"/>
    <col min="8" max="8" width="9.1796875" style="923"/>
    <col min="9" max="9" width="11.1796875" style="874" customWidth="1"/>
    <col min="10" max="10" width="9.1796875" style="874"/>
    <col min="11" max="11" width="13.54296875" style="874" bestFit="1" customWidth="1"/>
    <col min="12" max="12" width="10.1796875" style="874" customWidth="1"/>
    <col min="13" max="13" width="13.1796875" style="1097" customWidth="1"/>
    <col min="14" max="14" width="22" style="874" bestFit="1" customWidth="1"/>
    <col min="15" max="16384" width="9.1796875" style="874"/>
  </cols>
  <sheetData>
    <row r="1" spans="1:15" ht="36">
      <c r="A1" s="1223" t="s">
        <v>212</v>
      </c>
      <c r="B1" s="1159" t="s">
        <v>213</v>
      </c>
      <c r="C1" s="1159" t="s">
        <v>214</v>
      </c>
      <c r="D1" s="1159" t="s">
        <v>215</v>
      </c>
      <c r="E1" s="1026" t="s">
        <v>216</v>
      </c>
      <c r="F1" s="1160" t="s">
        <v>235</v>
      </c>
      <c r="G1" s="1026" t="s">
        <v>217</v>
      </c>
      <c r="H1" s="1026" t="s">
        <v>236</v>
      </c>
      <c r="I1" s="1161" t="s">
        <v>220</v>
      </c>
      <c r="J1" s="1026" t="s">
        <v>237</v>
      </c>
      <c r="K1" s="1026" t="s">
        <v>238</v>
      </c>
      <c r="L1" s="1026" t="s">
        <v>239</v>
      </c>
      <c r="M1" s="1162" t="s">
        <v>223</v>
      </c>
      <c r="N1" s="1026" t="s">
        <v>224</v>
      </c>
    </row>
    <row r="2" spans="1:15" ht="84">
      <c r="A2" s="1143" t="s">
        <v>63</v>
      </c>
      <c r="B2" s="1144" t="s">
        <v>332</v>
      </c>
      <c r="C2" s="1145">
        <v>44654</v>
      </c>
      <c r="D2" s="1176">
        <v>44644</v>
      </c>
      <c r="E2" s="1166"/>
      <c r="F2" s="471">
        <v>1.8</v>
      </c>
      <c r="G2" s="955">
        <v>44644.368750000001</v>
      </c>
      <c r="H2" s="954">
        <v>1.98</v>
      </c>
      <c r="I2" s="1167">
        <f>H2-0.9</f>
        <v>1.08</v>
      </c>
      <c r="J2" s="1116" t="s">
        <v>407</v>
      </c>
      <c r="K2" s="1116" t="s">
        <v>242</v>
      </c>
      <c r="L2" s="1166"/>
      <c r="M2" s="1146" t="s">
        <v>24</v>
      </c>
      <c r="N2" s="1260" t="s">
        <v>771</v>
      </c>
      <c r="O2" s="906"/>
    </row>
    <row r="3" spans="1:15" ht="24">
      <c r="A3" s="1156"/>
      <c r="B3" s="1147" t="s">
        <v>254</v>
      </c>
      <c r="C3" s="1148">
        <v>44839</v>
      </c>
      <c r="D3" s="1177">
        <v>44644</v>
      </c>
      <c r="E3" s="1157"/>
      <c r="F3" s="5">
        <v>3.4</v>
      </c>
      <c r="G3" s="947">
        <v>44644.481249999997</v>
      </c>
      <c r="H3" s="948">
        <v>3.41</v>
      </c>
      <c r="I3" s="1163">
        <f>H3</f>
        <v>3.41</v>
      </c>
      <c r="J3" s="1033" t="s">
        <v>408</v>
      </c>
      <c r="K3" s="898" t="s">
        <v>772</v>
      </c>
      <c r="L3" s="1157"/>
      <c r="M3" s="1149" t="s">
        <v>46</v>
      </c>
      <c r="N3" s="1169"/>
      <c r="O3" s="1033"/>
    </row>
    <row r="4" spans="1:15">
      <c r="A4" s="1252"/>
      <c r="B4" s="1150" t="s">
        <v>252</v>
      </c>
      <c r="C4" s="1151">
        <v>44666</v>
      </c>
      <c r="D4" s="1186">
        <v>44644</v>
      </c>
      <c r="E4" s="1172"/>
      <c r="F4" s="1172"/>
      <c r="G4" s="949"/>
      <c r="H4" s="983"/>
      <c r="I4" s="1173"/>
      <c r="J4" s="950"/>
      <c r="K4" s="950"/>
      <c r="L4" s="1172"/>
      <c r="M4" s="1152" t="s">
        <v>46</v>
      </c>
      <c r="N4" s="1222"/>
    </row>
    <row r="5" spans="1:15" ht="24">
      <c r="A5" s="1156" t="s">
        <v>67</v>
      </c>
      <c r="B5" s="1147" t="s">
        <v>332</v>
      </c>
      <c r="C5" s="1148">
        <v>44656</v>
      </c>
      <c r="D5" s="1177">
        <v>44645</v>
      </c>
      <c r="E5" s="1157"/>
      <c r="F5" s="5">
        <v>1.4</v>
      </c>
      <c r="G5" s="947">
        <v>44644.668749999997</v>
      </c>
      <c r="H5" s="948">
        <v>1.36</v>
      </c>
      <c r="I5" s="1163">
        <f t="shared" ref="I5:I17" si="0">H5</f>
        <v>1.36</v>
      </c>
      <c r="J5" s="1033" t="s">
        <v>410</v>
      </c>
      <c r="K5" s="1033" t="s">
        <v>242</v>
      </c>
      <c r="L5" s="1157"/>
      <c r="M5" s="1149" t="s">
        <v>655</v>
      </c>
      <c r="N5" s="1259" t="s">
        <v>773</v>
      </c>
      <c r="O5" s="1033"/>
    </row>
    <row r="6" spans="1:15" ht="14.5">
      <c r="A6" s="1156"/>
      <c r="B6" s="1147"/>
      <c r="C6" s="1148"/>
      <c r="D6" s="1177"/>
      <c r="E6" s="1157"/>
      <c r="F6" s="5">
        <v>2.4</v>
      </c>
      <c r="G6" s="947">
        <v>44645.461805555555</v>
      </c>
      <c r="H6" s="948">
        <v>2.39</v>
      </c>
      <c r="I6" s="1163">
        <f t="shared" si="0"/>
        <v>2.39</v>
      </c>
      <c r="J6" s="1033" t="s">
        <v>414</v>
      </c>
      <c r="K6" s="1033" t="s">
        <v>774</v>
      </c>
      <c r="L6" s="1157"/>
      <c r="M6" s="1149"/>
      <c r="N6" s="1259"/>
      <c r="O6" s="1033"/>
    </row>
    <row r="7" spans="1:15" ht="14.5">
      <c r="A7" s="1156"/>
      <c r="B7" s="1147"/>
      <c r="C7" s="1148"/>
      <c r="D7" s="1177"/>
      <c r="E7" s="1157"/>
      <c r="F7" s="5">
        <v>0.8</v>
      </c>
      <c r="G7" s="984">
        <v>44645.57916666667</v>
      </c>
      <c r="H7" s="819">
        <v>0.81</v>
      </c>
      <c r="I7" s="1240">
        <f t="shared" si="0"/>
        <v>0.81</v>
      </c>
      <c r="J7" s="1044" t="s">
        <v>411</v>
      </c>
      <c r="K7" s="1044" t="s">
        <v>242</v>
      </c>
      <c r="L7" s="1240"/>
      <c r="M7" s="1082"/>
      <c r="N7" s="992" t="s">
        <v>775</v>
      </c>
    </row>
    <row r="8" spans="1:15" ht="14.5">
      <c r="A8" s="1156"/>
      <c r="B8" s="1147"/>
      <c r="C8" s="1148"/>
      <c r="D8" s="1177"/>
      <c r="E8" s="1157"/>
      <c r="F8" s="5">
        <v>0.8</v>
      </c>
      <c r="G8" s="947">
        <v>44645.634722222225</v>
      </c>
      <c r="H8" s="948">
        <v>0.79</v>
      </c>
      <c r="I8" s="1163">
        <f t="shared" si="0"/>
        <v>0.79</v>
      </c>
      <c r="J8" s="1033" t="s">
        <v>413</v>
      </c>
      <c r="K8" s="1033" t="s">
        <v>242</v>
      </c>
      <c r="L8" s="1157"/>
      <c r="M8" s="1149"/>
      <c r="N8" s="1259"/>
      <c r="O8" s="1033"/>
    </row>
    <row r="9" spans="1:15" ht="36">
      <c r="A9" s="1156"/>
      <c r="B9" s="1147"/>
      <c r="C9" s="1148"/>
      <c r="D9" s="1177"/>
      <c r="E9" s="1157"/>
      <c r="F9" s="5">
        <v>2.8</v>
      </c>
      <c r="G9" s="947">
        <v>44645.6875</v>
      </c>
      <c r="H9" s="948">
        <v>2.82</v>
      </c>
      <c r="I9" s="1163">
        <f t="shared" si="0"/>
        <v>2.82</v>
      </c>
      <c r="J9" s="1033" t="s">
        <v>414</v>
      </c>
      <c r="K9" s="1033" t="s">
        <v>774</v>
      </c>
      <c r="L9" s="1157"/>
      <c r="M9" s="1149"/>
      <c r="N9" s="1259" t="s">
        <v>776</v>
      </c>
      <c r="O9" s="1033"/>
    </row>
    <row r="10" spans="1:15" ht="14.5">
      <c r="A10" s="1154" t="s">
        <v>103</v>
      </c>
      <c r="B10" s="1144" t="s">
        <v>388</v>
      </c>
      <c r="C10" s="1145">
        <v>44671</v>
      </c>
      <c r="D10" s="1176">
        <v>44646</v>
      </c>
      <c r="E10" s="1166"/>
      <c r="F10" s="471">
        <v>0.9</v>
      </c>
      <c r="G10" s="1270">
        <v>44646.380555555559</v>
      </c>
      <c r="H10" s="834">
        <v>0.88</v>
      </c>
      <c r="I10" s="1271">
        <f t="shared" si="0"/>
        <v>0.88</v>
      </c>
      <c r="J10" s="1178" t="s">
        <v>411</v>
      </c>
      <c r="K10" s="1178" t="s">
        <v>242</v>
      </c>
      <c r="L10" s="1271"/>
      <c r="M10" s="1083" t="s">
        <v>46</v>
      </c>
      <c r="N10" s="1272" t="s">
        <v>775</v>
      </c>
      <c r="O10" s="991"/>
    </row>
    <row r="11" spans="1:15" ht="24">
      <c r="A11" s="1252"/>
      <c r="B11" s="1150" t="s">
        <v>334</v>
      </c>
      <c r="C11" s="1151">
        <v>44671</v>
      </c>
      <c r="D11" s="1186">
        <v>44646</v>
      </c>
      <c r="E11" s="1172"/>
      <c r="F11" s="490">
        <v>1.6</v>
      </c>
      <c r="G11" s="949">
        <v>44646.438888888886</v>
      </c>
      <c r="H11" s="950">
        <v>1.53</v>
      </c>
      <c r="I11" s="1173">
        <f t="shared" si="0"/>
        <v>1.53</v>
      </c>
      <c r="J11" s="1045" t="s">
        <v>416</v>
      </c>
      <c r="K11" s="928" t="s">
        <v>777</v>
      </c>
      <c r="L11" s="1172"/>
      <c r="M11" s="1152" t="s">
        <v>46</v>
      </c>
      <c r="N11" s="1222"/>
      <c r="O11" s="1033"/>
    </row>
    <row r="12" spans="1:15" ht="24">
      <c r="A12" s="1156" t="s">
        <v>72</v>
      </c>
      <c r="B12" s="1147" t="s">
        <v>260</v>
      </c>
      <c r="C12" s="1148">
        <v>44669</v>
      </c>
      <c r="D12" s="1177">
        <v>44647</v>
      </c>
      <c r="E12" s="1157"/>
      <c r="F12" s="5">
        <v>2.5</v>
      </c>
      <c r="G12" s="947">
        <v>44646.538888888892</v>
      </c>
      <c r="H12" s="948">
        <v>2.4900000000000002</v>
      </c>
      <c r="I12" s="1163">
        <f t="shared" si="0"/>
        <v>2.4900000000000002</v>
      </c>
      <c r="J12" s="1033" t="s">
        <v>419</v>
      </c>
      <c r="K12" s="898" t="s">
        <v>778</v>
      </c>
      <c r="L12" s="1157"/>
      <c r="M12" s="1149" t="s">
        <v>661</v>
      </c>
      <c r="N12" s="1259" t="s">
        <v>779</v>
      </c>
      <c r="O12" s="1033"/>
    </row>
    <row r="13" spans="1:15" ht="36">
      <c r="A13" s="1155"/>
      <c r="B13" s="1147" t="s">
        <v>332</v>
      </c>
      <c r="C13" s="1148">
        <v>44667</v>
      </c>
      <c r="D13" s="1177">
        <v>44647</v>
      </c>
      <c r="E13" s="1157"/>
      <c r="F13" s="5">
        <v>0.6</v>
      </c>
      <c r="G13" s="984">
        <v>44646.67083333333</v>
      </c>
      <c r="H13" s="819">
        <v>0.55000000000000004</v>
      </c>
      <c r="I13" s="1240">
        <f t="shared" si="0"/>
        <v>0.55000000000000004</v>
      </c>
      <c r="J13" s="1044" t="s">
        <v>422</v>
      </c>
      <c r="K13" s="1044" t="s">
        <v>242</v>
      </c>
      <c r="L13" s="1240"/>
      <c r="M13" s="1082" t="s">
        <v>24</v>
      </c>
      <c r="N13" s="1268" t="s">
        <v>780</v>
      </c>
      <c r="O13" s="991"/>
    </row>
    <row r="14" spans="1:15" ht="14.5">
      <c r="A14" s="1155"/>
      <c r="B14" s="1147" t="s">
        <v>227</v>
      </c>
      <c r="C14" s="1148">
        <v>44852</v>
      </c>
      <c r="D14" s="1177">
        <v>44647</v>
      </c>
      <c r="E14" s="1157"/>
      <c r="F14" s="5">
        <v>0.5</v>
      </c>
      <c r="G14" s="947">
        <v>44646.718055555553</v>
      </c>
      <c r="H14" s="948">
        <v>0.55000000000000004</v>
      </c>
      <c r="I14" s="1163">
        <f t="shared" si="0"/>
        <v>0.55000000000000004</v>
      </c>
      <c r="J14" s="1033" t="s">
        <v>424</v>
      </c>
      <c r="K14" s="1033" t="s">
        <v>242</v>
      </c>
      <c r="L14" s="1157"/>
      <c r="M14" s="1149"/>
      <c r="N14" s="1221"/>
      <c r="O14" s="1033"/>
    </row>
    <row r="15" spans="1:15" ht="24">
      <c r="A15" s="1188"/>
      <c r="B15" s="1150" t="s">
        <v>228</v>
      </c>
      <c r="C15" s="1151">
        <v>44670</v>
      </c>
      <c r="D15" s="1186">
        <v>44647</v>
      </c>
      <c r="E15" s="1172"/>
      <c r="F15" s="1172"/>
      <c r="G15" s="949">
        <v>44647.461111111108</v>
      </c>
      <c r="H15" s="950">
        <v>3.25</v>
      </c>
      <c r="I15" s="1173">
        <f t="shared" si="0"/>
        <v>3.25</v>
      </c>
      <c r="J15" s="1045" t="s">
        <v>422</v>
      </c>
      <c r="K15" s="928" t="s">
        <v>781</v>
      </c>
      <c r="L15" s="1172"/>
      <c r="M15" s="1152"/>
      <c r="N15" s="1187"/>
      <c r="O15" s="1033"/>
    </row>
    <row r="16" spans="1:15" ht="14.5">
      <c r="A16" s="1155" t="s">
        <v>77</v>
      </c>
      <c r="B16" s="1147" t="s">
        <v>332</v>
      </c>
      <c r="C16" s="1148">
        <v>44664</v>
      </c>
      <c r="D16" s="1177">
        <v>44648</v>
      </c>
      <c r="E16" s="1157"/>
      <c r="F16" s="5">
        <v>3.2</v>
      </c>
      <c r="G16" s="947">
        <v>44648.477083333331</v>
      </c>
      <c r="H16" s="948">
        <v>2.23</v>
      </c>
      <c r="I16" s="1163">
        <f t="shared" si="0"/>
        <v>2.23</v>
      </c>
      <c r="J16" s="1033" t="s">
        <v>425</v>
      </c>
      <c r="K16" s="1033" t="s">
        <v>782</v>
      </c>
      <c r="L16" s="1157"/>
      <c r="M16" s="1149" t="s">
        <v>24</v>
      </c>
      <c r="N16" s="1221" t="s">
        <v>685</v>
      </c>
      <c r="O16" s="1033"/>
    </row>
    <row r="17" spans="1:15" ht="14.5">
      <c r="A17" s="1155"/>
      <c r="B17" s="1147" t="s">
        <v>346</v>
      </c>
      <c r="C17" s="1148">
        <v>44850</v>
      </c>
      <c r="D17" s="1177">
        <v>44648</v>
      </c>
      <c r="E17" s="1157"/>
      <c r="F17" s="5">
        <v>2.2999999999999998</v>
      </c>
      <c r="G17" s="947">
        <v>44648.62777777778</v>
      </c>
      <c r="H17" s="948">
        <v>1.82</v>
      </c>
      <c r="I17" s="1163">
        <f t="shared" si="0"/>
        <v>1.82</v>
      </c>
      <c r="J17" s="1033" t="s">
        <v>425</v>
      </c>
      <c r="K17" s="1033" t="s">
        <v>783</v>
      </c>
      <c r="L17" s="1157"/>
      <c r="M17" s="1149" t="s">
        <v>46</v>
      </c>
      <c r="N17" s="1221"/>
      <c r="O17" s="1033"/>
    </row>
    <row r="18" spans="1:15" ht="14.5">
      <c r="A18" s="1155"/>
      <c r="B18" s="1258" t="s">
        <v>345</v>
      </c>
      <c r="C18" s="1148">
        <v>44670</v>
      </c>
      <c r="D18" s="1177">
        <v>44648</v>
      </c>
      <c r="E18" s="1157"/>
      <c r="F18" s="5">
        <v>1.8</v>
      </c>
      <c r="G18" s="947"/>
      <c r="H18" s="819"/>
      <c r="I18" s="1163"/>
      <c r="J18" s="948"/>
      <c r="K18" s="948"/>
      <c r="L18" s="1157"/>
      <c r="M18" s="1149" t="s">
        <v>46</v>
      </c>
      <c r="N18" s="1221"/>
    </row>
    <row r="19" spans="1:15">
      <c r="A19" s="1188"/>
      <c r="B19" s="1150" t="s">
        <v>784</v>
      </c>
      <c r="C19" s="1151">
        <v>44671</v>
      </c>
      <c r="D19" s="1186" t="s">
        <v>38</v>
      </c>
      <c r="E19" s="1172"/>
      <c r="F19" s="1172"/>
      <c r="G19" s="949"/>
      <c r="H19" s="983"/>
      <c r="I19" s="1173"/>
      <c r="J19" s="950"/>
      <c r="K19" s="950"/>
      <c r="L19" s="1172"/>
      <c r="M19" s="1152" t="s">
        <v>24</v>
      </c>
      <c r="N19" s="1187"/>
    </row>
    <row r="20" spans="1:15" ht="14.5">
      <c r="A20" s="1155" t="s">
        <v>86</v>
      </c>
      <c r="B20" s="1147" t="s">
        <v>332</v>
      </c>
      <c r="C20" s="1148">
        <v>44668</v>
      </c>
      <c r="D20" s="1177">
        <v>44649</v>
      </c>
      <c r="E20" s="1157"/>
      <c r="F20" s="5">
        <v>1.5</v>
      </c>
      <c r="G20" s="947">
        <v>44648.727777777778</v>
      </c>
      <c r="H20" s="948">
        <v>1.48</v>
      </c>
      <c r="I20" s="1163">
        <f>H20</f>
        <v>1.48</v>
      </c>
      <c r="J20" s="1033" t="s">
        <v>431</v>
      </c>
      <c r="K20" s="1033" t="s">
        <v>242</v>
      </c>
      <c r="L20" s="1157"/>
      <c r="M20" s="1149" t="s">
        <v>24</v>
      </c>
      <c r="N20" s="1221" t="s">
        <v>685</v>
      </c>
      <c r="O20" s="1033"/>
    </row>
    <row r="21" spans="1:15" ht="36">
      <c r="A21" s="1155"/>
      <c r="B21" s="1147" t="s">
        <v>346</v>
      </c>
      <c r="C21" s="1148">
        <v>44853</v>
      </c>
      <c r="D21" s="1177">
        <v>44649</v>
      </c>
      <c r="E21" s="1157"/>
      <c r="F21" s="5">
        <v>3</v>
      </c>
      <c r="G21" s="984">
        <v>44649.54791666667</v>
      </c>
      <c r="H21" s="819">
        <v>2.93</v>
      </c>
      <c r="I21" s="1240">
        <f>H21</f>
        <v>2.93</v>
      </c>
      <c r="J21" s="1044" t="s">
        <v>432</v>
      </c>
      <c r="K21" s="1044" t="s">
        <v>785</v>
      </c>
      <c r="L21" s="1240"/>
      <c r="M21" s="1082" t="s">
        <v>46</v>
      </c>
      <c r="N21" s="1221" t="s">
        <v>786</v>
      </c>
      <c r="O21" s="906"/>
    </row>
    <row r="22" spans="1:15" ht="72">
      <c r="A22" s="1156"/>
      <c r="B22" s="1147" t="s">
        <v>260</v>
      </c>
      <c r="C22" s="1148">
        <v>44672</v>
      </c>
      <c r="D22" s="1177">
        <v>44649</v>
      </c>
      <c r="E22" s="1157"/>
      <c r="F22" s="5">
        <v>2.4</v>
      </c>
      <c r="G22" s="984">
        <v>44649.724305555559</v>
      </c>
      <c r="H22" s="819">
        <v>2.3199999999999998</v>
      </c>
      <c r="I22" s="1240">
        <f>H22</f>
        <v>2.3199999999999998</v>
      </c>
      <c r="J22" s="1044" t="s">
        <v>432</v>
      </c>
      <c r="K22" s="958" t="s">
        <v>787</v>
      </c>
      <c r="L22" s="1240"/>
      <c r="M22" s="1082" t="s">
        <v>680</v>
      </c>
      <c r="N22" s="1221" t="s">
        <v>788</v>
      </c>
      <c r="O22" s="906"/>
    </row>
    <row r="23" spans="1:15">
      <c r="A23" s="1156"/>
      <c r="B23" s="1147" t="s">
        <v>429</v>
      </c>
      <c r="C23" s="1148" t="s">
        <v>38</v>
      </c>
      <c r="D23" s="1177">
        <v>44649</v>
      </c>
      <c r="E23" s="1157"/>
      <c r="F23" s="1157"/>
      <c r="G23" s="947"/>
      <c r="H23" s="819"/>
      <c r="I23" s="1163"/>
      <c r="J23" s="948"/>
      <c r="K23" s="948"/>
      <c r="L23" s="1157"/>
      <c r="M23" s="1149"/>
      <c r="N23" s="1221"/>
    </row>
    <row r="24" spans="1:15" ht="48">
      <c r="A24" s="1143" t="s">
        <v>82</v>
      </c>
      <c r="B24" s="1144" t="s">
        <v>332</v>
      </c>
      <c r="C24" s="1145">
        <v>44673</v>
      </c>
      <c r="D24" s="1176">
        <v>44651</v>
      </c>
      <c r="E24" s="1166"/>
      <c r="F24" s="471">
        <v>0.5</v>
      </c>
      <c r="G24" s="945">
        <v>44651.388888888891</v>
      </c>
      <c r="H24" s="946">
        <v>0.76</v>
      </c>
      <c r="I24" s="1167">
        <f>H24</f>
        <v>0.76</v>
      </c>
      <c r="J24" s="1116" t="s">
        <v>434</v>
      </c>
      <c r="K24" s="1116" t="s">
        <v>242</v>
      </c>
      <c r="L24" s="1166"/>
      <c r="M24" s="1146" t="s">
        <v>24</v>
      </c>
      <c r="N24" s="1269" t="s">
        <v>789</v>
      </c>
      <c r="O24" s="1033"/>
    </row>
    <row r="25" spans="1:15" ht="14.5">
      <c r="A25" s="1155"/>
      <c r="B25" s="1147" t="s">
        <v>435</v>
      </c>
      <c r="C25" s="1148">
        <v>44858</v>
      </c>
      <c r="D25" s="1177">
        <v>44651</v>
      </c>
      <c r="E25" s="1157"/>
      <c r="F25" s="5">
        <v>3.1</v>
      </c>
      <c r="G25" s="947">
        <v>44651.490972222222</v>
      </c>
      <c r="H25" s="948">
        <v>3.08</v>
      </c>
      <c r="I25" s="1163">
        <f>H25</f>
        <v>3.08</v>
      </c>
      <c r="J25" s="1033" t="s">
        <v>436</v>
      </c>
      <c r="K25" s="1033" t="s">
        <v>790</v>
      </c>
      <c r="L25" s="1157"/>
      <c r="M25" s="1149" t="s">
        <v>46</v>
      </c>
      <c r="N25" s="1221"/>
      <c r="O25" s="1033"/>
    </row>
    <row r="26" spans="1:15" ht="14.5">
      <c r="A26" s="1155"/>
      <c r="B26" s="1147" t="s">
        <v>437</v>
      </c>
      <c r="C26" s="1148" t="s">
        <v>38</v>
      </c>
      <c r="D26" s="1177">
        <v>44651</v>
      </c>
      <c r="E26" s="1157"/>
      <c r="F26" s="5">
        <v>0.5</v>
      </c>
      <c r="G26" s="947">
        <v>44651.674305555556</v>
      </c>
      <c r="H26" s="948">
        <v>0.52</v>
      </c>
      <c r="I26" s="1163">
        <f>H26</f>
        <v>0.52</v>
      </c>
      <c r="J26" s="1033" t="s">
        <v>438</v>
      </c>
      <c r="K26" s="1033" t="s">
        <v>242</v>
      </c>
      <c r="L26" s="1157"/>
      <c r="M26" s="1149"/>
      <c r="N26" s="1221"/>
      <c r="O26" s="1033"/>
    </row>
    <row r="27" spans="1:15" ht="14.5">
      <c r="A27" s="1155"/>
      <c r="B27" s="1147"/>
      <c r="C27" s="1148"/>
      <c r="D27" s="1177"/>
      <c r="E27" s="1157"/>
      <c r="F27" s="5">
        <v>2.1</v>
      </c>
      <c r="G27" s="947">
        <v>44652.472916666666</v>
      </c>
      <c r="H27" s="948">
        <v>2.0499999999999998</v>
      </c>
      <c r="I27" s="1163">
        <f>H27</f>
        <v>2.0499999999999998</v>
      </c>
      <c r="J27" s="1033" t="s">
        <v>791</v>
      </c>
      <c r="K27" s="1033" t="s">
        <v>242</v>
      </c>
      <c r="L27" s="1157"/>
      <c r="M27" s="1149"/>
      <c r="N27" s="1221"/>
      <c r="O27" s="1033"/>
    </row>
    <row r="28" spans="1:15" ht="14.5">
      <c r="A28" s="1188"/>
      <c r="B28" s="1150"/>
      <c r="C28" s="1151"/>
      <c r="D28" s="1186"/>
      <c r="E28" s="1172"/>
      <c r="F28" s="490">
        <v>2.5</v>
      </c>
      <c r="G28" s="949">
        <v>44652.581250000003</v>
      </c>
      <c r="H28" s="950">
        <v>2.4900000000000002</v>
      </c>
      <c r="I28" s="1173">
        <f>H28</f>
        <v>2.4900000000000002</v>
      </c>
      <c r="J28" s="1045" t="s">
        <v>792</v>
      </c>
      <c r="K28" s="1045" t="s">
        <v>242</v>
      </c>
      <c r="L28" s="1172"/>
      <c r="M28" s="1152"/>
      <c r="N28" s="1187"/>
      <c r="O28" s="1033"/>
    </row>
    <row r="29" spans="1:15" ht="36">
      <c r="E29" s="795" t="s">
        <v>464</v>
      </c>
      <c r="F29" s="844">
        <f>SUM(F2:F28)</f>
        <v>42.400000000000006</v>
      </c>
      <c r="H29" s="845" t="s">
        <v>234</v>
      </c>
      <c r="I29" s="844">
        <f>SUM(I2:I28)</f>
        <v>41.59</v>
      </c>
    </row>
    <row r="37" ht="14.25" customHeight="1"/>
    <row r="39" ht="21.75" customHeight="1"/>
    <row r="86" ht="32.25" customHeight="1"/>
  </sheetData>
  <conditionalFormatting sqref="C2:C28">
    <cfRule type="cellIs" dxfId="31" priority="1"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between" id="{86D24ECE-A247-441B-AD7B-56718D6E3135}">
            <xm:f>$W$1</xm:f>
            <xm:f>'Enero 2022 FAA  '!#REF!</xm:f>
            <x14:dxf>
              <fill>
                <patternFill>
                  <bgColor rgb="FFFF6600"/>
                </patternFill>
              </fill>
            </x14:dxf>
          </x14:cfRule>
          <x14:cfRule type="cellIs" priority="3" stopIfTrue="1" operator="between" id="{6B94A801-0E56-4E2A-8BB2-76CC40FC425B}">
            <xm:f>'Enero 2022 FAA  '!#REF!</xm:f>
            <xm:f>'Enero 2022 FAA  '!#REF!</xm:f>
            <x14:dxf>
              <fill>
                <patternFill>
                  <bgColor rgb="FFFFFF00"/>
                </patternFill>
              </fill>
            </x14:dxf>
          </x14:cfRule>
          <x14:cfRule type="cellIs" priority="4" stopIfTrue="1" operator="greaterThan" id="{3BA6D07B-8AC0-4F5B-A63B-3BF4970750B9}">
            <xm:f>'Enero 2022 FAA  '!#REF!</xm:f>
            <x14:dxf>
              <fill>
                <patternFill>
                  <bgColor theme="4" tint="0.39994506668294322"/>
                </patternFill>
              </fill>
            </x14:dxf>
          </x14:cfRule>
          <xm:sqref>C2:C28</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pane ySplit="1" topLeftCell="A5" activePane="bottomLeft" state="frozen"/>
      <selection pane="bottomLeft" activeCell="I5" sqref="I5"/>
    </sheetView>
  </sheetViews>
  <sheetFormatPr baseColWidth="10" defaultColWidth="9.1796875" defaultRowHeight="14.5"/>
  <cols>
    <col min="1" max="1" width="12.54296875" style="5" bestFit="1" customWidth="1"/>
    <col min="2" max="2" width="9.1796875" style="5"/>
    <col min="3" max="3" width="11.81640625" style="5" customWidth="1"/>
    <col min="4" max="5" width="9.1796875" style="5"/>
    <col min="6" max="6" width="9.453125" style="5" bestFit="1" customWidth="1"/>
    <col min="7" max="7" width="9.1796875" style="5"/>
    <col min="8" max="8" width="10.54296875" style="5" customWidth="1"/>
    <col min="9" max="9" width="9.1796875" style="5"/>
    <col min="10" max="10" width="15.26953125" style="5" customWidth="1"/>
    <col min="11" max="11" width="9.1796875" style="5"/>
    <col min="12" max="12" width="13" style="5" customWidth="1"/>
    <col min="13" max="13" width="27.54296875" style="5" customWidth="1"/>
    <col min="14" max="16384" width="9.1796875" style="5"/>
  </cols>
  <sheetData>
    <row r="1" spans="1:13" ht="36">
      <c r="A1" s="1122" t="s">
        <v>212</v>
      </c>
      <c r="B1" s="1217" t="s">
        <v>213</v>
      </c>
      <c r="C1" s="1122" t="s">
        <v>214</v>
      </c>
      <c r="D1" s="1122" t="s">
        <v>215</v>
      </c>
      <c r="E1" s="1091" t="s">
        <v>216</v>
      </c>
      <c r="F1" s="1091" t="s">
        <v>217</v>
      </c>
      <c r="G1" s="1091" t="s">
        <v>218</v>
      </c>
      <c r="H1" s="1123" t="s">
        <v>219</v>
      </c>
      <c r="I1" s="1124" t="s">
        <v>220</v>
      </c>
      <c r="J1" s="1091" t="s">
        <v>221</v>
      </c>
      <c r="K1" s="1091" t="s">
        <v>222</v>
      </c>
      <c r="L1" s="1091" t="s">
        <v>223</v>
      </c>
      <c r="M1" s="1125" t="s">
        <v>224</v>
      </c>
    </row>
    <row r="2" spans="1:13" ht="48">
      <c r="A2" s="877" t="s">
        <v>145</v>
      </c>
      <c r="B2" s="875" t="s">
        <v>332</v>
      </c>
      <c r="C2" s="875"/>
      <c r="D2" s="879">
        <v>44625</v>
      </c>
      <c r="E2" s="875"/>
      <c r="F2" s="671">
        <v>44622</v>
      </c>
      <c r="G2" s="344">
        <v>9.375E-2</v>
      </c>
      <c r="H2" s="344">
        <v>9.375E-2</v>
      </c>
      <c r="I2" s="1238">
        <f t="shared" ref="I2:I12" si="0">H2</f>
        <v>9.375E-2</v>
      </c>
      <c r="J2" s="5" t="s">
        <v>713</v>
      </c>
      <c r="K2" s="344">
        <v>9.375E-2</v>
      </c>
      <c r="L2" s="875"/>
      <c r="M2" s="880" t="s">
        <v>793</v>
      </c>
    </row>
    <row r="3" spans="1:13">
      <c r="A3" s="886"/>
      <c r="B3" s="874" t="s">
        <v>225</v>
      </c>
      <c r="C3" s="874"/>
      <c r="D3" s="894">
        <v>44625</v>
      </c>
      <c r="E3" s="874"/>
      <c r="F3" s="671">
        <v>44623</v>
      </c>
      <c r="G3" s="344">
        <v>0.12500000000000006</v>
      </c>
      <c r="H3" s="344">
        <v>0.12500000000000006</v>
      </c>
      <c r="I3" s="1139">
        <f t="shared" si="0"/>
        <v>0.12500000000000006</v>
      </c>
      <c r="J3" s="5" t="s">
        <v>295</v>
      </c>
      <c r="K3" s="344">
        <v>0.12500000000000006</v>
      </c>
      <c r="L3" s="874"/>
      <c r="M3" s="888"/>
    </row>
    <row r="4" spans="1:13">
      <c r="A4" s="886"/>
      <c r="B4" s="874" t="s">
        <v>296</v>
      </c>
      <c r="C4" s="874"/>
      <c r="D4" s="894">
        <v>44625</v>
      </c>
      <c r="E4" s="874"/>
      <c r="F4" s="671">
        <v>44623</v>
      </c>
      <c r="G4" s="344">
        <v>0.11111111111111116</v>
      </c>
      <c r="H4" s="344">
        <v>0.11111111111111116</v>
      </c>
      <c r="I4" s="1139">
        <f t="shared" si="0"/>
        <v>0.11111111111111116</v>
      </c>
      <c r="J4" s="5" t="s">
        <v>295</v>
      </c>
      <c r="K4" s="344">
        <v>0.11111111111111116</v>
      </c>
      <c r="L4" s="874"/>
      <c r="M4" s="888"/>
    </row>
    <row r="5" spans="1:13">
      <c r="A5" s="886"/>
      <c r="B5" s="874"/>
      <c r="C5" s="874"/>
      <c r="D5" s="894"/>
      <c r="E5" s="874"/>
      <c r="F5" s="671">
        <v>44624</v>
      </c>
      <c r="G5" s="344">
        <v>4.8611111111111049E-2</v>
      </c>
      <c r="H5" s="344">
        <v>4.8611111111111049E-2</v>
      </c>
      <c r="I5" s="1139">
        <f t="shared" si="0"/>
        <v>4.8611111111111049E-2</v>
      </c>
      <c r="J5" s="5" t="s">
        <v>295</v>
      </c>
      <c r="K5" s="344">
        <v>4.8611111111111049E-2</v>
      </c>
      <c r="L5" s="874"/>
      <c r="M5" s="888"/>
    </row>
    <row r="6" spans="1:13">
      <c r="A6" s="886"/>
      <c r="B6" s="874"/>
      <c r="C6" s="874"/>
      <c r="D6" s="894"/>
      <c r="E6" s="874"/>
      <c r="F6" s="671">
        <v>44624</v>
      </c>
      <c r="G6" s="344">
        <v>0.13888888888888884</v>
      </c>
      <c r="H6" s="344">
        <v>0.13888888888888884</v>
      </c>
      <c r="I6" s="1139">
        <f t="shared" si="0"/>
        <v>0.13888888888888884</v>
      </c>
      <c r="J6" s="5" t="s">
        <v>295</v>
      </c>
      <c r="K6" s="344">
        <v>0.13888888888888884</v>
      </c>
      <c r="L6" s="874"/>
      <c r="M6" s="888"/>
    </row>
    <row r="7" spans="1:13">
      <c r="A7" s="886"/>
      <c r="B7" s="874"/>
      <c r="C7" s="874"/>
      <c r="D7" s="894"/>
      <c r="E7" s="874"/>
      <c r="F7" s="671">
        <v>44624</v>
      </c>
      <c r="G7" s="344">
        <v>6.25E-2</v>
      </c>
      <c r="H7" s="344">
        <v>6.25E-2</v>
      </c>
      <c r="I7" s="1139">
        <f t="shared" si="0"/>
        <v>6.25E-2</v>
      </c>
      <c r="J7" s="5" t="s">
        <v>295</v>
      </c>
      <c r="K7" s="344">
        <v>6.25E-2</v>
      </c>
      <c r="L7" s="874"/>
      <c r="M7" s="888"/>
    </row>
    <row r="8" spans="1:13">
      <c r="A8" s="886"/>
      <c r="B8" s="874"/>
      <c r="C8" s="874"/>
      <c r="D8" s="894"/>
      <c r="E8" s="874"/>
      <c r="F8" s="671">
        <v>44625</v>
      </c>
      <c r="G8" s="344">
        <v>0.1388888888888889</v>
      </c>
      <c r="H8" s="344">
        <v>0.1388888888888889</v>
      </c>
      <c r="I8" s="1139">
        <f t="shared" si="0"/>
        <v>0.1388888888888889</v>
      </c>
      <c r="J8" s="5" t="s">
        <v>295</v>
      </c>
      <c r="K8" s="344">
        <v>0.1388888888888889</v>
      </c>
      <c r="L8" s="874"/>
      <c r="M8" s="888"/>
    </row>
    <row r="9" spans="1:13">
      <c r="A9" s="886"/>
      <c r="B9" s="874"/>
      <c r="C9" s="874"/>
      <c r="D9" s="894"/>
      <c r="E9" s="874"/>
      <c r="F9" s="671">
        <v>44656</v>
      </c>
      <c r="G9" s="344">
        <v>0.13194444444444442</v>
      </c>
      <c r="H9" s="344">
        <v>0.13194444444444442</v>
      </c>
      <c r="I9" s="1139">
        <f t="shared" si="0"/>
        <v>0.13194444444444442</v>
      </c>
      <c r="J9" s="5" t="s">
        <v>295</v>
      </c>
      <c r="K9" s="344">
        <v>0.13194444444444442</v>
      </c>
      <c r="L9" s="874"/>
      <c r="M9" s="888"/>
    </row>
    <row r="10" spans="1:13" ht="84">
      <c r="A10" s="1253" t="s">
        <v>43</v>
      </c>
      <c r="B10" s="1116" t="s">
        <v>260</v>
      </c>
      <c r="C10" s="875"/>
      <c r="D10" s="879">
        <v>44628</v>
      </c>
      <c r="E10" s="875"/>
      <c r="F10" s="684">
        <v>44598</v>
      </c>
      <c r="G10" s="693">
        <v>8.3333333333333259E-2</v>
      </c>
      <c r="H10" s="693">
        <v>8.3333333333333259E-2</v>
      </c>
      <c r="I10" s="1238">
        <f t="shared" si="0"/>
        <v>8.3333333333333259E-2</v>
      </c>
      <c r="J10" s="471" t="s">
        <v>794</v>
      </c>
      <c r="K10" s="693">
        <v>8.3333333333333259E-2</v>
      </c>
      <c r="L10" s="875"/>
      <c r="M10" s="880" t="s">
        <v>795</v>
      </c>
    </row>
    <row r="11" spans="1:13">
      <c r="A11" s="1254"/>
      <c r="B11" s="1033"/>
      <c r="C11" s="874"/>
      <c r="D11" s="894"/>
      <c r="E11" s="874"/>
      <c r="F11" s="671">
        <v>44627</v>
      </c>
      <c r="G11" s="344">
        <v>6.25E-2</v>
      </c>
      <c r="H11" s="344">
        <v>6.25E-2</v>
      </c>
      <c r="I11" s="1139">
        <f t="shared" si="0"/>
        <v>6.25E-2</v>
      </c>
      <c r="J11" s="5" t="s">
        <v>361</v>
      </c>
      <c r="K11" s="344">
        <v>6.25E-2</v>
      </c>
      <c r="L11" s="874"/>
      <c r="M11" s="888"/>
    </row>
    <row r="12" spans="1:13">
      <c r="A12" s="1254"/>
      <c r="B12" s="1033"/>
      <c r="C12" s="874"/>
      <c r="D12" s="894"/>
      <c r="E12" s="874"/>
      <c r="F12" s="671">
        <v>44627</v>
      </c>
      <c r="G12" s="344">
        <v>5.5555555555555469E-2</v>
      </c>
      <c r="H12" s="344">
        <v>5.5555555555555469E-2</v>
      </c>
      <c r="I12" s="1139">
        <f t="shared" si="0"/>
        <v>5.5555555555555469E-2</v>
      </c>
      <c r="J12" s="5" t="s">
        <v>796</v>
      </c>
      <c r="K12" s="344">
        <v>5.5555555555555469E-2</v>
      </c>
      <c r="L12" s="874"/>
      <c r="M12" s="902" t="s">
        <v>797</v>
      </c>
    </row>
    <row r="13" spans="1:13">
      <c r="A13" s="1254"/>
      <c r="B13" s="1033"/>
      <c r="C13" s="874"/>
      <c r="D13" s="894"/>
      <c r="E13" s="874"/>
      <c r="F13" s="1256">
        <v>44628</v>
      </c>
      <c r="G13" s="1257">
        <v>5.555555555555558E-2</v>
      </c>
      <c r="H13" s="134"/>
      <c r="I13" s="134"/>
      <c r="J13" s="340" t="s">
        <v>798</v>
      </c>
      <c r="K13" s="134"/>
      <c r="L13" s="874"/>
      <c r="M13" s="987" t="s">
        <v>799</v>
      </c>
    </row>
    <row r="14" spans="1:13">
      <c r="A14" s="1254"/>
      <c r="B14" s="1033"/>
      <c r="C14" s="874"/>
      <c r="D14" s="894"/>
      <c r="E14" s="874"/>
      <c r="F14" s="671">
        <v>44628</v>
      </c>
      <c r="G14" s="344">
        <v>0.11805555555555558</v>
      </c>
      <c r="H14" s="344">
        <v>0.11805555555555558</v>
      </c>
      <c r="I14" s="1139">
        <f>H14</f>
        <v>0.11805555555555558</v>
      </c>
      <c r="J14" s="5" t="s">
        <v>361</v>
      </c>
      <c r="K14" s="344">
        <v>0.11805555555555558</v>
      </c>
      <c r="L14" s="874"/>
      <c r="M14" s="888"/>
    </row>
    <row r="15" spans="1:13">
      <c r="A15" s="1255"/>
      <c r="B15" s="1045"/>
      <c r="C15" s="882"/>
      <c r="D15" s="884"/>
      <c r="E15" s="882"/>
      <c r="F15" s="685">
        <v>44628</v>
      </c>
      <c r="G15" s="694">
        <v>9.375E-2</v>
      </c>
      <c r="H15" s="694">
        <v>9.375E-2</v>
      </c>
      <c r="I15" s="1251">
        <f>H15</f>
        <v>9.375E-2</v>
      </c>
      <c r="J15" s="490" t="s">
        <v>361</v>
      </c>
      <c r="K15" s="694">
        <v>9.375E-2</v>
      </c>
      <c r="L15" s="882"/>
      <c r="M15" s="885"/>
    </row>
    <row r="16" spans="1:13" ht="24">
      <c r="H16" s="1051" t="s">
        <v>233</v>
      </c>
      <c r="I16" s="1140">
        <f>SUM(H2:H15)</f>
        <v>1.2638888888888886</v>
      </c>
    </row>
    <row r="17" spans="8:9">
      <c r="H17" s="1001" t="s">
        <v>234</v>
      </c>
      <c r="I17" s="1141">
        <f>SUM(I2:I15)</f>
        <v>1.2638888888888886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pane ySplit="1" topLeftCell="A2" activePane="bottomLeft" state="frozen"/>
      <selection pane="bottomLeft" activeCell="H26" sqref="H26"/>
    </sheetView>
  </sheetViews>
  <sheetFormatPr baseColWidth="10" defaultColWidth="8.7265625" defaultRowHeight="14.5"/>
  <cols>
    <col min="1" max="1" width="12.54296875" bestFit="1" customWidth="1"/>
    <col min="3" max="3" width="11.81640625" customWidth="1"/>
    <col min="6" max="6" width="9.453125" bestFit="1" customWidth="1"/>
    <col min="10" max="10" width="15.54296875" customWidth="1"/>
    <col min="12" max="12" width="13" customWidth="1"/>
    <col min="13" max="13" width="19.81640625" customWidth="1"/>
    <col min="15" max="15" width="9.1796875" style="5"/>
  </cols>
  <sheetData>
    <row r="1" spans="1:15" ht="36">
      <c r="A1" s="1122" t="s">
        <v>212</v>
      </c>
      <c r="B1" s="1122" t="s">
        <v>213</v>
      </c>
      <c r="C1" s="1122" t="s">
        <v>214</v>
      </c>
      <c r="D1" s="1122" t="s">
        <v>215</v>
      </c>
      <c r="E1" s="1091" t="s">
        <v>216</v>
      </c>
      <c r="F1" s="1091" t="s">
        <v>217</v>
      </c>
      <c r="G1" s="1091" t="s">
        <v>800</v>
      </c>
      <c r="H1" s="1123" t="s">
        <v>219</v>
      </c>
      <c r="I1" s="1124" t="s">
        <v>220</v>
      </c>
      <c r="J1" s="1091" t="s">
        <v>221</v>
      </c>
      <c r="K1" s="1091" t="s">
        <v>222</v>
      </c>
      <c r="L1" s="1091" t="s">
        <v>223</v>
      </c>
      <c r="M1" s="1125" t="s">
        <v>224</v>
      </c>
    </row>
    <row r="2" spans="1:15" ht="60">
      <c r="A2" s="1191" t="s">
        <v>156</v>
      </c>
      <c r="B2" s="1189" t="s">
        <v>260</v>
      </c>
      <c r="C2" s="1190">
        <v>44603</v>
      </c>
      <c r="D2" s="1194">
        <v>44593</v>
      </c>
      <c r="E2" s="1192"/>
      <c r="F2" s="1129">
        <v>44593</v>
      </c>
      <c r="G2" s="1241">
        <v>9.0277777777777776E-2</v>
      </c>
      <c r="H2" s="1241">
        <v>9.0277777777777776E-2</v>
      </c>
      <c r="I2" s="1241">
        <f>H2</f>
        <v>9.0277777777777776E-2</v>
      </c>
      <c r="J2" s="1224" t="s">
        <v>801</v>
      </c>
      <c r="K2" s="1192"/>
      <c r="L2" s="1192" t="s">
        <v>661</v>
      </c>
      <c r="M2" s="1242" t="s">
        <v>802</v>
      </c>
    </row>
    <row r="3" spans="1:15" ht="24">
      <c r="A3" s="1154" t="s">
        <v>57</v>
      </c>
      <c r="B3" s="1144" t="s">
        <v>332</v>
      </c>
      <c r="C3" s="1145">
        <v>44609</v>
      </c>
      <c r="D3" s="809">
        <v>44594</v>
      </c>
      <c r="E3" s="648"/>
      <c r="F3" s="1030">
        <v>44593</v>
      </c>
      <c r="G3" s="1207">
        <v>4.1666666666666664E-2</v>
      </c>
      <c r="H3" s="1138">
        <v>4.1666666666666664E-2</v>
      </c>
      <c r="I3" s="1138">
        <f>H3</f>
        <v>4.1666666666666664E-2</v>
      </c>
      <c r="J3" s="648" t="s">
        <v>478</v>
      </c>
      <c r="K3" s="648"/>
      <c r="L3" s="1146" t="s">
        <v>58</v>
      </c>
      <c r="M3" s="1153" t="s">
        <v>803</v>
      </c>
    </row>
    <row r="4" spans="1:15">
      <c r="A4" s="1036"/>
      <c r="B4" s="1147" t="s">
        <v>228</v>
      </c>
      <c r="C4" s="1148">
        <v>44884</v>
      </c>
      <c r="D4" s="962">
        <v>44594</v>
      </c>
      <c r="E4" s="961"/>
      <c r="F4" s="1031">
        <v>44594</v>
      </c>
      <c r="G4" s="1208">
        <v>6.9444444444444434E-2</v>
      </c>
      <c r="H4" s="967">
        <v>6.9444444444444434E-2</v>
      </c>
      <c r="I4" s="967">
        <f>H4</f>
        <v>6.9444444444444434E-2</v>
      </c>
      <c r="J4" s="961" t="s">
        <v>480</v>
      </c>
      <c r="K4" s="961"/>
      <c r="L4" s="1149" t="s">
        <v>46</v>
      </c>
      <c r="M4" s="852"/>
    </row>
    <row r="5" spans="1:15">
      <c r="A5" s="1036"/>
      <c r="B5" s="1147"/>
      <c r="C5" s="1148"/>
      <c r="D5" s="962"/>
      <c r="E5" s="961"/>
      <c r="F5" s="1031">
        <v>44594</v>
      </c>
      <c r="G5" s="1208">
        <v>4.8611111111111112E-2</v>
      </c>
      <c r="H5" s="967">
        <v>4.8611111111111112E-2</v>
      </c>
      <c r="I5" s="967">
        <f>H5</f>
        <v>4.8611111111111112E-2</v>
      </c>
      <c r="J5" s="961" t="s">
        <v>480</v>
      </c>
      <c r="K5" s="961"/>
      <c r="L5" s="1149"/>
      <c r="M5" s="852"/>
    </row>
    <row r="6" spans="1:15" ht="36">
      <c r="A6" s="1143" t="s">
        <v>157</v>
      </c>
      <c r="B6" s="1144" t="s">
        <v>604</v>
      </c>
      <c r="C6" s="1145">
        <v>44604</v>
      </c>
      <c r="D6" s="809">
        <v>44595</v>
      </c>
      <c r="E6" s="648"/>
      <c r="F6" s="1127">
        <v>44595</v>
      </c>
      <c r="G6" s="1128">
        <v>9.7222222222222224E-2</v>
      </c>
      <c r="H6" s="1128">
        <v>9.7222222222222224E-2</v>
      </c>
      <c r="I6" s="1128">
        <f>H6</f>
        <v>9.7222222222222224E-2</v>
      </c>
      <c r="J6" s="943" t="s">
        <v>804</v>
      </c>
      <c r="K6" s="648"/>
      <c r="L6" s="1146" t="s">
        <v>46</v>
      </c>
      <c r="M6" s="849" t="s">
        <v>805</v>
      </c>
    </row>
    <row r="7" spans="1:15">
      <c r="A7" s="1102"/>
      <c r="B7" s="1147" t="s">
        <v>435</v>
      </c>
      <c r="C7" s="1148">
        <v>44604</v>
      </c>
      <c r="D7" s="1031">
        <v>44595</v>
      </c>
      <c r="E7" s="964"/>
      <c r="K7" s="923"/>
      <c r="L7" s="1149" t="s">
        <v>46</v>
      </c>
      <c r="M7" s="1103"/>
    </row>
    <row r="8" spans="1:15" ht="48">
      <c r="A8" s="1102"/>
      <c r="B8" s="1147" t="s">
        <v>25</v>
      </c>
      <c r="C8" s="1148">
        <v>44604</v>
      </c>
      <c r="D8" s="1031">
        <v>44595</v>
      </c>
      <c r="E8" s="964"/>
      <c r="K8" s="923"/>
      <c r="L8" s="1149" t="s">
        <v>661</v>
      </c>
      <c r="M8" s="1103" t="s">
        <v>806</v>
      </c>
    </row>
    <row r="9" spans="1:15" ht="24">
      <c r="A9" s="1154" t="s">
        <v>49</v>
      </c>
      <c r="B9" s="1144" t="s">
        <v>332</v>
      </c>
      <c r="C9" s="1145">
        <v>44606</v>
      </c>
      <c r="D9" s="1030">
        <v>44595</v>
      </c>
      <c r="E9" s="968"/>
      <c r="F9" s="1030">
        <v>44595</v>
      </c>
      <c r="G9" s="968">
        <v>4.1666666666666664E-2</v>
      </c>
      <c r="H9" s="968">
        <v>4.1666666666666664E-2</v>
      </c>
      <c r="I9" s="968">
        <f>H9</f>
        <v>4.1666666666666664E-2</v>
      </c>
      <c r="J9" s="968" t="s">
        <v>807</v>
      </c>
      <c r="K9" s="930"/>
      <c r="L9" s="1146" t="s">
        <v>808</v>
      </c>
      <c r="M9" s="1099" t="s">
        <v>809</v>
      </c>
    </row>
    <row r="10" spans="1:15">
      <c r="A10" s="1102"/>
      <c r="B10" s="1147" t="s">
        <v>246</v>
      </c>
      <c r="C10" s="1148">
        <v>44881</v>
      </c>
      <c r="D10" s="1031">
        <v>44595</v>
      </c>
      <c r="E10" s="964"/>
      <c r="F10" s="1031">
        <v>44595</v>
      </c>
      <c r="G10" s="964">
        <v>9.7222222222222224E-2</v>
      </c>
      <c r="H10" s="964">
        <v>9.7222222222222224E-2</v>
      </c>
      <c r="I10" s="964">
        <f>H10</f>
        <v>9.7222222222222224E-2</v>
      </c>
      <c r="J10" s="923" t="s">
        <v>243</v>
      </c>
      <c r="K10" s="923"/>
      <c r="L10" s="1149" t="s">
        <v>46</v>
      </c>
      <c r="M10" s="1103"/>
    </row>
    <row r="11" spans="1:15">
      <c r="A11" s="1102"/>
      <c r="B11" s="1147"/>
      <c r="C11" s="1148"/>
      <c r="D11" s="1031"/>
      <c r="E11" s="964"/>
      <c r="F11" s="1031">
        <v>44595</v>
      </c>
      <c r="G11" s="964">
        <v>5.5555555555555552E-2</v>
      </c>
      <c r="H11" s="964">
        <v>5.5555555555555552E-2</v>
      </c>
      <c r="I11" s="964">
        <f>H11</f>
        <v>5.5555555555555552E-2</v>
      </c>
      <c r="J11" s="923" t="s">
        <v>810</v>
      </c>
      <c r="K11" s="923"/>
      <c r="L11" s="1149"/>
      <c r="M11" s="466"/>
      <c r="N11">
        <v>1</v>
      </c>
    </row>
    <row r="12" spans="1:15" ht="36">
      <c r="A12" s="1100"/>
      <c r="B12" s="1150"/>
      <c r="C12" s="1151"/>
      <c r="D12" s="1032"/>
      <c r="E12" s="969"/>
      <c r="F12" s="1118">
        <v>44596</v>
      </c>
      <c r="G12" s="1120">
        <v>4.1666666666666664E-2</v>
      </c>
      <c r="H12" s="1120">
        <v>4.1666666666666664E-2</v>
      </c>
      <c r="I12" s="1120"/>
      <c r="J12" s="1119" t="s">
        <v>486</v>
      </c>
      <c r="K12" s="931"/>
      <c r="L12" s="1152"/>
      <c r="M12" s="1213" t="s">
        <v>811</v>
      </c>
      <c r="O12" s="1215" t="s">
        <v>812</v>
      </c>
    </row>
    <row r="13" spans="1:15" ht="36">
      <c r="A13" s="1156" t="s">
        <v>92</v>
      </c>
      <c r="B13" s="1147" t="s">
        <v>260</v>
      </c>
      <c r="C13" s="1148">
        <v>44678</v>
      </c>
      <c r="D13" s="1031">
        <v>44599</v>
      </c>
      <c r="E13" s="1209"/>
      <c r="F13" s="1129">
        <v>44599</v>
      </c>
      <c r="G13" s="1130">
        <v>4.8611111111111112E-2</v>
      </c>
      <c r="H13" s="1130">
        <v>4.8611111111111112E-2</v>
      </c>
      <c r="I13" s="1130">
        <f>H13</f>
        <v>4.8611111111111112E-2</v>
      </c>
      <c r="J13" s="978" t="s">
        <v>381</v>
      </c>
      <c r="K13" s="923"/>
      <c r="L13" s="1149" t="s">
        <v>24</v>
      </c>
      <c r="M13" s="1103" t="s">
        <v>813</v>
      </c>
      <c r="N13">
        <v>7</v>
      </c>
    </row>
    <row r="14" spans="1:15">
      <c r="A14" s="1156"/>
      <c r="B14" s="1147"/>
      <c r="C14" s="1148"/>
      <c r="D14" s="1031"/>
      <c r="E14" s="1209"/>
      <c r="F14" s="1031">
        <v>44599</v>
      </c>
      <c r="G14" s="964">
        <v>5.5555555555555552E-2</v>
      </c>
      <c r="H14" s="964">
        <v>5.5555555555555552E-2</v>
      </c>
      <c r="I14" s="964">
        <f>H14</f>
        <v>5.5555555555555552E-2</v>
      </c>
      <c r="J14" s="923" t="s">
        <v>383</v>
      </c>
      <c r="K14" s="923"/>
      <c r="L14" s="1149"/>
      <c r="M14" s="1103"/>
      <c r="N14">
        <v>8</v>
      </c>
    </row>
    <row r="15" spans="1:15">
      <c r="A15" s="1098" t="s">
        <v>101</v>
      </c>
      <c r="B15" s="1144" t="s">
        <v>315</v>
      </c>
      <c r="C15" s="1145">
        <v>44864</v>
      </c>
      <c r="D15" s="1030">
        <v>44600</v>
      </c>
      <c r="E15" s="1205"/>
      <c r="F15" s="1030">
        <v>44599</v>
      </c>
      <c r="G15" s="968">
        <v>5.2083333333333336E-2</v>
      </c>
      <c r="H15" s="968">
        <v>5.2083333333333336E-2</v>
      </c>
      <c r="I15" s="968">
        <f>H15</f>
        <v>5.2083333333333336E-2</v>
      </c>
      <c r="J15" s="930" t="s">
        <v>536</v>
      </c>
      <c r="K15" s="930"/>
      <c r="L15" s="1146" t="s">
        <v>46</v>
      </c>
      <c r="M15" s="1206" t="s">
        <v>814</v>
      </c>
      <c r="N15">
        <v>9</v>
      </c>
    </row>
    <row r="16" spans="1:15">
      <c r="A16" s="1102"/>
      <c r="B16" s="1147"/>
      <c r="C16" s="1148"/>
      <c r="D16" s="1031"/>
      <c r="E16" s="1209"/>
      <c r="F16" s="1031">
        <v>44599</v>
      </c>
      <c r="G16" s="964">
        <v>5.5555555555555552E-2</v>
      </c>
      <c r="H16" s="964">
        <v>5.5555555555555552E-2</v>
      </c>
      <c r="I16" s="964">
        <f>H16</f>
        <v>5.5555555555555552E-2</v>
      </c>
      <c r="J16" s="923" t="s">
        <v>396</v>
      </c>
      <c r="K16" s="923"/>
      <c r="L16" s="1149"/>
      <c r="M16" s="1193"/>
      <c r="N16">
        <v>10</v>
      </c>
    </row>
    <row r="17" spans="1:15">
      <c r="A17" s="1102"/>
      <c r="B17" s="1147"/>
      <c r="C17" s="1148"/>
      <c r="D17" s="1031"/>
      <c r="E17" s="1209"/>
      <c r="F17" s="1031">
        <v>44600</v>
      </c>
      <c r="G17" s="964">
        <v>2.0833333333333332E-2</v>
      </c>
      <c r="H17" s="964">
        <v>2.0833333333333332E-2</v>
      </c>
      <c r="I17" s="964">
        <f>H17</f>
        <v>2.0833333333333332E-2</v>
      </c>
      <c r="J17" s="923" t="s">
        <v>396</v>
      </c>
      <c r="K17" s="923"/>
      <c r="L17" s="1149"/>
      <c r="M17" s="466"/>
      <c r="N17">
        <v>11</v>
      </c>
    </row>
    <row r="18" spans="1:15" ht="73.5">
      <c r="A18" s="1100"/>
      <c r="B18" s="1150"/>
      <c r="C18" s="1151"/>
      <c r="D18" s="1032"/>
      <c r="E18" s="1214"/>
      <c r="F18" s="1118">
        <v>44600</v>
      </c>
      <c r="G18" s="1120">
        <v>9.0277777777777776E-2</v>
      </c>
      <c r="H18" s="1120">
        <v>9.0277777777777776E-2</v>
      </c>
      <c r="I18" s="1120">
        <v>4.8611111111111112E-2</v>
      </c>
      <c r="J18" s="1119" t="s">
        <v>815</v>
      </c>
      <c r="K18" s="931"/>
      <c r="L18" s="1152"/>
      <c r="M18" s="1244" t="s">
        <v>816</v>
      </c>
      <c r="N18">
        <v>12</v>
      </c>
      <c r="O18" s="1215" t="s">
        <v>817</v>
      </c>
    </row>
    <row r="19" spans="1:15" ht="24">
      <c r="A19" s="1102" t="s">
        <v>129</v>
      </c>
      <c r="B19" s="1147" t="s">
        <v>332</v>
      </c>
      <c r="C19" s="1148" t="s">
        <v>38</v>
      </c>
      <c r="D19" s="1031">
        <v>44601</v>
      </c>
      <c r="E19" s="1209"/>
      <c r="F19" s="1031">
        <v>44601</v>
      </c>
      <c r="G19" s="964">
        <v>1.0416666666666666E-2</v>
      </c>
      <c r="H19" s="964">
        <v>1.0416666666666666E-2</v>
      </c>
      <c r="I19" s="964">
        <f>H19</f>
        <v>1.0416666666666666E-2</v>
      </c>
      <c r="J19" s="923" t="s">
        <v>314</v>
      </c>
      <c r="K19" s="923"/>
      <c r="L19" s="1149" t="s">
        <v>58</v>
      </c>
      <c r="M19" s="1103" t="s">
        <v>818</v>
      </c>
      <c r="N19">
        <v>2</v>
      </c>
    </row>
    <row r="20" spans="1:15">
      <c r="A20" s="1102"/>
      <c r="B20" s="1147"/>
      <c r="C20" s="1148"/>
      <c r="D20" s="1031"/>
      <c r="E20" s="1209"/>
      <c r="F20" s="1031">
        <v>44601</v>
      </c>
      <c r="G20" s="964">
        <v>4.8611111111111112E-2</v>
      </c>
      <c r="H20" s="964">
        <v>4.8611111111111112E-2</v>
      </c>
      <c r="I20" s="964">
        <f>H20</f>
        <v>4.8611111111111112E-2</v>
      </c>
      <c r="J20" s="923" t="s">
        <v>316</v>
      </c>
      <c r="K20" s="923"/>
      <c r="L20" s="1149"/>
      <c r="M20" s="1193"/>
      <c r="N20">
        <v>3</v>
      </c>
    </row>
    <row r="21" spans="1:15" ht="78.75" customHeight="1">
      <c r="A21" s="1102"/>
      <c r="B21" s="1147"/>
      <c r="C21" s="1148"/>
      <c r="D21" s="1031"/>
      <c r="E21" s="1209"/>
      <c r="F21" s="1129">
        <v>44601</v>
      </c>
      <c r="G21" s="1130">
        <v>6.9444444444444441E-3</v>
      </c>
      <c r="H21" s="1130">
        <v>6.9444444444444441E-3</v>
      </c>
      <c r="I21" s="1130">
        <f>H21</f>
        <v>6.9444444444444441E-3</v>
      </c>
      <c r="J21" s="978" t="s">
        <v>819</v>
      </c>
      <c r="K21" s="978"/>
      <c r="L21" s="1082"/>
      <c r="M21" s="1245" t="s">
        <v>820</v>
      </c>
      <c r="N21" s="342">
        <v>4</v>
      </c>
      <c r="O21" s="1246" t="s">
        <v>821</v>
      </c>
    </row>
    <row r="22" spans="1:15">
      <c r="A22" s="1201" t="s">
        <v>132</v>
      </c>
      <c r="B22" s="1202" t="s">
        <v>324</v>
      </c>
      <c r="C22" s="1203">
        <v>44748</v>
      </c>
      <c r="D22" s="1030">
        <v>44601</v>
      </c>
      <c r="E22" s="1204"/>
      <c r="F22" s="1030">
        <v>44602</v>
      </c>
      <c r="G22" s="968">
        <v>5.2083333333333336E-2</v>
      </c>
      <c r="H22" s="968">
        <v>5.2083333333333336E-2</v>
      </c>
      <c r="I22" s="968">
        <f>H22</f>
        <v>5.2083333333333336E-2</v>
      </c>
      <c r="J22" s="930" t="s">
        <v>325</v>
      </c>
      <c r="K22" s="930"/>
      <c r="L22" s="1247" t="s">
        <v>46</v>
      </c>
      <c r="M22" s="1099" t="s">
        <v>728</v>
      </c>
      <c r="N22">
        <v>5</v>
      </c>
    </row>
    <row r="23" spans="1:15" ht="21">
      <c r="A23" s="1100"/>
      <c r="B23" s="1196" t="s">
        <v>260</v>
      </c>
      <c r="C23" s="1197">
        <v>44620</v>
      </c>
      <c r="D23" s="1032">
        <v>44601</v>
      </c>
      <c r="E23" s="1198"/>
      <c r="F23" s="1032">
        <v>44602</v>
      </c>
      <c r="G23" s="969">
        <v>3.4722222222222224E-2</v>
      </c>
      <c r="H23" s="969">
        <v>3.4722222222222224E-2</v>
      </c>
      <c r="I23" s="969">
        <f>H23</f>
        <v>3.4722222222222224E-2</v>
      </c>
      <c r="J23" s="931" t="s">
        <v>327</v>
      </c>
      <c r="K23" s="931"/>
      <c r="L23" s="1248" t="s">
        <v>95</v>
      </c>
      <c r="M23" s="1249"/>
      <c r="N23">
        <v>6</v>
      </c>
      <c r="O23" s="1250" t="s">
        <v>821</v>
      </c>
    </row>
    <row r="24" spans="1:15" ht="36.75" customHeight="1">
      <c r="H24" s="1051" t="s">
        <v>233</v>
      </c>
      <c r="I24" s="1140">
        <f>SUM(H2:H23)</f>
        <v>1.0590277777777779</v>
      </c>
      <c r="M24" s="545"/>
    </row>
    <row r="25" spans="1:15" ht="24">
      <c r="H25" s="1001" t="s">
        <v>234</v>
      </c>
      <c r="I25" s="1141">
        <f>SUM(I2:I23)</f>
        <v>0.97569444444444464</v>
      </c>
    </row>
  </sheetData>
  <conditionalFormatting sqref="C2:C23">
    <cfRule type="cellIs" dxfId="27" priority="1"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between" id="{BE8BECDF-F30E-415B-83B5-3354325C4267}">
            <xm:f>$W$1</xm:f>
            <xm:f>'Enero 2022 FAA  '!#REF!</xm:f>
            <x14:dxf>
              <fill>
                <patternFill>
                  <bgColor rgb="FFFF6600"/>
                </patternFill>
              </fill>
            </x14:dxf>
          </x14:cfRule>
          <x14:cfRule type="cellIs" priority="3" stopIfTrue="1" operator="between" id="{391A3791-5F41-447E-9F3C-40A2946ADC1A}">
            <xm:f>'Enero 2022 FAA  '!#REF!</xm:f>
            <xm:f>'Enero 2022 FAA  '!#REF!</xm:f>
            <x14:dxf>
              <fill>
                <patternFill>
                  <bgColor rgb="FFFFFF00"/>
                </patternFill>
              </fill>
            </x14:dxf>
          </x14:cfRule>
          <x14:cfRule type="cellIs" priority="4" stopIfTrue="1" operator="greaterThan" id="{B2EEAE62-DE4B-4510-8AA3-83A4C3641858}">
            <xm:f>'Enero 2022 FAA  '!#REF!</xm:f>
            <x14:dxf>
              <fill>
                <patternFill>
                  <bgColor theme="4" tint="0.39994506668294322"/>
                </patternFill>
              </fill>
            </x14:dxf>
          </x14:cfRule>
          <xm:sqref>C2:C23</xm:sqref>
        </x14:conditionalFormatting>
        <x14:conditionalFormatting xmlns:xm="http://schemas.microsoft.com/office/excel/2006/main">
          <x14:cfRule type="cellIs" priority="22" stopIfTrue="1" operator="between" id="{0A0D45AE-C18F-4CEF-9F0D-DEEFC706AD34}">
            <xm:f>$W$1</xm:f>
            <xm:f>'Enero 2022 FAA  '!#REF!</xm:f>
            <x14:dxf>
              <fill>
                <patternFill>
                  <bgColor rgb="FFFF6600"/>
                </patternFill>
              </fill>
            </x14:dxf>
          </x14:cfRule>
          <x14:cfRule type="cellIs" priority="23" stopIfTrue="1" operator="between" id="{333A879F-8F1D-4432-B584-24728214A2CB}">
            <xm:f>'Enero 2022 FAA  '!#REF!</xm:f>
            <xm:f>'Enero 2022 FAA  '!#REF!</xm:f>
            <x14:dxf>
              <fill>
                <patternFill>
                  <bgColor rgb="FFFFFF00"/>
                </patternFill>
              </fill>
            </x14:dxf>
          </x14:cfRule>
          <x14:cfRule type="cellIs" priority="24" stopIfTrue="1" operator="greaterThan" id="{C10EB035-C0FA-4071-AD5E-2AA78BB84CB5}">
            <xm:f>'Enero 2022 FAA  '!#REF!</xm:f>
            <x14:dxf>
              <fill>
                <patternFill>
                  <bgColor theme="4" tint="0.39994506668294322"/>
                </patternFill>
              </fill>
            </x14:dxf>
          </x14:cfRule>
          <xm:sqref>C13:C18</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pane ySplit="1" topLeftCell="A34" activePane="bottomLeft" state="frozen"/>
      <selection pane="bottomLeft" activeCell="I34" sqref="I34"/>
    </sheetView>
  </sheetViews>
  <sheetFormatPr baseColWidth="10" defaultColWidth="9.1796875" defaultRowHeight="12"/>
  <cols>
    <col min="1" max="1" width="10" style="1097" customWidth="1"/>
    <col min="2" max="2" width="9.54296875" style="923" customWidth="1"/>
    <col min="3" max="3" width="10.7265625" style="923" customWidth="1"/>
    <col min="4" max="4" width="10.54296875" style="923" customWidth="1"/>
    <col min="5" max="5" width="9.1796875" style="923"/>
    <col min="6" max="6" width="9.453125" style="923" bestFit="1" customWidth="1"/>
    <col min="7" max="7" width="12" style="923" customWidth="1"/>
    <col min="8" max="8" width="12.54296875" style="923" customWidth="1"/>
    <col min="9" max="9" width="10.81640625" style="923" customWidth="1"/>
    <col min="10" max="10" width="15.1796875" style="923" customWidth="1"/>
    <col min="11" max="11" width="10.1796875" style="923" customWidth="1"/>
    <col min="12" max="12" width="16" style="923" customWidth="1"/>
    <col min="13" max="13" width="28.7265625" style="1097" customWidth="1"/>
    <col min="14" max="16384" width="9.1796875" style="923"/>
  </cols>
  <sheetData>
    <row r="1" spans="1:13" ht="36">
      <c r="A1" s="1122" t="s">
        <v>212</v>
      </c>
      <c r="B1" s="1122" t="s">
        <v>213</v>
      </c>
      <c r="C1" s="1122" t="s">
        <v>214</v>
      </c>
      <c r="D1" s="1122" t="s">
        <v>215</v>
      </c>
      <c r="E1" s="1091" t="s">
        <v>216</v>
      </c>
      <c r="F1" s="1091" t="s">
        <v>217</v>
      </c>
      <c r="G1" s="1091" t="s">
        <v>822</v>
      </c>
      <c r="H1" s="1123" t="s">
        <v>219</v>
      </c>
      <c r="I1" s="1124" t="s">
        <v>220</v>
      </c>
      <c r="J1" s="1091" t="s">
        <v>823</v>
      </c>
      <c r="K1" s="1091" t="s">
        <v>222</v>
      </c>
      <c r="L1" s="1091" t="s">
        <v>223</v>
      </c>
      <c r="M1" s="1125" t="s">
        <v>224</v>
      </c>
    </row>
    <row r="2" spans="1:13" ht="48">
      <c r="A2" s="1143" t="s">
        <v>136</v>
      </c>
      <c r="B2" s="1144" t="s">
        <v>25</v>
      </c>
      <c r="C2" s="1145">
        <v>44576</v>
      </c>
      <c r="D2" s="809">
        <v>44564</v>
      </c>
      <c r="E2" s="648"/>
      <c r="F2" s="1127">
        <v>44564</v>
      </c>
      <c r="G2" s="1138">
        <v>4.1666666666666685E-2</v>
      </c>
      <c r="H2" s="1138">
        <v>4.1666666666666685E-2</v>
      </c>
      <c r="I2" s="1138">
        <f>H2</f>
        <v>4.1666666666666685E-2</v>
      </c>
      <c r="J2" s="943" t="s">
        <v>609</v>
      </c>
      <c r="K2" s="648"/>
      <c r="L2" s="648" t="s">
        <v>661</v>
      </c>
      <c r="M2" s="849" t="s">
        <v>824</v>
      </c>
    </row>
    <row r="3" spans="1:13" ht="24">
      <c r="A3" s="1188"/>
      <c r="B3" s="1150"/>
      <c r="C3" s="1151"/>
      <c r="D3" s="929"/>
      <c r="E3" s="654"/>
      <c r="F3" s="1032">
        <v>44564</v>
      </c>
      <c r="G3" s="1136">
        <v>8.333333333333337E-2</v>
      </c>
      <c r="H3" s="1136">
        <v>9.0277777777777776E-2</v>
      </c>
      <c r="I3" s="1136">
        <f>H3</f>
        <v>9.0277777777777776E-2</v>
      </c>
      <c r="J3" s="931" t="s">
        <v>825</v>
      </c>
      <c r="K3" s="654"/>
      <c r="L3" s="654"/>
      <c r="M3" s="1142" t="s">
        <v>826</v>
      </c>
    </row>
    <row r="4" spans="1:13" ht="48">
      <c r="A4" s="1156" t="s">
        <v>27</v>
      </c>
      <c r="B4" s="1147" t="s">
        <v>260</v>
      </c>
      <c r="C4" s="1148">
        <v>44576</v>
      </c>
      <c r="D4" s="962">
        <v>44566</v>
      </c>
      <c r="E4" s="961"/>
      <c r="F4" s="1031">
        <v>44566</v>
      </c>
      <c r="G4" s="967">
        <v>0.10416666666666663</v>
      </c>
      <c r="H4" s="967">
        <v>0.10416666666666663</v>
      </c>
      <c r="I4" s="967">
        <f>H4</f>
        <v>0.10416666666666663</v>
      </c>
      <c r="J4" s="923" t="s">
        <v>268</v>
      </c>
      <c r="K4" s="961"/>
      <c r="L4" s="961" t="s">
        <v>661</v>
      </c>
      <c r="M4" s="852" t="s">
        <v>827</v>
      </c>
    </row>
    <row r="5" spans="1:13" ht="36">
      <c r="A5" s="1154" t="s">
        <v>133</v>
      </c>
      <c r="B5" s="1144" t="s">
        <v>260</v>
      </c>
      <c r="C5" s="1145">
        <v>44576</v>
      </c>
      <c r="D5" s="809">
        <v>44569</v>
      </c>
      <c r="E5" s="648"/>
      <c r="F5" s="1030">
        <v>44564</v>
      </c>
      <c r="G5" s="1138">
        <v>4.861111111111116E-2</v>
      </c>
      <c r="H5" s="1138">
        <v>4.861111111111116E-2</v>
      </c>
      <c r="I5" s="1138">
        <f>H5</f>
        <v>4.861111111111116E-2</v>
      </c>
      <c r="J5" s="930" t="s">
        <v>268</v>
      </c>
      <c r="K5" s="648"/>
      <c r="L5" s="1146" t="s">
        <v>24</v>
      </c>
      <c r="M5" s="1175" t="s">
        <v>828</v>
      </c>
    </row>
    <row r="6" spans="1:13">
      <c r="A6" s="1036"/>
      <c r="B6" s="1147" t="s">
        <v>332</v>
      </c>
      <c r="C6" s="1148">
        <v>44576</v>
      </c>
      <c r="D6" s="962">
        <v>44564</v>
      </c>
      <c r="E6" s="961"/>
      <c r="F6" s="1031">
        <v>44566</v>
      </c>
      <c r="G6" s="967">
        <v>9.0277777777777735E-2</v>
      </c>
      <c r="H6" s="967">
        <v>9.0277777777777735E-2</v>
      </c>
      <c r="I6" s="967">
        <f>H6</f>
        <v>9.0277777777777735E-2</v>
      </c>
      <c r="J6" s="923" t="s">
        <v>268</v>
      </c>
      <c r="K6" s="961"/>
      <c r="L6" s="1149" t="s">
        <v>24</v>
      </c>
      <c r="M6" s="852" t="s">
        <v>829</v>
      </c>
    </row>
    <row r="7" spans="1:13" ht="24">
      <c r="A7" s="1036"/>
      <c r="B7" s="1147" t="s">
        <v>313</v>
      </c>
      <c r="C7" s="1148">
        <v>44761</v>
      </c>
      <c r="D7" s="962">
        <v>44566</v>
      </c>
      <c r="E7" s="961"/>
      <c r="F7" s="1121">
        <v>44567</v>
      </c>
      <c r="G7" s="996">
        <v>5.5555555555555469E-2</v>
      </c>
      <c r="H7" s="855"/>
      <c r="I7" s="855"/>
      <c r="J7" s="117" t="s">
        <v>830</v>
      </c>
      <c r="K7" s="961"/>
      <c r="L7" s="1149" t="s">
        <v>46</v>
      </c>
      <c r="M7" s="860" t="s">
        <v>831</v>
      </c>
    </row>
    <row r="8" spans="1:13">
      <c r="A8" s="1036"/>
      <c r="B8" s="1147" t="s">
        <v>315</v>
      </c>
      <c r="C8" s="1148">
        <v>44578</v>
      </c>
      <c r="D8" s="962">
        <v>44566</v>
      </c>
      <c r="E8" s="961"/>
      <c r="F8" s="1121">
        <v>44569</v>
      </c>
      <c r="G8" s="996">
        <v>8.3333333333333315E-2</v>
      </c>
      <c r="H8" s="855"/>
      <c r="I8" s="855"/>
      <c r="J8" s="117" t="s">
        <v>328</v>
      </c>
      <c r="K8" s="961"/>
      <c r="L8" s="1149" t="s">
        <v>46</v>
      </c>
      <c r="M8" s="852"/>
    </row>
    <row r="9" spans="1:13" ht="24">
      <c r="A9" s="1036"/>
      <c r="B9" s="963" t="s">
        <v>319</v>
      </c>
      <c r="C9" s="963"/>
      <c r="D9" s="962">
        <v>44566</v>
      </c>
      <c r="E9" s="961"/>
      <c r="F9" s="1031">
        <v>44569</v>
      </c>
      <c r="G9" s="967">
        <v>0.125</v>
      </c>
      <c r="H9" s="967">
        <v>0.125</v>
      </c>
      <c r="I9" s="967">
        <f>H9</f>
        <v>0.125</v>
      </c>
      <c r="J9" s="923" t="s">
        <v>268</v>
      </c>
      <c r="K9" s="961"/>
      <c r="L9" s="961" t="s">
        <v>46</v>
      </c>
      <c r="M9" s="852" t="s">
        <v>832</v>
      </c>
    </row>
    <row r="10" spans="1:13" ht="24">
      <c r="A10" s="1036"/>
      <c r="B10" s="963" t="s">
        <v>329</v>
      </c>
      <c r="C10" s="963"/>
      <c r="D10" s="962">
        <v>44566</v>
      </c>
      <c r="E10" s="961"/>
      <c r="F10" s="1031">
        <v>44569</v>
      </c>
      <c r="G10" s="967">
        <v>4.1666666666666741E-2</v>
      </c>
      <c r="H10" s="967">
        <v>4.1666666666666741E-2</v>
      </c>
      <c r="I10" s="967">
        <f>H10</f>
        <v>4.1666666666666741E-2</v>
      </c>
      <c r="J10" s="923" t="s">
        <v>268</v>
      </c>
      <c r="K10" s="961"/>
      <c r="L10" s="961" t="s">
        <v>46</v>
      </c>
      <c r="M10" s="852" t="s">
        <v>833</v>
      </c>
    </row>
    <row r="11" spans="1:13" ht="24">
      <c r="A11" s="1143" t="s">
        <v>54</v>
      </c>
      <c r="B11" s="1144" t="s">
        <v>332</v>
      </c>
      <c r="C11" s="1145">
        <v>44570</v>
      </c>
      <c r="D11" s="809">
        <v>44570</v>
      </c>
      <c r="E11" s="648"/>
      <c r="F11" s="1030">
        <v>44569</v>
      </c>
      <c r="G11" s="1138">
        <v>3.819444444444442E-2</v>
      </c>
      <c r="H11" s="1138">
        <v>3.819444444444442E-2</v>
      </c>
      <c r="I11" s="1138">
        <f>H11</f>
        <v>3.819444444444442E-2</v>
      </c>
      <c r="J11" s="930" t="s">
        <v>269</v>
      </c>
      <c r="K11" s="648"/>
      <c r="L11" s="1146" t="s">
        <v>24</v>
      </c>
      <c r="M11" s="1153" t="s">
        <v>834</v>
      </c>
    </row>
    <row r="12" spans="1:13">
      <c r="A12" s="1036"/>
      <c r="B12" s="1147" t="s">
        <v>271</v>
      </c>
      <c r="C12" s="1148">
        <v>44582</v>
      </c>
      <c r="D12" s="963"/>
      <c r="E12" s="961"/>
      <c r="F12" s="1031">
        <v>44570</v>
      </c>
      <c r="G12" s="967">
        <v>8.333333333333337E-2</v>
      </c>
      <c r="H12" s="967">
        <v>8.333333333333337E-2</v>
      </c>
      <c r="I12" s="967">
        <f>H12</f>
        <v>8.333333333333337E-2</v>
      </c>
      <c r="J12" s="923" t="s">
        <v>272</v>
      </c>
      <c r="K12" s="961"/>
      <c r="L12" s="1149"/>
      <c r="M12" s="852"/>
    </row>
    <row r="13" spans="1:13">
      <c r="A13" s="1036"/>
      <c r="B13" s="1147" t="s">
        <v>267</v>
      </c>
      <c r="C13" s="1148">
        <v>44582</v>
      </c>
      <c r="D13" s="962">
        <v>44570</v>
      </c>
      <c r="E13" s="961"/>
      <c r="F13" s="1031">
        <v>44570</v>
      </c>
      <c r="G13" s="967">
        <v>9.027777777777779E-2</v>
      </c>
      <c r="H13" s="967">
        <v>9.027777777777779E-2</v>
      </c>
      <c r="I13" s="967">
        <f>H13</f>
        <v>9.027777777777779E-2</v>
      </c>
      <c r="J13" s="923" t="s">
        <v>272</v>
      </c>
      <c r="K13" s="961"/>
      <c r="L13" s="1149"/>
      <c r="M13" s="852"/>
    </row>
    <row r="14" spans="1:13" ht="24">
      <c r="A14" s="1038"/>
      <c r="B14" s="1150" t="s">
        <v>260</v>
      </c>
      <c r="C14" s="1151">
        <v>44583</v>
      </c>
      <c r="D14" s="929">
        <v>44570</v>
      </c>
      <c r="E14" s="654"/>
      <c r="F14" s="654"/>
      <c r="G14" s="1136"/>
      <c r="H14" s="504"/>
      <c r="I14" s="504"/>
      <c r="J14" s="654"/>
      <c r="K14" s="654"/>
      <c r="L14" s="1152" t="s">
        <v>661</v>
      </c>
      <c r="M14" s="1142" t="s">
        <v>835</v>
      </c>
    </row>
    <row r="15" spans="1:13" ht="36">
      <c r="A15" s="1155" t="s">
        <v>134</v>
      </c>
      <c r="B15" s="1147" t="s">
        <v>332</v>
      </c>
      <c r="C15" s="1148">
        <v>44572</v>
      </c>
      <c r="D15" s="962">
        <v>44574</v>
      </c>
      <c r="E15" s="961"/>
      <c r="F15" s="1031">
        <v>44570</v>
      </c>
      <c r="G15" s="967">
        <v>4.8611111111110938E-2</v>
      </c>
      <c r="H15" s="967">
        <v>4.8611111111110938E-2</v>
      </c>
      <c r="I15" s="967">
        <f>H15</f>
        <v>4.8611111111110938E-2</v>
      </c>
      <c r="J15" s="923" t="s">
        <v>505</v>
      </c>
      <c r="K15" s="961"/>
      <c r="L15" s="1149" t="s">
        <v>24</v>
      </c>
      <c r="M15" s="852" t="s">
        <v>836</v>
      </c>
    </row>
    <row r="16" spans="1:13">
      <c r="A16" s="1036"/>
      <c r="B16" s="1147" t="s">
        <v>277</v>
      </c>
      <c r="C16" s="1148">
        <v>44584</v>
      </c>
      <c r="D16" s="962" t="s">
        <v>38</v>
      </c>
      <c r="E16" s="961"/>
      <c r="F16" s="1031">
        <v>44574</v>
      </c>
      <c r="G16" s="967">
        <v>7.291666666666663E-2</v>
      </c>
      <c r="H16" s="967">
        <v>7.291666666666663E-2</v>
      </c>
      <c r="I16" s="967">
        <f>H16</f>
        <v>7.291666666666663E-2</v>
      </c>
      <c r="J16" s="923" t="s">
        <v>275</v>
      </c>
      <c r="K16" s="961"/>
      <c r="L16" s="1149"/>
      <c r="M16" s="852"/>
    </row>
    <row r="17" spans="1:13">
      <c r="A17" s="1036"/>
      <c r="B17" s="1147" t="s">
        <v>274</v>
      </c>
      <c r="C17" s="1148">
        <v>44414</v>
      </c>
      <c r="D17" s="962" t="s">
        <v>38</v>
      </c>
      <c r="E17" s="961"/>
      <c r="F17" s="961"/>
      <c r="G17" s="967"/>
      <c r="H17" s="967"/>
      <c r="I17" s="963"/>
      <c r="J17" s="961"/>
      <c r="K17" s="961"/>
      <c r="L17" s="1149"/>
      <c r="M17" s="852"/>
    </row>
    <row r="18" spans="1:13">
      <c r="A18" s="1038"/>
      <c r="B18" s="504" t="s">
        <v>278</v>
      </c>
      <c r="C18" s="504"/>
      <c r="D18" s="929" t="s">
        <v>38</v>
      </c>
      <c r="E18" s="654"/>
      <c r="F18" s="654"/>
      <c r="G18" s="1136"/>
      <c r="H18" s="1136"/>
      <c r="I18" s="504"/>
      <c r="J18" s="654"/>
      <c r="K18" s="654"/>
      <c r="L18" s="654"/>
      <c r="M18" s="1142"/>
    </row>
    <row r="19" spans="1:13" ht="24">
      <c r="A19" s="1155" t="s">
        <v>142</v>
      </c>
      <c r="B19" s="1147" t="s">
        <v>260</v>
      </c>
      <c r="C19" s="1148">
        <v>44583</v>
      </c>
      <c r="D19" s="962">
        <v>44574</v>
      </c>
      <c r="E19" s="961"/>
      <c r="F19" s="1031">
        <v>44574</v>
      </c>
      <c r="G19" s="967">
        <v>6.2500000000000111E-2</v>
      </c>
      <c r="H19" s="967">
        <v>6.2500000000000111E-2</v>
      </c>
      <c r="I19" s="967">
        <f>H19</f>
        <v>6.2500000000000111E-2</v>
      </c>
      <c r="J19" s="923" t="s">
        <v>507</v>
      </c>
      <c r="K19" s="961"/>
      <c r="L19" s="1149" t="s">
        <v>24</v>
      </c>
      <c r="M19" s="852" t="s">
        <v>837</v>
      </c>
    </row>
    <row r="20" spans="1:13">
      <c r="A20" s="1036"/>
      <c r="B20" s="1147" t="s">
        <v>246</v>
      </c>
      <c r="C20" s="1148">
        <v>44583</v>
      </c>
      <c r="D20" s="962">
        <v>44574</v>
      </c>
      <c r="E20" s="961"/>
      <c r="F20" s="1031">
        <v>44574</v>
      </c>
      <c r="G20" s="967">
        <v>3.4722222222222321E-2</v>
      </c>
      <c r="H20" s="967">
        <v>3.4722222222222321E-2</v>
      </c>
      <c r="I20" s="967">
        <f>H20</f>
        <v>3.4722222222222321E-2</v>
      </c>
      <c r="J20" s="923" t="s">
        <v>509</v>
      </c>
      <c r="K20" s="961"/>
      <c r="L20" s="1149" t="s">
        <v>46</v>
      </c>
      <c r="M20" s="852"/>
    </row>
    <row r="21" spans="1:13">
      <c r="A21" s="1038"/>
      <c r="B21" s="1150" t="s">
        <v>240</v>
      </c>
      <c r="C21" s="1151">
        <v>44583</v>
      </c>
      <c r="D21" s="929">
        <v>44574</v>
      </c>
      <c r="E21" s="654"/>
      <c r="F21" s="654"/>
      <c r="G21" s="1136"/>
      <c r="H21" s="1136"/>
      <c r="I21" s="504"/>
      <c r="J21" s="654"/>
      <c r="K21" s="654"/>
      <c r="L21" s="1152" t="s">
        <v>46</v>
      </c>
      <c r="M21" s="1142"/>
    </row>
    <row r="22" spans="1:13" ht="36">
      <c r="A22" s="1155" t="s">
        <v>135</v>
      </c>
      <c r="B22" s="1147" t="s">
        <v>332</v>
      </c>
      <c r="C22" s="1148">
        <v>44573</v>
      </c>
      <c r="D22" s="962">
        <v>44575</v>
      </c>
      <c r="E22" s="961"/>
      <c r="F22" s="1031">
        <v>44575</v>
      </c>
      <c r="G22" s="967">
        <v>8.333333333333337E-2</v>
      </c>
      <c r="H22" s="967">
        <v>8.333333333333337E-2</v>
      </c>
      <c r="I22" s="967">
        <f>H22</f>
        <v>8.333333333333337E-2</v>
      </c>
      <c r="J22" s="923" t="s">
        <v>281</v>
      </c>
      <c r="K22" s="961"/>
      <c r="L22" s="1149" t="s">
        <v>655</v>
      </c>
      <c r="M22" s="852" t="s">
        <v>838</v>
      </c>
    </row>
    <row r="23" spans="1:13" ht="24">
      <c r="A23" s="1036"/>
      <c r="B23" s="1147" t="s">
        <v>277</v>
      </c>
      <c r="C23" s="1148">
        <v>44759</v>
      </c>
      <c r="D23" s="962">
        <v>44575</v>
      </c>
      <c r="E23" s="961"/>
      <c r="F23" s="1121">
        <v>44575</v>
      </c>
      <c r="G23" s="996">
        <v>0.10416666666666663</v>
      </c>
      <c r="H23" s="855"/>
      <c r="I23" s="855"/>
      <c r="J23" s="117" t="s">
        <v>616</v>
      </c>
      <c r="K23" s="961"/>
      <c r="L23" s="1149" t="s">
        <v>46</v>
      </c>
      <c r="M23" s="860" t="s">
        <v>839</v>
      </c>
    </row>
    <row r="24" spans="1:13">
      <c r="A24" s="1036"/>
      <c r="B24" s="1147" t="s">
        <v>274</v>
      </c>
      <c r="C24" s="1148">
        <v>44585</v>
      </c>
      <c r="D24" s="962">
        <v>44575</v>
      </c>
      <c r="E24" s="961"/>
      <c r="F24" s="1121">
        <v>44580</v>
      </c>
      <c r="G24" s="996">
        <v>0.11111111111111116</v>
      </c>
      <c r="H24" s="855"/>
      <c r="I24" s="855"/>
      <c r="J24" s="117" t="s">
        <v>285</v>
      </c>
      <c r="K24" s="961"/>
      <c r="L24" s="1149" t="s">
        <v>46</v>
      </c>
      <c r="M24" s="852"/>
    </row>
    <row r="25" spans="1:13" ht="24">
      <c r="A25" s="1038"/>
      <c r="B25" s="1150"/>
      <c r="C25" s="1151"/>
      <c r="D25" s="929"/>
      <c r="E25" s="654"/>
      <c r="F25" s="1032">
        <v>44580</v>
      </c>
      <c r="G25" s="1136">
        <v>7.638888888888884E-2</v>
      </c>
      <c r="H25" s="1136">
        <v>7.638888888888884E-2</v>
      </c>
      <c r="I25" s="1136">
        <f t="shared" ref="I25:I34" si="0">H25</f>
        <v>7.638888888888884E-2</v>
      </c>
      <c r="J25" s="931" t="s">
        <v>840</v>
      </c>
      <c r="K25" s="654"/>
      <c r="L25" s="1152"/>
      <c r="M25" s="1142" t="s">
        <v>841</v>
      </c>
    </row>
    <row r="26" spans="1:13" ht="72">
      <c r="A26" s="1155" t="s">
        <v>139</v>
      </c>
      <c r="B26" s="1147" t="s">
        <v>332</v>
      </c>
      <c r="C26" s="963" t="s">
        <v>38</v>
      </c>
      <c r="D26" s="962">
        <v>44582</v>
      </c>
      <c r="E26" s="961"/>
      <c r="F26" s="1031">
        <v>44581</v>
      </c>
      <c r="G26" s="967">
        <v>0.13194444444444442</v>
      </c>
      <c r="H26" s="967">
        <v>0.13194444444444442</v>
      </c>
      <c r="I26" s="967">
        <f t="shared" si="0"/>
        <v>0.13194444444444442</v>
      </c>
      <c r="J26" s="961" t="s">
        <v>519</v>
      </c>
      <c r="K26" s="961"/>
      <c r="L26" s="961" t="s">
        <v>58</v>
      </c>
      <c r="M26" s="1200" t="s">
        <v>842</v>
      </c>
    </row>
    <row r="27" spans="1:13">
      <c r="A27" s="1036"/>
      <c r="B27" s="1147" t="s">
        <v>277</v>
      </c>
      <c r="C27" s="1148">
        <v>44772</v>
      </c>
      <c r="D27" s="962">
        <v>44584</v>
      </c>
      <c r="E27" s="961"/>
      <c r="F27" s="1031">
        <v>44581</v>
      </c>
      <c r="G27" s="967">
        <v>0.14930555555555547</v>
      </c>
      <c r="H27" s="967">
        <v>0.14930555555555547</v>
      </c>
      <c r="I27" s="967">
        <f t="shared" si="0"/>
        <v>0.14930555555555547</v>
      </c>
      <c r="J27" s="961" t="s">
        <v>519</v>
      </c>
      <c r="K27" s="961"/>
      <c r="L27" s="961" t="s">
        <v>150</v>
      </c>
      <c r="M27" s="852"/>
    </row>
    <row r="28" spans="1:13">
      <c r="A28" s="1036"/>
      <c r="B28" s="1147" t="s">
        <v>619</v>
      </c>
      <c r="C28" s="1148"/>
      <c r="D28" s="962">
        <v>44582</v>
      </c>
      <c r="E28" s="961"/>
      <c r="F28" s="1031">
        <v>44582</v>
      </c>
      <c r="G28" s="967">
        <v>0.12847222222222221</v>
      </c>
      <c r="H28" s="967">
        <v>0.12847222222222221</v>
      </c>
      <c r="I28" s="967">
        <f t="shared" si="0"/>
        <v>0.12847222222222221</v>
      </c>
      <c r="J28" s="961" t="s">
        <v>519</v>
      </c>
      <c r="K28" s="961"/>
      <c r="L28" s="961"/>
      <c r="M28" s="852"/>
    </row>
    <row r="29" spans="1:13" ht="24">
      <c r="A29" s="1036"/>
      <c r="B29" s="1147" t="s">
        <v>149</v>
      </c>
      <c r="C29" s="1148">
        <v>44598</v>
      </c>
      <c r="D29" s="962">
        <v>44584</v>
      </c>
      <c r="E29" s="961"/>
      <c r="F29" s="1031">
        <v>44582</v>
      </c>
      <c r="G29" s="967">
        <v>0.10416666666666663</v>
      </c>
      <c r="H29" s="967">
        <v>0.10416666666666663</v>
      </c>
      <c r="I29" s="967">
        <f t="shared" si="0"/>
        <v>0.10416666666666663</v>
      </c>
      <c r="J29" s="961" t="s">
        <v>519</v>
      </c>
      <c r="K29" s="961"/>
      <c r="L29" s="961" t="s">
        <v>639</v>
      </c>
      <c r="M29" s="852" t="s">
        <v>843</v>
      </c>
    </row>
    <row r="30" spans="1:13">
      <c r="A30" s="1036"/>
      <c r="B30" s="1147"/>
      <c r="C30" s="1148"/>
      <c r="D30" s="962"/>
      <c r="E30" s="961"/>
      <c r="F30" s="1031">
        <v>44584</v>
      </c>
      <c r="G30" s="967">
        <v>0.10416666666666669</v>
      </c>
      <c r="H30" s="967">
        <v>0.10416666666666669</v>
      </c>
      <c r="I30" s="967">
        <f t="shared" si="0"/>
        <v>0.10416666666666669</v>
      </c>
      <c r="J30" s="961" t="s">
        <v>519</v>
      </c>
      <c r="K30" s="961"/>
      <c r="L30" s="961"/>
      <c r="M30" s="852"/>
    </row>
    <row r="31" spans="1:13">
      <c r="A31" s="1036"/>
      <c r="B31" s="1147"/>
      <c r="C31" s="1148"/>
      <c r="D31" s="962"/>
      <c r="E31" s="961"/>
      <c r="F31" s="1031">
        <v>44585</v>
      </c>
      <c r="G31" s="967">
        <v>6.944444444444442E-2</v>
      </c>
      <c r="H31" s="967">
        <v>6.944444444444442E-2</v>
      </c>
      <c r="I31" s="967">
        <f t="shared" si="0"/>
        <v>6.944444444444442E-2</v>
      </c>
      <c r="J31" s="961" t="s">
        <v>844</v>
      </c>
      <c r="K31" s="961"/>
      <c r="L31" s="961"/>
      <c r="M31" s="852"/>
    </row>
    <row r="32" spans="1:13" ht="36">
      <c r="A32" s="1143" t="s">
        <v>138</v>
      </c>
      <c r="B32" s="1144" t="s">
        <v>260</v>
      </c>
      <c r="C32" s="1145">
        <v>44586</v>
      </c>
      <c r="D32" s="809">
        <v>44585</v>
      </c>
      <c r="E32" s="648"/>
      <c r="F32" s="1030">
        <v>44585</v>
      </c>
      <c r="G32" s="1138">
        <v>0.125</v>
      </c>
      <c r="H32" s="1138">
        <v>0.125</v>
      </c>
      <c r="I32" s="1138">
        <f t="shared" si="0"/>
        <v>0.125</v>
      </c>
      <c r="J32" s="648" t="s">
        <v>515</v>
      </c>
      <c r="K32" s="648"/>
      <c r="L32" s="1146" t="s">
        <v>24</v>
      </c>
      <c r="M32" s="1153" t="s">
        <v>845</v>
      </c>
    </row>
    <row r="33" spans="1:14">
      <c r="A33" s="1036"/>
      <c r="B33" s="1147" t="s">
        <v>514</v>
      </c>
      <c r="C33" s="1148">
        <v>44588</v>
      </c>
      <c r="D33" s="962">
        <v>44585</v>
      </c>
      <c r="E33" s="961"/>
      <c r="F33" s="1031">
        <v>44585</v>
      </c>
      <c r="G33" s="967">
        <v>8.333333333333337E-2</v>
      </c>
      <c r="H33" s="967">
        <v>8.333333333333337E-2</v>
      </c>
      <c r="I33" s="967">
        <f t="shared" si="0"/>
        <v>8.333333333333337E-2</v>
      </c>
      <c r="J33" s="961" t="s">
        <v>515</v>
      </c>
      <c r="K33" s="961"/>
      <c r="L33" s="1149" t="s">
        <v>46</v>
      </c>
      <c r="M33" s="852"/>
    </row>
    <row r="34" spans="1:14" ht="24">
      <c r="A34" s="1036"/>
      <c r="B34" s="1147" t="s">
        <v>332</v>
      </c>
      <c r="C34" s="1148">
        <v>44586</v>
      </c>
      <c r="D34" s="962">
        <v>44585</v>
      </c>
      <c r="E34" s="961"/>
      <c r="F34" s="1031">
        <v>44586</v>
      </c>
      <c r="G34" s="967">
        <v>8.3333333333333315E-2</v>
      </c>
      <c r="H34" s="967">
        <v>8.3333333333333315E-2</v>
      </c>
      <c r="I34" s="967">
        <f t="shared" si="0"/>
        <v>8.3333333333333315E-2</v>
      </c>
      <c r="J34" s="961" t="s">
        <v>846</v>
      </c>
      <c r="K34" s="961"/>
      <c r="L34" s="1149" t="s">
        <v>24</v>
      </c>
      <c r="M34" s="852" t="s">
        <v>847</v>
      </c>
    </row>
    <row r="35" spans="1:14">
      <c r="A35" s="1038"/>
      <c r="B35" s="1150" t="s">
        <v>289</v>
      </c>
      <c r="C35" s="1151">
        <v>44771</v>
      </c>
      <c r="D35" s="929">
        <v>44586</v>
      </c>
      <c r="E35" s="654"/>
      <c r="F35" s="654"/>
      <c r="G35" s="1136"/>
      <c r="H35" s="1136"/>
      <c r="I35" s="504"/>
      <c r="J35" s="654"/>
      <c r="K35" s="654"/>
      <c r="L35" s="1152" t="s">
        <v>46</v>
      </c>
      <c r="M35" s="1142"/>
    </row>
    <row r="36" spans="1:14" ht="24">
      <c r="A36" s="1155" t="s">
        <v>137</v>
      </c>
      <c r="B36" s="1147" t="s">
        <v>332</v>
      </c>
      <c r="C36" s="1148">
        <v>44585</v>
      </c>
      <c r="D36" s="962">
        <v>44586</v>
      </c>
      <c r="E36" s="961"/>
      <c r="F36" s="1031">
        <v>44586</v>
      </c>
      <c r="G36" s="967">
        <v>0.13194444444444442</v>
      </c>
      <c r="H36" s="967">
        <v>0.13194444444444442</v>
      </c>
      <c r="I36" s="967">
        <f>H36</f>
        <v>0.13194444444444442</v>
      </c>
      <c r="J36" s="923" t="s">
        <v>287</v>
      </c>
      <c r="K36" s="961"/>
      <c r="L36" s="1149" t="s">
        <v>24</v>
      </c>
      <c r="M36" s="852" t="s">
        <v>848</v>
      </c>
    </row>
    <row r="37" spans="1:14">
      <c r="A37" s="1036"/>
      <c r="B37" s="1147" t="s">
        <v>277</v>
      </c>
      <c r="C37" s="1148">
        <v>44770</v>
      </c>
      <c r="D37" s="962">
        <v>44586</v>
      </c>
      <c r="E37" s="961"/>
      <c r="F37" s="1031">
        <v>44587</v>
      </c>
      <c r="G37" s="967">
        <v>7.291666666666663E-2</v>
      </c>
      <c r="H37" s="967">
        <v>7.291666666666663E-2</v>
      </c>
      <c r="I37" s="967">
        <f>H37</f>
        <v>7.291666666666663E-2</v>
      </c>
      <c r="J37" s="923" t="s">
        <v>287</v>
      </c>
      <c r="K37" s="961"/>
      <c r="L37" s="1149" t="s">
        <v>46</v>
      </c>
      <c r="M37" s="852"/>
    </row>
    <row r="38" spans="1:14">
      <c r="A38" s="1036"/>
      <c r="B38" s="1147" t="s">
        <v>48</v>
      </c>
      <c r="C38" s="1148">
        <v>44770</v>
      </c>
      <c r="D38" s="962">
        <v>44587</v>
      </c>
      <c r="E38" s="961"/>
      <c r="F38" s="1031">
        <v>44587</v>
      </c>
      <c r="G38" s="967">
        <v>4.166666666666663E-2</v>
      </c>
      <c r="H38" s="967">
        <v>4.166666666666663E-2</v>
      </c>
      <c r="I38" s="967">
        <f>H38</f>
        <v>4.166666666666663E-2</v>
      </c>
      <c r="J38" s="923" t="s">
        <v>290</v>
      </c>
      <c r="K38" s="961"/>
      <c r="L38" s="1149" t="s">
        <v>24</v>
      </c>
      <c r="M38" s="852"/>
    </row>
    <row r="39" spans="1:14" ht="24">
      <c r="A39" s="1188"/>
      <c r="B39" s="1150" t="s">
        <v>260</v>
      </c>
      <c r="C39" s="1151">
        <v>44586</v>
      </c>
      <c r="D39" s="929">
        <v>44587</v>
      </c>
      <c r="E39" s="654"/>
      <c r="F39" s="654"/>
      <c r="G39" s="1136"/>
      <c r="H39" s="1136"/>
      <c r="I39" s="504"/>
      <c r="J39" s="654"/>
      <c r="K39" s="654"/>
      <c r="L39" s="1152" t="s">
        <v>849</v>
      </c>
      <c r="M39" s="1142" t="s">
        <v>850</v>
      </c>
    </row>
    <row r="40" spans="1:14" ht="24">
      <c r="A40" s="1155" t="s">
        <v>141</v>
      </c>
      <c r="B40" s="1147" t="s">
        <v>332</v>
      </c>
      <c r="C40" s="1148">
        <v>44591</v>
      </c>
      <c r="D40" s="962">
        <v>44587</v>
      </c>
      <c r="E40" s="961"/>
      <c r="F40" s="1031">
        <v>44587</v>
      </c>
      <c r="G40" s="967">
        <v>0.13194444444444453</v>
      </c>
      <c r="H40" s="967">
        <v>0.13194444444444453</v>
      </c>
      <c r="I40" s="967">
        <f>H40</f>
        <v>0.13194444444444453</v>
      </c>
      <c r="J40" s="923" t="s">
        <v>291</v>
      </c>
      <c r="K40" s="961"/>
      <c r="L40" s="1149" t="s">
        <v>24</v>
      </c>
      <c r="M40" s="852" t="s">
        <v>851</v>
      </c>
    </row>
    <row r="41" spans="1:14">
      <c r="A41" s="1036"/>
      <c r="B41" s="1147" t="s">
        <v>277</v>
      </c>
      <c r="C41" s="1148">
        <v>44776</v>
      </c>
      <c r="D41" s="962">
        <v>44587</v>
      </c>
      <c r="E41" s="961"/>
      <c r="F41" s="1031">
        <v>44588</v>
      </c>
      <c r="G41" s="967">
        <v>7.638888888888884E-2</v>
      </c>
      <c r="H41" s="967">
        <v>7.638888888888884E-2</v>
      </c>
      <c r="I41" s="967">
        <f>H41</f>
        <v>7.638888888888884E-2</v>
      </c>
      <c r="J41" s="923" t="s">
        <v>292</v>
      </c>
      <c r="K41" s="961"/>
      <c r="L41" s="1149" t="s">
        <v>150</v>
      </c>
      <c r="M41" s="852"/>
    </row>
    <row r="42" spans="1:14">
      <c r="A42" s="1038"/>
      <c r="B42" s="1150" t="s">
        <v>274</v>
      </c>
      <c r="C42" s="1151">
        <v>44598</v>
      </c>
      <c r="D42" s="929">
        <v>44587</v>
      </c>
      <c r="E42" s="654"/>
      <c r="F42" s="654"/>
      <c r="G42" s="1136"/>
      <c r="H42" s="1136"/>
      <c r="I42" s="504"/>
      <c r="J42" s="654"/>
      <c r="K42" s="654"/>
      <c r="L42" s="1152" t="s">
        <v>150</v>
      </c>
      <c r="M42" s="1142"/>
    </row>
    <row r="43" spans="1:14" ht="24">
      <c r="A43" s="1155" t="s">
        <v>143</v>
      </c>
      <c r="B43" s="1147" t="s">
        <v>260</v>
      </c>
      <c r="C43" s="1148">
        <v>44592</v>
      </c>
      <c r="D43" s="962">
        <v>44590</v>
      </c>
      <c r="E43" s="961"/>
      <c r="F43" s="1031">
        <v>44589</v>
      </c>
      <c r="G43" s="967">
        <v>8.3333333333333259E-2</v>
      </c>
      <c r="H43" s="967">
        <v>8.3333333333333259E-2</v>
      </c>
      <c r="I43" s="967">
        <f>H43</f>
        <v>8.3333333333333259E-2</v>
      </c>
      <c r="J43" s="923" t="s">
        <v>293</v>
      </c>
      <c r="K43" s="961"/>
      <c r="L43" s="1149" t="s">
        <v>24</v>
      </c>
      <c r="M43" s="852" t="s">
        <v>852</v>
      </c>
    </row>
    <row r="44" spans="1:14">
      <c r="A44" s="1036"/>
      <c r="B44" s="1147" t="s">
        <v>324</v>
      </c>
      <c r="C44" s="1148">
        <v>44600</v>
      </c>
      <c r="D44" s="962">
        <v>44589</v>
      </c>
      <c r="E44" s="961"/>
      <c r="F44" s="1031">
        <v>44589</v>
      </c>
      <c r="G44" s="967">
        <v>6.944444444444442E-2</v>
      </c>
      <c r="H44" s="967">
        <v>6.944444444444442E-2</v>
      </c>
      <c r="I44" s="967">
        <f>H44</f>
        <v>6.944444444444442E-2</v>
      </c>
      <c r="J44" s="923" t="s">
        <v>293</v>
      </c>
      <c r="K44" s="961"/>
      <c r="L44" s="1149" t="s">
        <v>46</v>
      </c>
      <c r="M44" s="852"/>
    </row>
    <row r="45" spans="1:14">
      <c r="A45" s="1036"/>
      <c r="B45" s="1147" t="s">
        <v>48</v>
      </c>
      <c r="C45" s="1148">
        <v>44777</v>
      </c>
      <c r="D45" s="962">
        <v>44589</v>
      </c>
      <c r="E45" s="961"/>
      <c r="F45" s="1031">
        <v>44590</v>
      </c>
      <c r="G45" s="967">
        <v>6.2499999999999944E-2</v>
      </c>
      <c r="H45" s="967">
        <v>6.25E-2</v>
      </c>
      <c r="I45" s="967">
        <f>H45</f>
        <v>6.25E-2</v>
      </c>
      <c r="J45" s="923" t="s">
        <v>293</v>
      </c>
      <c r="K45" s="961"/>
      <c r="L45" s="1149" t="s">
        <v>24</v>
      </c>
      <c r="M45" s="1028" t="s">
        <v>853</v>
      </c>
      <c r="N45" s="1137"/>
    </row>
    <row r="46" spans="1:14">
      <c r="A46" s="1036"/>
      <c r="B46" s="1147" t="s">
        <v>231</v>
      </c>
      <c r="C46" s="1148">
        <v>44778</v>
      </c>
      <c r="D46" s="962">
        <v>44589</v>
      </c>
      <c r="E46" s="961"/>
      <c r="F46" s="1031">
        <v>44590</v>
      </c>
      <c r="G46" s="967">
        <v>2.777777777777779E-2</v>
      </c>
      <c r="H46" s="967">
        <v>2.777777777777779E-2</v>
      </c>
      <c r="I46" s="967">
        <f>H46</f>
        <v>2.777777777777779E-2</v>
      </c>
      <c r="J46" s="923" t="s">
        <v>294</v>
      </c>
      <c r="K46" s="961"/>
      <c r="L46" s="1149" t="s">
        <v>46</v>
      </c>
      <c r="M46" s="852"/>
    </row>
    <row r="47" spans="1:14">
      <c r="A47" s="1036"/>
      <c r="B47" s="1147" t="s">
        <v>332</v>
      </c>
      <c r="C47" s="1148">
        <v>44593</v>
      </c>
      <c r="D47" s="962">
        <v>44589</v>
      </c>
      <c r="E47" s="961"/>
      <c r="F47" s="961"/>
      <c r="G47" s="967"/>
      <c r="H47" s="967"/>
      <c r="I47" s="963"/>
      <c r="J47" s="961"/>
      <c r="K47" s="961"/>
      <c r="L47" s="1149" t="s">
        <v>655</v>
      </c>
      <c r="M47" s="852" t="s">
        <v>853</v>
      </c>
    </row>
    <row r="48" spans="1:14" ht="60">
      <c r="A48" s="1143" t="s">
        <v>145</v>
      </c>
      <c r="B48" s="1144" t="s">
        <v>332</v>
      </c>
      <c r="C48" s="1145">
        <v>44595</v>
      </c>
      <c r="D48" s="833" t="s">
        <v>38</v>
      </c>
      <c r="E48" s="648"/>
      <c r="F48" s="1030">
        <v>44590</v>
      </c>
      <c r="G48" s="1138">
        <v>7.638888888888884E-2</v>
      </c>
      <c r="H48" s="1138">
        <v>7.638888888888884E-2</v>
      </c>
      <c r="I48" s="1138">
        <f>H48</f>
        <v>7.638888888888884E-2</v>
      </c>
      <c r="J48" s="930" t="s">
        <v>295</v>
      </c>
      <c r="K48" s="648"/>
      <c r="L48" s="1146" t="s">
        <v>655</v>
      </c>
      <c r="M48" s="1153" t="s">
        <v>854</v>
      </c>
    </row>
    <row r="49" spans="1:13" ht="60">
      <c r="A49" s="1036"/>
      <c r="B49" s="1147" t="s">
        <v>260</v>
      </c>
      <c r="C49" s="1148">
        <v>44595</v>
      </c>
      <c r="D49" s="962">
        <v>44590</v>
      </c>
      <c r="E49" s="961"/>
      <c r="F49" s="1121">
        <v>44590</v>
      </c>
      <c r="G49" s="996">
        <v>9.0277777777777901E-2</v>
      </c>
      <c r="H49" s="855"/>
      <c r="I49" s="855"/>
      <c r="J49" s="117" t="s">
        <v>855</v>
      </c>
      <c r="K49" s="961"/>
      <c r="L49" s="1149" t="s">
        <v>95</v>
      </c>
      <c r="M49" s="1211" t="s">
        <v>856</v>
      </c>
    </row>
    <row r="50" spans="1:13" ht="60">
      <c r="A50" s="1038"/>
      <c r="B50" s="1150" t="s">
        <v>225</v>
      </c>
      <c r="C50" s="1151">
        <v>44780</v>
      </c>
      <c r="D50" s="504" t="s">
        <v>38</v>
      </c>
      <c r="E50" s="654"/>
      <c r="F50" s="929">
        <v>44591</v>
      </c>
      <c r="G50" s="1136">
        <v>0.10416666666666667</v>
      </c>
      <c r="H50" s="1136">
        <v>1.3888888888888888E-2</v>
      </c>
      <c r="I50" s="1136">
        <f>H50</f>
        <v>1.3888888888888888E-2</v>
      </c>
      <c r="J50" s="504" t="s">
        <v>857</v>
      </c>
      <c r="K50" s="504"/>
      <c r="L50" s="1081" t="s">
        <v>46</v>
      </c>
      <c r="M50" s="1013" t="s">
        <v>858</v>
      </c>
    </row>
    <row r="51" spans="1:13" ht="24">
      <c r="A51" s="1155" t="s">
        <v>155</v>
      </c>
      <c r="B51" s="1147" t="s">
        <v>260</v>
      </c>
      <c r="C51" s="1148">
        <v>44602</v>
      </c>
      <c r="D51" s="962">
        <v>44591</v>
      </c>
      <c r="E51" s="961"/>
      <c r="F51" s="1212">
        <v>44591</v>
      </c>
      <c r="G51" s="967">
        <v>0.1111111111111111</v>
      </c>
      <c r="H51" s="967">
        <v>0.1111111111111111</v>
      </c>
      <c r="I51" s="967">
        <f>H51</f>
        <v>0.1111111111111111</v>
      </c>
      <c r="J51" s="961" t="s">
        <v>474</v>
      </c>
      <c r="K51" s="961"/>
      <c r="L51" s="1149" t="s">
        <v>472</v>
      </c>
      <c r="M51" s="852" t="s">
        <v>859</v>
      </c>
    </row>
    <row r="52" spans="1:13">
      <c r="A52" s="1036"/>
      <c r="B52" s="1147" t="s">
        <v>246</v>
      </c>
      <c r="C52" s="1148">
        <v>44602</v>
      </c>
      <c r="D52" s="962">
        <v>44592</v>
      </c>
      <c r="E52" s="961"/>
      <c r="F52" s="1212">
        <v>44592</v>
      </c>
      <c r="G52" s="967">
        <v>4.1666666666666664E-2</v>
      </c>
      <c r="H52" s="967">
        <v>4.1666666666666664E-2</v>
      </c>
      <c r="I52" s="967">
        <f>H52</f>
        <v>4.1666666666666664E-2</v>
      </c>
      <c r="J52" s="961" t="s">
        <v>474</v>
      </c>
      <c r="K52" s="961"/>
      <c r="L52" s="1149"/>
      <c r="M52" s="852"/>
    </row>
    <row r="53" spans="1:13">
      <c r="A53" s="1036"/>
      <c r="B53" s="1147" t="s">
        <v>240</v>
      </c>
      <c r="C53" s="1148">
        <v>44602</v>
      </c>
      <c r="D53" s="962">
        <v>44592</v>
      </c>
      <c r="E53" s="961"/>
      <c r="K53" s="961"/>
      <c r="L53" s="1149"/>
      <c r="M53" s="852"/>
    </row>
    <row r="54" spans="1:13" ht="24">
      <c r="A54" s="1154" t="s">
        <v>59</v>
      </c>
      <c r="B54" s="1144" t="s">
        <v>332</v>
      </c>
      <c r="C54" s="1145">
        <v>44596</v>
      </c>
      <c r="D54" s="809">
        <v>44592</v>
      </c>
      <c r="E54" s="648"/>
      <c r="F54" s="1210">
        <v>44592</v>
      </c>
      <c r="G54" s="1138">
        <v>4.1666666666666664E-2</v>
      </c>
      <c r="H54" s="1138">
        <v>4.1666666666666664E-2</v>
      </c>
      <c r="I54" s="1138">
        <f>H54</f>
        <v>4.1666666666666664E-2</v>
      </c>
      <c r="J54" s="648" t="s">
        <v>476</v>
      </c>
      <c r="K54" s="648"/>
      <c r="L54" s="1146" t="s">
        <v>24</v>
      </c>
      <c r="M54" s="1153" t="s">
        <v>860</v>
      </c>
    </row>
    <row r="55" spans="1:13">
      <c r="A55" s="1038"/>
      <c r="B55" s="1150" t="s">
        <v>298</v>
      </c>
      <c r="C55" s="1151">
        <v>44781</v>
      </c>
      <c r="D55" s="929">
        <v>44592</v>
      </c>
      <c r="E55" s="654"/>
      <c r="F55" s="1216">
        <v>44592</v>
      </c>
      <c r="G55" s="1136">
        <v>0.1388888888888889</v>
      </c>
      <c r="H55" s="1136">
        <v>0.1388888888888889</v>
      </c>
      <c r="I55" s="1136">
        <f>H55</f>
        <v>0.1388888888888889</v>
      </c>
      <c r="J55" s="654" t="s">
        <v>299</v>
      </c>
      <c r="K55" s="654"/>
      <c r="L55" s="1152"/>
      <c r="M55" s="1142"/>
    </row>
    <row r="56" spans="1:13" ht="24">
      <c r="G56" s="1051" t="s">
        <v>233</v>
      </c>
      <c r="H56" s="1140">
        <f>SUM(H2:H55)</f>
        <v>3.2326388888888893</v>
      </c>
    </row>
    <row r="57" spans="1:13">
      <c r="G57" s="1001" t="s">
        <v>234</v>
      </c>
      <c r="H57" s="1141">
        <f>SUM(I2:I55)</f>
        <v>3.2326388888888893</v>
      </c>
    </row>
    <row r="62" spans="1:13">
      <c r="A62" s="923"/>
      <c r="M62" s="923"/>
    </row>
    <row r="63" spans="1:13">
      <c r="A63" s="923"/>
      <c r="M63" s="923"/>
    </row>
    <row r="64" spans="1:13">
      <c r="A64" s="923"/>
      <c r="M64" s="923"/>
    </row>
    <row r="65" s="923" customFormat="1"/>
    <row r="66" s="923" customFormat="1"/>
  </sheetData>
  <conditionalFormatting sqref="C2:C8">
    <cfRule type="cellIs" dxfId="20" priority="93" stopIfTrue="1" operator="lessThan">
      <formula>$W$1</formula>
    </cfRule>
    <cfRule type="cellIs" dxfId="19" priority="94" stopIfTrue="1" operator="between">
      <formula>$W$1</formula>
      <formula>#REF!</formula>
    </cfRule>
    <cfRule type="cellIs" dxfId="18" priority="95" stopIfTrue="1" operator="between">
      <formula>#REF!</formula>
      <formula>#REF!</formula>
    </cfRule>
    <cfRule type="cellIs" dxfId="17" priority="96" stopIfTrue="1" operator="greaterThan">
      <formula>#REF!</formula>
    </cfRule>
  </conditionalFormatting>
  <conditionalFormatting sqref="C11:C35">
    <cfRule type="cellIs" dxfId="16" priority="69" stopIfTrue="1" operator="lessThan">
      <formula>$W$1</formula>
    </cfRule>
    <cfRule type="cellIs" dxfId="15" priority="70" stopIfTrue="1" operator="between">
      <formula>$W$1</formula>
      <formula>#REF!</formula>
    </cfRule>
    <cfRule type="cellIs" dxfId="14" priority="71" stopIfTrue="1" operator="between">
      <formula>#REF!</formula>
      <formula>#REF!</formula>
    </cfRule>
    <cfRule type="cellIs" dxfId="13" priority="72" stopIfTrue="1" operator="greaterThan">
      <formula>#REF!</formula>
    </cfRule>
  </conditionalFormatting>
  <conditionalFormatting sqref="C27:C39">
    <cfRule type="cellIs" dxfId="12" priority="101" stopIfTrue="1" operator="lessThan">
      <formula>$W$1</formula>
    </cfRule>
    <cfRule type="cellIs" dxfId="11" priority="102" stopIfTrue="1" operator="between">
      <formula>$W$1</formula>
      <formula>#REF!</formula>
    </cfRule>
    <cfRule type="cellIs" dxfId="10" priority="103" stopIfTrue="1" operator="between">
      <formula>#REF!</formula>
      <formula>#REF!</formula>
    </cfRule>
    <cfRule type="cellIs" dxfId="9" priority="104" stopIfTrue="1" operator="greaterThan">
      <formula>#REF!</formula>
    </cfRule>
  </conditionalFormatting>
  <conditionalFormatting sqref="C40:C55">
    <cfRule type="cellIs" dxfId="8" priority="45" stopIfTrue="1" operator="lessThan">
      <formula>$W$1</formula>
    </cfRule>
    <cfRule type="cellIs" dxfId="7" priority="46" stopIfTrue="1" operator="between">
      <formula>$W$1</formula>
      <formula>#REF!</formula>
    </cfRule>
    <cfRule type="cellIs" dxfId="6" priority="47" stopIfTrue="1" operator="between">
      <formula>#REF!</formula>
      <formula>#REF!</formula>
    </cfRule>
    <cfRule type="cellIs" dxfId="5" priority="48" stopIfTrue="1" operator="greaterThan">
      <formula>#REF!</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pane ySplit="1" topLeftCell="A2" activePane="bottomLeft" state="frozen"/>
      <selection pane="bottomLeft" activeCell="I2" sqref="I2:I12"/>
    </sheetView>
  </sheetViews>
  <sheetFormatPr baseColWidth="10" defaultColWidth="9.1796875" defaultRowHeight="12"/>
  <cols>
    <col min="1" max="1" width="13.453125" style="1097" customWidth="1"/>
    <col min="2" max="2" width="9.1796875" style="874"/>
    <col min="3" max="3" width="10.453125" style="923" customWidth="1"/>
    <col min="4" max="4" width="9.1796875" style="923"/>
    <col min="5" max="5" width="9.1796875" style="874"/>
    <col min="6" max="6" width="10.1796875" style="874" customWidth="1"/>
    <col min="7" max="7" width="13.81640625" style="874" bestFit="1" customWidth="1"/>
    <col min="8" max="8" width="9.1796875" style="874"/>
    <col min="9" max="9" width="11.1796875" style="874" customWidth="1"/>
    <col min="10" max="10" width="9.1796875" style="874"/>
    <col min="11" max="11" width="13.54296875" style="874" bestFit="1" customWidth="1"/>
    <col min="12" max="12" width="10.1796875" style="874" customWidth="1"/>
    <col min="13" max="13" width="13.1796875" style="1097" customWidth="1"/>
    <col min="14" max="14" width="22" style="874" bestFit="1" customWidth="1"/>
    <col min="15" max="16384" width="9.1796875" style="874"/>
  </cols>
  <sheetData>
    <row r="1" spans="1:14" ht="36">
      <c r="A1" s="1158" t="s">
        <v>212</v>
      </c>
      <c r="B1" s="1159" t="s">
        <v>213</v>
      </c>
      <c r="C1" s="1159" t="s">
        <v>214</v>
      </c>
      <c r="D1" s="1159" t="s">
        <v>215</v>
      </c>
      <c r="E1" s="1026" t="s">
        <v>216</v>
      </c>
      <c r="F1" s="1160" t="s">
        <v>235</v>
      </c>
      <c r="G1" s="1026" t="s">
        <v>217</v>
      </c>
      <c r="H1" s="1026" t="s">
        <v>236</v>
      </c>
      <c r="I1" s="1161" t="s">
        <v>220</v>
      </c>
      <c r="J1" s="1026" t="s">
        <v>237</v>
      </c>
      <c r="K1" s="1026" t="s">
        <v>238</v>
      </c>
      <c r="L1" s="1026" t="s">
        <v>239</v>
      </c>
      <c r="M1" s="1162" t="s">
        <v>223</v>
      </c>
      <c r="N1" s="1026" t="s">
        <v>224</v>
      </c>
    </row>
    <row r="2" spans="1:14">
      <c r="A2" s="1164" t="s">
        <v>151</v>
      </c>
      <c r="B2" s="1144" t="s">
        <v>260</v>
      </c>
      <c r="C2" s="1145">
        <v>44581</v>
      </c>
      <c r="D2" s="1176">
        <v>44578</v>
      </c>
      <c r="E2" s="1166"/>
      <c r="F2" s="1166">
        <v>3.3</v>
      </c>
      <c r="G2" s="1110">
        <v>44578.533333333333</v>
      </c>
      <c r="H2" s="819">
        <v>0.94</v>
      </c>
      <c r="I2" s="1167">
        <f>H2</f>
        <v>0.94</v>
      </c>
      <c r="J2" s="948" t="s">
        <v>445</v>
      </c>
      <c r="K2" s="948" t="s">
        <v>242</v>
      </c>
      <c r="L2" s="1166"/>
      <c r="M2" s="1146" t="s">
        <v>24</v>
      </c>
      <c r="N2" s="1180" t="s">
        <v>861</v>
      </c>
    </row>
    <row r="3" spans="1:14">
      <c r="A3" s="1168"/>
      <c r="B3" s="1147" t="s">
        <v>273</v>
      </c>
      <c r="C3" s="1148">
        <v>44586</v>
      </c>
      <c r="D3" s="1177">
        <v>44578</v>
      </c>
      <c r="E3" s="1157"/>
      <c r="F3" s="1157"/>
      <c r="G3" s="1110">
        <v>44578.615972222222</v>
      </c>
      <c r="H3" s="819">
        <v>1</v>
      </c>
      <c r="I3" s="1163">
        <f>H3</f>
        <v>1</v>
      </c>
      <c r="J3" s="948" t="s">
        <v>248</v>
      </c>
      <c r="K3" s="948" t="s">
        <v>862</v>
      </c>
      <c r="L3" s="1157"/>
      <c r="M3" s="1149" t="s">
        <v>46</v>
      </c>
      <c r="N3" s="1169"/>
    </row>
    <row r="4" spans="1:14">
      <c r="A4" s="1168"/>
      <c r="B4" s="1147" t="s">
        <v>225</v>
      </c>
      <c r="C4" s="1148">
        <v>44586</v>
      </c>
      <c r="D4" s="1177">
        <v>44578</v>
      </c>
      <c r="E4" s="1157"/>
      <c r="F4" s="1157"/>
      <c r="G4" s="1110">
        <v>44578.658333333333</v>
      </c>
      <c r="H4" s="819">
        <v>1.39</v>
      </c>
      <c r="I4" s="1163">
        <f>H4</f>
        <v>1.39</v>
      </c>
      <c r="J4" s="948" t="s">
        <v>248</v>
      </c>
      <c r="K4" s="948" t="s">
        <v>863</v>
      </c>
      <c r="L4" s="1157"/>
      <c r="M4" s="1149" t="s">
        <v>46</v>
      </c>
      <c r="N4" s="1169"/>
    </row>
    <row r="5" spans="1:14">
      <c r="A5" s="1154" t="s">
        <v>153</v>
      </c>
      <c r="B5" s="1165" t="s">
        <v>260</v>
      </c>
      <c r="C5" s="1145">
        <v>44581</v>
      </c>
      <c r="D5" s="1176">
        <v>44579</v>
      </c>
      <c r="E5" s="1166"/>
      <c r="F5" s="1166">
        <v>4.8</v>
      </c>
      <c r="G5" s="1109">
        <v>44579.507638888892</v>
      </c>
      <c r="H5" s="834">
        <v>0.94</v>
      </c>
      <c r="I5" s="1167">
        <f>H5</f>
        <v>0.94</v>
      </c>
      <c r="J5" s="946" t="s">
        <v>249</v>
      </c>
      <c r="K5" s="946" t="s">
        <v>242</v>
      </c>
      <c r="L5" s="1166"/>
      <c r="M5" s="1146" t="s">
        <v>24</v>
      </c>
      <c r="N5" s="1180" t="s">
        <v>861</v>
      </c>
    </row>
    <row r="6" spans="1:14">
      <c r="A6" s="1168"/>
      <c r="B6" s="1220" t="s">
        <v>453</v>
      </c>
      <c r="C6" s="1148">
        <v>44640</v>
      </c>
      <c r="D6" s="1177">
        <v>44579</v>
      </c>
      <c r="E6" s="1157"/>
      <c r="F6" s="1157"/>
      <c r="G6" s="1110">
        <v>44579.559027777781</v>
      </c>
      <c r="H6" s="819">
        <v>2.4500000000000002</v>
      </c>
      <c r="I6" s="1163">
        <f>H6</f>
        <v>2.4500000000000002</v>
      </c>
      <c r="J6" s="948" t="s">
        <v>250</v>
      </c>
      <c r="K6" s="948" t="s">
        <v>457</v>
      </c>
      <c r="L6" s="1157"/>
      <c r="M6" s="1149" t="s">
        <v>46</v>
      </c>
      <c r="N6" s="1169"/>
    </row>
    <row r="7" spans="1:14">
      <c r="A7" s="1170"/>
      <c r="B7" s="1171" t="s">
        <v>456</v>
      </c>
      <c r="C7" s="1151">
        <v>44640</v>
      </c>
      <c r="D7" s="1186">
        <v>44579</v>
      </c>
      <c r="E7" s="1172"/>
      <c r="F7" s="1172"/>
      <c r="G7" s="1172"/>
      <c r="H7" s="1172"/>
      <c r="I7" s="1173"/>
      <c r="J7" s="1172"/>
      <c r="K7" s="1172"/>
      <c r="L7" s="1172"/>
      <c r="M7" s="1152" t="s">
        <v>46</v>
      </c>
      <c r="N7" s="1222"/>
    </row>
    <row r="8" spans="1:14">
      <c r="A8" s="1156" t="s">
        <v>124</v>
      </c>
      <c r="B8" s="1147" t="s">
        <v>332</v>
      </c>
      <c r="C8" s="1148">
        <v>44582</v>
      </c>
      <c r="D8" s="1177">
        <v>44580</v>
      </c>
      <c r="E8" s="1157"/>
      <c r="F8" s="1157">
        <v>5.8</v>
      </c>
      <c r="G8" s="1110">
        <v>44579.678472222222</v>
      </c>
      <c r="H8" s="819">
        <v>1.34</v>
      </c>
      <c r="I8" s="1163">
        <f>H8</f>
        <v>1.34</v>
      </c>
      <c r="J8" s="948" t="s">
        <v>251</v>
      </c>
      <c r="K8" s="948" t="s">
        <v>242</v>
      </c>
      <c r="L8" s="1157"/>
      <c r="M8" s="1149" t="s">
        <v>655</v>
      </c>
      <c r="N8" s="1169"/>
    </row>
    <row r="9" spans="1:14" ht="24">
      <c r="A9" s="1168"/>
      <c r="B9" s="1147" t="s">
        <v>252</v>
      </c>
      <c r="C9" s="1148">
        <v>44767</v>
      </c>
      <c r="D9" s="1177">
        <v>44580</v>
      </c>
      <c r="E9" s="1157"/>
      <c r="F9" s="1157"/>
      <c r="G9" s="1110">
        <v>44580.425000000003</v>
      </c>
      <c r="H9" s="819">
        <v>2.64</v>
      </c>
      <c r="I9" s="1163">
        <f>H9</f>
        <v>2.64</v>
      </c>
      <c r="J9" s="948" t="s">
        <v>253</v>
      </c>
      <c r="K9" s="961" t="s">
        <v>459</v>
      </c>
      <c r="L9" s="1157"/>
      <c r="M9" s="1149" t="s">
        <v>46</v>
      </c>
      <c r="N9" s="1169"/>
    </row>
    <row r="10" spans="1:14" ht="24">
      <c r="A10" s="1168"/>
      <c r="B10" s="1147" t="s">
        <v>260</v>
      </c>
      <c r="C10" s="1220" t="s">
        <v>38</v>
      </c>
      <c r="D10" s="1177">
        <v>44580</v>
      </c>
      <c r="E10" s="1157"/>
      <c r="F10" s="1157"/>
      <c r="G10" s="977">
        <v>44580.63958333333</v>
      </c>
      <c r="H10" s="819">
        <v>0.1</v>
      </c>
      <c r="I10" s="1240">
        <f>H10</f>
        <v>0.1</v>
      </c>
      <c r="J10" s="819" t="s">
        <v>125</v>
      </c>
      <c r="K10" s="819" t="s">
        <v>864</v>
      </c>
      <c r="L10" s="1157"/>
      <c r="M10" s="1149" t="s">
        <v>24</v>
      </c>
      <c r="N10" s="1221" t="s">
        <v>865</v>
      </c>
    </row>
    <row r="11" spans="1:14">
      <c r="A11" s="1168"/>
      <c r="B11" s="1147"/>
      <c r="C11" s="1220"/>
      <c r="D11" s="1177"/>
      <c r="E11" s="1157"/>
      <c r="F11" s="1157"/>
      <c r="G11" s="1110">
        <v>44580.65625</v>
      </c>
      <c r="H11" s="819">
        <v>2.6</v>
      </c>
      <c r="I11" s="1163">
        <f>H11</f>
        <v>2.6</v>
      </c>
      <c r="J11" s="948" t="s">
        <v>255</v>
      </c>
      <c r="K11" s="948" t="s">
        <v>866</v>
      </c>
      <c r="L11" s="1157"/>
      <c r="M11" s="1149"/>
      <c r="N11" s="1221"/>
    </row>
    <row r="12" spans="1:14">
      <c r="A12" s="1170"/>
      <c r="B12" s="1150"/>
      <c r="C12" s="1171"/>
      <c r="D12" s="1186"/>
      <c r="E12" s="1172"/>
      <c r="F12" s="1172"/>
      <c r="G12" s="1111">
        <v>44580.784722222219</v>
      </c>
      <c r="H12" s="983">
        <v>0.4</v>
      </c>
      <c r="I12" s="1173">
        <f>H12</f>
        <v>0.4</v>
      </c>
      <c r="J12" s="950" t="s">
        <v>256</v>
      </c>
      <c r="K12" s="950" t="s">
        <v>242</v>
      </c>
      <c r="L12" s="1172"/>
      <c r="M12" s="1152"/>
      <c r="N12" s="1187"/>
    </row>
    <row r="13" spans="1:14" ht="36">
      <c r="E13" s="795" t="s">
        <v>464</v>
      </c>
      <c r="F13" s="844">
        <f>SUM(F2:F12)</f>
        <v>13.899999999999999</v>
      </c>
      <c r="H13" s="845" t="s">
        <v>234</v>
      </c>
      <c r="I13" s="844">
        <f>SUM(I2:I12)</f>
        <v>13.8</v>
      </c>
    </row>
    <row r="21" ht="14.25" customHeight="1"/>
    <row r="23" ht="21.75" customHeight="1"/>
    <row r="70" ht="32.25" customHeight="1"/>
  </sheetData>
  <conditionalFormatting sqref="C2:C9">
    <cfRule type="cellIs" dxfId="4" priority="1"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between" id="{2D23D736-17D7-448D-801A-9006C42DDA26}">
            <xm:f>$W$1</xm:f>
            <xm:f>'Enero 2022 FAA  '!#REF!</xm:f>
            <x14:dxf>
              <fill>
                <patternFill>
                  <bgColor rgb="FFFF6600"/>
                </patternFill>
              </fill>
            </x14:dxf>
          </x14:cfRule>
          <x14:cfRule type="cellIs" priority="3" stopIfTrue="1" operator="between" id="{3F3BDEB3-C838-4EA4-8938-96A53E3D799E}">
            <xm:f>'Enero 2022 FAA  '!#REF!</xm:f>
            <xm:f>'Enero 2022 FAA  '!#REF!</xm:f>
            <x14:dxf>
              <fill>
                <patternFill>
                  <bgColor rgb="FFFFFF00"/>
                </patternFill>
              </fill>
            </x14:dxf>
          </x14:cfRule>
          <x14:cfRule type="cellIs" priority="4" stopIfTrue="1" operator="greaterThan" id="{0A5E6122-F3C4-438A-908F-FC44A1DD3B1A}">
            <xm:f>'Enero 2022 FAA  '!#REF!</xm:f>
            <x14:dxf>
              <fill>
                <patternFill>
                  <bgColor theme="4" tint="0.39994506668294322"/>
                </patternFill>
              </fill>
            </x14:dxf>
          </x14:cfRule>
          <xm:sqref>C2:C9</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pane ySplit="1" topLeftCell="A3" activePane="bottomLeft" state="frozen"/>
      <selection pane="bottomLeft" activeCell="I23" sqref="I23"/>
    </sheetView>
  </sheetViews>
  <sheetFormatPr baseColWidth="10" defaultColWidth="9.1796875" defaultRowHeight="12"/>
  <cols>
    <col min="1" max="1" width="10" style="1097" customWidth="1"/>
    <col min="2" max="2" width="9.54296875" style="923" customWidth="1"/>
    <col min="3" max="3" width="10.7265625" style="923" customWidth="1"/>
    <col min="4" max="4" width="10.54296875" style="923" customWidth="1"/>
    <col min="5" max="5" width="9.1796875" style="923"/>
    <col min="6" max="6" width="9.453125" style="923" bestFit="1" customWidth="1"/>
    <col min="7" max="7" width="12" style="923" customWidth="1"/>
    <col min="8" max="8" width="12.54296875" style="923" customWidth="1"/>
    <col min="9" max="9" width="10.81640625" style="923" customWidth="1"/>
    <col min="10" max="10" width="15.1796875" style="923" customWidth="1"/>
    <col min="11" max="11" width="10.1796875" style="923" customWidth="1"/>
    <col min="12" max="12" width="16" style="923" customWidth="1"/>
    <col min="13" max="13" width="19.26953125" style="1097" customWidth="1"/>
    <col min="14" max="16384" width="9.1796875" style="923"/>
  </cols>
  <sheetData>
    <row r="1" spans="1:13" ht="36">
      <c r="A1" s="1122" t="s">
        <v>212</v>
      </c>
      <c r="B1" s="1122" t="s">
        <v>213</v>
      </c>
      <c r="C1" s="1122" t="s">
        <v>214</v>
      </c>
      <c r="D1" s="1122" t="s">
        <v>215</v>
      </c>
      <c r="E1" s="1091" t="s">
        <v>216</v>
      </c>
      <c r="F1" s="1091" t="s">
        <v>217</v>
      </c>
      <c r="G1" s="1091" t="s">
        <v>218</v>
      </c>
      <c r="H1" s="1123" t="s">
        <v>219</v>
      </c>
      <c r="I1" s="1124" t="s">
        <v>220</v>
      </c>
      <c r="J1" s="1091" t="s">
        <v>867</v>
      </c>
      <c r="K1" s="1091" t="s">
        <v>222</v>
      </c>
      <c r="L1" s="1091" t="s">
        <v>223</v>
      </c>
      <c r="M1" s="1091" t="s">
        <v>224</v>
      </c>
    </row>
    <row r="2" spans="1:13" ht="48">
      <c r="A2" s="1098" t="s">
        <v>868</v>
      </c>
      <c r="B2" s="930" t="s">
        <v>657</v>
      </c>
      <c r="C2" s="899">
        <v>44566</v>
      </c>
      <c r="D2" s="1030">
        <v>44545</v>
      </c>
      <c r="E2" s="968">
        <v>9.375E-2</v>
      </c>
      <c r="F2" s="1031">
        <v>44544</v>
      </c>
      <c r="G2" s="964">
        <v>4.8611111111111049E-2</v>
      </c>
      <c r="H2" s="964">
        <v>4.8611111111111049E-2</v>
      </c>
      <c r="I2" s="968">
        <f>H2</f>
        <v>4.8611111111111049E-2</v>
      </c>
      <c r="J2" s="1139" t="s">
        <v>308</v>
      </c>
      <c r="K2" s="930"/>
      <c r="L2" s="930" t="s">
        <v>655</v>
      </c>
      <c r="M2" s="1099" t="s">
        <v>869</v>
      </c>
    </row>
    <row r="3" spans="1:13" ht="36">
      <c r="A3" s="1102"/>
      <c r="B3" s="923" t="s">
        <v>273</v>
      </c>
      <c r="C3" s="836">
        <v>44751</v>
      </c>
      <c r="D3" s="1031">
        <v>44545</v>
      </c>
      <c r="E3" s="964">
        <v>1.3888888888888888E-2</v>
      </c>
      <c r="F3" s="1031">
        <v>44544</v>
      </c>
      <c r="G3" s="964">
        <v>4.166666666666663E-2</v>
      </c>
      <c r="H3" s="964">
        <v>4.166666666666663E-2</v>
      </c>
      <c r="I3" s="964">
        <f>H3</f>
        <v>4.166666666666663E-2</v>
      </c>
      <c r="J3" s="874" t="s">
        <v>312</v>
      </c>
      <c r="L3" s="923" t="s">
        <v>46</v>
      </c>
      <c r="M3" s="1103" t="s">
        <v>870</v>
      </c>
    </row>
    <row r="4" spans="1:13">
      <c r="A4" s="1102"/>
      <c r="B4" s="923" t="s">
        <v>225</v>
      </c>
      <c r="C4" s="836">
        <v>44574</v>
      </c>
      <c r="D4" s="1031">
        <v>44545</v>
      </c>
      <c r="E4" s="964">
        <v>2.0833333333333332E-2</v>
      </c>
      <c r="F4" s="1121">
        <v>44544</v>
      </c>
      <c r="G4" s="1009">
        <v>4.166666666666663E-2</v>
      </c>
      <c r="H4" s="117"/>
      <c r="I4" s="117"/>
      <c r="J4" s="134" t="s">
        <v>871</v>
      </c>
      <c r="L4" s="923" t="s">
        <v>46</v>
      </c>
      <c r="M4" s="1103"/>
    </row>
    <row r="5" spans="1:13">
      <c r="A5" s="1102"/>
      <c r="B5" s="923" t="s">
        <v>311</v>
      </c>
      <c r="C5" s="836"/>
      <c r="D5" s="1031">
        <v>44545</v>
      </c>
      <c r="E5" s="964">
        <v>6.9444444444444441E-3</v>
      </c>
      <c r="F5" s="1121">
        <v>44545</v>
      </c>
      <c r="G5" s="1009">
        <v>4.8611111111111105E-2</v>
      </c>
      <c r="H5" s="117"/>
      <c r="I5" s="117"/>
      <c r="J5" s="134" t="s">
        <v>308</v>
      </c>
      <c r="L5" s="923" t="s">
        <v>46</v>
      </c>
      <c r="M5" s="1103"/>
    </row>
    <row r="6" spans="1:13" ht="48">
      <c r="A6" s="1102"/>
      <c r="B6" s="923" t="s">
        <v>304</v>
      </c>
      <c r="C6" s="836">
        <v>44751</v>
      </c>
      <c r="D6" s="1031">
        <v>44545</v>
      </c>
      <c r="E6" s="964">
        <v>2.4305555555555556E-2</v>
      </c>
      <c r="F6" s="1031">
        <v>44545</v>
      </c>
      <c r="G6" s="964">
        <v>0.11111111111111105</v>
      </c>
      <c r="H6" s="964">
        <v>0.11111111111111105</v>
      </c>
      <c r="I6" s="964">
        <f>H6</f>
        <v>0.11111111111111105</v>
      </c>
      <c r="J6" s="874" t="s">
        <v>312</v>
      </c>
      <c r="L6" s="923" t="s">
        <v>24</v>
      </c>
      <c r="M6" s="1103" t="s">
        <v>872</v>
      </c>
    </row>
    <row r="7" spans="1:13" ht="24">
      <c r="A7" s="1102"/>
      <c r="B7" s="1137" t="s">
        <v>873</v>
      </c>
      <c r="C7" s="836" t="s">
        <v>38</v>
      </c>
      <c r="D7" s="1031"/>
      <c r="F7" s="1031">
        <v>44545</v>
      </c>
      <c r="G7" s="964">
        <v>0.125</v>
      </c>
      <c r="H7" s="964">
        <v>0.125</v>
      </c>
      <c r="I7" s="964">
        <f>H7</f>
        <v>0.125</v>
      </c>
      <c r="J7" s="874" t="s">
        <v>312</v>
      </c>
      <c r="L7" s="923" t="s">
        <v>38</v>
      </c>
      <c r="M7" s="1103" t="s">
        <v>874</v>
      </c>
    </row>
    <row r="8" spans="1:13" ht="24">
      <c r="A8" s="1102"/>
      <c r="B8" s="923" t="s">
        <v>654</v>
      </c>
      <c r="C8" s="836">
        <v>44565</v>
      </c>
      <c r="D8" s="1031">
        <v>44545</v>
      </c>
      <c r="E8" s="964">
        <v>9.375E-2</v>
      </c>
      <c r="F8" s="1031">
        <v>44545</v>
      </c>
      <c r="G8" s="964">
        <v>1.041666666666663E-2</v>
      </c>
      <c r="H8" s="964">
        <v>1.041666666666663E-2</v>
      </c>
      <c r="I8" s="964">
        <f>H8</f>
        <v>1.041666666666663E-2</v>
      </c>
      <c r="J8" s="874" t="s">
        <v>309</v>
      </c>
      <c r="L8" s="923" t="s">
        <v>655</v>
      </c>
      <c r="M8" s="1103" t="s">
        <v>875</v>
      </c>
    </row>
    <row r="9" spans="1:13">
      <c r="A9" s="1102"/>
      <c r="B9" s="923" t="s">
        <v>322</v>
      </c>
      <c r="C9" s="836">
        <v>44569</v>
      </c>
      <c r="D9" s="1031">
        <v>44546</v>
      </c>
      <c r="E9" s="964">
        <v>2.0833333333333332E-2</v>
      </c>
      <c r="F9" s="1031">
        <v>44546</v>
      </c>
      <c r="G9" s="964">
        <v>6.9444444444445308E-3</v>
      </c>
      <c r="H9" s="964">
        <v>6.9444444444445308E-3</v>
      </c>
      <c r="I9" s="964">
        <f>H9</f>
        <v>6.9444444444445308E-3</v>
      </c>
      <c r="J9" s="874" t="s">
        <v>310</v>
      </c>
      <c r="L9" s="923" t="s">
        <v>46</v>
      </c>
      <c r="M9" s="1103"/>
    </row>
    <row r="10" spans="1:13">
      <c r="A10" s="1102"/>
      <c r="B10" s="923" t="s">
        <v>307</v>
      </c>
      <c r="C10" s="836">
        <v>44750</v>
      </c>
      <c r="D10" s="1031">
        <v>44546</v>
      </c>
      <c r="E10" s="964">
        <v>1.3888888888888888E-2</v>
      </c>
      <c r="F10" s="1031">
        <v>44546</v>
      </c>
      <c r="G10" s="964">
        <v>7.6388888888888951E-2</v>
      </c>
      <c r="H10" s="964">
        <v>7.6388888888888951E-2</v>
      </c>
      <c r="I10" s="964">
        <f>H10</f>
        <v>7.6388888888888951E-2</v>
      </c>
      <c r="J10" s="874" t="s">
        <v>312</v>
      </c>
      <c r="L10" s="923" t="s">
        <v>46</v>
      </c>
      <c r="M10" s="1103"/>
    </row>
    <row r="11" spans="1:13">
      <c r="A11" s="1102"/>
      <c r="B11" s="923" t="s">
        <v>530</v>
      </c>
      <c r="C11" s="836"/>
      <c r="D11" s="1031">
        <v>44546</v>
      </c>
      <c r="E11" s="964">
        <v>6.9444444444444441E-3</v>
      </c>
      <c r="M11" s="1103"/>
    </row>
    <row r="12" spans="1:13" ht="36">
      <c r="A12" s="1102"/>
      <c r="B12" s="923" t="s">
        <v>260</v>
      </c>
      <c r="C12" s="836">
        <v>44569</v>
      </c>
      <c r="D12" s="1031">
        <v>44546</v>
      </c>
      <c r="E12" s="964">
        <v>9.7222222222222224E-2</v>
      </c>
      <c r="L12" s="923" t="s">
        <v>24</v>
      </c>
      <c r="M12" s="1103" t="s">
        <v>876</v>
      </c>
    </row>
    <row r="13" spans="1:13">
      <c r="A13" s="1098" t="s">
        <v>877</v>
      </c>
      <c r="B13" s="930" t="s">
        <v>332</v>
      </c>
      <c r="C13" s="899">
        <v>44563</v>
      </c>
      <c r="D13" s="1030">
        <v>44547</v>
      </c>
      <c r="E13" s="968">
        <v>0.11805555555555557</v>
      </c>
      <c r="F13" s="1030">
        <v>44546</v>
      </c>
      <c r="G13" s="968">
        <v>1.0416666666666741E-2</v>
      </c>
      <c r="H13" s="968">
        <v>1.0416666666666741E-2</v>
      </c>
      <c r="I13" s="968">
        <f>H13</f>
        <v>1.0416666666666741E-2</v>
      </c>
      <c r="J13" s="875" t="s">
        <v>878</v>
      </c>
      <c r="K13" s="930"/>
      <c r="L13" s="930" t="s">
        <v>24</v>
      </c>
      <c r="M13" s="1099" t="s">
        <v>879</v>
      </c>
    </row>
    <row r="14" spans="1:13">
      <c r="A14" s="1102"/>
      <c r="B14" s="923" t="s">
        <v>324</v>
      </c>
      <c r="C14" s="836">
        <v>44748</v>
      </c>
      <c r="D14" s="1031">
        <v>44547</v>
      </c>
      <c r="E14" s="964">
        <v>2.0833333333333332E-2</v>
      </c>
      <c r="F14" s="1031">
        <v>44547</v>
      </c>
      <c r="G14" s="964">
        <v>9.0277777777777762E-2</v>
      </c>
      <c r="H14" s="964">
        <v>9.0277777777777762E-2</v>
      </c>
      <c r="I14" s="964">
        <f>H14</f>
        <v>9.0277777777777762E-2</v>
      </c>
      <c r="J14" s="874" t="s">
        <v>325</v>
      </c>
      <c r="L14" s="923" t="s">
        <v>46</v>
      </c>
      <c r="M14" s="1103"/>
    </row>
    <row r="15" spans="1:13">
      <c r="A15" s="1102"/>
      <c r="B15" s="923" t="s">
        <v>231</v>
      </c>
      <c r="C15" s="836">
        <v>44568</v>
      </c>
      <c r="D15" s="1031">
        <v>44547</v>
      </c>
      <c r="E15" s="964">
        <v>1.3888888888888888E-2</v>
      </c>
      <c r="F15" s="1129"/>
      <c r="G15" s="1130"/>
      <c r="H15" s="1130"/>
      <c r="I15" s="964"/>
      <c r="J15" s="964"/>
      <c r="L15" s="923" t="s">
        <v>46</v>
      </c>
      <c r="M15" s="1103"/>
    </row>
    <row r="16" spans="1:13">
      <c r="A16" s="1102"/>
      <c r="B16" s="923" t="s">
        <v>880</v>
      </c>
      <c r="C16" s="836">
        <v>44568</v>
      </c>
      <c r="D16" s="1031">
        <v>44547</v>
      </c>
      <c r="E16" s="964">
        <v>1.7361111111111112E-2</v>
      </c>
      <c r="F16" s="1129"/>
      <c r="G16" s="1130"/>
      <c r="H16" s="1130"/>
      <c r="I16" s="1130"/>
      <c r="J16" s="1130"/>
      <c r="M16" s="1103"/>
    </row>
    <row r="17" spans="1:13" ht="24">
      <c r="A17" s="1098" t="s">
        <v>881</v>
      </c>
      <c r="B17" s="930" t="s">
        <v>22</v>
      </c>
      <c r="C17" s="899">
        <v>44753</v>
      </c>
      <c r="D17" s="1030"/>
      <c r="E17" s="968">
        <v>2.0833333333333332E-2</v>
      </c>
      <c r="F17" s="1127" t="s">
        <v>38</v>
      </c>
      <c r="G17" s="1128"/>
      <c r="H17" s="1128"/>
      <c r="I17" s="1128"/>
      <c r="J17" s="943"/>
      <c r="K17" s="930"/>
      <c r="L17" s="930" t="s">
        <v>24</v>
      </c>
      <c r="M17" s="1099" t="s">
        <v>882</v>
      </c>
    </row>
    <row r="18" spans="1:13" ht="36">
      <c r="A18" s="1007" t="s">
        <v>883</v>
      </c>
      <c r="B18" s="833" t="s">
        <v>260</v>
      </c>
      <c r="C18" s="899">
        <v>44567</v>
      </c>
      <c r="D18" s="809">
        <v>44548</v>
      </c>
      <c r="E18" s="1138">
        <v>6.25E-2</v>
      </c>
      <c r="F18" s="1030">
        <v>44547</v>
      </c>
      <c r="G18" s="968">
        <v>6.9444444444444475E-3</v>
      </c>
      <c r="H18" s="968">
        <v>6.9444444444444475E-3</v>
      </c>
      <c r="I18" s="1003">
        <f>H18</f>
        <v>6.9444444444444475E-3</v>
      </c>
      <c r="J18" s="875" t="s">
        <v>326</v>
      </c>
      <c r="K18" s="833"/>
      <c r="L18" s="833" t="s">
        <v>24</v>
      </c>
      <c r="M18" s="849" t="s">
        <v>884</v>
      </c>
    </row>
    <row r="19" spans="1:13" ht="24">
      <c r="A19" s="1006"/>
      <c r="B19" s="963" t="s">
        <v>332</v>
      </c>
      <c r="C19" s="836">
        <v>44568</v>
      </c>
      <c r="D19" s="962">
        <v>44548</v>
      </c>
      <c r="E19" s="967">
        <v>8.3333333333333329E-2</v>
      </c>
      <c r="F19" s="1031">
        <v>44548</v>
      </c>
      <c r="G19" s="964">
        <v>8.3333333333333329E-2</v>
      </c>
      <c r="H19" s="964">
        <v>8.3333333333333329E-2</v>
      </c>
      <c r="I19" s="1002">
        <f>H19</f>
        <v>8.3333333333333329E-2</v>
      </c>
      <c r="J19" s="874" t="s">
        <v>321</v>
      </c>
      <c r="K19" s="963"/>
      <c r="L19" s="963" t="s">
        <v>24</v>
      </c>
      <c r="M19" s="851" t="s">
        <v>885</v>
      </c>
    </row>
    <row r="20" spans="1:13">
      <c r="A20" s="1006"/>
      <c r="B20" s="963" t="s">
        <v>322</v>
      </c>
      <c r="C20" s="836">
        <v>44752</v>
      </c>
      <c r="D20" s="962">
        <v>44548</v>
      </c>
      <c r="E20" s="967">
        <v>2.0833333333333332E-2</v>
      </c>
      <c r="F20" s="1031">
        <v>44548</v>
      </c>
      <c r="G20" s="964">
        <v>5.555555555555558E-2</v>
      </c>
      <c r="H20" s="964">
        <v>5.555555555555558E-2</v>
      </c>
      <c r="I20" s="967">
        <f>H20</f>
        <v>5.555555555555558E-2</v>
      </c>
      <c r="J20" s="874" t="s">
        <v>321</v>
      </c>
      <c r="K20" s="963"/>
      <c r="L20" s="963" t="s">
        <v>46</v>
      </c>
      <c r="M20" s="851"/>
    </row>
    <row r="21" spans="1:13">
      <c r="A21" s="1008"/>
      <c r="B21" s="504" t="s">
        <v>307</v>
      </c>
      <c r="C21" s="840">
        <v>44575</v>
      </c>
      <c r="D21" s="929">
        <v>44548</v>
      </c>
      <c r="E21" s="1136">
        <v>2.0833333333333332E-2</v>
      </c>
      <c r="F21" s="1032">
        <v>44548</v>
      </c>
      <c r="G21" s="969">
        <v>3.4722222222222238E-2</v>
      </c>
      <c r="H21" s="969">
        <v>3.4722222222222238E-2</v>
      </c>
      <c r="I21" s="1136">
        <f>H21</f>
        <v>3.4722222222222238E-2</v>
      </c>
      <c r="J21" s="882" t="s">
        <v>486</v>
      </c>
      <c r="K21" s="504"/>
      <c r="L21" s="654" t="s">
        <v>46</v>
      </c>
      <c r="M21" s="1012"/>
    </row>
    <row r="22" spans="1:13" ht="24">
      <c r="G22" s="1051" t="s">
        <v>233</v>
      </c>
      <c r="H22" s="1140">
        <f>SUM(H2:H21)</f>
        <v>0.70138888888888895</v>
      </c>
    </row>
    <row r="23" spans="1:13">
      <c r="G23" s="1001" t="s">
        <v>234</v>
      </c>
      <c r="H23" s="1141">
        <f>SUM(I2:I21)</f>
        <v>0.70138888888888895</v>
      </c>
      <c r="I23" s="121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
  <sheetViews>
    <sheetView workbookViewId="0">
      <pane ySplit="1" topLeftCell="A41" activePane="bottomLeft" state="frozen"/>
      <selection pane="bottomLeft" activeCell="J53" sqref="J53"/>
    </sheetView>
  </sheetViews>
  <sheetFormatPr baseColWidth="10" defaultColWidth="9.1796875" defaultRowHeight="14.5"/>
  <cols>
    <col min="1" max="1" width="13.453125" style="5" customWidth="1"/>
    <col min="2" max="2" width="9.1796875" style="5"/>
    <col min="3" max="3" width="10.453125" style="12" customWidth="1"/>
    <col min="4" max="4" width="9.1796875" style="12"/>
    <col min="5" max="5" width="9.1796875" style="5"/>
    <col min="6" max="6" width="10.1796875" style="5" customWidth="1"/>
    <col min="7" max="7" width="13.81640625" style="5" bestFit="1" customWidth="1"/>
    <col min="8" max="8" width="9.1796875" style="12"/>
    <col min="9" max="9" width="9.1796875" style="5"/>
    <col min="10" max="10" width="11.81640625" style="5" bestFit="1" customWidth="1"/>
    <col min="11" max="11" width="13.54296875" style="5" bestFit="1" customWidth="1"/>
    <col min="12" max="12" width="10.1796875" style="5" customWidth="1"/>
    <col min="13" max="13" width="13.1796875" style="363" customWidth="1"/>
    <col min="14" max="14" width="22" style="5" bestFit="1" customWidth="1"/>
    <col min="15" max="16384" width="9.1796875" style="5"/>
  </cols>
  <sheetData>
    <row r="1" spans="1:15" ht="36">
      <c r="A1" s="1022" t="s">
        <v>212</v>
      </c>
      <c r="B1" s="1023" t="s">
        <v>213</v>
      </c>
      <c r="C1" s="1023" t="s">
        <v>214</v>
      </c>
      <c r="D1" s="1023" t="s">
        <v>215</v>
      </c>
      <c r="E1" s="1024" t="s">
        <v>216</v>
      </c>
      <c r="F1" s="1160" t="s">
        <v>235</v>
      </c>
      <c r="G1" s="1026" t="s">
        <v>217</v>
      </c>
      <c r="H1" s="1024" t="s">
        <v>236</v>
      </c>
      <c r="I1" s="1027" t="s">
        <v>220</v>
      </c>
      <c r="J1" s="1024" t="s">
        <v>237</v>
      </c>
      <c r="K1" s="1024" t="s">
        <v>238</v>
      </c>
      <c r="L1" s="1024" t="s">
        <v>239</v>
      </c>
      <c r="M1" s="1093" t="s">
        <v>223</v>
      </c>
      <c r="N1" s="1024" t="s">
        <v>224</v>
      </c>
    </row>
    <row r="2" spans="1:15">
      <c r="A2" s="877" t="s">
        <v>886</v>
      </c>
      <c r="B2" s="875" t="s">
        <v>332</v>
      </c>
      <c r="C2" s="1030">
        <v>44466</v>
      </c>
      <c r="D2" s="1030">
        <v>44501</v>
      </c>
      <c r="E2" s="875">
        <v>9</v>
      </c>
      <c r="F2" s="875">
        <v>8.9</v>
      </c>
      <c r="G2" s="1109">
        <v>44501.477777777778</v>
      </c>
      <c r="H2" s="946">
        <v>2.97</v>
      </c>
      <c r="I2" s="875">
        <f t="shared" ref="I2:I16" si="0">H2</f>
        <v>2.97</v>
      </c>
      <c r="J2" s="1116" t="s">
        <v>391</v>
      </c>
      <c r="K2" s="1116" t="s">
        <v>887</v>
      </c>
      <c r="L2" s="875"/>
      <c r="M2" s="1094" t="s">
        <v>58</v>
      </c>
      <c r="N2" s="880" t="s">
        <v>448</v>
      </c>
    </row>
    <row r="3" spans="1:15">
      <c r="A3" s="886"/>
      <c r="B3" s="874" t="s">
        <v>228</v>
      </c>
      <c r="C3" s="1031">
        <v>44741</v>
      </c>
      <c r="D3" s="1031">
        <v>44501</v>
      </c>
      <c r="E3" s="874"/>
      <c r="F3" s="874"/>
      <c r="G3" s="1110">
        <v>44501.665972222225</v>
      </c>
      <c r="H3" s="948">
        <v>2.72</v>
      </c>
      <c r="I3" s="874">
        <f t="shared" si="0"/>
        <v>2.72</v>
      </c>
      <c r="J3" s="1033" t="s">
        <v>391</v>
      </c>
      <c r="K3" s="1033" t="s">
        <v>888</v>
      </c>
      <c r="L3" s="874"/>
      <c r="M3" s="1095" t="s">
        <v>46</v>
      </c>
      <c r="N3" s="888"/>
    </row>
    <row r="4" spans="1:15" ht="24">
      <c r="A4" s="886"/>
      <c r="B4" s="874" t="s">
        <v>260</v>
      </c>
      <c r="C4" s="1031">
        <v>44522</v>
      </c>
      <c r="D4" s="1031">
        <v>44501</v>
      </c>
      <c r="E4" s="874"/>
      <c r="F4" s="874"/>
      <c r="G4" s="1110">
        <v>44501.81527777778</v>
      </c>
      <c r="H4" s="948">
        <v>1.84</v>
      </c>
      <c r="I4" s="874">
        <f t="shared" si="0"/>
        <v>1.84</v>
      </c>
      <c r="J4" s="1033" t="s">
        <v>391</v>
      </c>
      <c r="K4" s="1033" t="s">
        <v>889</v>
      </c>
      <c r="L4" s="874"/>
      <c r="M4" s="1095" t="s">
        <v>680</v>
      </c>
      <c r="N4" s="902" t="s">
        <v>890</v>
      </c>
    </row>
    <row r="5" spans="1:15" ht="24">
      <c r="A5" s="877" t="s">
        <v>891</v>
      </c>
      <c r="B5" s="875" t="s">
        <v>48</v>
      </c>
      <c r="C5" s="1030">
        <v>44340</v>
      </c>
      <c r="D5" s="1030">
        <v>44503</v>
      </c>
      <c r="E5" s="875">
        <v>9</v>
      </c>
      <c r="F5" s="875">
        <v>6.7</v>
      </c>
      <c r="G5" s="1109">
        <v>44502.429861111108</v>
      </c>
      <c r="H5" s="946">
        <v>1.59</v>
      </c>
      <c r="I5" s="875">
        <f t="shared" si="0"/>
        <v>1.59</v>
      </c>
      <c r="J5" s="1116" t="s">
        <v>892</v>
      </c>
      <c r="K5" s="1116" t="s">
        <v>893</v>
      </c>
      <c r="L5" s="875"/>
      <c r="M5" s="1094" t="s">
        <v>36</v>
      </c>
      <c r="N5" s="1021" t="s">
        <v>894</v>
      </c>
    </row>
    <row r="6" spans="1:15" ht="24">
      <c r="A6" s="886"/>
      <c r="B6" s="874" t="s">
        <v>332</v>
      </c>
      <c r="C6" s="1031">
        <v>44520</v>
      </c>
      <c r="D6" s="1031">
        <v>44503</v>
      </c>
      <c r="E6" s="874"/>
      <c r="F6" s="874"/>
      <c r="G6" s="977">
        <v>44502.534722222219</v>
      </c>
      <c r="H6" s="819">
        <v>1.53</v>
      </c>
      <c r="I6" s="1117">
        <f t="shared" si="0"/>
        <v>1.53</v>
      </c>
      <c r="J6" s="1044" t="s">
        <v>386</v>
      </c>
      <c r="K6" s="1044" t="s">
        <v>895</v>
      </c>
      <c r="L6" s="874"/>
      <c r="M6" s="1095" t="s">
        <v>58</v>
      </c>
      <c r="N6" s="1183" t="s">
        <v>896</v>
      </c>
    </row>
    <row r="7" spans="1:15" ht="24">
      <c r="A7" s="886"/>
      <c r="B7" s="874" t="s">
        <v>345</v>
      </c>
      <c r="C7" s="1031">
        <v>44795</v>
      </c>
      <c r="D7" s="1031">
        <v>44503</v>
      </c>
      <c r="E7" s="874"/>
      <c r="F7" s="874"/>
      <c r="G7" s="977">
        <v>44502.64166666667</v>
      </c>
      <c r="H7" s="819">
        <v>0.14000000000000001</v>
      </c>
      <c r="I7" s="1117">
        <f t="shared" si="0"/>
        <v>0.14000000000000001</v>
      </c>
      <c r="J7" s="1044" t="s">
        <v>897</v>
      </c>
      <c r="K7" s="1044" t="s">
        <v>898</v>
      </c>
      <c r="L7" s="1117"/>
      <c r="M7" s="1095" t="s">
        <v>36</v>
      </c>
      <c r="N7" s="1185"/>
      <c r="O7" s="1243" t="s">
        <v>899</v>
      </c>
    </row>
    <row r="8" spans="1:15" ht="24">
      <c r="A8" s="886"/>
      <c r="B8" s="874" t="s">
        <v>260</v>
      </c>
      <c r="C8" s="1031">
        <v>44521</v>
      </c>
      <c r="D8" s="1031">
        <v>44503</v>
      </c>
      <c r="E8" s="874"/>
      <c r="F8" s="874"/>
      <c r="G8" s="1110">
        <v>44503.446527777778</v>
      </c>
      <c r="H8" s="948">
        <v>0.79</v>
      </c>
      <c r="I8" s="874">
        <f t="shared" si="0"/>
        <v>0.79</v>
      </c>
      <c r="J8" s="1033" t="s">
        <v>386</v>
      </c>
      <c r="K8" s="1033" t="s">
        <v>895</v>
      </c>
      <c r="L8" s="874"/>
      <c r="M8" s="1095" t="s">
        <v>36</v>
      </c>
      <c r="N8" s="902" t="s">
        <v>890</v>
      </c>
    </row>
    <row r="9" spans="1:15" ht="24">
      <c r="A9" s="881"/>
      <c r="B9" s="882" t="s">
        <v>346</v>
      </c>
      <c r="C9" s="1032">
        <v>44521</v>
      </c>
      <c r="D9" s="1032">
        <v>44503</v>
      </c>
      <c r="E9" s="882"/>
      <c r="F9" s="882"/>
      <c r="G9" s="1111">
        <v>44503.517361111109</v>
      </c>
      <c r="H9" s="950">
        <v>2.5299999999999998</v>
      </c>
      <c r="I9" s="882">
        <f t="shared" si="0"/>
        <v>2.5299999999999998</v>
      </c>
      <c r="J9" s="1045" t="s">
        <v>386</v>
      </c>
      <c r="K9" s="1045" t="s">
        <v>900</v>
      </c>
      <c r="L9" s="882"/>
      <c r="M9" s="1096" t="s">
        <v>36</v>
      </c>
      <c r="N9" s="1184" t="s">
        <v>901</v>
      </c>
    </row>
    <row r="10" spans="1:15" ht="24">
      <c r="A10" s="886" t="s">
        <v>902</v>
      </c>
      <c r="B10" s="874" t="s">
        <v>332</v>
      </c>
      <c r="C10" s="1031">
        <v>44521</v>
      </c>
      <c r="D10" s="1031">
        <v>44504</v>
      </c>
      <c r="E10" s="874">
        <v>5.5</v>
      </c>
      <c r="F10" s="874">
        <v>8</v>
      </c>
      <c r="G10" s="1110">
        <v>44504.42291666667</v>
      </c>
      <c r="H10" s="948">
        <v>0.73</v>
      </c>
      <c r="I10" s="874">
        <f t="shared" si="0"/>
        <v>0.73</v>
      </c>
      <c r="J10" s="1033" t="s">
        <v>550</v>
      </c>
      <c r="K10" s="898" t="s">
        <v>903</v>
      </c>
      <c r="L10" s="874"/>
      <c r="M10" s="1095" t="s">
        <v>58</v>
      </c>
      <c r="N10" s="902" t="s">
        <v>904</v>
      </c>
    </row>
    <row r="11" spans="1:15" ht="14.25" customHeight="1">
      <c r="A11" s="886"/>
      <c r="B11" s="874" t="s">
        <v>334</v>
      </c>
      <c r="C11" s="1031">
        <v>44796</v>
      </c>
      <c r="D11" s="1031">
        <v>44504</v>
      </c>
      <c r="E11" s="874"/>
      <c r="F11" s="874"/>
      <c r="G11" s="1110">
        <v>44504.477777777778</v>
      </c>
      <c r="H11" s="948">
        <v>3.69</v>
      </c>
      <c r="I11" s="874">
        <f t="shared" si="0"/>
        <v>3.69</v>
      </c>
      <c r="J11" s="1033" t="s">
        <v>547</v>
      </c>
      <c r="K11" s="1033" t="s">
        <v>905</v>
      </c>
      <c r="L11" s="874"/>
      <c r="M11" s="1095" t="s">
        <v>46</v>
      </c>
      <c r="N11" s="888"/>
    </row>
    <row r="12" spans="1:15" ht="14.25" customHeight="1">
      <c r="A12" s="886"/>
      <c r="B12" s="874"/>
      <c r="C12" s="1031"/>
      <c r="D12" s="1031"/>
      <c r="E12" s="874"/>
      <c r="F12" s="874"/>
      <c r="G12" s="1110">
        <v>44504.659722222219</v>
      </c>
      <c r="H12" s="948">
        <v>3.53</v>
      </c>
      <c r="I12" s="874">
        <f t="shared" si="0"/>
        <v>3.53</v>
      </c>
      <c r="J12" s="1033" t="s">
        <v>547</v>
      </c>
      <c r="K12" s="1033" t="s">
        <v>906</v>
      </c>
      <c r="L12" s="874"/>
      <c r="M12" s="1095"/>
      <c r="N12" s="888"/>
    </row>
    <row r="13" spans="1:15" ht="14.25" customHeight="1">
      <c r="A13" s="886"/>
      <c r="B13" s="874"/>
      <c r="C13" s="1031"/>
      <c r="D13" s="1031"/>
      <c r="E13" s="874"/>
      <c r="F13" s="874"/>
      <c r="G13" s="977">
        <v>44504.822222222225</v>
      </c>
      <c r="H13" s="819">
        <v>0.08</v>
      </c>
      <c r="I13" s="1117">
        <f t="shared" si="0"/>
        <v>0.08</v>
      </c>
      <c r="J13" s="1044" t="s">
        <v>907</v>
      </c>
      <c r="K13" s="1044" t="s">
        <v>908</v>
      </c>
      <c r="L13" s="1117"/>
      <c r="M13" s="1095"/>
      <c r="N13" s="1185"/>
      <c r="O13" s="1243" t="s">
        <v>909</v>
      </c>
    </row>
    <row r="14" spans="1:15" ht="14.25" customHeight="1">
      <c r="A14" s="886"/>
      <c r="B14" s="874"/>
      <c r="C14" s="1031"/>
      <c r="D14" s="1031"/>
      <c r="E14" s="874"/>
      <c r="F14" s="874"/>
      <c r="G14" s="977">
        <v>44506.347222222219</v>
      </c>
      <c r="H14" s="819">
        <v>0.12</v>
      </c>
      <c r="I14" s="1117">
        <f t="shared" si="0"/>
        <v>0.12</v>
      </c>
      <c r="J14" s="1044" t="s">
        <v>907</v>
      </c>
      <c r="K14" s="1044" t="s">
        <v>908</v>
      </c>
      <c r="L14" s="1117"/>
      <c r="M14" s="1095"/>
      <c r="N14" s="1185"/>
      <c r="O14" s="203"/>
    </row>
    <row r="15" spans="1:15" ht="24">
      <c r="A15" s="877" t="s">
        <v>910</v>
      </c>
      <c r="B15" s="875" t="s">
        <v>332</v>
      </c>
      <c r="C15" s="1030">
        <v>44503</v>
      </c>
      <c r="D15" s="1030">
        <v>44506</v>
      </c>
      <c r="E15" s="875">
        <v>6</v>
      </c>
      <c r="F15" s="875">
        <v>5.9</v>
      </c>
      <c r="G15" s="1109">
        <v>44506.399305555555</v>
      </c>
      <c r="H15" s="946">
        <v>2.66</v>
      </c>
      <c r="I15" s="875">
        <f t="shared" si="0"/>
        <v>2.66</v>
      </c>
      <c r="J15" s="1116" t="s">
        <v>911</v>
      </c>
      <c r="K15" s="1116" t="s">
        <v>893</v>
      </c>
      <c r="L15" s="875"/>
      <c r="M15" s="1094" t="s">
        <v>655</v>
      </c>
      <c r="N15" s="880" t="s">
        <v>912</v>
      </c>
    </row>
    <row r="16" spans="1:15" ht="21.75" customHeight="1">
      <c r="A16" s="886"/>
      <c r="B16" s="874" t="s">
        <v>334</v>
      </c>
      <c r="C16" s="1031">
        <v>44688</v>
      </c>
      <c r="D16" s="1031">
        <v>44506</v>
      </c>
      <c r="E16" s="874"/>
      <c r="F16" s="874"/>
      <c r="G16" s="1110">
        <v>44506.536805555559</v>
      </c>
      <c r="H16" s="948">
        <v>2.97</v>
      </c>
      <c r="I16" s="874">
        <f t="shared" si="0"/>
        <v>2.97</v>
      </c>
      <c r="J16" s="1033" t="s">
        <v>333</v>
      </c>
      <c r="K16" s="1033" t="s">
        <v>913</v>
      </c>
      <c r="L16" s="874"/>
      <c r="M16" s="1174"/>
      <c r="N16" s="1185" t="s">
        <v>901</v>
      </c>
    </row>
    <row r="17" spans="1:17">
      <c r="A17" s="881"/>
      <c r="B17" s="882" t="s">
        <v>388</v>
      </c>
      <c r="C17" s="1032">
        <v>44527</v>
      </c>
      <c r="D17" s="1032">
        <v>44506</v>
      </c>
      <c r="E17" s="882"/>
      <c r="F17" s="882"/>
      <c r="G17" s="882"/>
      <c r="H17" s="931"/>
      <c r="I17" s="882"/>
      <c r="J17" s="882"/>
      <c r="K17" s="882"/>
      <c r="L17" s="882"/>
      <c r="M17" s="1096"/>
      <c r="N17" s="885"/>
    </row>
    <row r="18" spans="1:17">
      <c r="A18" s="886" t="s">
        <v>914</v>
      </c>
      <c r="B18" s="874" t="s">
        <v>332</v>
      </c>
      <c r="C18" s="1031">
        <v>44503</v>
      </c>
      <c r="D18" s="1031">
        <v>44507</v>
      </c>
      <c r="E18" s="874">
        <v>5</v>
      </c>
      <c r="F18" s="874">
        <v>5.2</v>
      </c>
      <c r="G18" s="1110">
        <v>44506.681944444441</v>
      </c>
      <c r="H18" s="948">
        <v>0.35</v>
      </c>
      <c r="I18" s="874">
        <f t="shared" ref="I18:I24" si="1">H18</f>
        <v>0.35</v>
      </c>
      <c r="J18" s="1033" t="s">
        <v>335</v>
      </c>
      <c r="K18" s="1033" t="s">
        <v>893</v>
      </c>
      <c r="L18" s="874"/>
      <c r="M18" s="1095" t="s">
        <v>655</v>
      </c>
      <c r="N18" s="1028" t="s">
        <v>915</v>
      </c>
    </row>
    <row r="19" spans="1:17" ht="24">
      <c r="A19" s="886"/>
      <c r="B19" s="874" t="s">
        <v>260</v>
      </c>
      <c r="C19" s="1031" t="s">
        <v>38</v>
      </c>
      <c r="D19" s="1031">
        <v>44507</v>
      </c>
      <c r="E19" s="874"/>
      <c r="F19" s="874"/>
      <c r="G19" s="1110">
        <v>44507.412499999999</v>
      </c>
      <c r="H19" s="948">
        <v>2.78</v>
      </c>
      <c r="I19" s="874">
        <f t="shared" si="1"/>
        <v>2.78</v>
      </c>
      <c r="J19" s="1033" t="s">
        <v>306</v>
      </c>
      <c r="K19" s="1033" t="s">
        <v>916</v>
      </c>
      <c r="L19" s="874"/>
      <c r="M19" s="1095" t="s">
        <v>661</v>
      </c>
      <c r="N19" s="1028" t="s">
        <v>917</v>
      </c>
    </row>
    <row r="20" spans="1:17">
      <c r="A20" s="886"/>
      <c r="B20" s="874"/>
      <c r="C20" s="1031"/>
      <c r="D20" s="1031"/>
      <c r="E20" s="874"/>
      <c r="F20" s="874"/>
      <c r="G20" s="1110">
        <v>44507.547222222223</v>
      </c>
      <c r="H20" s="948">
        <v>1.96</v>
      </c>
      <c r="I20" s="874">
        <f t="shared" si="1"/>
        <v>1.96</v>
      </c>
      <c r="J20" s="1033" t="s">
        <v>306</v>
      </c>
      <c r="K20" s="1033" t="s">
        <v>918</v>
      </c>
      <c r="L20" s="874"/>
      <c r="M20" s="1095"/>
      <c r="N20" s="1028"/>
    </row>
    <row r="21" spans="1:17" ht="84">
      <c r="A21" s="877" t="s">
        <v>919</v>
      </c>
      <c r="B21" s="875" t="s">
        <v>260</v>
      </c>
      <c r="C21" s="1030">
        <v>44504</v>
      </c>
      <c r="D21" s="1030">
        <v>44508</v>
      </c>
      <c r="E21" s="875">
        <v>4</v>
      </c>
      <c r="F21" s="875">
        <v>3.4</v>
      </c>
      <c r="G21" s="945">
        <v>44508.427083333336</v>
      </c>
      <c r="H21" s="946">
        <v>1.38</v>
      </c>
      <c r="I21" s="875">
        <f t="shared" si="1"/>
        <v>1.38</v>
      </c>
      <c r="J21" s="1116" t="s">
        <v>920</v>
      </c>
      <c r="K21" s="1116" t="s">
        <v>893</v>
      </c>
      <c r="L21" s="875"/>
      <c r="M21" s="1094" t="s">
        <v>24</v>
      </c>
      <c r="N21" s="900" t="s">
        <v>921</v>
      </c>
    </row>
    <row r="22" spans="1:17" ht="24">
      <c r="A22" s="881"/>
      <c r="B22" s="882"/>
      <c r="C22" s="1032"/>
      <c r="D22" s="1032"/>
      <c r="E22" s="882"/>
      <c r="F22" s="882"/>
      <c r="G22" s="1111">
        <v>44508.506944444445</v>
      </c>
      <c r="H22" s="950">
        <v>3.02</v>
      </c>
      <c r="I22" s="882">
        <f t="shared" si="1"/>
        <v>3.02</v>
      </c>
      <c r="J22" s="1045" t="s">
        <v>922</v>
      </c>
      <c r="K22" s="928" t="s">
        <v>923</v>
      </c>
      <c r="L22" s="882"/>
      <c r="M22" s="1096"/>
      <c r="N22" s="985"/>
    </row>
    <row r="23" spans="1:17" ht="24">
      <c r="A23" s="886" t="s">
        <v>924</v>
      </c>
      <c r="B23" s="874" t="s">
        <v>260</v>
      </c>
      <c r="C23" s="1031">
        <v>44499</v>
      </c>
      <c r="D23" s="1031">
        <v>44509</v>
      </c>
      <c r="E23" s="874">
        <v>8.75</v>
      </c>
      <c r="F23" s="874">
        <v>10.4</v>
      </c>
      <c r="G23" s="1110">
        <v>44509.420138888891</v>
      </c>
      <c r="H23" s="948">
        <v>4.8</v>
      </c>
      <c r="I23" s="874">
        <f t="shared" si="1"/>
        <v>4.8</v>
      </c>
      <c r="J23" s="1033" t="s">
        <v>340</v>
      </c>
      <c r="K23" s="1033" t="s">
        <v>925</v>
      </c>
      <c r="L23" s="874"/>
      <c r="M23" s="1095" t="s">
        <v>849</v>
      </c>
      <c r="N23" s="902" t="s">
        <v>890</v>
      </c>
    </row>
    <row r="24" spans="1:17" ht="48">
      <c r="A24" s="886"/>
      <c r="B24" s="874" t="s">
        <v>332</v>
      </c>
      <c r="C24" s="1031">
        <v>44505</v>
      </c>
      <c r="D24" s="1031">
        <v>44509</v>
      </c>
      <c r="E24" s="874"/>
      <c r="F24" s="874"/>
      <c r="G24" s="1110">
        <v>44509.677777777775</v>
      </c>
      <c r="H24" s="948">
        <v>2.76</v>
      </c>
      <c r="I24" s="874">
        <f t="shared" si="1"/>
        <v>2.76</v>
      </c>
      <c r="J24" s="1033" t="s">
        <v>340</v>
      </c>
      <c r="K24" s="898" t="s">
        <v>926</v>
      </c>
      <c r="L24" s="874"/>
      <c r="M24" s="1095" t="s">
        <v>655</v>
      </c>
      <c r="N24" s="1028" t="s">
        <v>927</v>
      </c>
    </row>
    <row r="25" spans="1:17">
      <c r="A25" s="881"/>
      <c r="B25" s="882" t="s">
        <v>345</v>
      </c>
      <c r="C25" s="1032">
        <v>44690</v>
      </c>
      <c r="D25" s="1032">
        <v>44509</v>
      </c>
      <c r="E25" s="882"/>
      <c r="F25" s="882"/>
      <c r="G25" s="882"/>
      <c r="H25" s="931"/>
      <c r="I25" s="882"/>
      <c r="J25" s="882"/>
      <c r="K25" s="882"/>
      <c r="L25" s="882"/>
      <c r="M25" s="1096" t="s">
        <v>341</v>
      </c>
      <c r="N25" s="885"/>
    </row>
    <row r="26" spans="1:17">
      <c r="A26" s="886" t="s">
        <v>928</v>
      </c>
      <c r="B26" s="874" t="s">
        <v>332</v>
      </c>
      <c r="C26" s="1031">
        <v>44513</v>
      </c>
      <c r="D26" s="1031">
        <v>44511</v>
      </c>
      <c r="E26" s="874">
        <v>6.75</v>
      </c>
      <c r="F26" s="874">
        <v>2.7</v>
      </c>
      <c r="G26" s="1110">
        <v>44510.476388888892</v>
      </c>
      <c r="H26" s="948">
        <v>1.87</v>
      </c>
      <c r="I26" s="874">
        <f>H26</f>
        <v>1.87</v>
      </c>
      <c r="J26" s="1033" t="s">
        <v>569</v>
      </c>
      <c r="K26" s="1033" t="s">
        <v>893</v>
      </c>
      <c r="L26" s="874"/>
      <c r="M26" s="1095" t="s">
        <v>58</v>
      </c>
      <c r="N26" s="902" t="s">
        <v>929</v>
      </c>
    </row>
    <row r="27" spans="1:17" ht="120">
      <c r="A27" s="886"/>
      <c r="B27" s="874" t="s">
        <v>228</v>
      </c>
      <c r="C27" s="923"/>
      <c r="D27" s="1031">
        <v>44511</v>
      </c>
      <c r="E27" s="874"/>
      <c r="F27" s="874"/>
      <c r="G27" s="1110">
        <v>44511.455555555556</v>
      </c>
      <c r="H27" s="948">
        <v>2.7</v>
      </c>
      <c r="I27" s="874">
        <f>H27</f>
        <v>2.7</v>
      </c>
      <c r="J27" s="1033" t="s">
        <v>361</v>
      </c>
      <c r="K27" s="1033" t="s">
        <v>930</v>
      </c>
      <c r="L27" s="874"/>
      <c r="M27" s="1095" t="s">
        <v>46</v>
      </c>
      <c r="N27" s="1183" t="s">
        <v>931</v>
      </c>
    </row>
    <row r="28" spans="1:17">
      <c r="A28" s="886"/>
      <c r="B28" s="874" t="s">
        <v>48</v>
      </c>
      <c r="C28" s="1031">
        <v>44693</v>
      </c>
      <c r="D28" s="1031">
        <v>44511</v>
      </c>
      <c r="E28" s="874"/>
      <c r="F28" s="874"/>
      <c r="G28" s="977">
        <v>44511.718055555553</v>
      </c>
      <c r="H28" s="819">
        <v>0.1</v>
      </c>
      <c r="I28" s="1117">
        <f>H28</f>
        <v>0.1</v>
      </c>
      <c r="J28" s="1044" t="s">
        <v>932</v>
      </c>
      <c r="K28" s="1044" t="s">
        <v>933</v>
      </c>
      <c r="L28" s="1117"/>
      <c r="M28" s="1095" t="s">
        <v>24</v>
      </c>
      <c r="N28" s="1185"/>
      <c r="O28" s="1243" t="s">
        <v>899</v>
      </c>
      <c r="P28" s="203"/>
      <c r="Q28" s="203"/>
    </row>
    <row r="29" spans="1:17">
      <c r="A29" s="886"/>
      <c r="B29" s="874"/>
      <c r="C29" s="1031"/>
      <c r="D29" s="1031"/>
      <c r="E29" s="874"/>
      <c r="F29" s="874"/>
      <c r="G29" s="1115">
        <v>44512.520138888889</v>
      </c>
      <c r="H29" s="910">
        <v>2.19</v>
      </c>
      <c r="I29" s="874"/>
      <c r="J29" s="991" t="s">
        <v>934</v>
      </c>
      <c r="K29" s="991" t="s">
        <v>242</v>
      </c>
      <c r="L29" s="874"/>
      <c r="M29" s="1095"/>
      <c r="N29" s="987" t="s">
        <v>935</v>
      </c>
    </row>
    <row r="30" spans="1:17" ht="24">
      <c r="A30" s="877" t="s">
        <v>936</v>
      </c>
      <c r="B30" s="875" t="s">
        <v>260</v>
      </c>
      <c r="C30" s="1030">
        <v>44526</v>
      </c>
      <c r="D30" s="1030">
        <v>44512</v>
      </c>
      <c r="E30" s="875">
        <v>4.75</v>
      </c>
      <c r="F30" s="875">
        <v>4.0999999999999996</v>
      </c>
      <c r="G30" s="1114">
        <v>44511.345138888886</v>
      </c>
      <c r="H30" s="954">
        <v>2.83</v>
      </c>
      <c r="I30" s="875"/>
      <c r="J30" s="1043" t="s">
        <v>937</v>
      </c>
      <c r="K30" s="1043" t="s">
        <v>242</v>
      </c>
      <c r="L30" s="875"/>
      <c r="M30" s="1094" t="s">
        <v>24</v>
      </c>
      <c r="N30" s="1046" t="s">
        <v>938</v>
      </c>
    </row>
    <row r="31" spans="1:17" ht="36">
      <c r="A31" s="886"/>
      <c r="B31" s="874"/>
      <c r="C31" s="1031"/>
      <c r="D31" s="1031"/>
      <c r="E31" s="874"/>
      <c r="F31" s="874"/>
      <c r="G31" s="1115">
        <v>44511.554166666669</v>
      </c>
      <c r="H31" s="910">
        <v>7.0000000000000007E-2</v>
      </c>
      <c r="I31" s="874"/>
      <c r="J31" s="991" t="s">
        <v>361</v>
      </c>
      <c r="K31" s="991" t="s">
        <v>933</v>
      </c>
      <c r="L31" s="874"/>
      <c r="M31" s="1095"/>
      <c r="N31" s="856" t="s">
        <v>939</v>
      </c>
    </row>
    <row r="32" spans="1:17" ht="24">
      <c r="A32" s="886"/>
      <c r="B32" s="874"/>
      <c r="C32" s="1031"/>
      <c r="D32" s="1031"/>
      <c r="E32" s="874"/>
      <c r="F32" s="874"/>
      <c r="G32" s="1115">
        <v>44511.713194444441</v>
      </c>
      <c r="H32" s="910">
        <v>0.51</v>
      </c>
      <c r="I32" s="874"/>
      <c r="J32" s="991" t="s">
        <v>361</v>
      </c>
      <c r="K32" s="906" t="s">
        <v>940</v>
      </c>
      <c r="L32" s="874"/>
      <c r="M32" s="1095"/>
      <c r="N32" s="988" t="s">
        <v>941</v>
      </c>
    </row>
    <row r="33" spans="1:24" ht="24">
      <c r="A33" s="881"/>
      <c r="B33" s="882"/>
      <c r="C33" s="1032"/>
      <c r="D33" s="1032"/>
      <c r="E33" s="882"/>
      <c r="F33" s="882"/>
      <c r="G33" s="1111">
        <v>44512.430555555555</v>
      </c>
      <c r="H33" s="950">
        <v>3.58</v>
      </c>
      <c r="I33" s="882">
        <f t="shared" ref="I33:I43" si="2">H33</f>
        <v>3.58</v>
      </c>
      <c r="J33" s="1045" t="s">
        <v>942</v>
      </c>
      <c r="K33" s="928" t="s">
        <v>943</v>
      </c>
      <c r="L33" s="882"/>
      <c r="M33" s="1096"/>
      <c r="N33" s="885"/>
    </row>
    <row r="34" spans="1:24" ht="24">
      <c r="A34" s="1181" t="s">
        <v>944</v>
      </c>
      <c r="B34" s="874" t="s">
        <v>260</v>
      </c>
      <c r="C34" s="1031">
        <v>44639</v>
      </c>
      <c r="D34" s="1031">
        <v>44513</v>
      </c>
      <c r="E34" s="874">
        <v>4</v>
      </c>
      <c r="F34" s="874">
        <v>3.9</v>
      </c>
      <c r="G34" s="1110">
        <v>44512.670138888891</v>
      </c>
      <c r="H34" s="948">
        <v>2.0699999999999998</v>
      </c>
      <c r="I34" s="874">
        <f t="shared" si="2"/>
        <v>2.0699999999999998</v>
      </c>
      <c r="J34" s="1033" t="s">
        <v>945</v>
      </c>
      <c r="K34" s="1033" t="s">
        <v>242</v>
      </c>
      <c r="L34" s="874"/>
      <c r="M34" s="1182" t="s">
        <v>946</v>
      </c>
      <c r="N34" s="902" t="s">
        <v>917</v>
      </c>
    </row>
    <row r="35" spans="1:24" ht="24">
      <c r="A35" s="881"/>
      <c r="B35" s="882" t="s">
        <v>346</v>
      </c>
      <c r="C35" s="1032">
        <v>44590</v>
      </c>
      <c r="D35" s="1032">
        <v>44513</v>
      </c>
      <c r="E35" s="882"/>
      <c r="F35" s="882"/>
      <c r="G35" s="1111">
        <v>44513.434027777781</v>
      </c>
      <c r="H35" s="950">
        <v>2.41</v>
      </c>
      <c r="I35" s="882">
        <f t="shared" si="2"/>
        <v>2.41</v>
      </c>
      <c r="J35" s="1045" t="s">
        <v>947</v>
      </c>
      <c r="K35" s="1045" t="s">
        <v>948</v>
      </c>
      <c r="L35" s="882"/>
      <c r="M35" s="1112" t="s">
        <v>127</v>
      </c>
      <c r="N35" s="885"/>
    </row>
    <row r="36" spans="1:24" ht="24">
      <c r="A36" s="886" t="s">
        <v>949</v>
      </c>
      <c r="B36" s="874" t="s">
        <v>260</v>
      </c>
      <c r="C36" s="1031">
        <v>44507</v>
      </c>
      <c r="D36" s="1031">
        <v>44515</v>
      </c>
      <c r="E36" s="874">
        <v>7.5</v>
      </c>
      <c r="F36" s="874">
        <v>6</v>
      </c>
      <c r="G36" s="1110">
        <v>44515.413194444445</v>
      </c>
      <c r="H36" s="948">
        <v>0.74</v>
      </c>
      <c r="I36" s="874">
        <f t="shared" si="2"/>
        <v>0.74</v>
      </c>
      <c r="J36" s="1033" t="s">
        <v>573</v>
      </c>
      <c r="K36" s="1033" t="s">
        <v>242</v>
      </c>
      <c r="L36" s="874"/>
      <c r="M36" s="1095" t="s">
        <v>24</v>
      </c>
      <c r="N36" s="902" t="s">
        <v>890</v>
      </c>
    </row>
    <row r="37" spans="1:24" ht="24">
      <c r="A37" s="886"/>
      <c r="B37" s="874" t="s">
        <v>332</v>
      </c>
      <c r="C37" s="1031">
        <v>44509</v>
      </c>
      <c r="D37" s="1031">
        <v>44515</v>
      </c>
      <c r="E37" s="874"/>
      <c r="F37" s="874"/>
      <c r="G37" s="1110">
        <v>44515.479166666664</v>
      </c>
      <c r="H37" s="948">
        <v>2.5499999999999998</v>
      </c>
      <c r="I37" s="874">
        <f t="shared" si="2"/>
        <v>2.5499999999999998</v>
      </c>
      <c r="J37" s="1033" t="s">
        <v>353</v>
      </c>
      <c r="K37" s="1033" t="s">
        <v>950</v>
      </c>
      <c r="L37" s="874"/>
      <c r="M37" s="1095" t="s">
        <v>655</v>
      </c>
      <c r="N37" s="1183" t="s">
        <v>951</v>
      </c>
    </row>
    <row r="38" spans="1:24" ht="24">
      <c r="A38" s="886"/>
      <c r="B38" s="874" t="s">
        <v>324</v>
      </c>
      <c r="C38" s="1031">
        <v>44692</v>
      </c>
      <c r="D38" s="1031">
        <v>44515</v>
      </c>
      <c r="E38" s="874"/>
      <c r="F38" s="874"/>
      <c r="G38" s="1110">
        <v>44515.661805555559</v>
      </c>
      <c r="H38" s="948">
        <v>2.73</v>
      </c>
      <c r="I38" s="874">
        <f t="shared" si="2"/>
        <v>2.73</v>
      </c>
      <c r="J38" s="1033" t="s">
        <v>577</v>
      </c>
      <c r="K38" s="898" t="s">
        <v>952</v>
      </c>
      <c r="L38" s="874"/>
      <c r="M38" s="1095" t="s">
        <v>46</v>
      </c>
      <c r="N38" s="888"/>
    </row>
    <row r="39" spans="1:24" ht="36">
      <c r="A39" s="877" t="s">
        <v>953</v>
      </c>
      <c r="B39" s="875" t="s">
        <v>332</v>
      </c>
      <c r="C39" s="1030">
        <v>44511</v>
      </c>
      <c r="D39" s="1030">
        <v>44516</v>
      </c>
      <c r="E39" s="875">
        <v>5.75</v>
      </c>
      <c r="F39" s="875">
        <v>5.0999999999999996</v>
      </c>
      <c r="G39" s="976">
        <v>44516.46597222222</v>
      </c>
      <c r="H39" s="834">
        <v>0.12</v>
      </c>
      <c r="I39" s="892">
        <f t="shared" si="2"/>
        <v>0.12</v>
      </c>
      <c r="J39" s="1178" t="s">
        <v>243</v>
      </c>
      <c r="K39" s="1178" t="s">
        <v>449</v>
      </c>
      <c r="L39" s="892"/>
      <c r="M39" s="1094" t="s">
        <v>808</v>
      </c>
      <c r="N39" s="1029" t="s">
        <v>954</v>
      </c>
      <c r="O39" s="1243" t="s">
        <v>955</v>
      </c>
      <c r="P39" s="203"/>
      <c r="Q39" s="203"/>
      <c r="R39" s="203"/>
      <c r="S39" s="203"/>
      <c r="T39" s="203"/>
    </row>
    <row r="40" spans="1:24" ht="36">
      <c r="A40" s="886"/>
      <c r="B40" s="874" t="s">
        <v>246</v>
      </c>
      <c r="C40" s="1031">
        <v>44786</v>
      </c>
      <c r="D40" s="1031">
        <v>44516</v>
      </c>
      <c r="E40" s="874"/>
      <c r="F40" s="874"/>
      <c r="G40" s="1110">
        <v>44516.479861111111</v>
      </c>
      <c r="H40" s="948">
        <v>2.29</v>
      </c>
      <c r="I40" s="874">
        <f t="shared" si="2"/>
        <v>2.29</v>
      </c>
      <c r="J40" s="1033" t="s">
        <v>243</v>
      </c>
      <c r="K40" s="1033" t="s">
        <v>956</v>
      </c>
      <c r="L40" s="874"/>
      <c r="M40" s="1095" t="s">
        <v>46</v>
      </c>
      <c r="N40" s="902" t="s">
        <v>957</v>
      </c>
    </row>
    <row r="41" spans="1:24">
      <c r="A41" s="886"/>
      <c r="B41" s="874"/>
      <c r="C41" s="1031"/>
      <c r="D41" s="1031"/>
      <c r="E41" s="874"/>
      <c r="F41" s="874"/>
      <c r="G41" s="1110">
        <v>44516.640277777777</v>
      </c>
      <c r="H41" s="948">
        <v>2.64</v>
      </c>
      <c r="I41" s="874">
        <f t="shared" si="2"/>
        <v>2.64</v>
      </c>
      <c r="J41" s="1033" t="s">
        <v>243</v>
      </c>
      <c r="K41" s="1033" t="s">
        <v>958</v>
      </c>
      <c r="L41" s="874"/>
      <c r="M41" s="1095"/>
      <c r="N41" s="888"/>
    </row>
    <row r="42" spans="1:24">
      <c r="A42" s="881"/>
      <c r="B42" s="882"/>
      <c r="C42" s="1032"/>
      <c r="D42" s="1032"/>
      <c r="E42" s="882"/>
      <c r="F42" s="882"/>
      <c r="G42" s="982">
        <v>44516.763194444444</v>
      </c>
      <c r="H42" s="983">
        <v>0.09</v>
      </c>
      <c r="I42" s="942">
        <f t="shared" si="2"/>
        <v>0.09</v>
      </c>
      <c r="J42" s="1179" t="s">
        <v>243</v>
      </c>
      <c r="K42" s="1179" t="s">
        <v>449</v>
      </c>
      <c r="L42" s="942"/>
      <c r="M42" s="1096"/>
      <c r="N42" s="1184"/>
      <c r="O42" s="1243" t="s">
        <v>959</v>
      </c>
      <c r="P42" s="203"/>
      <c r="Q42" s="203"/>
      <c r="R42" s="203"/>
      <c r="S42" s="203"/>
      <c r="T42" s="203"/>
      <c r="U42" s="203"/>
      <c r="V42" s="203"/>
      <c r="W42" s="203"/>
      <c r="X42" s="203"/>
    </row>
    <row r="43" spans="1:24" ht="24">
      <c r="A43" s="886" t="s">
        <v>960</v>
      </c>
      <c r="B43" s="874" t="s">
        <v>260</v>
      </c>
      <c r="C43" s="1031">
        <v>44511</v>
      </c>
      <c r="D43" s="1031">
        <v>44517</v>
      </c>
      <c r="E43" s="874">
        <v>3</v>
      </c>
      <c r="F43" s="874">
        <v>4.3</v>
      </c>
      <c r="G43" s="1110">
        <v>44517.398611111108</v>
      </c>
      <c r="H43" s="948">
        <v>2.76</v>
      </c>
      <c r="I43" s="874">
        <f t="shared" si="2"/>
        <v>2.76</v>
      </c>
      <c r="J43" s="1033" t="s">
        <v>578</v>
      </c>
      <c r="K43" s="898" t="s">
        <v>961</v>
      </c>
      <c r="L43" s="874"/>
      <c r="M43" s="1095" t="s">
        <v>95</v>
      </c>
      <c r="N43" s="902" t="s">
        <v>890</v>
      </c>
    </row>
    <row r="44" spans="1:24">
      <c r="A44" s="886"/>
      <c r="B44" s="874" t="s">
        <v>227</v>
      </c>
      <c r="C44" s="1031">
        <v>44587</v>
      </c>
      <c r="D44" s="1031">
        <v>44517</v>
      </c>
      <c r="E44" s="874"/>
      <c r="F44" s="874"/>
      <c r="G44" s="874"/>
      <c r="H44" s="923"/>
      <c r="I44" s="874"/>
      <c r="J44" s="874"/>
      <c r="K44" s="874"/>
      <c r="L44" s="874"/>
      <c r="M44" s="1095" t="s">
        <v>46</v>
      </c>
      <c r="N44" s="888"/>
    </row>
    <row r="45" spans="1:24">
      <c r="A45" s="886"/>
      <c r="B45" s="874" t="s">
        <v>228</v>
      </c>
      <c r="C45" s="1031">
        <v>44587</v>
      </c>
      <c r="D45" s="1031">
        <v>44517</v>
      </c>
      <c r="E45" s="874"/>
      <c r="F45" s="874"/>
      <c r="G45" s="874"/>
      <c r="H45" s="923"/>
      <c r="I45" s="874"/>
      <c r="J45" s="874"/>
      <c r="K45" s="874"/>
      <c r="L45" s="874"/>
      <c r="M45" s="1095" t="s">
        <v>46</v>
      </c>
      <c r="N45" s="888"/>
    </row>
    <row r="46" spans="1:24">
      <c r="A46" s="877" t="s">
        <v>962</v>
      </c>
      <c r="B46" s="875" t="s">
        <v>260</v>
      </c>
      <c r="C46" s="930" t="s">
        <v>38</v>
      </c>
      <c r="D46" s="1030">
        <v>44517</v>
      </c>
      <c r="E46" s="875">
        <v>6.5</v>
      </c>
      <c r="F46" s="875">
        <v>2.5</v>
      </c>
      <c r="G46" s="1109">
        <v>44517.544444444444</v>
      </c>
      <c r="H46" s="946">
        <v>1.21</v>
      </c>
      <c r="I46" s="875">
        <f>H46</f>
        <v>1.21</v>
      </c>
      <c r="J46" s="1116" t="s">
        <v>963</v>
      </c>
      <c r="K46" s="1116" t="s">
        <v>242</v>
      </c>
      <c r="L46" s="875"/>
      <c r="M46" s="1094" t="s">
        <v>24</v>
      </c>
      <c r="N46" s="1021" t="s">
        <v>964</v>
      </c>
    </row>
    <row r="47" spans="1:24" ht="24">
      <c r="A47" s="886"/>
      <c r="B47" s="874"/>
      <c r="C47" s="923"/>
      <c r="D47" s="1031"/>
      <c r="E47" s="874"/>
      <c r="F47" s="874"/>
      <c r="G47" s="1110">
        <v>44517.636805555558</v>
      </c>
      <c r="H47" s="948">
        <v>1.59</v>
      </c>
      <c r="I47" s="874">
        <f>H47</f>
        <v>1.59</v>
      </c>
      <c r="J47" s="1033" t="s">
        <v>965</v>
      </c>
      <c r="K47" s="898" t="s">
        <v>966</v>
      </c>
      <c r="L47" s="874"/>
      <c r="M47" s="1095"/>
      <c r="N47" s="1183" t="s">
        <v>967</v>
      </c>
    </row>
    <row r="48" spans="1:24">
      <c r="A48" s="886"/>
      <c r="B48" s="874"/>
      <c r="C48" s="923"/>
      <c r="D48" s="1031"/>
      <c r="E48" s="874"/>
      <c r="F48" s="874"/>
      <c r="G48" s="977">
        <v>44517.727777777778</v>
      </c>
      <c r="H48" s="819">
        <v>0.19</v>
      </c>
      <c r="I48" s="1117">
        <f>H48</f>
        <v>0.19</v>
      </c>
      <c r="J48" s="1044" t="s">
        <v>250</v>
      </c>
      <c r="K48" s="1044" t="s">
        <v>968</v>
      </c>
      <c r="L48" s="1117"/>
      <c r="M48" s="1095"/>
      <c r="N48" s="1185"/>
      <c r="O48" s="1243" t="s">
        <v>969</v>
      </c>
      <c r="P48" s="203"/>
      <c r="Q48" s="203"/>
      <c r="R48" s="203"/>
      <c r="S48" s="203"/>
      <c r="T48" s="203"/>
      <c r="U48" s="203"/>
    </row>
    <row r="49" spans="1:14">
      <c r="A49" s="881"/>
      <c r="B49" s="882"/>
      <c r="C49" s="931"/>
      <c r="D49" s="1032"/>
      <c r="E49" s="882"/>
      <c r="F49" s="882"/>
      <c r="G49" s="1111">
        <v>44518.273611111108</v>
      </c>
      <c r="H49" s="950">
        <v>1.36</v>
      </c>
      <c r="I49" s="882">
        <f>H49</f>
        <v>1.36</v>
      </c>
      <c r="J49" s="1045" t="s">
        <v>251</v>
      </c>
      <c r="K49" s="1045" t="s">
        <v>242</v>
      </c>
      <c r="L49" s="882"/>
      <c r="M49" s="1096"/>
      <c r="N49" s="885"/>
    </row>
    <row r="50" spans="1:14" ht="36">
      <c r="A50" s="874"/>
      <c r="B50" s="874"/>
      <c r="C50" s="923"/>
      <c r="D50" s="923"/>
      <c r="E50" s="795" t="s">
        <v>464</v>
      </c>
      <c r="F50" s="844">
        <f>SUM(F2:F46)</f>
        <v>77.099999999999994</v>
      </c>
      <c r="G50" s="874"/>
      <c r="H50" s="845" t="s">
        <v>234</v>
      </c>
      <c r="I50" s="844">
        <f>SUM(I2:I49)</f>
        <v>75.94</v>
      </c>
      <c r="J50" s="874"/>
      <c r="K50" s="874"/>
      <c r="L50" s="874"/>
      <c r="M50" s="1097"/>
      <c r="N50" s="874"/>
    </row>
    <row r="51" spans="1:14">
      <c r="A51" s="874"/>
      <c r="B51" s="874"/>
      <c r="C51" s="923"/>
      <c r="D51" s="923"/>
      <c r="E51" s="874"/>
      <c r="F51" s="874"/>
      <c r="G51" s="874"/>
      <c r="H51" s="923"/>
      <c r="I51" s="874"/>
      <c r="J51" s="874"/>
      <c r="K51" s="874"/>
      <c r="L51" s="874"/>
      <c r="M51" s="1097"/>
      <c r="N51" s="874"/>
    </row>
    <row r="52" spans="1:14">
      <c r="A52" s="874"/>
      <c r="B52" s="874"/>
      <c r="C52" s="923"/>
      <c r="D52" s="923"/>
      <c r="E52" s="874"/>
      <c r="F52" s="874"/>
      <c r="G52" s="874"/>
      <c r="H52" s="923"/>
      <c r="I52" s="874"/>
      <c r="J52" s="874"/>
      <c r="K52" s="874"/>
      <c r="L52" s="874"/>
      <c r="M52" s="1097"/>
      <c r="N52" s="874"/>
    </row>
    <row r="66" ht="32.2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pane ySplit="1" topLeftCell="A2" activePane="bottomLeft" state="frozen"/>
      <selection pane="bottomLeft" activeCell="L8" sqref="L8"/>
    </sheetView>
  </sheetViews>
  <sheetFormatPr baseColWidth="10" defaultColWidth="9.1796875" defaultRowHeight="12"/>
  <cols>
    <col min="1" max="1" width="10" style="1097" customWidth="1"/>
    <col min="2" max="2" width="9.54296875" style="923" customWidth="1"/>
    <col min="3" max="3" width="10.7265625" style="923" customWidth="1"/>
    <col min="4" max="4" width="10.54296875" style="923" customWidth="1"/>
    <col min="5" max="5" width="9.1796875" style="923"/>
    <col min="6" max="6" width="9.453125" style="923" bestFit="1" customWidth="1"/>
    <col min="7" max="7" width="12" style="923" customWidth="1"/>
    <col min="8" max="8" width="12.54296875" style="923" customWidth="1"/>
    <col min="9" max="9" width="10.81640625" style="923" customWidth="1"/>
    <col min="10" max="10" width="15.1796875" style="923" customWidth="1"/>
    <col min="11" max="11" width="10.1796875" style="923" customWidth="1"/>
    <col min="12" max="12" width="16" style="923" customWidth="1"/>
    <col min="13" max="13" width="19.26953125" style="1097" customWidth="1"/>
    <col min="14" max="16384" width="9.1796875" style="923"/>
  </cols>
  <sheetData>
    <row r="1" spans="1:13" ht="36">
      <c r="A1" s="1122" t="s">
        <v>212</v>
      </c>
      <c r="B1" s="1122" t="s">
        <v>213</v>
      </c>
      <c r="C1" s="1122" t="s">
        <v>214</v>
      </c>
      <c r="D1" s="1122" t="s">
        <v>215</v>
      </c>
      <c r="E1" s="1091" t="s">
        <v>216</v>
      </c>
      <c r="F1" s="1091" t="s">
        <v>217</v>
      </c>
      <c r="G1" s="1091" t="s">
        <v>218</v>
      </c>
      <c r="H1" s="1123" t="s">
        <v>219</v>
      </c>
      <c r="I1" s="1124" t="s">
        <v>220</v>
      </c>
      <c r="J1" s="1091" t="s">
        <v>867</v>
      </c>
      <c r="K1" s="1091" t="s">
        <v>222</v>
      </c>
      <c r="L1" s="1091" t="s">
        <v>223</v>
      </c>
      <c r="M1" s="1125" t="s">
        <v>224</v>
      </c>
    </row>
    <row r="2" spans="1:13" ht="36">
      <c r="A2" s="1098" t="s">
        <v>970</v>
      </c>
      <c r="B2" s="930" t="s">
        <v>260</v>
      </c>
      <c r="C2" s="930" t="s">
        <v>38</v>
      </c>
      <c r="D2" s="1030">
        <v>44508</v>
      </c>
      <c r="E2" s="930"/>
      <c r="F2" s="1127">
        <v>44507</v>
      </c>
      <c r="G2" s="1128">
        <v>9.375E-2</v>
      </c>
      <c r="H2" s="1128">
        <v>9.375E-2</v>
      </c>
      <c r="I2" s="968">
        <f t="shared" ref="I2:I12" si="0">H2</f>
        <v>9.375E-2</v>
      </c>
      <c r="J2" s="968" t="s">
        <v>971</v>
      </c>
      <c r="K2" s="930"/>
      <c r="L2" s="930" t="s">
        <v>95</v>
      </c>
      <c r="M2" s="1099" t="s">
        <v>972</v>
      </c>
    </row>
    <row r="3" spans="1:13">
      <c r="A3" s="1102"/>
      <c r="D3" s="1031"/>
      <c r="F3" s="1129">
        <v>44507</v>
      </c>
      <c r="G3" s="1130">
        <v>3.125E-2</v>
      </c>
      <c r="H3" s="1130">
        <v>3.125E-2</v>
      </c>
      <c r="I3" s="964">
        <f t="shared" si="0"/>
        <v>3.125E-2</v>
      </c>
      <c r="J3" s="964" t="s">
        <v>436</v>
      </c>
      <c r="M3" s="1103"/>
    </row>
    <row r="4" spans="1:13">
      <c r="A4" s="1102"/>
      <c r="D4" s="1031"/>
      <c r="F4" s="1129">
        <v>44508</v>
      </c>
      <c r="G4" s="1130">
        <v>4.1666666666666519E-2</v>
      </c>
      <c r="H4" s="1130">
        <v>4.1666666666666519E-2</v>
      </c>
      <c r="I4" s="964">
        <f t="shared" si="0"/>
        <v>4.1666666666666519E-2</v>
      </c>
      <c r="J4" s="964" t="s">
        <v>436</v>
      </c>
      <c r="M4" s="1103"/>
    </row>
    <row r="5" spans="1:13">
      <c r="A5" s="1100"/>
      <c r="B5" s="931"/>
      <c r="C5" s="931"/>
      <c r="D5" s="1032"/>
      <c r="E5" s="931"/>
      <c r="F5" s="1134">
        <v>44508</v>
      </c>
      <c r="G5" s="1135">
        <v>5.902777777777779E-2</v>
      </c>
      <c r="H5" s="1135">
        <v>5.902777777777779E-2</v>
      </c>
      <c r="I5" s="1135">
        <f t="shared" si="0"/>
        <v>5.902777777777779E-2</v>
      </c>
      <c r="J5" s="1135" t="s">
        <v>973</v>
      </c>
      <c r="K5" s="931"/>
      <c r="L5" s="931"/>
      <c r="M5" s="1101"/>
    </row>
    <row r="6" spans="1:13">
      <c r="A6" s="1102" t="s">
        <v>974</v>
      </c>
      <c r="B6" s="923" t="s">
        <v>332</v>
      </c>
      <c r="C6" s="923" t="s">
        <v>38</v>
      </c>
      <c r="D6" s="1031">
        <v>44519</v>
      </c>
      <c r="F6" s="1129">
        <v>44517</v>
      </c>
      <c r="G6" s="1130">
        <v>5.208333333333337E-2</v>
      </c>
      <c r="H6" s="1130">
        <v>5.208333333333337E-2</v>
      </c>
      <c r="I6" s="1130">
        <f t="shared" si="0"/>
        <v>5.208333333333337E-2</v>
      </c>
      <c r="J6" s="978" t="s">
        <v>975</v>
      </c>
      <c r="K6" s="1130">
        <v>5.208333333333337E-2</v>
      </c>
      <c r="M6" s="1103" t="s">
        <v>976</v>
      </c>
    </row>
    <row r="7" spans="1:13">
      <c r="A7" s="1102"/>
      <c r="B7" s="923" t="s">
        <v>228</v>
      </c>
      <c r="C7" s="893">
        <v>44786</v>
      </c>
      <c r="D7" s="1031">
        <v>44519</v>
      </c>
      <c r="F7" s="1031">
        <v>44517</v>
      </c>
      <c r="G7" s="964">
        <v>5.555555555555558E-2</v>
      </c>
      <c r="H7" s="964">
        <v>5.555555555555558E-2</v>
      </c>
      <c r="I7" s="964">
        <f t="shared" si="0"/>
        <v>5.555555555555558E-2</v>
      </c>
      <c r="J7" s="923" t="s">
        <v>480</v>
      </c>
      <c r="K7" s="964">
        <v>5.555555555555558E-2</v>
      </c>
      <c r="M7" s="1126"/>
    </row>
    <row r="8" spans="1:13">
      <c r="A8" s="1102"/>
      <c r="C8" s="893"/>
      <c r="D8" s="1031"/>
      <c r="F8" s="1031">
        <v>44517</v>
      </c>
      <c r="G8" s="964">
        <v>0.13194444444444442</v>
      </c>
      <c r="H8" s="964">
        <v>0.13194444444444442</v>
      </c>
      <c r="I8" s="964">
        <f t="shared" si="0"/>
        <v>0.13194444444444442</v>
      </c>
      <c r="J8" s="923" t="s">
        <v>480</v>
      </c>
      <c r="K8" s="964">
        <v>0.13194444444444442</v>
      </c>
      <c r="M8" s="1103"/>
    </row>
    <row r="9" spans="1:13">
      <c r="A9" s="1102"/>
      <c r="C9" s="893"/>
      <c r="D9" s="1031"/>
      <c r="F9" s="1031">
        <v>44518</v>
      </c>
      <c r="G9" s="964">
        <v>0.11111111111111116</v>
      </c>
      <c r="H9" s="964">
        <v>0.11111111111111116</v>
      </c>
      <c r="I9" s="964">
        <f t="shared" si="0"/>
        <v>0.11111111111111116</v>
      </c>
      <c r="J9" s="923" t="s">
        <v>480</v>
      </c>
      <c r="K9" s="964">
        <v>0.11111111111111116</v>
      </c>
      <c r="M9" s="1103"/>
    </row>
    <row r="10" spans="1:13">
      <c r="A10" s="1102"/>
      <c r="C10" s="893"/>
      <c r="D10" s="1031"/>
      <c r="F10" s="1031">
        <v>44518</v>
      </c>
      <c r="G10" s="964">
        <v>9.722222222222221E-2</v>
      </c>
      <c r="H10" s="964">
        <v>9.722222222222221E-2</v>
      </c>
      <c r="I10" s="964">
        <f t="shared" si="0"/>
        <v>9.722222222222221E-2</v>
      </c>
      <c r="J10" s="923" t="s">
        <v>480</v>
      </c>
      <c r="K10" s="964">
        <v>9.722222222222221E-2</v>
      </c>
      <c r="M10" s="1103"/>
    </row>
    <row r="11" spans="1:13">
      <c r="A11" s="1102"/>
      <c r="C11" s="893"/>
      <c r="D11" s="1031"/>
      <c r="F11" s="1031">
        <v>44518</v>
      </c>
      <c r="G11" s="964">
        <v>0.1284722222222221</v>
      </c>
      <c r="H11" s="964">
        <v>0.1284722222222221</v>
      </c>
      <c r="I11" s="964">
        <f t="shared" si="0"/>
        <v>0.1284722222222221</v>
      </c>
      <c r="J11" s="923" t="s">
        <v>480</v>
      </c>
      <c r="K11" s="964">
        <v>0.1284722222222221</v>
      </c>
      <c r="M11" s="1103"/>
    </row>
    <row r="12" spans="1:13">
      <c r="A12" s="1102"/>
      <c r="C12" s="893"/>
      <c r="D12" s="1031"/>
      <c r="F12" s="1031">
        <v>44519</v>
      </c>
      <c r="G12" s="964">
        <v>0.11805555555555558</v>
      </c>
      <c r="H12" s="964">
        <v>0.11805555555555558</v>
      </c>
      <c r="I12" s="964">
        <f t="shared" si="0"/>
        <v>0.11805555555555558</v>
      </c>
      <c r="J12" s="923" t="s">
        <v>480</v>
      </c>
      <c r="K12" s="964">
        <v>0.11805555555555558</v>
      </c>
      <c r="M12" s="1103"/>
    </row>
    <row r="13" spans="1:13" ht="24">
      <c r="A13" s="1100"/>
      <c r="B13" s="931"/>
      <c r="C13" s="966"/>
      <c r="D13" s="1032"/>
      <c r="E13" s="931"/>
      <c r="F13" s="1118">
        <v>44519</v>
      </c>
      <c r="G13" s="1120">
        <v>4.5138888888888888E-2</v>
      </c>
      <c r="H13" s="931"/>
      <c r="I13" s="931"/>
      <c r="J13" s="1119" t="s">
        <v>650</v>
      </c>
      <c r="K13" s="931"/>
      <c r="L13" s="931"/>
      <c r="M13" s="1108" t="s">
        <v>977</v>
      </c>
    </row>
    <row r="14" spans="1:13" ht="36">
      <c r="A14" s="1006" t="s">
        <v>978</v>
      </c>
      <c r="B14" s="963" t="s">
        <v>332</v>
      </c>
      <c r="C14" s="960">
        <v>44548</v>
      </c>
      <c r="D14" s="962">
        <v>44523</v>
      </c>
      <c r="E14" s="963"/>
      <c r="F14" s="1121">
        <v>44521</v>
      </c>
      <c r="G14" s="1009">
        <v>4.1666666666666741E-2</v>
      </c>
      <c r="H14" s="1131">
        <v>4.8611111111111112E-2</v>
      </c>
      <c r="I14" s="1002">
        <f>H14</f>
        <v>4.8611111111111112E-2</v>
      </c>
      <c r="J14" s="117" t="s">
        <v>609</v>
      </c>
      <c r="K14" s="963"/>
      <c r="L14" s="961"/>
      <c r="M14" s="851" t="s">
        <v>979</v>
      </c>
    </row>
    <row r="15" spans="1:13">
      <c r="A15" s="1006"/>
      <c r="B15" s="963" t="s">
        <v>315</v>
      </c>
      <c r="C15" s="960">
        <v>44632</v>
      </c>
      <c r="D15" s="962">
        <v>44523</v>
      </c>
      <c r="E15" s="963"/>
      <c r="F15" s="1031">
        <v>44522</v>
      </c>
      <c r="G15" s="964">
        <v>0.14583333333333334</v>
      </c>
      <c r="H15" s="964">
        <v>0.14583333333333334</v>
      </c>
      <c r="I15" s="1002">
        <f>H15</f>
        <v>0.14583333333333334</v>
      </c>
      <c r="J15" s="923" t="s">
        <v>316</v>
      </c>
      <c r="K15" s="963"/>
      <c r="L15" s="961"/>
      <c r="M15" s="851"/>
    </row>
    <row r="16" spans="1:13">
      <c r="A16" s="1008"/>
      <c r="B16" s="504" t="s">
        <v>313</v>
      </c>
      <c r="C16" s="840">
        <v>44733</v>
      </c>
      <c r="D16" s="929">
        <v>44523</v>
      </c>
      <c r="E16" s="504"/>
      <c r="F16" s="1032">
        <v>44522</v>
      </c>
      <c r="G16" s="969">
        <v>3.472222222222221E-2</v>
      </c>
      <c r="H16" s="969">
        <v>3.472222222222221E-2</v>
      </c>
      <c r="I16" s="1136">
        <f>H16</f>
        <v>3.472222222222221E-2</v>
      </c>
      <c r="J16" s="931" t="s">
        <v>611</v>
      </c>
      <c r="K16" s="504"/>
      <c r="L16" s="654"/>
      <c r="M16" s="1012"/>
    </row>
    <row r="17" spans="1:13">
      <c r="A17" s="1100" t="s">
        <v>881</v>
      </c>
      <c r="B17" s="931" t="s">
        <v>22</v>
      </c>
      <c r="C17" s="966">
        <v>44753</v>
      </c>
      <c r="D17" s="1032">
        <v>44523</v>
      </c>
      <c r="E17" s="931"/>
      <c r="F17" s="931"/>
      <c r="G17" s="931"/>
      <c r="H17" s="931"/>
      <c r="I17" s="931"/>
      <c r="J17" s="931"/>
      <c r="K17" s="931"/>
      <c r="L17" s="931"/>
      <c r="M17" s="1101"/>
    </row>
    <row r="18" spans="1:13" ht="24">
      <c r="G18" s="1051" t="s">
        <v>233</v>
      </c>
      <c r="H18" s="1132">
        <f>SUM(H2:H17)</f>
        <v>1.1493055555555554</v>
      </c>
    </row>
    <row r="19" spans="1:13" ht="13">
      <c r="G19" s="1001" t="s">
        <v>234</v>
      </c>
      <c r="H19" s="1133">
        <f>SUM(I2:I17)</f>
        <v>1.1493055555555554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6" sqref="E16"/>
    </sheetView>
  </sheetViews>
  <sheetFormatPr baseColWidth="10" defaultColWidth="8.7265625" defaultRowHeight="14.5"/>
  <cols>
    <col min="1" max="1" width="13.26953125" customWidth="1"/>
    <col min="2" max="2" width="11.1796875" customWidth="1"/>
    <col min="3" max="3" width="12.1796875" hidden="1" customWidth="1"/>
    <col min="4" max="4" width="12.1796875" customWidth="1"/>
    <col min="5" max="5" width="11.54296875" customWidth="1"/>
    <col min="6" max="6" width="9.1796875"/>
    <col min="7" max="7" width="8.7265625" hidden="1" customWidth="1"/>
  </cols>
  <sheetData>
    <row r="1" spans="1:7">
      <c r="B1" s="1489" t="s">
        <v>39</v>
      </c>
      <c r="C1" s="1489" t="s">
        <v>193</v>
      </c>
      <c r="D1" s="1489" t="s">
        <v>194</v>
      </c>
      <c r="E1" s="1489" t="s">
        <v>195</v>
      </c>
    </row>
    <row r="2" spans="1:7" ht="15.5">
      <c r="A2" t="s">
        <v>196</v>
      </c>
      <c r="B2" s="1763">
        <f>G2*24</f>
        <v>0</v>
      </c>
      <c r="C2" s="1763"/>
      <c r="D2" s="1763">
        <f t="shared" ref="D2:D13" si="0">B2+C2</f>
        <v>0</v>
      </c>
      <c r="E2" s="1763">
        <f>100-D2</f>
        <v>100</v>
      </c>
      <c r="G2" s="1766"/>
    </row>
    <row r="3" spans="1:7" ht="15.5">
      <c r="A3" t="s">
        <v>197</v>
      </c>
      <c r="B3" s="1763">
        <f t="shared" ref="B3:B13" si="1">G3*24</f>
        <v>0</v>
      </c>
      <c r="C3" s="1763"/>
      <c r="D3" s="1763">
        <f t="shared" si="0"/>
        <v>0</v>
      </c>
      <c r="E3" s="1763">
        <f t="shared" ref="E3:E13" si="2">100-D3</f>
        <v>100</v>
      </c>
      <c r="G3" s="1766"/>
    </row>
    <row r="4" spans="1:7" ht="15.5">
      <c r="A4" t="s">
        <v>198</v>
      </c>
      <c r="B4" s="1763">
        <f t="shared" si="1"/>
        <v>0</v>
      </c>
      <c r="C4" s="1763"/>
      <c r="D4" s="1763">
        <f t="shared" si="0"/>
        <v>0</v>
      </c>
      <c r="E4" s="1763">
        <f t="shared" si="2"/>
        <v>100</v>
      </c>
      <c r="G4" s="1769"/>
    </row>
    <row r="5" spans="1:7">
      <c r="A5" t="s">
        <v>199</v>
      </c>
      <c r="B5" s="1763">
        <f t="shared" si="1"/>
        <v>67</v>
      </c>
      <c r="C5" s="1763"/>
      <c r="D5" s="1763">
        <f t="shared" si="0"/>
        <v>67</v>
      </c>
      <c r="E5" s="1763">
        <f t="shared" si="2"/>
        <v>33</v>
      </c>
      <c r="G5" s="1784">
        <v>2.7916666666666665</v>
      </c>
    </row>
    <row r="6" spans="1:7">
      <c r="A6" t="s">
        <v>200</v>
      </c>
      <c r="B6" s="1763">
        <f t="shared" si="1"/>
        <v>46.166666666666664</v>
      </c>
      <c r="C6" s="1763"/>
      <c r="D6" s="1763">
        <f t="shared" si="0"/>
        <v>46.166666666666664</v>
      </c>
      <c r="E6" s="1763">
        <f t="shared" si="2"/>
        <v>53.833333333333336</v>
      </c>
      <c r="G6" s="1785">
        <v>1.9236111111111109</v>
      </c>
    </row>
    <row r="7" spans="1:7">
      <c r="A7" t="s">
        <v>201</v>
      </c>
      <c r="B7" s="1763">
        <f t="shared" si="1"/>
        <v>66.75</v>
      </c>
      <c r="C7" s="1763"/>
      <c r="D7" s="1763">
        <f t="shared" si="0"/>
        <v>66.75</v>
      </c>
      <c r="E7" s="1763">
        <f t="shared" si="2"/>
        <v>33.25</v>
      </c>
      <c r="G7" s="1785">
        <v>2.78125</v>
      </c>
    </row>
    <row r="8" spans="1:7">
      <c r="A8" t="s">
        <v>202</v>
      </c>
      <c r="B8" s="1763">
        <f t="shared" si="1"/>
        <v>30.583333333333336</v>
      </c>
      <c r="C8" s="1763"/>
      <c r="D8" s="1763">
        <f t="shared" si="0"/>
        <v>30.583333333333336</v>
      </c>
      <c r="E8" s="1763">
        <f t="shared" si="2"/>
        <v>69.416666666666657</v>
      </c>
      <c r="G8" s="1785">
        <v>1.2743055555555556</v>
      </c>
    </row>
    <row r="9" spans="1:7">
      <c r="A9" t="s">
        <v>203</v>
      </c>
      <c r="B9" s="1763">
        <f t="shared" si="1"/>
        <v>90.833333333333329</v>
      </c>
      <c r="C9" s="1763"/>
      <c r="D9" s="1763">
        <f t="shared" si="0"/>
        <v>90.833333333333329</v>
      </c>
      <c r="E9" s="1763">
        <f t="shared" si="2"/>
        <v>9.1666666666666714</v>
      </c>
      <c r="G9" s="1785">
        <v>3.7847222222222219</v>
      </c>
    </row>
    <row r="10" spans="1:7">
      <c r="A10" t="s">
        <v>204</v>
      </c>
      <c r="B10" s="1763">
        <f t="shared" si="1"/>
        <v>46.333333333333336</v>
      </c>
      <c r="C10" s="1763"/>
      <c r="D10" s="1763">
        <f t="shared" si="0"/>
        <v>46.333333333333336</v>
      </c>
      <c r="E10" s="1763">
        <f t="shared" si="2"/>
        <v>53.666666666666664</v>
      </c>
      <c r="G10" s="1785">
        <v>1.9305555555555556</v>
      </c>
    </row>
    <row r="11" spans="1:7">
      <c r="A11" t="s">
        <v>205</v>
      </c>
      <c r="B11" s="1763">
        <f t="shared" si="1"/>
        <v>67.166666666666671</v>
      </c>
      <c r="C11" s="1763"/>
      <c r="D11" s="1763">
        <f t="shared" si="0"/>
        <v>67.166666666666671</v>
      </c>
      <c r="E11" s="1763">
        <f t="shared" si="2"/>
        <v>32.833333333333329</v>
      </c>
      <c r="G11" s="1785">
        <v>2.7986111111111112</v>
      </c>
    </row>
    <row r="12" spans="1:7" ht="15.5">
      <c r="A12" t="s">
        <v>206</v>
      </c>
      <c r="B12" s="1763">
        <f t="shared" si="1"/>
        <v>42.083333333333336</v>
      </c>
      <c r="C12" s="1763"/>
      <c r="D12" s="1763">
        <f t="shared" si="0"/>
        <v>42.083333333333336</v>
      </c>
      <c r="E12" s="1763">
        <f t="shared" si="2"/>
        <v>57.916666666666664</v>
      </c>
      <c r="G12" s="1766">
        <v>1.7534722222222223</v>
      </c>
    </row>
    <row r="13" spans="1:7" ht="15.5">
      <c r="A13" t="s">
        <v>207</v>
      </c>
      <c r="B13" s="1763">
        <f t="shared" si="1"/>
        <v>30.416666666666668</v>
      </c>
      <c r="C13" s="1763"/>
      <c r="D13" s="1763">
        <f t="shared" si="0"/>
        <v>30.416666666666668</v>
      </c>
      <c r="E13" s="1763">
        <f t="shared" si="2"/>
        <v>69.583333333333329</v>
      </c>
      <c r="G13" s="1766">
        <v>1.2673611111111112</v>
      </c>
    </row>
    <row r="14" spans="1:7">
      <c r="A14" s="1489" t="s">
        <v>194</v>
      </c>
      <c r="B14" s="1768">
        <f>SUM(B2:B13)</f>
        <v>487.33333333333331</v>
      </c>
      <c r="C14" s="1768">
        <f>SUM(C2:C13)</f>
        <v>0</v>
      </c>
      <c r="D14" s="1768">
        <f>SUM(B14:C14)</f>
        <v>487.33333333333331</v>
      </c>
      <c r="E14" s="1768">
        <f>SUM(E2:E13)</f>
        <v>712.66666666666674</v>
      </c>
    </row>
    <row r="15" spans="1:7">
      <c r="D15" s="4"/>
      <c r="E15" s="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pane ySplit="1" topLeftCell="A4" activePane="bottomLeft" state="frozen"/>
      <selection pane="bottomLeft" activeCell="H8" sqref="H8"/>
    </sheetView>
  </sheetViews>
  <sheetFormatPr baseColWidth="10" defaultColWidth="9.1796875" defaultRowHeight="14.5"/>
  <cols>
    <col min="1" max="1" width="10" style="363" customWidth="1"/>
    <col min="2" max="2" width="9.54296875" style="12" customWidth="1"/>
    <col min="3" max="3" width="10.7265625" style="12" customWidth="1"/>
    <col min="4" max="4" width="10.54296875" style="12" customWidth="1"/>
    <col min="5" max="5" width="9.1796875" style="12"/>
    <col min="6" max="6" width="9.453125" style="12" bestFit="1" customWidth="1"/>
    <col min="7" max="7" width="12" style="12" customWidth="1"/>
    <col min="8" max="8" width="12.54296875" style="12" customWidth="1"/>
    <col min="9" max="9" width="9.1796875" style="12"/>
    <col min="10" max="10" width="15.1796875" style="12" customWidth="1"/>
    <col min="11" max="11" width="11.81640625" style="12" customWidth="1"/>
    <col min="12" max="12" width="16" style="12" customWidth="1"/>
    <col min="13" max="13" width="18.7265625" style="363" customWidth="1"/>
    <col min="14" max="16384" width="9.1796875" style="12"/>
  </cols>
  <sheetData>
    <row r="1" spans="1:13" ht="48" customHeight="1">
      <c r="A1" s="806" t="s">
        <v>212</v>
      </c>
      <c r="B1" s="806" t="s">
        <v>213</v>
      </c>
      <c r="C1" s="806" t="s">
        <v>214</v>
      </c>
      <c r="D1" s="806" t="s">
        <v>215</v>
      </c>
      <c r="E1" s="1088" t="s">
        <v>216</v>
      </c>
      <c r="F1" s="1088" t="s">
        <v>217</v>
      </c>
      <c r="G1" s="1088" t="s">
        <v>218</v>
      </c>
      <c r="H1" s="1089" t="s">
        <v>219</v>
      </c>
      <c r="I1" s="1090" t="s">
        <v>220</v>
      </c>
      <c r="J1" s="1091" t="s">
        <v>867</v>
      </c>
      <c r="K1" s="1088" t="s">
        <v>222</v>
      </c>
      <c r="L1" s="1088" t="s">
        <v>223</v>
      </c>
      <c r="M1" s="1092" t="s">
        <v>224</v>
      </c>
    </row>
    <row r="2" spans="1:13" ht="57.75" customHeight="1">
      <c r="A2" s="1104" t="s">
        <v>877</v>
      </c>
      <c r="B2" s="930" t="s">
        <v>260</v>
      </c>
      <c r="C2" s="930" t="s">
        <v>38</v>
      </c>
      <c r="D2" s="1030">
        <v>44500</v>
      </c>
      <c r="E2" s="930"/>
      <c r="F2" s="1030">
        <v>44498</v>
      </c>
      <c r="G2" s="968">
        <v>6.25E-2</v>
      </c>
      <c r="H2" s="968">
        <v>6.25E-2</v>
      </c>
      <c r="I2" s="968">
        <f>H2</f>
        <v>6.25E-2</v>
      </c>
      <c r="J2" s="930" t="s">
        <v>667</v>
      </c>
      <c r="K2" s="968">
        <v>6.25E-2</v>
      </c>
      <c r="L2" s="930" t="s">
        <v>95</v>
      </c>
      <c r="M2" s="1099" t="s">
        <v>980</v>
      </c>
    </row>
    <row r="3" spans="1:13">
      <c r="A3" s="1105"/>
      <c r="B3" s="923"/>
      <c r="C3" s="923"/>
      <c r="D3" s="1031"/>
      <c r="E3" s="923"/>
      <c r="F3" s="1031">
        <v>44499</v>
      </c>
      <c r="G3" s="964">
        <v>9.0277777777777776E-2</v>
      </c>
      <c r="H3" s="964">
        <v>9.0277777777777776E-2</v>
      </c>
      <c r="I3" s="964">
        <f>H3</f>
        <v>9.0277777777777776E-2</v>
      </c>
      <c r="J3" s="923" t="s">
        <v>325</v>
      </c>
      <c r="K3" s="964">
        <v>9.0277777777777776E-2</v>
      </c>
      <c r="L3" s="923"/>
      <c r="M3" s="1039"/>
    </row>
    <row r="4" spans="1:13">
      <c r="A4" s="1105"/>
      <c r="B4" s="923"/>
      <c r="C4" s="923"/>
      <c r="D4" s="1031"/>
      <c r="E4" s="923"/>
      <c r="F4" s="1031">
        <v>44499</v>
      </c>
      <c r="G4" s="964">
        <v>0.10416666666666663</v>
      </c>
      <c r="H4" s="964">
        <v>0.10416666666666663</v>
      </c>
      <c r="I4" s="964">
        <f>H4</f>
        <v>0.10416666666666663</v>
      </c>
      <c r="J4" s="923" t="s">
        <v>325</v>
      </c>
      <c r="K4" s="964">
        <v>0.10416666666666663</v>
      </c>
      <c r="L4" s="923"/>
      <c r="M4" s="1039"/>
    </row>
    <row r="5" spans="1:13">
      <c r="A5" s="1105"/>
      <c r="B5" s="923"/>
      <c r="C5" s="923"/>
      <c r="D5" s="1031"/>
      <c r="E5" s="923"/>
      <c r="F5" s="1031">
        <v>44499</v>
      </c>
      <c r="G5" s="964">
        <v>9.027777777777779E-2</v>
      </c>
      <c r="H5" s="964">
        <v>9.027777777777779E-2</v>
      </c>
      <c r="I5" s="964">
        <f>H5</f>
        <v>9.027777777777779E-2</v>
      </c>
      <c r="J5" s="923" t="s">
        <v>325</v>
      </c>
      <c r="K5" s="964">
        <v>9.027777777777779E-2</v>
      </c>
      <c r="L5" s="923"/>
      <c r="M5" s="1039"/>
    </row>
    <row r="6" spans="1:13">
      <c r="A6" s="1106"/>
      <c r="B6" s="931"/>
      <c r="C6" s="931"/>
      <c r="D6" s="1032"/>
      <c r="E6" s="931"/>
      <c r="F6" s="1032">
        <v>44500</v>
      </c>
      <c r="G6" s="969">
        <v>3.1250000000000007E-2</v>
      </c>
      <c r="H6" s="969">
        <v>3.1250000000000007E-2</v>
      </c>
      <c r="I6" s="969">
        <f>H6</f>
        <v>3.1250000000000007E-2</v>
      </c>
      <c r="J6" s="931" t="s">
        <v>327</v>
      </c>
      <c r="K6" s="969">
        <v>3.1250000000000007E-2</v>
      </c>
      <c r="L6" s="931"/>
      <c r="M6" s="1107"/>
    </row>
    <row r="7" spans="1:13" ht="24">
      <c r="G7" s="1051" t="s">
        <v>233</v>
      </c>
      <c r="H7" s="450">
        <f>SUM(H2:H6)</f>
        <v>0.37847222222222221</v>
      </c>
    </row>
    <row r="8" spans="1:13">
      <c r="G8" s="845" t="s">
        <v>234</v>
      </c>
      <c r="H8" s="450">
        <f>SUM(I2:I6)</f>
        <v>0.37847222222222221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workbookViewId="0">
      <pane ySplit="1" topLeftCell="A42" activePane="bottomLeft" state="frozen"/>
      <selection pane="bottomLeft" activeCell="I57" sqref="I57"/>
    </sheetView>
  </sheetViews>
  <sheetFormatPr baseColWidth="10" defaultColWidth="9.1796875" defaultRowHeight="14.5"/>
  <cols>
    <col min="1" max="1" width="8.81640625" style="5" customWidth="1"/>
    <col min="2" max="2" width="8.26953125" style="5" customWidth="1"/>
    <col min="3" max="3" width="10.453125" style="12" customWidth="1"/>
    <col min="4" max="4" width="9.1796875" style="12"/>
    <col min="5" max="5" width="9.1796875" style="5"/>
    <col min="6" max="6" width="10.1796875" style="5" customWidth="1"/>
    <col min="7" max="7" width="13.81640625" style="5" bestFit="1" customWidth="1"/>
    <col min="8" max="8" width="9.1796875" style="12"/>
    <col min="9" max="9" width="9.1796875" style="5"/>
    <col min="10" max="10" width="15.26953125" style="5" bestFit="1" customWidth="1"/>
    <col min="11" max="11" width="12.81640625" style="5" bestFit="1" customWidth="1"/>
    <col min="12" max="12" width="9.54296875" style="5" customWidth="1"/>
    <col min="13" max="13" width="13.26953125" style="5" customWidth="1"/>
    <col min="14" max="14" width="34.54296875" style="5" customWidth="1"/>
    <col min="15" max="15" width="10.26953125" style="5" customWidth="1"/>
    <col min="16" max="16384" width="9.1796875" style="5"/>
  </cols>
  <sheetData>
    <row r="1" spans="1:14" ht="39">
      <c r="A1" s="1022" t="s">
        <v>212</v>
      </c>
      <c r="B1" s="1023" t="s">
        <v>213</v>
      </c>
      <c r="C1" s="1023" t="s">
        <v>214</v>
      </c>
      <c r="D1" s="1023" t="s">
        <v>215</v>
      </c>
      <c r="E1" s="1024" t="s">
        <v>216</v>
      </c>
      <c r="F1" s="1025" t="s">
        <v>235</v>
      </c>
      <c r="G1" s="1026" t="s">
        <v>217</v>
      </c>
      <c r="H1" s="1024" t="s">
        <v>236</v>
      </c>
      <c r="I1" s="1027" t="s">
        <v>220</v>
      </c>
      <c r="J1" s="1024" t="s">
        <v>237</v>
      </c>
      <c r="K1" s="1024" t="s">
        <v>238</v>
      </c>
      <c r="L1" s="1024" t="s">
        <v>239</v>
      </c>
      <c r="M1" s="1024" t="s">
        <v>223</v>
      </c>
      <c r="N1" s="1024" t="s">
        <v>224</v>
      </c>
    </row>
    <row r="2" spans="1:14" ht="36">
      <c r="A2" s="877" t="s">
        <v>981</v>
      </c>
      <c r="B2" s="875" t="s">
        <v>260</v>
      </c>
      <c r="C2" s="1030">
        <v>44482</v>
      </c>
      <c r="D2" s="1030">
        <v>44473</v>
      </c>
      <c r="E2" s="875">
        <v>8.5</v>
      </c>
      <c r="F2" s="875">
        <v>9.8000000000000007</v>
      </c>
      <c r="G2" s="1109">
        <v>44473.433333333334</v>
      </c>
      <c r="H2" s="946">
        <v>2.91</v>
      </c>
      <c r="I2" s="875">
        <f>H2</f>
        <v>2.91</v>
      </c>
      <c r="J2" s="1116" t="s">
        <v>982</v>
      </c>
      <c r="K2" s="823" t="s">
        <v>983</v>
      </c>
      <c r="L2" s="875"/>
      <c r="M2" s="1083" t="s">
        <v>95</v>
      </c>
      <c r="N2" s="900" t="s">
        <v>984</v>
      </c>
    </row>
    <row r="3" spans="1:14" ht="21.75" customHeight="1">
      <c r="A3" s="886"/>
      <c r="B3" s="874" t="s">
        <v>332</v>
      </c>
      <c r="C3" s="1031">
        <v>44482</v>
      </c>
      <c r="D3" s="1031">
        <v>44474</v>
      </c>
      <c r="E3" s="874"/>
      <c r="F3" s="874"/>
      <c r="G3" s="1110">
        <v>44473.686805555553</v>
      </c>
      <c r="H3" s="948">
        <v>0.49</v>
      </c>
      <c r="I3" s="874">
        <f>H3</f>
        <v>0.49</v>
      </c>
      <c r="J3" s="1033" t="s">
        <v>985</v>
      </c>
      <c r="K3" s="1033" t="s">
        <v>986</v>
      </c>
      <c r="L3" s="874"/>
      <c r="M3" s="1082" t="s">
        <v>24</v>
      </c>
      <c r="N3" s="902" t="s">
        <v>448</v>
      </c>
    </row>
    <row r="4" spans="1:14">
      <c r="A4" s="886"/>
      <c r="B4" s="874" t="s">
        <v>254</v>
      </c>
      <c r="C4" s="1031">
        <v>44666</v>
      </c>
      <c r="D4" s="1031">
        <v>44474</v>
      </c>
      <c r="E4" s="874"/>
      <c r="F4" s="874"/>
      <c r="G4" s="1110">
        <v>44473.743055555555</v>
      </c>
      <c r="H4" s="948">
        <v>0.99</v>
      </c>
      <c r="I4" s="874">
        <f>H4</f>
        <v>0.99</v>
      </c>
      <c r="J4" s="1033" t="s">
        <v>408</v>
      </c>
      <c r="K4" s="1033" t="s">
        <v>987</v>
      </c>
      <c r="L4" s="874"/>
      <c r="M4" s="1082" t="s">
        <v>46</v>
      </c>
      <c r="N4" s="888"/>
    </row>
    <row r="5" spans="1:14">
      <c r="A5" s="886"/>
      <c r="B5" s="874"/>
      <c r="C5" s="1031"/>
      <c r="D5" s="1031"/>
      <c r="E5" s="874"/>
      <c r="F5" s="874"/>
      <c r="G5" s="1110">
        <v>44474.370138888888</v>
      </c>
      <c r="H5" s="948">
        <v>0.62</v>
      </c>
      <c r="I5" s="874">
        <f>H5</f>
        <v>0.62</v>
      </c>
      <c r="J5" s="1033" t="s">
        <v>408</v>
      </c>
      <c r="K5" s="1033" t="s">
        <v>987</v>
      </c>
      <c r="L5" s="874"/>
      <c r="M5" s="1082"/>
      <c r="N5" s="888"/>
    </row>
    <row r="6" spans="1:14">
      <c r="A6" s="886"/>
      <c r="B6" s="874"/>
      <c r="C6" s="1031"/>
      <c r="D6" s="1031"/>
      <c r="E6" s="874"/>
      <c r="F6" s="874"/>
      <c r="G6" s="1110">
        <v>44474.426388888889</v>
      </c>
      <c r="H6" s="948">
        <v>0.18</v>
      </c>
      <c r="I6" s="874">
        <f>H6</f>
        <v>0.18</v>
      </c>
      <c r="J6" s="1033" t="s">
        <v>988</v>
      </c>
      <c r="K6" s="1033" t="s">
        <v>986</v>
      </c>
      <c r="L6" s="874"/>
      <c r="M6" s="1082"/>
      <c r="N6" s="888"/>
    </row>
    <row r="7" spans="1:14" ht="24">
      <c r="A7" s="886"/>
      <c r="B7" s="874"/>
      <c r="C7" s="1031"/>
      <c r="D7" s="1031"/>
      <c r="E7" s="874"/>
      <c r="F7" s="874"/>
      <c r="G7" s="1115">
        <v>44474.478472222225</v>
      </c>
      <c r="H7" s="910">
        <v>0.41</v>
      </c>
      <c r="I7" s="134"/>
      <c r="J7" s="906" t="s">
        <v>989</v>
      </c>
      <c r="K7" s="991" t="s">
        <v>986</v>
      </c>
      <c r="L7" s="134"/>
      <c r="M7" s="1199"/>
      <c r="N7" s="988" t="s">
        <v>990</v>
      </c>
    </row>
    <row r="8" spans="1:14">
      <c r="A8" s="886"/>
      <c r="B8" s="874"/>
      <c r="C8" s="1031"/>
      <c r="D8" s="1031"/>
      <c r="E8" s="874"/>
      <c r="F8" s="874"/>
      <c r="G8" s="1110">
        <v>44474.555555555555</v>
      </c>
      <c r="H8" s="948">
        <v>2.5099999999999998</v>
      </c>
      <c r="I8" s="874">
        <f t="shared" ref="I8:I15" si="0">H8</f>
        <v>2.5099999999999998</v>
      </c>
      <c r="J8" s="1033" t="s">
        <v>985</v>
      </c>
      <c r="K8" s="1033" t="s">
        <v>991</v>
      </c>
      <c r="L8" s="874"/>
      <c r="M8" s="1082"/>
      <c r="N8" s="1183" t="s">
        <v>992</v>
      </c>
    </row>
    <row r="9" spans="1:14">
      <c r="A9" s="881"/>
      <c r="B9" s="882"/>
      <c r="C9" s="1032"/>
      <c r="D9" s="1032"/>
      <c r="E9" s="882"/>
      <c r="F9" s="882"/>
      <c r="G9" s="1111">
        <v>44474.695833333331</v>
      </c>
      <c r="H9" s="950">
        <v>2.2400000000000002</v>
      </c>
      <c r="I9" s="882">
        <f t="shared" si="0"/>
        <v>2.2400000000000002</v>
      </c>
      <c r="J9" s="1045" t="s">
        <v>408</v>
      </c>
      <c r="K9" s="1045" t="s">
        <v>993</v>
      </c>
      <c r="L9" s="882"/>
      <c r="M9" s="1081"/>
      <c r="N9" s="885"/>
    </row>
    <row r="10" spans="1:14">
      <c r="A10" s="886" t="s">
        <v>994</v>
      </c>
      <c r="B10" s="874" t="s">
        <v>260</v>
      </c>
      <c r="C10" s="1031">
        <v>44482</v>
      </c>
      <c r="D10" s="1031">
        <v>44475</v>
      </c>
      <c r="E10" s="874">
        <v>10</v>
      </c>
      <c r="F10" s="874">
        <v>8.9</v>
      </c>
      <c r="G10" s="1110">
        <v>44475.433333333334</v>
      </c>
      <c r="H10" s="948">
        <v>1.69</v>
      </c>
      <c r="I10" s="874">
        <f t="shared" si="0"/>
        <v>1.69</v>
      </c>
      <c r="J10" s="1033" t="s">
        <v>410</v>
      </c>
      <c r="K10" s="1033" t="s">
        <v>986</v>
      </c>
      <c r="L10" s="874"/>
      <c r="M10" s="1082" t="s">
        <v>95</v>
      </c>
      <c r="N10" s="888" t="s">
        <v>995</v>
      </c>
    </row>
    <row r="11" spans="1:14">
      <c r="A11" s="886"/>
      <c r="B11" s="874" t="s">
        <v>332</v>
      </c>
      <c r="C11" s="1031">
        <v>44483</v>
      </c>
      <c r="D11" s="1031">
        <v>44476</v>
      </c>
      <c r="E11" s="874"/>
      <c r="F11" s="874"/>
      <c r="G11" s="1110">
        <v>44475.568055555559</v>
      </c>
      <c r="H11" s="948">
        <v>1.2</v>
      </c>
      <c r="I11" s="874">
        <f t="shared" si="0"/>
        <v>1.2</v>
      </c>
      <c r="J11" s="1033" t="s">
        <v>414</v>
      </c>
      <c r="K11" s="1033" t="s">
        <v>996</v>
      </c>
      <c r="L11" s="874"/>
      <c r="M11" s="1082" t="s">
        <v>655</v>
      </c>
      <c r="N11" s="902"/>
    </row>
    <row r="12" spans="1:14" ht="24">
      <c r="A12" s="886"/>
      <c r="B12" s="874"/>
      <c r="C12" s="1031"/>
      <c r="D12" s="1031"/>
      <c r="E12" s="874"/>
      <c r="F12" s="874"/>
      <c r="G12" s="1110">
        <v>44475.668749999997</v>
      </c>
      <c r="H12" s="948">
        <v>1.65</v>
      </c>
      <c r="I12" s="874">
        <f t="shared" si="0"/>
        <v>1.65</v>
      </c>
      <c r="J12" s="1033" t="s">
        <v>997</v>
      </c>
      <c r="K12" s="898" t="s">
        <v>998</v>
      </c>
      <c r="L12" s="874"/>
      <c r="M12" s="1082"/>
      <c r="N12" s="1183" t="s">
        <v>999</v>
      </c>
    </row>
    <row r="13" spans="1:14">
      <c r="A13" s="886"/>
      <c r="B13" s="874"/>
      <c r="C13" s="1031"/>
      <c r="D13" s="1031"/>
      <c r="E13" s="874"/>
      <c r="F13" s="874"/>
      <c r="G13" s="1110">
        <v>44475.759027777778</v>
      </c>
      <c r="H13" s="948">
        <v>0.92</v>
      </c>
      <c r="I13" s="874">
        <f t="shared" si="0"/>
        <v>0.92</v>
      </c>
      <c r="J13" s="1033" t="s">
        <v>1000</v>
      </c>
      <c r="K13" s="1033" t="s">
        <v>986</v>
      </c>
      <c r="L13" s="874"/>
      <c r="M13" s="1082"/>
      <c r="N13" s="902"/>
    </row>
    <row r="14" spans="1:14" ht="24">
      <c r="A14" s="886"/>
      <c r="B14" s="874"/>
      <c r="C14" s="1031"/>
      <c r="D14" s="1031"/>
      <c r="E14" s="874"/>
      <c r="F14" s="874"/>
      <c r="G14" s="1110">
        <v>44476.390972222223</v>
      </c>
      <c r="H14" s="948">
        <v>3.34</v>
      </c>
      <c r="I14" s="874">
        <f t="shared" si="0"/>
        <v>3.34</v>
      </c>
      <c r="J14" s="1033" t="s">
        <v>997</v>
      </c>
      <c r="K14" s="898" t="s">
        <v>1001</v>
      </c>
      <c r="L14" s="874"/>
      <c r="M14" s="1082"/>
      <c r="N14" s="902"/>
    </row>
    <row r="15" spans="1:14" ht="24">
      <c r="A15" s="877" t="s">
        <v>1002</v>
      </c>
      <c r="B15" s="875" t="s">
        <v>260</v>
      </c>
      <c r="C15" s="1030">
        <v>44505</v>
      </c>
      <c r="D15" s="1030">
        <v>44477</v>
      </c>
      <c r="E15" s="875">
        <v>4.5</v>
      </c>
      <c r="F15" s="875">
        <v>4.0999999999999996</v>
      </c>
      <c r="G15" s="976">
        <v>44477.393750000003</v>
      </c>
      <c r="H15" s="834">
        <v>1.18</v>
      </c>
      <c r="I15" s="892">
        <f t="shared" si="0"/>
        <v>1.18</v>
      </c>
      <c r="J15" s="1178" t="s">
        <v>1003</v>
      </c>
      <c r="K15" s="1178" t="s">
        <v>1004</v>
      </c>
      <c r="L15" s="875"/>
      <c r="M15" s="1083" t="s">
        <v>24</v>
      </c>
      <c r="N15" s="880" t="s">
        <v>1005</v>
      </c>
    </row>
    <row r="16" spans="1:14" ht="36">
      <c r="A16" s="886"/>
      <c r="B16" s="874" t="s">
        <v>346</v>
      </c>
      <c r="C16" s="1031">
        <v>44505</v>
      </c>
      <c r="D16" s="1031">
        <v>44483</v>
      </c>
      <c r="E16" s="874"/>
      <c r="F16" s="874"/>
      <c r="G16" s="1115">
        <v>44478.436111111114</v>
      </c>
      <c r="H16" s="910">
        <v>3.02</v>
      </c>
      <c r="I16" s="874"/>
      <c r="J16" s="991" t="s">
        <v>1006</v>
      </c>
      <c r="K16" s="991" t="s">
        <v>986</v>
      </c>
      <c r="L16" s="874"/>
      <c r="M16" s="1082" t="s">
        <v>46</v>
      </c>
      <c r="N16" s="988" t="s">
        <v>1007</v>
      </c>
    </row>
    <row r="17" spans="1:14">
      <c r="A17" s="886"/>
      <c r="B17" s="874" t="s">
        <v>345</v>
      </c>
      <c r="C17" s="1031">
        <v>44505</v>
      </c>
      <c r="D17" s="1031">
        <v>44483</v>
      </c>
      <c r="E17" s="874"/>
      <c r="F17" s="874"/>
      <c r="G17" s="1115">
        <v>44481.573611111111</v>
      </c>
      <c r="H17" s="910">
        <v>0.96</v>
      </c>
      <c r="I17" s="874"/>
      <c r="J17" s="991"/>
      <c r="K17" s="906" t="s">
        <v>1008</v>
      </c>
      <c r="L17" s="874"/>
      <c r="M17" s="1082" t="s">
        <v>46</v>
      </c>
      <c r="N17" s="888"/>
    </row>
    <row r="18" spans="1:14">
      <c r="A18" s="886"/>
      <c r="B18" s="874"/>
      <c r="C18" s="1031"/>
      <c r="D18" s="1031"/>
      <c r="E18" s="874"/>
      <c r="F18" s="874"/>
      <c r="G18" s="1115">
        <v>44482.431944444441</v>
      </c>
      <c r="H18" s="910">
        <v>2.82</v>
      </c>
      <c r="I18" s="874"/>
      <c r="J18" s="991" t="s">
        <v>1009</v>
      </c>
      <c r="K18" s="991" t="s">
        <v>986</v>
      </c>
      <c r="L18" s="874"/>
      <c r="M18" s="1082"/>
      <c r="N18" s="888"/>
    </row>
    <row r="19" spans="1:14" ht="36">
      <c r="A19" s="881"/>
      <c r="B19" s="882"/>
      <c r="C19" s="1032"/>
      <c r="D19" s="1032"/>
      <c r="E19" s="882"/>
      <c r="F19" s="882"/>
      <c r="G19" s="1111">
        <v>44483.425000000003</v>
      </c>
      <c r="H19" s="950">
        <v>2.83</v>
      </c>
      <c r="I19" s="882">
        <f t="shared" ref="I19:I31" si="1">H19</f>
        <v>2.83</v>
      </c>
      <c r="J19" s="1045" t="s">
        <v>1010</v>
      </c>
      <c r="K19" s="928" t="s">
        <v>1011</v>
      </c>
      <c r="L19" s="882"/>
      <c r="M19" s="1081"/>
      <c r="N19" s="885" t="s">
        <v>1012</v>
      </c>
    </row>
    <row r="20" spans="1:14" ht="48">
      <c r="A20" s="886" t="s">
        <v>1013</v>
      </c>
      <c r="B20" s="874" t="s">
        <v>1014</v>
      </c>
      <c r="C20" s="1031">
        <v>44506</v>
      </c>
      <c r="D20" s="1031">
        <v>44483</v>
      </c>
      <c r="E20" s="874">
        <v>2.5</v>
      </c>
      <c r="F20" s="874">
        <v>2.5</v>
      </c>
      <c r="G20" s="1110">
        <v>44483.650694444441</v>
      </c>
      <c r="H20" s="948">
        <v>2.48</v>
      </c>
      <c r="I20" s="874">
        <f t="shared" si="1"/>
        <v>2.48</v>
      </c>
      <c r="J20" s="1033" t="s">
        <v>1015</v>
      </c>
      <c r="K20" s="898" t="s">
        <v>1016</v>
      </c>
      <c r="L20" s="874"/>
      <c r="M20" s="1082" t="s">
        <v>661</v>
      </c>
      <c r="N20" s="902" t="s">
        <v>1017</v>
      </c>
    </row>
    <row r="21" spans="1:14" ht="48">
      <c r="A21" s="877" t="s">
        <v>1018</v>
      </c>
      <c r="B21" s="875" t="s">
        <v>260</v>
      </c>
      <c r="C21" s="1030">
        <v>44485</v>
      </c>
      <c r="D21" s="1030">
        <v>44485</v>
      </c>
      <c r="E21" s="875">
        <v>8</v>
      </c>
      <c r="F21" s="875">
        <v>11.7</v>
      </c>
      <c r="G21" s="1109">
        <v>44484.55972222222</v>
      </c>
      <c r="H21" s="834">
        <v>4.12</v>
      </c>
      <c r="I21" s="875">
        <f t="shared" si="1"/>
        <v>4.12</v>
      </c>
      <c r="J21" s="1116" t="s">
        <v>425</v>
      </c>
      <c r="K21" s="1116" t="s">
        <v>782</v>
      </c>
      <c r="L21" s="875"/>
      <c r="M21" s="1083" t="s">
        <v>95</v>
      </c>
      <c r="N21" s="900" t="s">
        <v>1019</v>
      </c>
    </row>
    <row r="22" spans="1:14" ht="24">
      <c r="A22" s="886"/>
      <c r="B22" s="874" t="s">
        <v>332</v>
      </c>
      <c r="C22" s="1031">
        <v>44485</v>
      </c>
      <c r="D22" s="1031">
        <v>44484</v>
      </c>
      <c r="E22" s="874"/>
      <c r="F22" s="874"/>
      <c r="G22" s="977">
        <v>44484.756944444445</v>
      </c>
      <c r="H22" s="819">
        <v>2.5299999999999998</v>
      </c>
      <c r="I22" s="1117">
        <f t="shared" si="1"/>
        <v>2.5299999999999998</v>
      </c>
      <c r="J22" s="1044" t="s">
        <v>425</v>
      </c>
      <c r="K22" s="958" t="s">
        <v>1020</v>
      </c>
      <c r="L22" s="874"/>
      <c r="M22" s="1082" t="s">
        <v>24</v>
      </c>
      <c r="N22" s="902" t="s">
        <v>1021</v>
      </c>
    </row>
    <row r="23" spans="1:14" ht="24">
      <c r="A23" s="886"/>
      <c r="B23" s="874" t="s">
        <v>346</v>
      </c>
      <c r="C23" s="1031">
        <v>44670</v>
      </c>
      <c r="D23" s="1031">
        <v>44485</v>
      </c>
      <c r="E23" s="874"/>
      <c r="F23" s="874"/>
      <c r="G23" s="1110">
        <v>44485.494444444441</v>
      </c>
      <c r="H23" s="948">
        <v>1.7</v>
      </c>
      <c r="I23" s="874">
        <f t="shared" si="1"/>
        <v>1.7</v>
      </c>
      <c r="J23" s="1033" t="s">
        <v>425</v>
      </c>
      <c r="K23" s="1033" t="s">
        <v>1022</v>
      </c>
      <c r="L23" s="874"/>
      <c r="M23" s="1082" t="s">
        <v>46</v>
      </c>
      <c r="N23" s="902" t="s">
        <v>1023</v>
      </c>
    </row>
    <row r="24" spans="1:14">
      <c r="A24" s="881"/>
      <c r="B24" s="882"/>
      <c r="C24" s="1032"/>
      <c r="D24" s="1032"/>
      <c r="E24" s="882"/>
      <c r="F24" s="882"/>
      <c r="G24" s="982">
        <v>44485.620138888888</v>
      </c>
      <c r="H24" s="983">
        <v>1.34</v>
      </c>
      <c r="I24" s="942">
        <f t="shared" si="1"/>
        <v>1.34</v>
      </c>
      <c r="J24" s="1179" t="s">
        <v>425</v>
      </c>
      <c r="K24" s="1179" t="s">
        <v>1022</v>
      </c>
      <c r="L24" s="882"/>
      <c r="M24" s="1081"/>
      <c r="N24" s="885"/>
    </row>
    <row r="25" spans="1:14">
      <c r="A25" s="886" t="s">
        <v>1024</v>
      </c>
      <c r="B25" s="874" t="s">
        <v>332</v>
      </c>
      <c r="C25" s="1031">
        <v>44485</v>
      </c>
      <c r="D25" s="1031">
        <v>44487</v>
      </c>
      <c r="E25" s="874">
        <v>5.5</v>
      </c>
      <c r="F25" s="874">
        <v>6.7</v>
      </c>
      <c r="G25" s="1110">
        <v>44487.463194444441</v>
      </c>
      <c r="H25" s="948">
        <v>0.51</v>
      </c>
      <c r="I25" s="874">
        <f t="shared" si="1"/>
        <v>0.51</v>
      </c>
      <c r="J25" s="1033" t="s">
        <v>424</v>
      </c>
      <c r="K25" s="1033" t="s">
        <v>242</v>
      </c>
      <c r="L25" s="874"/>
      <c r="M25" s="1082" t="s">
        <v>24</v>
      </c>
      <c r="N25" s="902" t="s">
        <v>1025</v>
      </c>
    </row>
    <row r="26" spans="1:14">
      <c r="A26" s="886"/>
      <c r="B26" s="874" t="s">
        <v>227</v>
      </c>
      <c r="C26" s="1031">
        <v>44670</v>
      </c>
      <c r="D26" s="1031">
        <v>44487</v>
      </c>
      <c r="E26" s="874"/>
      <c r="F26" s="874"/>
      <c r="G26" s="1110">
        <v>44487.5625</v>
      </c>
      <c r="H26" s="948">
        <v>3.38</v>
      </c>
      <c r="I26" s="874">
        <f t="shared" si="1"/>
        <v>3.38</v>
      </c>
      <c r="J26" s="1033" t="s">
        <v>421</v>
      </c>
      <c r="K26" s="1033" t="s">
        <v>1026</v>
      </c>
      <c r="L26" s="874"/>
      <c r="M26" s="1082"/>
      <c r="N26" s="888"/>
    </row>
    <row r="27" spans="1:14">
      <c r="A27" s="886"/>
      <c r="B27" s="874"/>
      <c r="C27" s="1031"/>
      <c r="D27" s="1031"/>
      <c r="E27" s="874"/>
      <c r="F27" s="874"/>
      <c r="G27" s="977">
        <v>44487.720138888886</v>
      </c>
      <c r="H27" s="819">
        <v>0.42</v>
      </c>
      <c r="I27" s="1117">
        <f t="shared" si="1"/>
        <v>0.42</v>
      </c>
      <c r="J27" s="1044" t="s">
        <v>422</v>
      </c>
      <c r="K27" s="1044" t="s">
        <v>242</v>
      </c>
      <c r="L27" s="1117"/>
      <c r="M27" s="1082"/>
      <c r="N27" s="1185" t="s">
        <v>1027</v>
      </c>
    </row>
    <row r="28" spans="1:14" ht="36">
      <c r="A28" s="886"/>
      <c r="B28" s="874"/>
      <c r="C28" s="1031"/>
      <c r="D28" s="1031"/>
      <c r="E28" s="874"/>
      <c r="F28" s="874"/>
      <c r="G28" s="977">
        <v>44487.749305555553</v>
      </c>
      <c r="H28" s="819">
        <v>1.98</v>
      </c>
      <c r="I28" s="1117">
        <f t="shared" si="1"/>
        <v>1.98</v>
      </c>
      <c r="J28" s="1044" t="s">
        <v>425</v>
      </c>
      <c r="K28" s="958" t="s">
        <v>1028</v>
      </c>
      <c r="L28" s="874"/>
      <c r="M28" s="1082"/>
      <c r="N28" s="902" t="s">
        <v>1029</v>
      </c>
    </row>
    <row r="29" spans="1:14">
      <c r="A29" s="877" t="s">
        <v>1030</v>
      </c>
      <c r="B29" s="875" t="s">
        <v>332</v>
      </c>
      <c r="C29" s="1030">
        <v>44488</v>
      </c>
      <c r="D29" s="1030">
        <v>44488</v>
      </c>
      <c r="E29" s="875">
        <v>8.5</v>
      </c>
      <c r="F29" s="875">
        <v>7</v>
      </c>
      <c r="G29" s="1109">
        <v>44488.453472222223</v>
      </c>
      <c r="H29" s="946">
        <v>1.43</v>
      </c>
      <c r="I29" s="875">
        <f t="shared" si="1"/>
        <v>1.43</v>
      </c>
      <c r="J29" s="1116" t="s">
        <v>431</v>
      </c>
      <c r="K29" s="1116" t="s">
        <v>242</v>
      </c>
      <c r="L29" s="875"/>
      <c r="M29" s="1083" t="s">
        <v>24</v>
      </c>
      <c r="N29" s="880" t="s">
        <v>448</v>
      </c>
    </row>
    <row r="30" spans="1:14" ht="60">
      <c r="A30" s="886"/>
      <c r="B30" s="874" t="s">
        <v>552</v>
      </c>
      <c r="C30" s="923" t="s">
        <v>38</v>
      </c>
      <c r="D30" s="1031">
        <v>44488</v>
      </c>
      <c r="E30" s="874"/>
      <c r="F30" s="874"/>
      <c r="G30" s="977">
        <v>44488.543055555558</v>
      </c>
      <c r="H30" s="819">
        <v>4.5599999999999996</v>
      </c>
      <c r="I30" s="1117">
        <f t="shared" si="1"/>
        <v>4.5599999999999996</v>
      </c>
      <c r="J30" s="1044" t="s">
        <v>432</v>
      </c>
      <c r="K30" s="958" t="s">
        <v>1031</v>
      </c>
      <c r="L30" s="874"/>
      <c r="M30" s="1082" t="s">
        <v>639</v>
      </c>
      <c r="N30" s="1183" t="s">
        <v>1032</v>
      </c>
    </row>
    <row r="31" spans="1:14">
      <c r="A31" s="886"/>
      <c r="B31" s="874" t="s">
        <v>346</v>
      </c>
      <c r="C31" s="1031">
        <v>44673</v>
      </c>
      <c r="D31" s="1031">
        <v>44488</v>
      </c>
      <c r="E31" s="874"/>
      <c r="F31" s="874"/>
      <c r="G31" s="1110">
        <v>44488.772222222222</v>
      </c>
      <c r="H31" s="948">
        <v>0.97</v>
      </c>
      <c r="I31" s="874">
        <f t="shared" si="1"/>
        <v>0.97</v>
      </c>
      <c r="J31" s="1033" t="s">
        <v>432</v>
      </c>
      <c r="K31" s="1033" t="s">
        <v>1033</v>
      </c>
      <c r="L31" s="874"/>
      <c r="M31" s="1082" t="s">
        <v>46</v>
      </c>
      <c r="N31" s="988"/>
    </row>
    <row r="32" spans="1:14">
      <c r="A32" s="886"/>
      <c r="B32" s="874" t="s">
        <v>345</v>
      </c>
      <c r="C32" s="1031">
        <v>44511</v>
      </c>
      <c r="D32" s="1031">
        <v>44488</v>
      </c>
      <c r="E32" s="874"/>
      <c r="F32" s="874"/>
      <c r="G32" s="874"/>
      <c r="H32" s="923"/>
      <c r="I32" s="874"/>
      <c r="J32" s="874"/>
      <c r="K32" s="874"/>
      <c r="L32" s="874"/>
      <c r="M32" s="1082" t="s">
        <v>46</v>
      </c>
      <c r="N32" s="888"/>
    </row>
    <row r="33" spans="1:15">
      <c r="A33" s="886"/>
      <c r="B33" s="874" t="s">
        <v>48</v>
      </c>
      <c r="C33" s="1031">
        <v>44511</v>
      </c>
      <c r="D33" s="1031">
        <v>44488</v>
      </c>
      <c r="E33" s="874"/>
      <c r="F33" s="874"/>
      <c r="G33" s="874"/>
      <c r="H33" s="923"/>
      <c r="I33" s="874"/>
      <c r="J33" s="874"/>
      <c r="K33" s="874"/>
      <c r="L33" s="874"/>
      <c r="M33" s="1082" t="s">
        <v>24</v>
      </c>
      <c r="N33" s="888"/>
    </row>
    <row r="34" spans="1:15" ht="84">
      <c r="A34" s="877" t="s">
        <v>970</v>
      </c>
      <c r="B34" s="875" t="s">
        <v>332</v>
      </c>
      <c r="C34" s="1030">
        <v>44488</v>
      </c>
      <c r="D34" s="1030">
        <v>44493</v>
      </c>
      <c r="E34" s="875">
        <v>8.5</v>
      </c>
      <c r="F34" s="875">
        <v>12.8</v>
      </c>
      <c r="G34" s="1114">
        <v>44489.458333333336</v>
      </c>
      <c r="H34" s="954">
        <v>2.5</v>
      </c>
      <c r="I34" s="1113"/>
      <c r="J34" s="1043" t="s">
        <v>434</v>
      </c>
      <c r="K34" s="1043" t="s">
        <v>1034</v>
      </c>
      <c r="L34" s="1113"/>
      <c r="M34" s="1083" t="s">
        <v>24</v>
      </c>
      <c r="N34" s="1046" t="s">
        <v>1035</v>
      </c>
      <c r="O34" s="1219" t="s">
        <v>1036</v>
      </c>
    </row>
    <row r="35" spans="1:15">
      <c r="A35" s="886"/>
      <c r="B35" s="874" t="s">
        <v>435</v>
      </c>
      <c r="C35" s="1031">
        <v>44673</v>
      </c>
      <c r="D35" s="1031">
        <v>44493</v>
      </c>
      <c r="E35" s="874"/>
      <c r="F35" s="874"/>
      <c r="G35" s="1115">
        <v>44491.282638888886</v>
      </c>
      <c r="H35" s="910">
        <v>3.67</v>
      </c>
      <c r="I35" s="134"/>
      <c r="J35" s="991" t="s">
        <v>1037</v>
      </c>
      <c r="K35" s="991" t="s">
        <v>242</v>
      </c>
      <c r="L35" s="874"/>
      <c r="M35" s="1082" t="s">
        <v>46</v>
      </c>
      <c r="N35" s="988" t="s">
        <v>1038</v>
      </c>
    </row>
    <row r="36" spans="1:15">
      <c r="A36" s="886"/>
      <c r="B36" s="874" t="s">
        <v>260</v>
      </c>
      <c r="C36" s="1031">
        <v>44512</v>
      </c>
      <c r="D36" s="1031">
        <v>44490</v>
      </c>
      <c r="E36" s="874"/>
      <c r="F36" s="874"/>
      <c r="G36" s="1115">
        <v>44491.465277777781</v>
      </c>
      <c r="H36" s="910">
        <v>1.58</v>
      </c>
      <c r="I36" s="134"/>
      <c r="J36" s="991" t="s">
        <v>1039</v>
      </c>
      <c r="K36" s="991" t="s">
        <v>242</v>
      </c>
      <c r="L36" s="874"/>
      <c r="M36" s="1082" t="s">
        <v>661</v>
      </c>
      <c r="N36" s="902"/>
    </row>
    <row r="37" spans="1:15">
      <c r="A37" s="886"/>
      <c r="B37" s="874" t="s">
        <v>604</v>
      </c>
      <c r="C37" s="1031">
        <v>44512</v>
      </c>
      <c r="D37" s="1031">
        <v>44493</v>
      </c>
      <c r="E37" s="874"/>
      <c r="F37" s="874"/>
      <c r="G37" s="1115">
        <v>44491.756249999999</v>
      </c>
      <c r="H37" s="910">
        <v>0.59</v>
      </c>
      <c r="I37" s="134"/>
      <c r="J37" s="991" t="s">
        <v>1040</v>
      </c>
      <c r="K37" s="991" t="s">
        <v>242</v>
      </c>
      <c r="L37" s="874"/>
      <c r="M37" s="1082" t="s">
        <v>46</v>
      </c>
      <c r="N37" s="888"/>
    </row>
    <row r="38" spans="1:15" ht="48">
      <c r="A38" s="886"/>
      <c r="B38" s="874"/>
      <c r="C38" s="1031"/>
      <c r="D38" s="1031"/>
      <c r="E38" s="874"/>
      <c r="F38" s="874"/>
      <c r="G38" s="1110">
        <v>44492.446527777778</v>
      </c>
      <c r="H38" s="819">
        <v>1.53</v>
      </c>
      <c r="I38" s="874">
        <f t="shared" ref="I38:I55" si="2">H38</f>
        <v>1.53</v>
      </c>
      <c r="J38" s="1033" t="s">
        <v>436</v>
      </c>
      <c r="K38" s="1033" t="s">
        <v>1041</v>
      </c>
      <c r="L38" s="874"/>
      <c r="M38" s="1082"/>
      <c r="N38" s="1183" t="s">
        <v>1042</v>
      </c>
    </row>
    <row r="39" spans="1:15" ht="24">
      <c r="A39" s="886"/>
      <c r="B39" s="874"/>
      <c r="C39" s="1031"/>
      <c r="D39" s="1031"/>
      <c r="E39" s="874"/>
      <c r="F39" s="874"/>
      <c r="G39" s="1110">
        <v>44493.408333333333</v>
      </c>
      <c r="H39" s="948">
        <v>2.19</v>
      </c>
      <c r="I39" s="874">
        <f t="shared" si="2"/>
        <v>2.19</v>
      </c>
      <c r="J39" s="1033" t="s">
        <v>438</v>
      </c>
      <c r="K39" s="898" t="s">
        <v>1043</v>
      </c>
      <c r="L39" s="874"/>
      <c r="M39" s="1082"/>
      <c r="N39" s="902" t="s">
        <v>1044</v>
      </c>
    </row>
    <row r="40" spans="1:15" ht="48">
      <c r="A40" s="886"/>
      <c r="B40" s="874"/>
      <c r="C40" s="1031"/>
      <c r="D40" s="1031"/>
      <c r="E40" s="874"/>
      <c r="F40" s="874"/>
      <c r="G40" s="1110">
        <v>44493.55</v>
      </c>
      <c r="H40" s="948">
        <v>4.37</v>
      </c>
      <c r="I40" s="874">
        <f t="shared" si="2"/>
        <v>4.37</v>
      </c>
      <c r="J40" s="1033" t="s">
        <v>432</v>
      </c>
      <c r="K40" s="898" t="s">
        <v>1045</v>
      </c>
      <c r="L40" s="874"/>
      <c r="M40" s="1082"/>
      <c r="N40" s="902" t="s">
        <v>1046</v>
      </c>
    </row>
    <row r="41" spans="1:15" ht="24">
      <c r="A41" s="886"/>
      <c r="B41" s="874"/>
      <c r="C41" s="1031"/>
      <c r="D41" s="1031"/>
      <c r="E41" s="874"/>
      <c r="F41" s="874"/>
      <c r="G41" s="1110">
        <v>44493.763194444444</v>
      </c>
      <c r="H41" s="819">
        <v>2.12</v>
      </c>
      <c r="I41" s="874">
        <f t="shared" si="2"/>
        <v>2.12</v>
      </c>
      <c r="J41" s="1033" t="s">
        <v>434</v>
      </c>
      <c r="K41" s="898" t="s">
        <v>1047</v>
      </c>
      <c r="L41" s="874"/>
      <c r="M41" s="1082"/>
      <c r="N41" s="1183" t="s">
        <v>1048</v>
      </c>
    </row>
    <row r="42" spans="1:15">
      <c r="A42" s="881"/>
      <c r="B42" s="882"/>
      <c r="C42" s="1032"/>
      <c r="D42" s="1032"/>
      <c r="E42" s="882"/>
      <c r="F42" s="882"/>
      <c r="G42" s="1111">
        <v>44494.505555555559</v>
      </c>
      <c r="H42" s="950">
        <v>0.61</v>
      </c>
      <c r="I42" s="882">
        <f t="shared" si="2"/>
        <v>0.61</v>
      </c>
      <c r="J42" s="1045" t="s">
        <v>438</v>
      </c>
      <c r="K42" s="1045" t="s">
        <v>242</v>
      </c>
      <c r="L42" s="882"/>
      <c r="M42" s="1081"/>
      <c r="N42" s="985" t="s">
        <v>1049</v>
      </c>
    </row>
    <row r="43" spans="1:15">
      <c r="A43" s="886" t="s">
        <v>1050</v>
      </c>
      <c r="B43" s="874" t="s">
        <v>332</v>
      </c>
      <c r="C43" s="1031">
        <v>44492</v>
      </c>
      <c r="D43" s="1031">
        <v>44496</v>
      </c>
      <c r="E43" s="874">
        <v>11</v>
      </c>
      <c r="F43" s="874">
        <v>15</v>
      </c>
      <c r="G43" s="1110">
        <v>44494.571527777778</v>
      </c>
      <c r="H43" s="948">
        <v>3.84</v>
      </c>
      <c r="I43" s="874">
        <f t="shared" si="2"/>
        <v>3.84</v>
      </c>
      <c r="J43" s="1033" t="s">
        <v>1051</v>
      </c>
      <c r="K43" s="1033" t="s">
        <v>242</v>
      </c>
      <c r="L43" s="874"/>
      <c r="M43" s="1082" t="s">
        <v>655</v>
      </c>
      <c r="N43" s="902" t="s">
        <v>1052</v>
      </c>
    </row>
    <row r="44" spans="1:15">
      <c r="A44" s="886"/>
      <c r="B44" s="874" t="s">
        <v>260</v>
      </c>
      <c r="C44" s="1031">
        <v>44492</v>
      </c>
      <c r="D44" s="923"/>
      <c r="E44" s="874"/>
      <c r="F44" s="874"/>
      <c r="G44" s="1110">
        <v>44495.45</v>
      </c>
      <c r="H44" s="948">
        <v>0.79</v>
      </c>
      <c r="I44" s="874">
        <f t="shared" si="2"/>
        <v>0.79</v>
      </c>
      <c r="J44" s="1033" t="s">
        <v>383</v>
      </c>
      <c r="K44" s="1033" t="s">
        <v>1053</v>
      </c>
      <c r="L44" s="874"/>
      <c r="M44" s="1082" t="s">
        <v>24</v>
      </c>
      <c r="N44" s="902" t="s">
        <v>1052</v>
      </c>
    </row>
    <row r="45" spans="1:15">
      <c r="A45" s="886"/>
      <c r="B45" s="874"/>
      <c r="C45" s="1031"/>
      <c r="D45" s="923"/>
      <c r="E45" s="874"/>
      <c r="F45" s="874"/>
      <c r="G45" s="977">
        <v>44495.529166666667</v>
      </c>
      <c r="H45" s="819">
        <v>0.42</v>
      </c>
      <c r="I45" s="1117">
        <f t="shared" si="2"/>
        <v>0.42</v>
      </c>
      <c r="J45" s="1044" t="s">
        <v>383</v>
      </c>
      <c r="K45" s="1044" t="s">
        <v>1053</v>
      </c>
      <c r="L45" s="874"/>
      <c r="M45" s="1082"/>
      <c r="N45" s="1183" t="s">
        <v>1054</v>
      </c>
    </row>
    <row r="46" spans="1:15">
      <c r="A46" s="886"/>
      <c r="B46" s="874"/>
      <c r="C46" s="1031"/>
      <c r="D46" s="923"/>
      <c r="E46" s="874"/>
      <c r="F46" s="874"/>
      <c r="G46" s="1110">
        <v>44495.652777777781</v>
      </c>
      <c r="H46" s="948">
        <v>1.27</v>
      </c>
      <c r="I46" s="874">
        <f t="shared" si="2"/>
        <v>1.27</v>
      </c>
      <c r="J46" s="1033" t="s">
        <v>383</v>
      </c>
      <c r="K46" s="1033" t="s">
        <v>1053</v>
      </c>
      <c r="L46" s="874"/>
      <c r="M46" s="1082"/>
      <c r="N46" s="902"/>
    </row>
    <row r="47" spans="1:15">
      <c r="A47" s="886"/>
      <c r="B47" s="874"/>
      <c r="C47" s="1031"/>
      <c r="D47" s="923"/>
      <c r="E47" s="874"/>
      <c r="F47" s="874"/>
      <c r="G47" s="1110">
        <v>44495.734722222223</v>
      </c>
      <c r="H47" s="948">
        <v>1.99</v>
      </c>
      <c r="I47" s="874">
        <f t="shared" si="2"/>
        <v>1.99</v>
      </c>
      <c r="J47" s="1033" t="s">
        <v>383</v>
      </c>
      <c r="K47" s="1033" t="s">
        <v>1055</v>
      </c>
      <c r="L47" s="874"/>
      <c r="M47" s="1082"/>
      <c r="N47" s="902"/>
    </row>
    <row r="48" spans="1:15">
      <c r="A48" s="886"/>
      <c r="B48" s="874"/>
      <c r="C48" s="1031"/>
      <c r="D48" s="923"/>
      <c r="E48" s="874"/>
      <c r="F48" s="874"/>
      <c r="G48" s="1110">
        <v>44496.487500000003</v>
      </c>
      <c r="H48" s="948">
        <v>2.0299999999999998</v>
      </c>
      <c r="I48" s="874">
        <f t="shared" si="2"/>
        <v>2.0299999999999998</v>
      </c>
      <c r="J48" s="1033" t="s">
        <v>383</v>
      </c>
      <c r="K48" s="1044" t="s">
        <v>1056</v>
      </c>
      <c r="L48" s="874"/>
      <c r="M48" s="1082"/>
      <c r="N48" s="902" t="s">
        <v>1057</v>
      </c>
    </row>
    <row r="49" spans="1:14">
      <c r="A49" s="886"/>
      <c r="B49" s="874"/>
      <c r="C49" s="1031"/>
      <c r="D49" s="923"/>
      <c r="E49" s="874"/>
      <c r="F49" s="874"/>
      <c r="G49" s="1110">
        <v>44496.650694444441</v>
      </c>
      <c r="H49" s="948">
        <v>1.58</v>
      </c>
      <c r="I49" s="874">
        <f t="shared" si="2"/>
        <v>1.58</v>
      </c>
      <c r="J49" s="1033" t="s">
        <v>383</v>
      </c>
      <c r="K49" s="1044" t="s">
        <v>1056</v>
      </c>
      <c r="L49" s="874"/>
      <c r="M49" s="1082"/>
      <c r="N49" s="902"/>
    </row>
    <row r="50" spans="1:14">
      <c r="A50" s="886"/>
      <c r="B50" s="874"/>
      <c r="C50" s="1031"/>
      <c r="D50" s="923"/>
      <c r="E50" s="874"/>
      <c r="F50" s="874"/>
      <c r="G50" s="1110">
        <v>44497.734027777777</v>
      </c>
      <c r="H50" s="948">
        <v>1.18</v>
      </c>
      <c r="I50" s="874">
        <f t="shared" si="2"/>
        <v>1.18</v>
      </c>
      <c r="J50" s="1033" t="s">
        <v>383</v>
      </c>
      <c r="K50" s="1033" t="s">
        <v>1053</v>
      </c>
      <c r="L50" s="874"/>
      <c r="M50" s="1082"/>
      <c r="N50" s="902"/>
    </row>
    <row r="51" spans="1:14">
      <c r="A51" s="886"/>
      <c r="B51" s="874"/>
      <c r="C51" s="1031"/>
      <c r="D51" s="923"/>
      <c r="E51" s="874"/>
      <c r="F51" s="874"/>
      <c r="G51" s="1110">
        <v>44498.511111111111</v>
      </c>
      <c r="H51" s="948">
        <v>1.19</v>
      </c>
      <c r="I51" s="874">
        <f t="shared" si="2"/>
        <v>1.19</v>
      </c>
      <c r="J51" s="1033" t="s">
        <v>383</v>
      </c>
      <c r="K51" s="1033" t="s">
        <v>1053</v>
      </c>
      <c r="L51" s="874"/>
      <c r="M51" s="1082"/>
      <c r="N51" s="902"/>
    </row>
    <row r="52" spans="1:14">
      <c r="A52" s="877" t="s">
        <v>1058</v>
      </c>
      <c r="B52" s="875" t="s">
        <v>332</v>
      </c>
      <c r="C52" s="1030">
        <v>44493</v>
      </c>
      <c r="D52" s="1030">
        <v>44500</v>
      </c>
      <c r="E52" s="875">
        <v>9</v>
      </c>
      <c r="F52" s="875">
        <v>9.1999999999999993</v>
      </c>
      <c r="G52" s="1109">
        <v>44498.588888888888</v>
      </c>
      <c r="H52" s="946">
        <v>2.15</v>
      </c>
      <c r="I52" s="875">
        <f t="shared" si="2"/>
        <v>2.15</v>
      </c>
      <c r="J52" s="1116" t="s">
        <v>536</v>
      </c>
      <c r="K52" s="1116" t="s">
        <v>242</v>
      </c>
      <c r="L52" s="875"/>
      <c r="M52" s="1083" t="s">
        <v>655</v>
      </c>
      <c r="N52" s="1021" t="s">
        <v>1059</v>
      </c>
    </row>
    <row r="53" spans="1:14" ht="24">
      <c r="A53" s="886"/>
      <c r="B53" s="874" t="s">
        <v>315</v>
      </c>
      <c r="C53" s="1031">
        <v>44678</v>
      </c>
      <c r="D53" s="1031">
        <v>44499</v>
      </c>
      <c r="E53" s="874"/>
      <c r="F53" s="874"/>
      <c r="G53" s="1110">
        <v>44499.495138888888</v>
      </c>
      <c r="H53" s="819">
        <v>3.22</v>
      </c>
      <c r="I53" s="874">
        <f t="shared" si="2"/>
        <v>3.22</v>
      </c>
      <c r="J53" s="1033" t="s">
        <v>396</v>
      </c>
      <c r="K53" s="1044" t="s">
        <v>1060</v>
      </c>
      <c r="L53" s="874"/>
      <c r="M53" s="1082" t="s">
        <v>46</v>
      </c>
      <c r="N53" s="1183" t="s">
        <v>1061</v>
      </c>
    </row>
    <row r="54" spans="1:14">
      <c r="A54" s="886"/>
      <c r="B54" s="874" t="s">
        <v>313</v>
      </c>
      <c r="C54" s="1031">
        <v>44523</v>
      </c>
      <c r="D54" s="1031">
        <v>44499</v>
      </c>
      <c r="E54" s="874"/>
      <c r="F54" s="874"/>
      <c r="G54" s="1110">
        <v>44500.488888888889</v>
      </c>
      <c r="H54" s="948">
        <v>3.86</v>
      </c>
      <c r="I54" s="874">
        <f t="shared" si="2"/>
        <v>3.86</v>
      </c>
      <c r="J54" s="1033" t="s">
        <v>396</v>
      </c>
      <c r="K54" s="1033" t="s">
        <v>1062</v>
      </c>
      <c r="L54" s="874"/>
      <c r="M54" s="1082" t="s">
        <v>46</v>
      </c>
      <c r="N54" s="888"/>
    </row>
    <row r="55" spans="1:14">
      <c r="A55" s="881"/>
      <c r="B55" s="882" t="s">
        <v>260</v>
      </c>
      <c r="C55" s="1032">
        <v>44494</v>
      </c>
      <c r="D55" s="1032">
        <v>44499</v>
      </c>
      <c r="E55" s="882"/>
      <c r="F55" s="882"/>
      <c r="G55" s="1111">
        <v>44500.698611111111</v>
      </c>
      <c r="H55" s="950">
        <v>1.3</v>
      </c>
      <c r="I55" s="882">
        <f t="shared" si="2"/>
        <v>1.3</v>
      </c>
      <c r="J55" s="1045" t="s">
        <v>539</v>
      </c>
      <c r="K55" s="1045" t="s">
        <v>242</v>
      </c>
      <c r="L55" s="882"/>
      <c r="M55" s="1081" t="s">
        <v>24</v>
      </c>
      <c r="N55" s="985" t="s">
        <v>1063</v>
      </c>
    </row>
    <row r="56" spans="1:14" ht="36">
      <c r="E56" s="795" t="s">
        <v>464</v>
      </c>
      <c r="F56" s="844">
        <f>SUM(F2:F55)</f>
        <v>87.7</v>
      </c>
      <c r="H56" s="845" t="s">
        <v>234</v>
      </c>
      <c r="I56" s="844">
        <f>SUM(I2:I55)</f>
        <v>83.809999999999988</v>
      </c>
    </row>
    <row r="64" spans="1:14" ht="32.25" customHeight="1"/>
    <row r="67" spans="1:14">
      <c r="A67" s="874"/>
      <c r="B67" s="874"/>
      <c r="C67" s="1031"/>
      <c r="D67" s="923"/>
      <c r="E67" s="874"/>
      <c r="F67" s="874"/>
      <c r="G67" s="874"/>
      <c r="H67" s="923"/>
      <c r="I67" s="874"/>
      <c r="J67" s="874"/>
      <c r="K67" s="874"/>
      <c r="L67" s="874"/>
      <c r="M67" s="1082"/>
      <c r="N67" s="874"/>
    </row>
    <row r="68" spans="1:14">
      <c r="A68" s="874"/>
      <c r="B68" s="874"/>
      <c r="C68" s="1031"/>
      <c r="D68" s="923"/>
      <c r="E68" s="874"/>
      <c r="F68" s="874"/>
      <c r="G68" s="874"/>
      <c r="H68" s="923"/>
      <c r="I68" s="874"/>
      <c r="J68" s="874"/>
      <c r="K68" s="874"/>
      <c r="L68" s="874"/>
      <c r="M68" s="1117"/>
      <c r="N68" s="874"/>
    </row>
    <row r="69" spans="1:14">
      <c r="A69" s="874"/>
      <c r="B69" s="874"/>
      <c r="C69" s="1031"/>
      <c r="D69" s="923"/>
      <c r="E69" s="874"/>
      <c r="F69" s="874"/>
      <c r="G69" s="874"/>
      <c r="H69" s="923"/>
      <c r="I69" s="874"/>
      <c r="J69" s="874"/>
      <c r="K69" s="874"/>
      <c r="L69" s="874"/>
      <c r="M69" s="1082"/>
      <c r="N69" s="874"/>
    </row>
    <row r="70" spans="1:14">
      <c r="A70" s="874"/>
      <c r="B70" s="874"/>
      <c r="C70" s="1031"/>
      <c r="D70" s="923"/>
      <c r="E70" s="874"/>
      <c r="F70" s="874"/>
      <c r="G70" s="874"/>
      <c r="H70" s="923"/>
      <c r="I70" s="874"/>
      <c r="J70" s="874"/>
      <c r="K70" s="874"/>
      <c r="L70" s="874"/>
      <c r="M70" s="1082"/>
      <c r="N70" s="1086"/>
    </row>
    <row r="71" spans="1:14">
      <c r="A71" s="874"/>
      <c r="B71" s="874"/>
      <c r="C71" s="1031"/>
      <c r="D71" s="923"/>
      <c r="E71" s="874"/>
      <c r="F71" s="874"/>
      <c r="G71" s="874"/>
      <c r="H71" s="923"/>
      <c r="I71" s="874"/>
      <c r="J71" s="874"/>
      <c r="K71" s="874"/>
      <c r="L71" s="874"/>
      <c r="M71" s="1082"/>
      <c r="N71" s="1086"/>
    </row>
    <row r="72" spans="1:14">
      <c r="A72" s="874"/>
      <c r="B72" s="874"/>
      <c r="C72" s="1031"/>
      <c r="D72" s="923"/>
      <c r="E72" s="874"/>
      <c r="F72" s="874"/>
      <c r="G72" s="874"/>
      <c r="H72" s="923"/>
      <c r="I72" s="874"/>
      <c r="J72" s="874"/>
      <c r="K72" s="874"/>
      <c r="L72" s="874"/>
      <c r="M72" s="1082"/>
      <c r="N72" s="874"/>
    </row>
    <row r="73" spans="1:14">
      <c r="A73" s="874"/>
      <c r="B73" s="874"/>
      <c r="C73" s="1031"/>
      <c r="D73" s="923"/>
      <c r="E73" s="874"/>
      <c r="F73" s="874"/>
      <c r="G73" s="874"/>
      <c r="H73" s="923"/>
      <c r="I73" s="874"/>
      <c r="J73" s="874"/>
      <c r="K73" s="874"/>
      <c r="L73" s="874"/>
      <c r="M73" s="1082"/>
      <c r="N73" s="874"/>
    </row>
    <row r="74" spans="1:14">
      <c r="A74" s="874"/>
      <c r="B74" s="874"/>
      <c r="C74" s="1031"/>
      <c r="D74" s="923"/>
      <c r="E74" s="874"/>
      <c r="F74" s="874"/>
      <c r="G74" s="874"/>
      <c r="H74" s="923"/>
      <c r="I74" s="874"/>
      <c r="J74" s="874"/>
      <c r="K74" s="874"/>
      <c r="L74" s="874"/>
      <c r="M74" s="1082"/>
      <c r="N74" s="1086"/>
    </row>
    <row r="75" spans="1:14">
      <c r="A75" s="874"/>
      <c r="B75" s="874"/>
      <c r="C75" s="1031"/>
      <c r="D75" s="923"/>
      <c r="E75" s="874"/>
      <c r="F75" s="874"/>
      <c r="G75" s="874"/>
      <c r="H75" s="923"/>
      <c r="I75" s="874"/>
      <c r="J75" s="874"/>
      <c r="K75" s="874"/>
      <c r="L75" s="874"/>
      <c r="M75" s="1082"/>
      <c r="N75" s="874"/>
    </row>
    <row r="76" spans="1:14">
      <c r="A76" s="874"/>
      <c r="B76" s="874"/>
      <c r="C76" s="1031"/>
      <c r="D76" s="923"/>
      <c r="E76" s="874"/>
      <c r="F76" s="874"/>
      <c r="G76" s="874"/>
      <c r="H76" s="923"/>
      <c r="I76" s="874"/>
      <c r="J76" s="874"/>
      <c r="K76" s="874"/>
      <c r="L76" s="874"/>
      <c r="M76" s="1082"/>
      <c r="N76" s="874"/>
    </row>
    <row r="77" spans="1:14">
      <c r="A77" s="874"/>
      <c r="B77" s="874"/>
      <c r="C77" s="923"/>
      <c r="D77" s="923"/>
      <c r="E77" s="874"/>
      <c r="F77" s="874"/>
      <c r="G77" s="874"/>
      <c r="H77" s="923"/>
      <c r="I77" s="874"/>
      <c r="J77" s="874"/>
      <c r="K77" s="874"/>
      <c r="L77" s="874"/>
      <c r="M77" s="1082"/>
      <c r="N77" s="1087"/>
    </row>
    <row r="78" spans="1:14">
      <c r="A78" s="874"/>
      <c r="B78" s="874"/>
      <c r="C78" s="1031"/>
      <c r="D78" s="923"/>
      <c r="E78" s="874"/>
      <c r="F78" s="874"/>
      <c r="G78" s="874"/>
      <c r="H78" s="923"/>
      <c r="I78" s="874"/>
      <c r="J78" s="874"/>
      <c r="K78" s="874"/>
      <c r="L78" s="874"/>
      <c r="M78" s="1082"/>
      <c r="N78" s="874"/>
    </row>
    <row r="79" spans="1:14">
      <c r="A79" s="1087"/>
      <c r="B79" s="874"/>
      <c r="C79" s="1031"/>
      <c r="D79" s="923"/>
      <c r="E79" s="874"/>
      <c r="F79" s="874"/>
      <c r="G79" s="874"/>
      <c r="H79" s="923"/>
      <c r="I79" s="874"/>
      <c r="J79" s="874"/>
      <c r="K79" s="874"/>
      <c r="L79" s="874"/>
      <c r="M79" s="1084"/>
      <c r="N79" s="874"/>
    </row>
    <row r="80" spans="1:14">
      <c r="A80" s="874"/>
      <c r="B80" s="874"/>
      <c r="C80" s="1031"/>
      <c r="D80" s="923"/>
      <c r="E80" s="874"/>
      <c r="F80" s="874"/>
      <c r="G80" s="874"/>
      <c r="H80" s="923"/>
      <c r="I80" s="874"/>
      <c r="J80" s="874"/>
      <c r="K80" s="874"/>
      <c r="L80" s="874"/>
      <c r="M80" s="1084"/>
      <c r="N80" s="874"/>
    </row>
    <row r="81" spans="1:14">
      <c r="A81" s="874"/>
      <c r="B81" s="874"/>
      <c r="C81" s="1031"/>
      <c r="D81" s="923"/>
      <c r="E81" s="874"/>
      <c r="F81" s="874"/>
      <c r="G81" s="874"/>
      <c r="H81" s="923"/>
      <c r="I81" s="874"/>
      <c r="J81" s="874"/>
      <c r="K81" s="874"/>
      <c r="L81" s="874"/>
      <c r="M81" s="1082"/>
      <c r="N81" s="874"/>
    </row>
    <row r="82" spans="1:14">
      <c r="A82" s="874"/>
      <c r="B82" s="874"/>
      <c r="C82" s="1031"/>
      <c r="D82" s="923"/>
      <c r="E82" s="874"/>
      <c r="F82" s="874"/>
      <c r="G82" s="874"/>
      <c r="H82" s="923"/>
      <c r="I82" s="874"/>
      <c r="J82" s="874"/>
      <c r="K82" s="874"/>
      <c r="L82" s="874"/>
      <c r="M82" s="1082"/>
      <c r="N82" s="874"/>
    </row>
    <row r="83" spans="1:14">
      <c r="A83" s="874"/>
      <c r="B83" s="874"/>
      <c r="C83" s="1031"/>
      <c r="D83" s="923"/>
      <c r="E83" s="874"/>
      <c r="F83" s="874"/>
      <c r="G83" s="874"/>
      <c r="H83" s="923"/>
      <c r="I83" s="874"/>
      <c r="J83" s="874"/>
      <c r="K83" s="874"/>
      <c r="L83" s="874"/>
      <c r="M83" s="1082"/>
      <c r="N83" s="874"/>
    </row>
    <row r="84" spans="1:14">
      <c r="A84" s="874"/>
      <c r="B84" s="874"/>
      <c r="C84" s="1031"/>
      <c r="D84" s="923"/>
      <c r="E84" s="874"/>
      <c r="F84" s="874"/>
      <c r="G84" s="874"/>
      <c r="H84" s="923"/>
      <c r="I84" s="874"/>
      <c r="J84" s="874"/>
      <c r="K84" s="874"/>
      <c r="L84" s="874"/>
      <c r="M84" s="1082"/>
      <c r="N84" s="1086"/>
    </row>
    <row r="85" spans="1:14">
      <c r="A85" s="874"/>
      <c r="B85" s="874"/>
      <c r="C85" s="1031"/>
      <c r="D85" s="923"/>
      <c r="E85" s="874"/>
      <c r="F85" s="874"/>
      <c r="G85" s="874"/>
      <c r="H85" s="923"/>
      <c r="I85" s="874"/>
      <c r="J85" s="874"/>
      <c r="K85" s="874"/>
      <c r="L85" s="874"/>
      <c r="M85" s="1082"/>
      <c r="N85" s="874"/>
    </row>
    <row r="86" spans="1:14">
      <c r="A86" s="874"/>
      <c r="B86" s="874"/>
      <c r="C86" s="1031"/>
      <c r="D86" s="923"/>
      <c r="E86" s="874"/>
      <c r="F86" s="874"/>
      <c r="G86" s="874"/>
      <c r="H86" s="923"/>
      <c r="I86" s="874"/>
      <c r="J86" s="874"/>
      <c r="K86" s="874"/>
      <c r="L86" s="874"/>
      <c r="M86" s="1082"/>
      <c r="N86" s="874"/>
    </row>
    <row r="87" spans="1:14">
      <c r="A87" s="874"/>
      <c r="B87" s="874"/>
      <c r="C87" s="923"/>
      <c r="D87" s="923"/>
      <c r="E87" s="874"/>
      <c r="F87" s="874"/>
      <c r="G87" s="874"/>
      <c r="H87" s="923"/>
      <c r="I87" s="874"/>
      <c r="J87" s="874"/>
      <c r="K87" s="874"/>
      <c r="L87" s="874"/>
      <c r="M87" s="1082"/>
      <c r="N87" s="874"/>
    </row>
    <row r="88" spans="1:14">
      <c r="A88" s="874"/>
      <c r="B88" s="874"/>
      <c r="C88" s="923"/>
      <c r="D88" s="923"/>
      <c r="E88" s="874"/>
      <c r="F88" s="874"/>
      <c r="G88" s="874"/>
      <c r="H88" s="923"/>
      <c r="I88" s="874"/>
      <c r="J88" s="874"/>
      <c r="K88" s="874"/>
      <c r="L88" s="874"/>
      <c r="M88" s="874"/>
      <c r="N88" s="874"/>
    </row>
    <row r="89" spans="1:14">
      <c r="A89" s="874"/>
      <c r="B89" s="874"/>
      <c r="C89" s="923"/>
      <c r="D89" s="923"/>
      <c r="E89" s="874"/>
      <c r="F89" s="874"/>
      <c r="G89" s="874"/>
      <c r="H89" s="923"/>
      <c r="I89" s="874"/>
      <c r="J89" s="874"/>
      <c r="K89" s="874"/>
      <c r="L89" s="874"/>
      <c r="M89" s="874"/>
      <c r="N89" s="874"/>
    </row>
    <row r="90" spans="1:14">
      <c r="A90" s="874"/>
      <c r="B90" s="874"/>
      <c r="C90" s="923"/>
      <c r="D90" s="923"/>
      <c r="E90" s="874"/>
      <c r="F90" s="874"/>
      <c r="G90" s="874"/>
      <c r="H90" s="923"/>
      <c r="I90" s="874"/>
      <c r="J90" s="874"/>
      <c r="K90" s="874"/>
      <c r="L90" s="874"/>
      <c r="M90" s="874"/>
      <c r="N90" s="87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ySplit="1" topLeftCell="A15" activePane="bottomLeft" state="frozen"/>
      <selection pane="bottomLeft" activeCell="G29" sqref="G29"/>
    </sheetView>
  </sheetViews>
  <sheetFormatPr baseColWidth="10" defaultColWidth="9.1796875" defaultRowHeight="14.5"/>
  <cols>
    <col min="1" max="2" width="9.1796875" style="12"/>
    <col min="3" max="3" width="10.81640625" style="12" bestFit="1" customWidth="1"/>
    <col min="4" max="5" width="9.1796875" style="12"/>
    <col min="6" max="6" width="11.26953125" style="12" customWidth="1"/>
    <col min="7" max="7" width="13.81640625" style="12" bestFit="1" customWidth="1"/>
    <col min="8" max="10" width="9.1796875" style="12"/>
    <col min="11" max="11" width="14.81640625" style="12" customWidth="1"/>
    <col min="12" max="12" width="10.7265625" style="12" customWidth="1"/>
    <col min="13" max="13" width="15.26953125" style="12" customWidth="1"/>
    <col min="14" max="14" width="17.54296875" style="12" customWidth="1"/>
    <col min="15" max="16384" width="9.1796875" style="12"/>
  </cols>
  <sheetData>
    <row r="1" spans="1:14" ht="53.25" customHeight="1">
      <c r="A1" s="1022" t="s">
        <v>212</v>
      </c>
      <c r="B1" s="1023" t="s">
        <v>213</v>
      </c>
      <c r="C1" s="1023" t="s">
        <v>214</v>
      </c>
      <c r="D1" s="1023" t="s">
        <v>215</v>
      </c>
      <c r="E1" s="1024" t="s">
        <v>216</v>
      </c>
      <c r="F1" s="1025" t="s">
        <v>235</v>
      </c>
      <c r="G1" s="1026" t="s">
        <v>217</v>
      </c>
      <c r="H1" s="1024" t="s">
        <v>236</v>
      </c>
      <c r="I1" s="1027" t="s">
        <v>220</v>
      </c>
      <c r="J1" s="1024" t="s">
        <v>237</v>
      </c>
      <c r="K1" s="1024" t="s">
        <v>238</v>
      </c>
      <c r="L1" s="1024" t="s">
        <v>239</v>
      </c>
      <c r="M1" s="1024" t="s">
        <v>223</v>
      </c>
      <c r="N1" s="1024" t="s">
        <v>224</v>
      </c>
    </row>
    <row r="2" spans="1:14" ht="24">
      <c r="A2" s="1034" t="s">
        <v>974</v>
      </c>
      <c r="B2" s="833" t="s">
        <v>332</v>
      </c>
      <c r="C2" s="927">
        <v>44419</v>
      </c>
      <c r="D2" s="809">
        <v>44421</v>
      </c>
      <c r="E2" s="833" t="s">
        <v>158</v>
      </c>
      <c r="F2" s="833">
        <v>8.9</v>
      </c>
      <c r="G2" s="945">
        <v>44420.336805555555</v>
      </c>
      <c r="H2" s="946">
        <v>4.55</v>
      </c>
      <c r="I2" s="833">
        <f>H2</f>
        <v>4.55</v>
      </c>
      <c r="J2" s="946" t="s">
        <v>1064</v>
      </c>
      <c r="K2" s="648" t="s">
        <v>1065</v>
      </c>
      <c r="L2" s="833" t="s">
        <v>158</v>
      </c>
      <c r="M2" s="648" t="s">
        <v>655</v>
      </c>
      <c r="N2" s="1035" t="s">
        <v>158</v>
      </c>
    </row>
    <row r="3" spans="1:14">
      <c r="A3" s="1036" t="s">
        <v>158</v>
      </c>
      <c r="B3" s="963" t="s">
        <v>228</v>
      </c>
      <c r="C3" s="960">
        <v>44604</v>
      </c>
      <c r="D3" s="962">
        <v>44421</v>
      </c>
      <c r="E3" s="963"/>
      <c r="F3" s="963"/>
      <c r="G3" s="947">
        <v>44420.625694444447</v>
      </c>
      <c r="H3" s="948">
        <v>2.75</v>
      </c>
      <c r="I3" s="963">
        <f>H3</f>
        <v>2.75</v>
      </c>
      <c r="J3" s="948" t="s">
        <v>480</v>
      </c>
      <c r="K3" s="948" t="s">
        <v>1066</v>
      </c>
      <c r="L3" s="963"/>
      <c r="M3" s="961" t="s">
        <v>46</v>
      </c>
      <c r="N3" s="905"/>
    </row>
    <row r="4" spans="1:14" ht="24">
      <c r="A4" s="1036" t="s">
        <v>158</v>
      </c>
      <c r="B4" s="963" t="s">
        <v>227</v>
      </c>
      <c r="C4" s="960">
        <v>44435</v>
      </c>
      <c r="D4" s="962">
        <v>44421</v>
      </c>
      <c r="E4" s="963"/>
      <c r="F4" s="963"/>
      <c r="G4" s="947">
        <v>44421.428472222222</v>
      </c>
      <c r="H4" s="948">
        <v>1.59</v>
      </c>
      <c r="I4" s="963">
        <f>H4</f>
        <v>1.59</v>
      </c>
      <c r="J4" s="948" t="s">
        <v>480</v>
      </c>
      <c r="K4" s="961" t="s">
        <v>1067</v>
      </c>
      <c r="L4" s="963"/>
      <c r="M4" s="961" t="s">
        <v>46</v>
      </c>
      <c r="N4" s="1037" t="s">
        <v>158</v>
      </c>
    </row>
    <row r="5" spans="1:14">
      <c r="A5" s="1038" t="s">
        <v>158</v>
      </c>
      <c r="B5" s="504" t="s">
        <v>260</v>
      </c>
      <c r="C5" s="840">
        <v>44435</v>
      </c>
      <c r="D5" s="929">
        <v>44420</v>
      </c>
      <c r="E5" s="504"/>
      <c r="F5" s="504"/>
      <c r="G5" s="504"/>
      <c r="H5" s="504"/>
      <c r="I5" s="504"/>
      <c r="J5" s="504"/>
      <c r="K5" s="504"/>
      <c r="L5" s="504"/>
      <c r="M5" s="654" t="s">
        <v>661</v>
      </c>
      <c r="N5" s="1040" t="s">
        <v>158</v>
      </c>
    </row>
    <row r="6" spans="1:14" ht="24">
      <c r="A6" s="1036" t="s">
        <v>953</v>
      </c>
      <c r="B6" s="963" t="s">
        <v>332</v>
      </c>
      <c r="C6" s="960">
        <v>44420</v>
      </c>
      <c r="D6" s="962">
        <v>44421</v>
      </c>
      <c r="E6" s="963" t="s">
        <v>158</v>
      </c>
      <c r="F6" s="963">
        <v>7.5</v>
      </c>
      <c r="G6" s="947">
        <v>44421.554166666669</v>
      </c>
      <c r="H6" s="948">
        <v>1.82</v>
      </c>
      <c r="I6" s="963">
        <f t="shared" ref="I6:I25" si="0">H6</f>
        <v>1.82</v>
      </c>
      <c r="J6" s="948" t="s">
        <v>807</v>
      </c>
      <c r="K6" s="948" t="s">
        <v>986</v>
      </c>
      <c r="L6" s="963" t="s">
        <v>158</v>
      </c>
      <c r="M6" s="961" t="s">
        <v>808</v>
      </c>
      <c r="N6" s="1037"/>
    </row>
    <row r="7" spans="1:14">
      <c r="A7" s="1036" t="s">
        <v>158</v>
      </c>
      <c r="B7" s="963" t="s">
        <v>246</v>
      </c>
      <c r="C7" s="960">
        <v>44695</v>
      </c>
      <c r="D7" s="962">
        <v>44421</v>
      </c>
      <c r="E7" s="963"/>
      <c r="F7" s="963"/>
      <c r="G7" s="947">
        <v>44421.645833333336</v>
      </c>
      <c r="H7" s="910">
        <v>0.06</v>
      </c>
      <c r="I7" s="963">
        <f t="shared" si="0"/>
        <v>0.06</v>
      </c>
      <c r="J7" s="910" t="s">
        <v>50</v>
      </c>
      <c r="K7" s="910" t="s">
        <v>449</v>
      </c>
      <c r="L7" s="963"/>
      <c r="M7" s="961" t="s">
        <v>46</v>
      </c>
      <c r="N7" s="1037" t="s">
        <v>1068</v>
      </c>
    </row>
    <row r="8" spans="1:14" ht="24">
      <c r="A8" s="1036" t="s">
        <v>158</v>
      </c>
      <c r="B8" s="963" t="s">
        <v>240</v>
      </c>
      <c r="C8" s="960">
        <v>44455</v>
      </c>
      <c r="D8" s="962">
        <v>44421</v>
      </c>
      <c r="E8" s="963"/>
      <c r="F8" s="963"/>
      <c r="G8" s="947">
        <v>44421.729861111111</v>
      </c>
      <c r="H8" s="948">
        <v>2.8</v>
      </c>
      <c r="I8" s="963">
        <f t="shared" si="0"/>
        <v>2.8</v>
      </c>
      <c r="J8" s="948" t="s">
        <v>243</v>
      </c>
      <c r="K8" s="961" t="s">
        <v>1069</v>
      </c>
      <c r="L8" s="963"/>
      <c r="M8" s="961" t="s">
        <v>46</v>
      </c>
      <c r="N8" s="1037"/>
    </row>
    <row r="9" spans="1:14">
      <c r="A9" s="1036" t="s">
        <v>158</v>
      </c>
      <c r="B9" s="963" t="s">
        <v>260</v>
      </c>
      <c r="C9" s="960">
        <v>44455</v>
      </c>
      <c r="D9" s="962">
        <v>44422</v>
      </c>
      <c r="E9" s="963"/>
      <c r="F9" s="963"/>
      <c r="G9" s="947">
        <v>44422.428472222222</v>
      </c>
      <c r="H9" s="910">
        <v>0.05</v>
      </c>
      <c r="I9" s="963">
        <f t="shared" si="0"/>
        <v>0.05</v>
      </c>
      <c r="J9" s="910" t="s">
        <v>50</v>
      </c>
      <c r="K9" s="910" t="s">
        <v>449</v>
      </c>
      <c r="L9" s="963"/>
      <c r="M9" s="961" t="s">
        <v>661</v>
      </c>
      <c r="N9" s="1037" t="s">
        <v>1070</v>
      </c>
    </row>
    <row r="10" spans="1:14">
      <c r="A10" s="1038"/>
      <c r="B10" s="504"/>
      <c r="C10" s="840"/>
      <c r="D10" s="929"/>
      <c r="E10" s="504"/>
      <c r="F10" s="504"/>
      <c r="G10" s="949">
        <v>44422.430555555555</v>
      </c>
      <c r="H10" s="950">
        <v>2.92</v>
      </c>
      <c r="I10" s="504">
        <f t="shared" si="0"/>
        <v>2.92</v>
      </c>
      <c r="J10" s="950" t="s">
        <v>243</v>
      </c>
      <c r="K10" s="950" t="s">
        <v>1071</v>
      </c>
      <c r="L10" s="504"/>
      <c r="M10" s="654"/>
      <c r="N10" s="1040"/>
    </row>
    <row r="11" spans="1:14" ht="70.5" customHeight="1">
      <c r="A11" s="1036" t="s">
        <v>928</v>
      </c>
      <c r="B11" s="963" t="s">
        <v>332</v>
      </c>
      <c r="C11" s="960">
        <v>44418</v>
      </c>
      <c r="D11" s="962">
        <v>44423</v>
      </c>
      <c r="E11" s="963" t="s">
        <v>158</v>
      </c>
      <c r="F11" s="963">
        <v>9.6</v>
      </c>
      <c r="G11" s="947">
        <v>44422.579861111109</v>
      </c>
      <c r="H11" s="948">
        <v>1.54</v>
      </c>
      <c r="I11" s="963">
        <f t="shared" si="0"/>
        <v>1.54</v>
      </c>
      <c r="J11" s="948" t="s">
        <v>1072</v>
      </c>
      <c r="K11" s="948" t="s">
        <v>242</v>
      </c>
      <c r="L11" s="963" t="s">
        <v>158</v>
      </c>
      <c r="M11" s="961" t="s">
        <v>58</v>
      </c>
      <c r="N11" s="1037" t="s">
        <v>1073</v>
      </c>
    </row>
    <row r="12" spans="1:14">
      <c r="A12" s="1036" t="s">
        <v>158</v>
      </c>
      <c r="B12" s="963" t="s">
        <v>231</v>
      </c>
      <c r="C12" s="960">
        <v>44495</v>
      </c>
      <c r="D12" s="962">
        <v>44423</v>
      </c>
      <c r="E12" s="963"/>
      <c r="F12" s="963"/>
      <c r="G12" s="947">
        <v>44423.463888888888</v>
      </c>
      <c r="H12" s="948">
        <v>4.71</v>
      </c>
      <c r="I12" s="963">
        <f t="shared" si="0"/>
        <v>4.71</v>
      </c>
      <c r="J12" s="948" t="s">
        <v>361</v>
      </c>
      <c r="K12" s="948" t="s">
        <v>1074</v>
      </c>
      <c r="L12" s="963"/>
      <c r="M12" s="961" t="s">
        <v>46</v>
      </c>
      <c r="N12" s="1037" t="s">
        <v>158</v>
      </c>
    </row>
    <row r="13" spans="1:14">
      <c r="A13" s="1036" t="s">
        <v>158</v>
      </c>
      <c r="B13" s="963" t="s">
        <v>227</v>
      </c>
      <c r="C13" s="960">
        <v>44495</v>
      </c>
      <c r="D13" s="962">
        <v>44423</v>
      </c>
      <c r="E13" s="963"/>
      <c r="F13" s="963"/>
      <c r="G13" s="947">
        <v>44423.686111111114</v>
      </c>
      <c r="H13" s="948">
        <v>0.98</v>
      </c>
      <c r="I13" s="963">
        <f t="shared" si="0"/>
        <v>0.98</v>
      </c>
      <c r="J13" s="948" t="s">
        <v>361</v>
      </c>
      <c r="K13" s="948" t="s">
        <v>1075</v>
      </c>
      <c r="L13" s="963"/>
      <c r="M13" s="961" t="s">
        <v>46</v>
      </c>
      <c r="N13" s="1037" t="s">
        <v>158</v>
      </c>
    </row>
    <row r="14" spans="1:14">
      <c r="A14" s="1038" t="s">
        <v>158</v>
      </c>
      <c r="B14" s="504" t="s">
        <v>324</v>
      </c>
      <c r="C14" s="840">
        <v>44495</v>
      </c>
      <c r="D14" s="929">
        <v>44423</v>
      </c>
      <c r="E14" s="504"/>
      <c r="F14" s="504"/>
      <c r="G14" s="949">
        <v>44424.382638888892</v>
      </c>
      <c r="H14" s="950">
        <v>2.38</v>
      </c>
      <c r="I14" s="504">
        <f t="shared" si="0"/>
        <v>2.38</v>
      </c>
      <c r="J14" s="950" t="s">
        <v>934</v>
      </c>
      <c r="K14" s="950" t="s">
        <v>242</v>
      </c>
      <c r="L14" s="504"/>
      <c r="M14" s="654" t="s">
        <v>46</v>
      </c>
      <c r="N14" s="1040" t="s">
        <v>1076</v>
      </c>
    </row>
    <row r="15" spans="1:14" ht="24">
      <c r="A15" s="1036" t="s">
        <v>891</v>
      </c>
      <c r="B15" s="963" t="s">
        <v>332</v>
      </c>
      <c r="C15" s="963" t="s">
        <v>38</v>
      </c>
      <c r="D15" s="962">
        <v>44430</v>
      </c>
      <c r="E15" s="963" t="s">
        <v>158</v>
      </c>
      <c r="F15" s="963">
        <v>20.399999999999999</v>
      </c>
      <c r="G15" s="947">
        <v>44427.408333333333</v>
      </c>
      <c r="H15" s="948">
        <v>2.13</v>
      </c>
      <c r="I15" s="963">
        <f t="shared" si="0"/>
        <v>2.13</v>
      </c>
      <c r="J15" s="948" t="s">
        <v>937</v>
      </c>
      <c r="K15" s="948" t="s">
        <v>242</v>
      </c>
      <c r="L15" s="963"/>
      <c r="M15" s="963" t="s">
        <v>1077</v>
      </c>
      <c r="N15" s="1039" t="s">
        <v>976</v>
      </c>
    </row>
    <row r="16" spans="1:14">
      <c r="A16" s="1036" t="s">
        <v>158</v>
      </c>
      <c r="B16" s="963" t="s">
        <v>345</v>
      </c>
      <c r="C16" s="960">
        <v>44521</v>
      </c>
      <c r="D16" s="962">
        <v>44430</v>
      </c>
      <c r="E16" s="963" t="s">
        <v>158</v>
      </c>
      <c r="F16" s="963" t="s">
        <v>158</v>
      </c>
      <c r="G16" s="947">
        <v>44427.54583333333</v>
      </c>
      <c r="H16" s="948">
        <v>3.35</v>
      </c>
      <c r="I16" s="963">
        <f t="shared" si="0"/>
        <v>3.35</v>
      </c>
      <c r="J16" s="948" t="s">
        <v>1078</v>
      </c>
      <c r="K16" s="948" t="s">
        <v>242</v>
      </c>
      <c r="L16" s="963"/>
      <c r="M16" s="963" t="s">
        <v>1077</v>
      </c>
      <c r="N16" s="1037" t="s">
        <v>158</v>
      </c>
    </row>
    <row r="17" spans="1:14" ht="24">
      <c r="A17" s="1036"/>
      <c r="B17" s="963"/>
      <c r="C17" s="960"/>
      <c r="D17" s="962"/>
      <c r="E17" s="963"/>
      <c r="F17" s="963"/>
      <c r="G17" s="947">
        <v>44428.470833333333</v>
      </c>
      <c r="H17" s="948">
        <v>3.72</v>
      </c>
      <c r="I17" s="963">
        <f t="shared" si="0"/>
        <v>3.72</v>
      </c>
      <c r="J17" s="948" t="s">
        <v>386</v>
      </c>
      <c r="K17" s="948" t="s">
        <v>900</v>
      </c>
      <c r="L17" s="963"/>
      <c r="M17" s="963"/>
      <c r="N17" s="905" t="s">
        <v>1079</v>
      </c>
    </row>
    <row r="18" spans="1:14" ht="24">
      <c r="A18" s="1036"/>
      <c r="B18" s="963"/>
      <c r="C18" s="960"/>
      <c r="D18" s="962"/>
      <c r="E18" s="963"/>
      <c r="F18" s="963"/>
      <c r="G18" s="947">
        <v>44428.682638888888</v>
      </c>
      <c r="H18" s="948">
        <v>2.71</v>
      </c>
      <c r="I18" s="963">
        <f t="shared" si="0"/>
        <v>2.71</v>
      </c>
      <c r="J18" s="948" t="s">
        <v>386</v>
      </c>
      <c r="K18" s="948" t="s">
        <v>900</v>
      </c>
      <c r="L18" s="963"/>
      <c r="M18" s="963"/>
      <c r="N18" s="905" t="s">
        <v>1080</v>
      </c>
    </row>
    <row r="19" spans="1:14">
      <c r="A19" s="1036"/>
      <c r="B19" s="963"/>
      <c r="C19" s="960"/>
      <c r="D19" s="962"/>
      <c r="E19" s="963"/>
      <c r="F19" s="963"/>
      <c r="G19" s="947">
        <v>44429.436805555553</v>
      </c>
      <c r="H19" s="948">
        <v>1.84</v>
      </c>
      <c r="I19" s="963">
        <f t="shared" si="0"/>
        <v>1.84</v>
      </c>
      <c r="J19" s="948" t="s">
        <v>386</v>
      </c>
      <c r="K19" s="948" t="s">
        <v>900</v>
      </c>
      <c r="L19" s="963"/>
      <c r="M19" s="963"/>
      <c r="N19" s="1085"/>
    </row>
    <row r="20" spans="1:14">
      <c r="A20" s="1036"/>
      <c r="B20" s="963"/>
      <c r="C20" s="960"/>
      <c r="D20" s="962"/>
      <c r="E20" s="963"/>
      <c r="F20" s="963"/>
      <c r="G20" s="947">
        <v>44429.545138888891</v>
      </c>
      <c r="H20" s="948">
        <v>3.39</v>
      </c>
      <c r="I20" s="963">
        <f t="shared" si="0"/>
        <v>3.39</v>
      </c>
      <c r="J20" s="948" t="s">
        <v>386</v>
      </c>
      <c r="K20" s="948" t="s">
        <v>900</v>
      </c>
      <c r="L20" s="963"/>
      <c r="M20" s="963"/>
      <c r="N20" s="1037"/>
    </row>
    <row r="21" spans="1:14">
      <c r="A21" s="1038"/>
      <c r="B21" s="504"/>
      <c r="C21" s="840"/>
      <c r="D21" s="929"/>
      <c r="E21" s="504"/>
      <c r="F21" s="504"/>
      <c r="G21" s="949">
        <v>44430.42083333333</v>
      </c>
      <c r="H21" s="950">
        <v>2.84</v>
      </c>
      <c r="I21" s="504">
        <f t="shared" si="0"/>
        <v>2.84</v>
      </c>
      <c r="J21" s="950" t="s">
        <v>386</v>
      </c>
      <c r="K21" s="950" t="s">
        <v>900</v>
      </c>
      <c r="L21" s="504"/>
      <c r="M21" s="504"/>
      <c r="N21" s="1040"/>
    </row>
    <row r="22" spans="1:14" ht="18" customHeight="1">
      <c r="A22" s="1036" t="s">
        <v>902</v>
      </c>
      <c r="B22" s="963" t="s">
        <v>332</v>
      </c>
      <c r="C22" s="960">
        <v>44407</v>
      </c>
      <c r="D22" s="962">
        <v>44431</v>
      </c>
      <c r="E22" s="963" t="s">
        <v>158</v>
      </c>
      <c r="F22" s="963">
        <v>10.8</v>
      </c>
      <c r="G22" s="947">
        <v>44430.573611111111</v>
      </c>
      <c r="H22" s="948">
        <v>0.43</v>
      </c>
      <c r="I22" s="963">
        <f t="shared" si="0"/>
        <v>0.43</v>
      </c>
      <c r="J22" s="948" t="s">
        <v>550</v>
      </c>
      <c r="K22" s="948" t="s">
        <v>242</v>
      </c>
      <c r="L22" s="963"/>
      <c r="M22" s="961" t="s">
        <v>24</v>
      </c>
      <c r="N22" s="1037" t="s">
        <v>1081</v>
      </c>
    </row>
    <row r="23" spans="1:14">
      <c r="A23" s="1036" t="s">
        <v>158</v>
      </c>
      <c r="B23" s="963" t="s">
        <v>334</v>
      </c>
      <c r="C23" s="960">
        <v>44682</v>
      </c>
      <c r="D23" s="962">
        <v>44431</v>
      </c>
      <c r="E23" s="963"/>
      <c r="F23" s="963"/>
      <c r="G23" s="947">
        <v>44431.618750000001</v>
      </c>
      <c r="H23" s="948">
        <v>4.2300000000000004</v>
      </c>
      <c r="I23" s="963">
        <f t="shared" si="0"/>
        <v>4.2300000000000004</v>
      </c>
      <c r="J23" s="948" t="s">
        <v>547</v>
      </c>
      <c r="K23" s="948" t="s">
        <v>1082</v>
      </c>
      <c r="L23" s="963"/>
      <c r="M23" s="961" t="s">
        <v>46</v>
      </c>
      <c r="N23" s="1085"/>
    </row>
    <row r="24" spans="1:14">
      <c r="A24" s="1036"/>
      <c r="B24" s="963"/>
      <c r="C24" s="960"/>
      <c r="D24" s="962"/>
      <c r="E24" s="963"/>
      <c r="F24" s="963"/>
      <c r="G24" s="947">
        <v>44432.378472222219</v>
      </c>
      <c r="H24" s="948">
        <v>3.46</v>
      </c>
      <c r="I24" s="963">
        <f t="shared" si="0"/>
        <v>3.46</v>
      </c>
      <c r="J24" s="948" t="s">
        <v>1083</v>
      </c>
      <c r="K24" s="948" t="s">
        <v>242</v>
      </c>
      <c r="L24" s="963"/>
      <c r="M24" s="961"/>
      <c r="N24" s="1037"/>
    </row>
    <row r="25" spans="1:14">
      <c r="A25" s="1038"/>
      <c r="B25" s="504"/>
      <c r="C25" s="840"/>
      <c r="D25" s="929"/>
      <c r="E25" s="504"/>
      <c r="F25" s="504"/>
      <c r="G25" s="949">
        <v>44432.567361111112</v>
      </c>
      <c r="H25" s="950">
        <v>2.52</v>
      </c>
      <c r="I25" s="504">
        <f t="shared" si="0"/>
        <v>2.52</v>
      </c>
      <c r="J25" s="950" t="s">
        <v>934</v>
      </c>
      <c r="K25" s="950" t="s">
        <v>1084</v>
      </c>
      <c r="L25" s="504"/>
      <c r="M25" s="654"/>
      <c r="N25" s="1040"/>
    </row>
    <row r="26" spans="1:14" ht="36">
      <c r="E26" s="795" t="s">
        <v>464</v>
      </c>
      <c r="F26" s="844">
        <f>SUM(F2:F23)</f>
        <v>57.2</v>
      </c>
      <c r="H26" s="845" t="s">
        <v>234</v>
      </c>
      <c r="I26" s="844">
        <f>SUM(I2:I25)</f>
        <v>56.77000000000001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pane ySplit="1" topLeftCell="A13" activePane="bottomLeft" state="frozen"/>
      <selection pane="bottomLeft" activeCell="E24" sqref="E24"/>
    </sheetView>
  </sheetViews>
  <sheetFormatPr baseColWidth="10" defaultColWidth="9.1796875" defaultRowHeight="14.5"/>
  <cols>
    <col min="1" max="1" width="10" style="363" customWidth="1"/>
    <col min="2" max="2" width="9.54296875" style="12" customWidth="1"/>
    <col min="3" max="3" width="10.7265625" style="12" customWidth="1"/>
    <col min="4" max="4" width="10.54296875" style="12" customWidth="1"/>
    <col min="5" max="5" width="9.1796875" style="12"/>
    <col min="6" max="6" width="9.453125" style="12" bestFit="1" customWidth="1"/>
    <col min="7" max="7" width="12" style="12" customWidth="1"/>
    <col min="8" max="8" width="12.54296875" style="12" customWidth="1"/>
    <col min="9" max="9" width="9.1796875" style="12"/>
    <col min="10" max="10" width="15.1796875" style="12" customWidth="1"/>
    <col min="11" max="11" width="16.81640625" style="12" bestFit="1" customWidth="1"/>
    <col min="12" max="12" width="16" style="12" customWidth="1"/>
    <col min="13" max="13" width="12.1796875" style="363" customWidth="1"/>
    <col min="14" max="16384" width="9.1796875" style="12"/>
  </cols>
  <sheetData>
    <row r="1" spans="1:13" ht="48" customHeight="1">
      <c r="A1" s="971" t="s">
        <v>212</v>
      </c>
      <c r="B1" s="971" t="s">
        <v>213</v>
      </c>
      <c r="C1" s="971" t="s">
        <v>214</v>
      </c>
      <c r="D1" s="971" t="s">
        <v>215</v>
      </c>
      <c r="E1" s="972" t="s">
        <v>216</v>
      </c>
      <c r="F1" s="972" t="s">
        <v>217</v>
      </c>
      <c r="G1" s="972" t="s">
        <v>218</v>
      </c>
      <c r="H1" s="973" t="s">
        <v>219</v>
      </c>
      <c r="I1" s="974" t="s">
        <v>220</v>
      </c>
      <c r="J1" s="975" t="s">
        <v>867</v>
      </c>
      <c r="K1" s="972" t="s">
        <v>222</v>
      </c>
      <c r="L1" s="972" t="s">
        <v>223</v>
      </c>
      <c r="M1" s="1011" t="s">
        <v>224</v>
      </c>
    </row>
    <row r="2" spans="1:13">
      <c r="A2" s="1006" t="s">
        <v>1085</v>
      </c>
      <c r="B2" s="963" t="s">
        <v>260</v>
      </c>
      <c r="C2" s="960">
        <v>44424</v>
      </c>
      <c r="D2" s="962">
        <v>44411</v>
      </c>
      <c r="E2" s="963"/>
      <c r="F2" s="893">
        <v>44411</v>
      </c>
      <c r="G2" s="1002">
        <v>8.3333333333333315E-2</v>
      </c>
      <c r="H2" s="1002">
        <v>8.3333333333333315E-2</v>
      </c>
      <c r="I2" s="1002">
        <f>H2</f>
        <v>8.3333333333333315E-2</v>
      </c>
      <c r="J2" s="923" t="s">
        <v>620</v>
      </c>
      <c r="K2" s="963"/>
      <c r="L2" s="961" t="s">
        <v>661</v>
      </c>
      <c r="M2" s="851" t="s">
        <v>158</v>
      </c>
    </row>
    <row r="3" spans="1:13">
      <c r="A3" s="1006" t="s">
        <v>158</v>
      </c>
      <c r="B3" s="963" t="s">
        <v>332</v>
      </c>
      <c r="C3" s="960">
        <v>44413</v>
      </c>
      <c r="D3" s="962">
        <v>44411</v>
      </c>
      <c r="E3" s="963"/>
      <c r="F3" s="893">
        <v>44411</v>
      </c>
      <c r="G3" s="1002">
        <v>8.333333333333337E-2</v>
      </c>
      <c r="H3" s="1002">
        <v>8.333333333333337E-2</v>
      </c>
      <c r="I3" s="1002">
        <f>H3</f>
        <v>8.333333333333337E-2</v>
      </c>
      <c r="J3" s="923" t="s">
        <v>291</v>
      </c>
      <c r="K3" s="963"/>
      <c r="L3" s="961" t="s">
        <v>24</v>
      </c>
      <c r="M3" s="851" t="s">
        <v>158</v>
      </c>
    </row>
    <row r="4" spans="1:13">
      <c r="A4" s="1006" t="s">
        <v>158</v>
      </c>
      <c r="B4" s="963" t="s">
        <v>277</v>
      </c>
      <c r="C4" s="960">
        <v>44598</v>
      </c>
      <c r="D4" s="962">
        <v>44411</v>
      </c>
      <c r="E4" s="963"/>
      <c r="F4" s="963"/>
      <c r="G4" s="963"/>
      <c r="H4" s="963"/>
      <c r="I4" s="963"/>
      <c r="J4" s="963"/>
      <c r="K4" s="963"/>
      <c r="L4" s="961" t="s">
        <v>150</v>
      </c>
      <c r="M4" s="851" t="s">
        <v>158</v>
      </c>
    </row>
    <row r="5" spans="1:13" ht="24">
      <c r="A5" s="1007" t="s">
        <v>1086</v>
      </c>
      <c r="B5" s="833" t="s">
        <v>22</v>
      </c>
      <c r="C5" s="899">
        <v>43913</v>
      </c>
      <c r="D5" s="809">
        <v>44412</v>
      </c>
      <c r="E5" s="833" t="s">
        <v>158</v>
      </c>
      <c r="F5" s="952">
        <v>44412</v>
      </c>
      <c r="G5" s="1003">
        <v>3.472222222222221E-2</v>
      </c>
      <c r="H5" s="1003">
        <v>3.472222222222221E-2</v>
      </c>
      <c r="I5" s="1003">
        <f t="shared" ref="I5:I10" si="0">H5</f>
        <v>3.472222222222221E-2</v>
      </c>
      <c r="J5" s="930" t="s">
        <v>1087</v>
      </c>
      <c r="K5" s="833" t="s">
        <v>158</v>
      </c>
      <c r="L5" s="833" t="s">
        <v>24</v>
      </c>
      <c r="M5" s="849" t="s">
        <v>158</v>
      </c>
    </row>
    <row r="6" spans="1:13" ht="24">
      <c r="A6" s="1006" t="s">
        <v>158</v>
      </c>
      <c r="B6" s="963" t="s">
        <v>283</v>
      </c>
      <c r="C6" s="836">
        <v>43913</v>
      </c>
      <c r="D6" s="962">
        <v>44412</v>
      </c>
      <c r="E6" s="963"/>
      <c r="F6" s="1014">
        <v>44412</v>
      </c>
      <c r="G6" s="1002">
        <v>2.4305555555555469E-2</v>
      </c>
      <c r="H6" s="1002">
        <v>2.4305555555555469E-2</v>
      </c>
      <c r="I6" s="1002">
        <f t="shared" si="0"/>
        <v>2.4305555555555469E-2</v>
      </c>
      <c r="J6" s="978" t="s">
        <v>284</v>
      </c>
      <c r="K6" s="963"/>
      <c r="L6" s="963"/>
      <c r="M6" s="851" t="s">
        <v>1088</v>
      </c>
    </row>
    <row r="7" spans="1:13">
      <c r="A7" s="1008"/>
      <c r="B7" s="504"/>
      <c r="C7" s="1005"/>
      <c r="D7" s="929"/>
      <c r="E7" s="504"/>
      <c r="F7" s="1015">
        <v>44412</v>
      </c>
      <c r="G7" s="1004">
        <v>4.861111111111116E-2</v>
      </c>
      <c r="H7" s="1004">
        <v>4.861111111111116E-2</v>
      </c>
      <c r="I7" s="1004">
        <f t="shared" si="0"/>
        <v>4.861111111111116E-2</v>
      </c>
      <c r="J7" s="944" t="s">
        <v>282</v>
      </c>
      <c r="K7" s="504"/>
      <c r="L7" s="504"/>
      <c r="M7" s="1012"/>
    </row>
    <row r="8" spans="1:13">
      <c r="A8" s="1006" t="s">
        <v>1089</v>
      </c>
      <c r="B8" s="963" t="s">
        <v>260</v>
      </c>
      <c r="C8" s="960">
        <v>44414</v>
      </c>
      <c r="D8" s="962">
        <v>44412</v>
      </c>
      <c r="E8" s="963" t="s">
        <v>158</v>
      </c>
      <c r="F8" s="893">
        <v>44412</v>
      </c>
      <c r="G8" s="1002">
        <v>3.4722222222222321E-2</v>
      </c>
      <c r="H8" s="1002">
        <v>3.4722222222222321E-2</v>
      </c>
      <c r="I8" s="1002">
        <f t="shared" si="0"/>
        <v>3.4722222222222321E-2</v>
      </c>
      <c r="J8" s="923" t="s">
        <v>1090</v>
      </c>
      <c r="K8" s="963" t="s">
        <v>158</v>
      </c>
      <c r="L8" s="961" t="s">
        <v>24</v>
      </c>
      <c r="M8" s="851" t="s">
        <v>158</v>
      </c>
    </row>
    <row r="9" spans="1:13">
      <c r="A9" s="1006" t="s">
        <v>158</v>
      </c>
      <c r="B9" s="963" t="s">
        <v>48</v>
      </c>
      <c r="C9" s="960">
        <v>44490</v>
      </c>
      <c r="D9" s="962">
        <v>44412</v>
      </c>
      <c r="E9" s="963"/>
      <c r="F9" s="893">
        <v>44412</v>
      </c>
      <c r="G9" s="1002">
        <v>7.638888888888884E-2</v>
      </c>
      <c r="H9" s="1002">
        <v>7.638888888888884E-2</v>
      </c>
      <c r="I9" s="1002">
        <f t="shared" si="0"/>
        <v>7.638888888888884E-2</v>
      </c>
      <c r="J9" s="923" t="s">
        <v>293</v>
      </c>
      <c r="K9" s="963"/>
      <c r="L9" s="961" t="s">
        <v>24</v>
      </c>
      <c r="M9" s="851" t="s">
        <v>158</v>
      </c>
    </row>
    <row r="10" spans="1:13" ht="24">
      <c r="A10" s="1006" t="s">
        <v>158</v>
      </c>
      <c r="B10" s="963" t="s">
        <v>332</v>
      </c>
      <c r="C10" s="960">
        <v>44415</v>
      </c>
      <c r="D10" s="962">
        <v>44413</v>
      </c>
      <c r="E10" s="963"/>
      <c r="F10" s="893">
        <v>44413</v>
      </c>
      <c r="G10" s="1002">
        <v>9.027777777777779E-2</v>
      </c>
      <c r="H10" s="1002">
        <v>9.027777777777779E-2</v>
      </c>
      <c r="I10" s="1002">
        <f t="shared" si="0"/>
        <v>9.027777777777779E-2</v>
      </c>
      <c r="J10" s="923" t="s">
        <v>293</v>
      </c>
      <c r="K10" s="963"/>
      <c r="L10" s="961" t="s">
        <v>655</v>
      </c>
      <c r="M10" s="851" t="s">
        <v>1091</v>
      </c>
    </row>
    <row r="11" spans="1:13">
      <c r="A11" s="1008" t="s">
        <v>158</v>
      </c>
      <c r="B11" s="504" t="s">
        <v>231</v>
      </c>
      <c r="C11" s="840">
        <v>44600</v>
      </c>
      <c r="D11" s="929">
        <v>44413</v>
      </c>
      <c r="E11" s="504"/>
      <c r="F11" s="504"/>
      <c r="G11" s="504"/>
      <c r="H11" s="504"/>
      <c r="I11" s="504"/>
      <c r="J11" s="504"/>
      <c r="K11" s="504"/>
      <c r="L11" s="654" t="s">
        <v>46</v>
      </c>
      <c r="M11" s="1012" t="s">
        <v>158</v>
      </c>
    </row>
    <row r="12" spans="1:13">
      <c r="A12" s="1006" t="s">
        <v>1092</v>
      </c>
      <c r="B12" s="963" t="s">
        <v>332</v>
      </c>
      <c r="C12" s="960">
        <v>44416</v>
      </c>
      <c r="D12" s="962">
        <v>44415</v>
      </c>
      <c r="E12" s="963" t="s">
        <v>158</v>
      </c>
      <c r="F12" s="893">
        <v>44414</v>
      </c>
      <c r="G12" s="1002">
        <v>4.1666666666666741E-2</v>
      </c>
      <c r="H12" s="1002">
        <v>4.1666666666666741E-2</v>
      </c>
      <c r="I12" s="1002">
        <f>H12</f>
        <v>4.1666666666666741E-2</v>
      </c>
      <c r="J12" s="923" t="s">
        <v>294</v>
      </c>
      <c r="K12" s="963" t="s">
        <v>158</v>
      </c>
      <c r="L12" s="961" t="s">
        <v>655</v>
      </c>
      <c r="M12" s="851" t="s">
        <v>158</v>
      </c>
    </row>
    <row r="13" spans="1:13">
      <c r="A13" s="1006" t="s">
        <v>158</v>
      </c>
      <c r="B13" s="963" t="s">
        <v>225</v>
      </c>
      <c r="C13" s="960">
        <v>44602</v>
      </c>
      <c r="D13" s="962">
        <v>44415</v>
      </c>
      <c r="E13" s="963"/>
      <c r="F13" s="893">
        <v>44415</v>
      </c>
      <c r="G13" s="1002">
        <v>9.0277777777777735E-2</v>
      </c>
      <c r="H13" s="1002">
        <v>9.0277777777777735E-2</v>
      </c>
      <c r="I13" s="1002">
        <f>H13</f>
        <v>9.0277777777777735E-2</v>
      </c>
      <c r="J13" s="923" t="s">
        <v>295</v>
      </c>
      <c r="K13" s="963"/>
      <c r="L13" s="961" t="s">
        <v>46</v>
      </c>
      <c r="M13" s="851" t="s">
        <v>158</v>
      </c>
    </row>
    <row r="14" spans="1:13">
      <c r="A14" s="1006" t="s">
        <v>158</v>
      </c>
      <c r="B14" s="963" t="s">
        <v>273</v>
      </c>
      <c r="C14" s="960">
        <v>44431</v>
      </c>
      <c r="D14" s="962">
        <v>44415</v>
      </c>
      <c r="E14" s="963"/>
      <c r="F14" s="893">
        <v>44415</v>
      </c>
      <c r="G14" s="1002">
        <v>0.13194444444444453</v>
      </c>
      <c r="H14" s="1002">
        <v>0.13194444444444453</v>
      </c>
      <c r="I14" s="1002">
        <f>H14</f>
        <v>0.13194444444444453</v>
      </c>
      <c r="J14" s="923" t="s">
        <v>295</v>
      </c>
      <c r="K14" s="963"/>
      <c r="L14" s="961" t="s">
        <v>46</v>
      </c>
      <c r="M14" s="851" t="s">
        <v>158</v>
      </c>
    </row>
    <row r="15" spans="1:13">
      <c r="A15" s="1008" t="s">
        <v>158</v>
      </c>
      <c r="B15" s="504" t="s">
        <v>260</v>
      </c>
      <c r="C15" s="840">
        <v>44416</v>
      </c>
      <c r="D15" s="929">
        <v>44415</v>
      </c>
      <c r="E15" s="504"/>
      <c r="F15" s="504"/>
      <c r="G15" s="504"/>
      <c r="H15" s="504"/>
      <c r="I15" s="504"/>
      <c r="J15" s="504"/>
      <c r="K15" s="504"/>
      <c r="L15" s="654" t="s">
        <v>95</v>
      </c>
      <c r="M15" s="1012" t="s">
        <v>814</v>
      </c>
    </row>
    <row r="16" spans="1:13">
      <c r="A16" s="1006" t="s">
        <v>1093</v>
      </c>
      <c r="B16" s="963" t="s">
        <v>332</v>
      </c>
      <c r="C16" s="960">
        <v>44418</v>
      </c>
      <c r="D16" s="962">
        <v>44416</v>
      </c>
      <c r="E16" s="963" t="s">
        <v>158</v>
      </c>
      <c r="F16" s="1014">
        <v>44416</v>
      </c>
      <c r="G16" s="1002">
        <v>8.333333333333337E-2</v>
      </c>
      <c r="H16" s="1002">
        <v>8.333333333333337E-2</v>
      </c>
      <c r="I16" s="1002">
        <f>H16</f>
        <v>8.333333333333337E-2</v>
      </c>
      <c r="J16" s="978" t="s">
        <v>297</v>
      </c>
      <c r="K16" s="963" t="s">
        <v>158</v>
      </c>
      <c r="L16" s="961" t="s">
        <v>24</v>
      </c>
      <c r="M16" s="851"/>
    </row>
    <row r="17" spans="1:13">
      <c r="A17" s="1006" t="s">
        <v>158</v>
      </c>
      <c r="B17" s="963" t="s">
        <v>298</v>
      </c>
      <c r="C17" s="960">
        <v>44603</v>
      </c>
      <c r="D17" s="962">
        <v>44416</v>
      </c>
      <c r="E17" s="963"/>
      <c r="F17" s="893">
        <v>44416</v>
      </c>
      <c r="G17" s="1002">
        <v>7.2916666666666741E-2</v>
      </c>
      <c r="H17" s="1002">
        <v>7.2916666666666741E-2</v>
      </c>
      <c r="I17" s="1002">
        <f>H17</f>
        <v>7.2916666666666741E-2</v>
      </c>
      <c r="J17" s="923" t="s">
        <v>299</v>
      </c>
      <c r="K17" s="963"/>
      <c r="L17" s="961"/>
      <c r="M17" s="851" t="s">
        <v>158</v>
      </c>
    </row>
    <row r="18" spans="1:13">
      <c r="A18" s="1006" t="s">
        <v>158</v>
      </c>
      <c r="B18" s="963" t="s">
        <v>300</v>
      </c>
      <c r="C18" s="960">
        <v>44433</v>
      </c>
      <c r="D18" s="962">
        <v>44416</v>
      </c>
      <c r="E18" s="963"/>
      <c r="F18" s="893">
        <v>44416</v>
      </c>
      <c r="G18" s="1002">
        <v>6.944444444444442E-2</v>
      </c>
      <c r="H18" s="1002">
        <v>6.944444444444442E-2</v>
      </c>
      <c r="I18" s="1002">
        <f>H18</f>
        <v>6.944444444444442E-2</v>
      </c>
      <c r="J18" s="923" t="s">
        <v>299</v>
      </c>
      <c r="K18" s="963"/>
      <c r="L18" s="961"/>
      <c r="M18" s="851" t="s">
        <v>158</v>
      </c>
    </row>
    <row r="19" spans="1:13">
      <c r="A19" s="1008" t="s">
        <v>158</v>
      </c>
      <c r="B19" s="504" t="s">
        <v>260</v>
      </c>
      <c r="C19" s="840">
        <v>44433</v>
      </c>
      <c r="D19" s="929">
        <v>44416</v>
      </c>
      <c r="E19" s="504"/>
      <c r="F19" s="504"/>
      <c r="G19" s="504"/>
      <c r="H19" s="504"/>
      <c r="I19" s="504"/>
      <c r="J19" s="504"/>
      <c r="K19" s="504"/>
      <c r="L19" s="654" t="s">
        <v>661</v>
      </c>
      <c r="M19" s="670"/>
    </row>
    <row r="20" spans="1:13" ht="36">
      <c r="A20" s="1008" t="s">
        <v>1094</v>
      </c>
      <c r="B20" s="504" t="s">
        <v>22</v>
      </c>
      <c r="C20" s="840">
        <v>44433</v>
      </c>
      <c r="D20" s="929">
        <v>44416</v>
      </c>
      <c r="E20" s="504" t="s">
        <v>158</v>
      </c>
      <c r="F20" s="966">
        <v>44417</v>
      </c>
      <c r="G20" s="1004">
        <v>7.2916666666666685E-2</v>
      </c>
      <c r="H20" s="1004">
        <v>7.2916666666666685E-2</v>
      </c>
      <c r="I20" s="1004">
        <f>H20</f>
        <v>7.2916666666666685E-2</v>
      </c>
      <c r="J20" s="931" t="s">
        <v>1095</v>
      </c>
      <c r="K20" s="504" t="s">
        <v>158</v>
      </c>
      <c r="L20" s="504" t="s">
        <v>639</v>
      </c>
      <c r="M20" s="1013" t="s">
        <v>1096</v>
      </c>
    </row>
    <row r="21" spans="1:13" ht="24">
      <c r="G21" s="1000" t="s">
        <v>233</v>
      </c>
      <c r="H21" s="761">
        <f>SUM(H2:H20)</f>
        <v>1.0381944444444446</v>
      </c>
    </row>
    <row r="22" spans="1:13">
      <c r="G22" s="1001" t="s">
        <v>234</v>
      </c>
      <c r="H22" s="761">
        <f>SUM(I2:I20)</f>
        <v>1.0381944444444446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pane ySplit="1" topLeftCell="A23" activePane="bottomLeft" state="frozen"/>
      <selection pane="bottomLeft" activeCell="F28" sqref="F28"/>
    </sheetView>
  </sheetViews>
  <sheetFormatPr baseColWidth="10" defaultColWidth="9.1796875" defaultRowHeight="14.5"/>
  <cols>
    <col min="1" max="2" width="9.1796875" style="5"/>
    <col min="3" max="4" width="10.7265625" style="12" customWidth="1"/>
    <col min="5" max="5" width="9.1796875" style="5"/>
    <col min="6" max="6" width="10.81640625" style="12" bestFit="1" customWidth="1"/>
    <col min="7" max="7" width="9.1796875" style="12"/>
    <col min="8" max="8" width="10.54296875" style="5" customWidth="1"/>
    <col min="9" max="9" width="12" style="5" customWidth="1"/>
    <col min="10" max="10" width="21.453125" style="5" customWidth="1"/>
    <col min="11" max="11" width="18.81640625" style="5" customWidth="1"/>
    <col min="12" max="12" width="13.26953125" style="5" customWidth="1"/>
    <col min="13" max="13" width="20.26953125" style="5" customWidth="1"/>
    <col min="14" max="16384" width="9.1796875" style="5"/>
  </cols>
  <sheetData>
    <row r="1" spans="1:13" s="12" customFormat="1" ht="39">
      <c r="A1" s="971" t="s">
        <v>212</v>
      </c>
      <c r="B1" s="971" t="s">
        <v>213</v>
      </c>
      <c r="C1" s="971" t="s">
        <v>214</v>
      </c>
      <c r="D1" s="971" t="s">
        <v>215</v>
      </c>
      <c r="E1" s="972" t="s">
        <v>216</v>
      </c>
      <c r="F1" s="972" t="s">
        <v>217</v>
      </c>
      <c r="G1" s="972" t="s">
        <v>218</v>
      </c>
      <c r="H1" s="973" t="s">
        <v>219</v>
      </c>
      <c r="I1" s="974" t="s">
        <v>220</v>
      </c>
      <c r="J1" s="975" t="s">
        <v>867</v>
      </c>
      <c r="K1" s="972" t="s">
        <v>222</v>
      </c>
      <c r="L1" s="972" t="s">
        <v>223</v>
      </c>
      <c r="M1" s="972" t="s">
        <v>224</v>
      </c>
    </row>
    <row r="2" spans="1:13" s="12" customFormat="1">
      <c r="A2" s="959" t="s">
        <v>914</v>
      </c>
      <c r="B2" s="958" t="s">
        <v>260</v>
      </c>
      <c r="C2" s="960" t="s">
        <v>38</v>
      </c>
      <c r="D2" s="962">
        <v>44389</v>
      </c>
      <c r="E2" s="958"/>
      <c r="F2" s="893">
        <v>44389</v>
      </c>
      <c r="G2" s="964">
        <v>7.2916666666666519E-2</v>
      </c>
      <c r="H2" s="964">
        <v>7.2916666666666519E-2</v>
      </c>
      <c r="I2" s="1048">
        <f>H2</f>
        <v>7.2916666666666519E-2</v>
      </c>
      <c r="J2" s="923" t="s">
        <v>306</v>
      </c>
      <c r="K2" s="958"/>
      <c r="L2" s="898"/>
      <c r="M2" s="957" t="s">
        <v>1097</v>
      </c>
    </row>
    <row r="3" spans="1:13" ht="24">
      <c r="A3" s="926" t="s">
        <v>1098</v>
      </c>
      <c r="B3" s="925" t="s">
        <v>332</v>
      </c>
      <c r="C3" s="927">
        <v>44397</v>
      </c>
      <c r="D3" s="809">
        <v>44390</v>
      </c>
      <c r="E3" s="925" t="s">
        <v>158</v>
      </c>
      <c r="F3" s="952">
        <v>44390</v>
      </c>
      <c r="G3" s="968">
        <v>6.5972222222222224E-2</v>
      </c>
      <c r="H3" s="968">
        <v>6.5972222222222224E-2</v>
      </c>
      <c r="I3" s="1049">
        <f>H3</f>
        <v>6.5972222222222224E-2</v>
      </c>
      <c r="J3" s="930" t="s">
        <v>1099</v>
      </c>
      <c r="K3" s="925" t="s">
        <v>158</v>
      </c>
      <c r="L3" s="823" t="s">
        <v>24</v>
      </c>
      <c r="M3" s="924" t="s">
        <v>448</v>
      </c>
    </row>
    <row r="4" spans="1:13" ht="31.5">
      <c r="A4" s="896" t="s">
        <v>158</v>
      </c>
      <c r="B4" s="716" t="s">
        <v>271</v>
      </c>
      <c r="C4" s="840">
        <v>44582</v>
      </c>
      <c r="D4" s="929" t="s">
        <v>38</v>
      </c>
      <c r="E4" s="716"/>
      <c r="F4" s="966">
        <v>44390</v>
      </c>
      <c r="G4" s="969">
        <v>0.13194444444444445</v>
      </c>
      <c r="H4" s="969">
        <v>0.13194444444444445</v>
      </c>
      <c r="I4" s="1050">
        <f>H4</f>
        <v>0.13194444444444445</v>
      </c>
      <c r="J4" s="931" t="s">
        <v>272</v>
      </c>
      <c r="K4" s="716"/>
      <c r="L4" s="716"/>
      <c r="M4" s="970" t="s">
        <v>1100</v>
      </c>
    </row>
    <row r="5" spans="1:13">
      <c r="A5" s="959" t="s">
        <v>1101</v>
      </c>
      <c r="B5" s="958" t="s">
        <v>273</v>
      </c>
      <c r="C5" s="960">
        <v>44414</v>
      </c>
      <c r="D5" s="962">
        <v>44391</v>
      </c>
      <c r="E5" s="958" t="s">
        <v>158</v>
      </c>
      <c r="F5" s="893">
        <v>44391</v>
      </c>
      <c r="G5" s="967">
        <v>5.5555555555555552E-2</v>
      </c>
      <c r="H5" s="967">
        <v>5.5555555555555552E-2</v>
      </c>
      <c r="I5" s="1048">
        <f>H5</f>
        <v>5.5555555555555552E-2</v>
      </c>
      <c r="J5" s="923" t="s">
        <v>676</v>
      </c>
      <c r="K5" s="958" t="s">
        <v>158</v>
      </c>
      <c r="L5" s="898" t="s">
        <v>46</v>
      </c>
      <c r="M5" s="957" t="s">
        <v>158</v>
      </c>
    </row>
    <row r="6" spans="1:13">
      <c r="A6" s="959" t="s">
        <v>158</v>
      </c>
      <c r="B6" s="958" t="s">
        <v>225</v>
      </c>
      <c r="C6" s="960">
        <v>44414</v>
      </c>
      <c r="D6" s="962">
        <v>44391</v>
      </c>
      <c r="E6" s="958"/>
      <c r="F6" s="893">
        <v>44391</v>
      </c>
      <c r="G6" s="967">
        <v>6.25E-2</v>
      </c>
      <c r="H6" s="967">
        <v>6.25E-2</v>
      </c>
      <c r="I6" s="1048">
        <f>H6</f>
        <v>6.25E-2</v>
      </c>
      <c r="J6" s="923" t="s">
        <v>677</v>
      </c>
      <c r="K6" s="958"/>
      <c r="L6" s="898" t="s">
        <v>46</v>
      </c>
      <c r="M6" s="957" t="s">
        <v>158</v>
      </c>
    </row>
    <row r="7" spans="1:13">
      <c r="A7" s="959" t="s">
        <v>158</v>
      </c>
      <c r="B7" s="958" t="s">
        <v>25</v>
      </c>
      <c r="C7" s="960">
        <v>44414</v>
      </c>
      <c r="D7" s="962">
        <v>44391</v>
      </c>
      <c r="E7" s="958"/>
      <c r="F7" s="963"/>
      <c r="G7" s="963"/>
      <c r="H7" s="963"/>
      <c r="I7" s="958"/>
      <c r="J7" s="958"/>
      <c r="K7" s="958"/>
      <c r="L7" s="898" t="s">
        <v>661</v>
      </c>
      <c r="M7" s="957" t="s">
        <v>158</v>
      </c>
    </row>
    <row r="8" spans="1:13">
      <c r="A8" s="896" t="s">
        <v>158</v>
      </c>
      <c r="B8" s="716" t="s">
        <v>1102</v>
      </c>
      <c r="C8" s="840">
        <v>44414</v>
      </c>
      <c r="D8" s="929">
        <v>44391</v>
      </c>
      <c r="E8" s="716"/>
      <c r="F8" s="504"/>
      <c r="G8" s="504"/>
      <c r="H8" s="504"/>
      <c r="I8" s="716"/>
      <c r="J8" s="716"/>
      <c r="K8" s="716"/>
      <c r="L8" s="928" t="s">
        <v>24</v>
      </c>
      <c r="M8" s="897" t="s">
        <v>158</v>
      </c>
    </row>
    <row r="9" spans="1:13" ht="24">
      <c r="A9" s="959" t="s">
        <v>1103</v>
      </c>
      <c r="B9" s="958" t="s">
        <v>260</v>
      </c>
      <c r="C9" s="965">
        <v>44414</v>
      </c>
      <c r="D9" s="962">
        <v>44392</v>
      </c>
      <c r="E9" s="958" t="s">
        <v>158</v>
      </c>
      <c r="F9" s="893">
        <v>44391</v>
      </c>
      <c r="G9" s="967">
        <v>4.8611111111111112E-2</v>
      </c>
      <c r="H9" s="967">
        <v>4.8611111111111112E-2</v>
      </c>
      <c r="I9" s="1048">
        <f>H9</f>
        <v>4.8611111111111112E-2</v>
      </c>
      <c r="J9" s="923" t="s">
        <v>678</v>
      </c>
      <c r="K9" s="958" t="s">
        <v>158</v>
      </c>
      <c r="L9" s="898" t="s">
        <v>680</v>
      </c>
      <c r="M9" s="957" t="s">
        <v>158</v>
      </c>
    </row>
    <row r="10" spans="1:13" ht="60">
      <c r="A10" s="959" t="s">
        <v>158</v>
      </c>
      <c r="B10" s="958" t="s">
        <v>332</v>
      </c>
      <c r="C10" s="960">
        <v>44399</v>
      </c>
      <c r="D10" s="962">
        <v>44392</v>
      </c>
      <c r="E10" s="958"/>
      <c r="F10" s="893">
        <v>44392</v>
      </c>
      <c r="G10" s="967">
        <v>4.1666666666666664E-2</v>
      </c>
      <c r="H10" s="967">
        <v>4.1666666666666664E-2</v>
      </c>
      <c r="I10" s="1048">
        <f>H10</f>
        <v>4.1666666666666664E-2</v>
      </c>
      <c r="J10" s="923" t="s">
        <v>275</v>
      </c>
      <c r="K10" s="958"/>
      <c r="L10" s="898" t="s">
        <v>24</v>
      </c>
      <c r="M10" s="957" t="s">
        <v>1104</v>
      </c>
    </row>
    <row r="11" spans="1:13">
      <c r="A11" s="959" t="s">
        <v>158</v>
      </c>
      <c r="B11" s="958" t="s">
        <v>277</v>
      </c>
      <c r="C11" s="960">
        <v>44584</v>
      </c>
      <c r="D11" s="963" t="s">
        <v>38</v>
      </c>
      <c r="E11" s="958"/>
      <c r="F11" s="893">
        <v>44392</v>
      </c>
      <c r="G11" s="967">
        <v>9.0277777777777776E-2</v>
      </c>
      <c r="H11" s="967">
        <v>9.0277777777777776E-2</v>
      </c>
      <c r="I11" s="1048">
        <f>H11</f>
        <v>9.0277777777777776E-2</v>
      </c>
      <c r="J11" s="923" t="s">
        <v>275</v>
      </c>
      <c r="K11" s="958"/>
      <c r="L11" s="898"/>
      <c r="M11" s="1803" t="s">
        <v>1105</v>
      </c>
    </row>
    <row r="12" spans="1:13">
      <c r="A12" s="896" t="s">
        <v>158</v>
      </c>
      <c r="B12" s="716" t="s">
        <v>274</v>
      </c>
      <c r="C12" s="840">
        <v>44414</v>
      </c>
      <c r="D12" s="504" t="s">
        <v>38</v>
      </c>
      <c r="E12" s="716"/>
      <c r="F12" s="504"/>
      <c r="G12" s="504"/>
      <c r="H12" s="504"/>
      <c r="I12" s="716"/>
      <c r="J12" s="716"/>
      <c r="K12" s="716"/>
      <c r="L12" s="928"/>
      <c r="M12" s="1804"/>
    </row>
    <row r="13" spans="1:13" ht="24">
      <c r="A13" s="959" t="s">
        <v>1106</v>
      </c>
      <c r="B13" s="958" t="s">
        <v>260</v>
      </c>
      <c r="C13" s="960">
        <v>44415</v>
      </c>
      <c r="D13" s="962">
        <v>44398</v>
      </c>
      <c r="E13" s="958" t="s">
        <v>158</v>
      </c>
      <c r="F13" s="893">
        <v>44393</v>
      </c>
      <c r="G13" s="964">
        <v>6.25E-2</v>
      </c>
      <c r="H13" s="964">
        <v>6.25E-2</v>
      </c>
      <c r="I13" s="1048">
        <f t="shared" ref="I13:I19" si="0">H13</f>
        <v>6.25E-2</v>
      </c>
      <c r="J13" s="923" t="s">
        <v>280</v>
      </c>
      <c r="K13" s="958" t="s">
        <v>158</v>
      </c>
      <c r="L13" s="898" t="s">
        <v>661</v>
      </c>
      <c r="M13" s="957" t="s">
        <v>158</v>
      </c>
    </row>
    <row r="14" spans="1:13">
      <c r="A14" s="959" t="s">
        <v>158</v>
      </c>
      <c r="B14" s="958" t="s">
        <v>332</v>
      </c>
      <c r="C14" s="960">
        <v>44400</v>
      </c>
      <c r="D14" s="962">
        <v>44393</v>
      </c>
      <c r="E14" s="958"/>
      <c r="F14" s="893">
        <v>44393</v>
      </c>
      <c r="G14" s="964">
        <v>0.10416666666666667</v>
      </c>
      <c r="H14" s="964">
        <v>0.10416666666666667</v>
      </c>
      <c r="I14" s="1048">
        <f t="shared" si="0"/>
        <v>0.10416666666666667</v>
      </c>
      <c r="J14" s="923" t="s">
        <v>281</v>
      </c>
      <c r="K14" s="958"/>
      <c r="L14" s="898" t="s">
        <v>655</v>
      </c>
      <c r="M14" s="957" t="s">
        <v>448</v>
      </c>
    </row>
    <row r="15" spans="1:13">
      <c r="A15" s="959" t="s">
        <v>158</v>
      </c>
      <c r="B15" s="958" t="s">
        <v>277</v>
      </c>
      <c r="C15" s="960">
        <v>44585</v>
      </c>
      <c r="D15" s="962">
        <v>44394</v>
      </c>
      <c r="E15" s="958"/>
      <c r="F15" s="893">
        <v>44394</v>
      </c>
      <c r="G15" s="964">
        <v>6.9444444444444434E-2</v>
      </c>
      <c r="H15" s="964">
        <v>6.9444444444444434E-2</v>
      </c>
      <c r="I15" s="1048">
        <f t="shared" si="0"/>
        <v>6.9444444444444434E-2</v>
      </c>
      <c r="J15" s="923" t="s">
        <v>281</v>
      </c>
      <c r="K15" s="958"/>
      <c r="L15" s="898" t="s">
        <v>46</v>
      </c>
      <c r="M15" s="957"/>
    </row>
    <row r="16" spans="1:13">
      <c r="A16" s="959"/>
      <c r="B16" s="958"/>
      <c r="C16" s="960"/>
      <c r="D16" s="962"/>
      <c r="E16" s="958"/>
      <c r="F16" s="893">
        <v>44396</v>
      </c>
      <c r="G16" s="964">
        <v>4.8611111111111112E-2</v>
      </c>
      <c r="H16" s="964">
        <v>4.8611111111111112E-2</v>
      </c>
      <c r="I16" s="1048">
        <f t="shared" si="0"/>
        <v>4.8611111111111112E-2</v>
      </c>
      <c r="J16" s="923" t="s">
        <v>281</v>
      </c>
      <c r="K16" s="958"/>
      <c r="L16" s="898"/>
      <c r="M16" s="957"/>
    </row>
    <row r="17" spans="1:13">
      <c r="A17" s="959"/>
      <c r="B17" s="958"/>
      <c r="C17" s="960"/>
      <c r="D17" s="962"/>
      <c r="E17" s="958"/>
      <c r="F17" s="893">
        <v>44398</v>
      </c>
      <c r="G17" s="964">
        <v>9.0277777777777776E-2</v>
      </c>
      <c r="H17" s="964">
        <v>9.0277777777777776E-2</v>
      </c>
      <c r="I17" s="1048">
        <f t="shared" si="0"/>
        <v>9.0277777777777776E-2</v>
      </c>
      <c r="J17" s="923" t="s">
        <v>281</v>
      </c>
      <c r="K17" s="958"/>
      <c r="L17" s="898"/>
      <c r="M17" s="957"/>
    </row>
    <row r="18" spans="1:13">
      <c r="A18" s="896"/>
      <c r="B18" s="716"/>
      <c r="C18" s="840"/>
      <c r="D18" s="929"/>
      <c r="E18" s="716"/>
      <c r="F18" s="966">
        <v>44398</v>
      </c>
      <c r="G18" s="969">
        <v>5.5555555555555552E-2</v>
      </c>
      <c r="H18" s="969">
        <v>5.5555555555555552E-2</v>
      </c>
      <c r="I18" s="1050">
        <f t="shared" si="0"/>
        <v>5.5555555555555552E-2</v>
      </c>
      <c r="J18" s="931" t="s">
        <v>281</v>
      </c>
      <c r="K18" s="716"/>
      <c r="L18" s="928"/>
      <c r="M18" s="897"/>
    </row>
    <row r="19" spans="1:13" ht="24">
      <c r="A19" s="959" t="s">
        <v>1107</v>
      </c>
      <c r="B19" s="958" t="s">
        <v>260</v>
      </c>
      <c r="C19" s="960">
        <v>44418</v>
      </c>
      <c r="D19" s="962">
        <v>44399</v>
      </c>
      <c r="E19" s="958" t="s">
        <v>158</v>
      </c>
      <c r="F19" s="995">
        <v>44399</v>
      </c>
      <c r="G19" s="996">
        <v>9.7222222222222224E-2</v>
      </c>
      <c r="H19" s="996">
        <v>9.7222222222222224E-2</v>
      </c>
      <c r="I19" s="1048">
        <f t="shared" si="0"/>
        <v>9.7222222222222224E-2</v>
      </c>
      <c r="J19" s="117" t="s">
        <v>281</v>
      </c>
      <c r="K19" s="958" t="s">
        <v>158</v>
      </c>
      <c r="L19" s="958" t="s">
        <v>661</v>
      </c>
      <c r="M19" s="1010" t="s">
        <v>1108</v>
      </c>
    </row>
    <row r="20" spans="1:13">
      <c r="A20" s="959"/>
      <c r="B20" s="958"/>
      <c r="C20" s="960"/>
      <c r="D20" s="962"/>
      <c r="E20" s="958"/>
      <c r="F20" s="995">
        <v>44399</v>
      </c>
      <c r="G20" s="996">
        <v>0.10416666666666667</v>
      </c>
      <c r="H20" s="996"/>
      <c r="I20" s="906"/>
      <c r="J20" s="117" t="s">
        <v>616</v>
      </c>
      <c r="K20" s="958"/>
      <c r="L20" s="958"/>
      <c r="M20" s="993" t="s">
        <v>1109</v>
      </c>
    </row>
    <row r="21" spans="1:13" ht="24">
      <c r="A21" s="926" t="s">
        <v>1110</v>
      </c>
      <c r="B21" s="925" t="s">
        <v>48</v>
      </c>
      <c r="C21" s="927">
        <v>44418</v>
      </c>
      <c r="D21" s="809">
        <v>44405</v>
      </c>
      <c r="E21" s="925"/>
      <c r="F21" s="997">
        <v>44405</v>
      </c>
      <c r="G21" s="998">
        <v>0.10416666666666663</v>
      </c>
      <c r="H21" s="998"/>
      <c r="I21" s="813"/>
      <c r="J21" s="999" t="s">
        <v>285</v>
      </c>
      <c r="K21" s="925"/>
      <c r="L21" s="823" t="s">
        <v>24</v>
      </c>
      <c r="M21" s="994" t="s">
        <v>1111</v>
      </c>
    </row>
    <row r="22" spans="1:13" ht="99" customHeight="1">
      <c r="A22" s="959" t="s">
        <v>158</v>
      </c>
      <c r="B22" s="958" t="s">
        <v>332</v>
      </c>
      <c r="C22" s="960">
        <v>44402</v>
      </c>
      <c r="D22" s="962">
        <v>44405</v>
      </c>
      <c r="E22" s="958"/>
      <c r="F22" s="995">
        <v>44405</v>
      </c>
      <c r="G22" s="1009">
        <v>5.9027777777777901E-2</v>
      </c>
      <c r="H22" s="1020">
        <v>5.9027777777777783E-2</v>
      </c>
      <c r="I22" s="906"/>
      <c r="J22" s="117" t="s">
        <v>286</v>
      </c>
      <c r="K22" s="958"/>
      <c r="L22" s="898" t="s">
        <v>24</v>
      </c>
      <c r="M22" s="993" t="s">
        <v>1112</v>
      </c>
    </row>
    <row r="23" spans="1:13">
      <c r="A23" s="959" t="s">
        <v>158</v>
      </c>
      <c r="B23" s="958" t="s">
        <v>277</v>
      </c>
      <c r="C23" s="960">
        <v>44587</v>
      </c>
      <c r="D23" s="962">
        <v>44405</v>
      </c>
      <c r="E23" s="958"/>
      <c r="F23" s="893">
        <v>44405</v>
      </c>
      <c r="G23" s="964">
        <v>8.333333333333337E-2</v>
      </c>
      <c r="H23" s="964">
        <v>8.333333333333337E-2</v>
      </c>
      <c r="I23" s="1048">
        <f>H23</f>
        <v>8.333333333333337E-2</v>
      </c>
      <c r="J23" s="923" t="s">
        <v>287</v>
      </c>
      <c r="K23" s="958"/>
      <c r="L23" s="898" t="s">
        <v>46</v>
      </c>
      <c r="M23" s="957" t="s">
        <v>158</v>
      </c>
    </row>
    <row r="24" spans="1:13">
      <c r="A24" s="926" t="s">
        <v>1113</v>
      </c>
      <c r="B24" s="925" t="s">
        <v>260</v>
      </c>
      <c r="C24" s="927">
        <v>44402</v>
      </c>
      <c r="D24" s="809">
        <v>44406</v>
      </c>
      <c r="E24" s="925" t="s">
        <v>158</v>
      </c>
      <c r="F24" s="952">
        <v>44406</v>
      </c>
      <c r="G24" s="968">
        <v>8.333333333333337E-2</v>
      </c>
      <c r="H24" s="968">
        <v>8.333333333333337E-2</v>
      </c>
      <c r="I24" s="1049">
        <f>H24</f>
        <v>8.333333333333337E-2</v>
      </c>
      <c r="J24" s="930" t="s">
        <v>513</v>
      </c>
      <c r="K24" s="925" t="s">
        <v>158</v>
      </c>
      <c r="L24" s="823" t="s">
        <v>24</v>
      </c>
      <c r="M24" s="924" t="s">
        <v>158</v>
      </c>
    </row>
    <row r="25" spans="1:13">
      <c r="A25" s="959" t="s">
        <v>158</v>
      </c>
      <c r="B25" s="958" t="s">
        <v>332</v>
      </c>
      <c r="C25" s="960">
        <v>44403</v>
      </c>
      <c r="D25" s="962">
        <v>44406</v>
      </c>
      <c r="E25" s="958"/>
      <c r="F25" s="893">
        <v>44406</v>
      </c>
      <c r="G25" s="964">
        <v>8.333333333333337E-2</v>
      </c>
      <c r="H25" s="964">
        <v>8.333333333333337E-2</v>
      </c>
      <c r="I25" s="1048">
        <f>H25</f>
        <v>8.333333333333337E-2</v>
      </c>
      <c r="J25" s="923" t="s">
        <v>515</v>
      </c>
      <c r="K25" s="958"/>
      <c r="L25" s="898" t="s">
        <v>24</v>
      </c>
      <c r="M25" s="957" t="s">
        <v>158</v>
      </c>
    </row>
    <row r="26" spans="1:13">
      <c r="A26" s="896" t="s">
        <v>158</v>
      </c>
      <c r="B26" s="716" t="s">
        <v>289</v>
      </c>
      <c r="C26" s="840">
        <v>44588</v>
      </c>
      <c r="D26" s="929">
        <v>44406</v>
      </c>
      <c r="E26" s="716"/>
      <c r="F26" s="504"/>
      <c r="G26" s="504"/>
      <c r="H26" s="504"/>
      <c r="I26" s="716"/>
      <c r="J26" s="716"/>
      <c r="K26" s="716"/>
      <c r="L26" s="928" t="s">
        <v>46</v>
      </c>
      <c r="M26" s="897" t="s">
        <v>158</v>
      </c>
    </row>
    <row r="27" spans="1:13">
      <c r="A27" s="959" t="s">
        <v>1114</v>
      </c>
      <c r="B27" s="958" t="s">
        <v>332</v>
      </c>
      <c r="C27" s="960">
        <v>44407</v>
      </c>
      <c r="D27" s="962">
        <v>44407</v>
      </c>
      <c r="E27" s="958" t="s">
        <v>158</v>
      </c>
      <c r="F27" s="893">
        <v>44407</v>
      </c>
      <c r="G27" s="964">
        <v>2.777777777777779E-2</v>
      </c>
      <c r="H27" s="964">
        <v>2.777777777777779E-2</v>
      </c>
      <c r="I27" s="1048">
        <f>H27</f>
        <v>2.777777777777779E-2</v>
      </c>
      <c r="J27" s="923" t="s">
        <v>517</v>
      </c>
      <c r="K27" s="958" t="s">
        <v>158</v>
      </c>
      <c r="L27" s="958" t="s">
        <v>24</v>
      </c>
      <c r="M27" s="957" t="s">
        <v>158</v>
      </c>
    </row>
    <row r="28" spans="1:13">
      <c r="A28" s="959" t="s">
        <v>158</v>
      </c>
      <c r="B28" s="958" t="s">
        <v>277</v>
      </c>
      <c r="C28" s="960">
        <v>44592</v>
      </c>
      <c r="D28" s="962">
        <v>44407</v>
      </c>
      <c r="E28" s="958" t="s">
        <v>158</v>
      </c>
      <c r="F28" s="893">
        <v>44407</v>
      </c>
      <c r="G28" s="964">
        <v>4.8611111111111049E-2</v>
      </c>
      <c r="H28" s="964">
        <v>4.8611111111111049E-2</v>
      </c>
      <c r="I28" s="1048">
        <f>H28</f>
        <v>4.8611111111111049E-2</v>
      </c>
      <c r="J28" s="923" t="s">
        <v>519</v>
      </c>
      <c r="K28" s="958" t="s">
        <v>158</v>
      </c>
      <c r="L28" s="958" t="s">
        <v>158</v>
      </c>
      <c r="M28" s="957" t="s">
        <v>158</v>
      </c>
    </row>
    <row r="29" spans="1:13">
      <c r="A29" s="505"/>
      <c r="B29" s="490"/>
      <c r="C29" s="535"/>
      <c r="D29" s="535"/>
      <c r="E29" s="490"/>
      <c r="F29" s="966">
        <v>44408</v>
      </c>
      <c r="G29" s="969">
        <v>7.2916666666666741E-2</v>
      </c>
      <c r="H29" s="969">
        <v>7.2916666666666741E-2</v>
      </c>
      <c r="I29" s="1050">
        <f>H29</f>
        <v>7.2916666666666741E-2</v>
      </c>
      <c r="J29" s="931" t="s">
        <v>519</v>
      </c>
      <c r="K29" s="490"/>
      <c r="L29" s="490"/>
      <c r="M29" s="495"/>
    </row>
    <row r="30" spans="1:13" ht="24">
      <c r="G30" s="1051" t="s">
        <v>233</v>
      </c>
      <c r="H30" s="450">
        <f>SUM(H2:H29)</f>
        <v>1.5555555555555556</v>
      </c>
    </row>
    <row r="31" spans="1:13" ht="24">
      <c r="G31" s="1001" t="s">
        <v>234</v>
      </c>
      <c r="H31" s="761">
        <f>SUM(I2:I29)</f>
        <v>1.4965277777777779</v>
      </c>
    </row>
  </sheetData>
  <mergeCells count="1">
    <mergeCell ref="M11:M1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pane ySplit="1" topLeftCell="A22" activePane="bottomLeft" state="frozen"/>
      <selection pane="bottomLeft" activeCell="I39" sqref="I39"/>
    </sheetView>
  </sheetViews>
  <sheetFormatPr baseColWidth="10" defaultColWidth="9.1796875" defaultRowHeight="14.5"/>
  <cols>
    <col min="1" max="1" width="13.54296875" style="5" customWidth="1"/>
    <col min="2" max="2" width="9.1796875" style="5"/>
    <col min="3" max="3" width="10" style="5" customWidth="1"/>
    <col min="4" max="4" width="9.7265625" style="5" customWidth="1"/>
    <col min="5" max="5" width="7.81640625" style="5" customWidth="1"/>
    <col min="6" max="6" width="9.453125" style="12" customWidth="1"/>
    <col min="7" max="7" width="13.81640625" style="12" bestFit="1" customWidth="1"/>
    <col min="8" max="8" width="9.81640625" style="12" customWidth="1"/>
    <col min="9" max="9" width="11.54296875" style="12" customWidth="1"/>
    <col min="10" max="10" width="16.54296875" style="12" customWidth="1"/>
    <col min="11" max="11" width="15.7265625" style="12" bestFit="1" customWidth="1"/>
    <col min="12" max="12" width="10.26953125" style="5" customWidth="1"/>
    <col min="13" max="13" width="13.453125" style="5" customWidth="1"/>
    <col min="14" max="14" width="24.54296875" style="5" customWidth="1"/>
    <col min="15" max="16384" width="9.1796875" style="5"/>
  </cols>
  <sheetData>
    <row r="1" spans="1:14" ht="30" customHeight="1">
      <c r="A1" s="806" t="s">
        <v>212</v>
      </c>
      <c r="B1" s="807" t="s">
        <v>213</v>
      </c>
      <c r="C1" s="807" t="s">
        <v>214</v>
      </c>
      <c r="D1" s="895" t="s">
        <v>215</v>
      </c>
      <c r="E1" s="800" t="s">
        <v>216</v>
      </c>
      <c r="F1" s="951" t="s">
        <v>235</v>
      </c>
      <c r="G1" s="800" t="s">
        <v>217</v>
      </c>
      <c r="H1" s="800" t="s">
        <v>236</v>
      </c>
      <c r="I1" s="870" t="s">
        <v>220</v>
      </c>
      <c r="J1" s="800" t="s">
        <v>237</v>
      </c>
      <c r="K1" s="800" t="s">
        <v>238</v>
      </c>
      <c r="L1" s="800" t="s">
        <v>239</v>
      </c>
      <c r="M1" s="800" t="s">
        <v>223</v>
      </c>
      <c r="N1" s="876" t="s">
        <v>224</v>
      </c>
    </row>
    <row r="2" spans="1:14" ht="36">
      <c r="A2" s="877" t="s">
        <v>877</v>
      </c>
      <c r="B2" s="875" t="s">
        <v>332</v>
      </c>
      <c r="C2" s="878">
        <v>44383</v>
      </c>
      <c r="D2" s="879">
        <v>44383</v>
      </c>
      <c r="E2" s="875"/>
      <c r="F2" s="930">
        <v>12.8</v>
      </c>
      <c r="G2" s="976">
        <v>44381.464583333334</v>
      </c>
      <c r="H2" s="834">
        <v>3.2</v>
      </c>
      <c r="I2" s="943">
        <f t="shared" ref="I2:I17" si="0">H2</f>
        <v>3.2</v>
      </c>
      <c r="J2" s="834" t="s">
        <v>1115</v>
      </c>
      <c r="K2" s="834" t="s">
        <v>242</v>
      </c>
      <c r="L2" s="875"/>
      <c r="M2" s="875" t="s">
        <v>24</v>
      </c>
      <c r="N2" s="880" t="s">
        <v>1116</v>
      </c>
    </row>
    <row r="3" spans="1:14">
      <c r="A3" s="886"/>
      <c r="B3" s="874" t="s">
        <v>324</v>
      </c>
      <c r="C3" s="887">
        <v>44568</v>
      </c>
      <c r="D3" s="894">
        <v>44383</v>
      </c>
      <c r="E3" s="874"/>
      <c r="F3" s="923"/>
      <c r="G3" s="977">
        <v>44381.636805555558</v>
      </c>
      <c r="H3" s="819">
        <v>1.69</v>
      </c>
      <c r="I3" s="978">
        <f t="shared" si="0"/>
        <v>1.69</v>
      </c>
      <c r="J3" s="819" t="s">
        <v>1117</v>
      </c>
      <c r="K3" s="819" t="s">
        <v>242</v>
      </c>
      <c r="L3" s="874"/>
      <c r="M3" s="874" t="s">
        <v>46</v>
      </c>
      <c r="N3" s="888"/>
    </row>
    <row r="4" spans="1:14">
      <c r="A4" s="886"/>
      <c r="B4" s="874"/>
      <c r="C4" s="887"/>
      <c r="D4" s="894"/>
      <c r="E4" s="874"/>
      <c r="F4" s="923"/>
      <c r="G4" s="977">
        <v>44382.79583333333</v>
      </c>
      <c r="H4" s="819">
        <v>4.2699999999999996</v>
      </c>
      <c r="I4" s="978">
        <f t="shared" si="0"/>
        <v>4.2699999999999996</v>
      </c>
      <c r="J4" s="819" t="s">
        <v>325</v>
      </c>
      <c r="K4" s="948" t="s">
        <v>1118</v>
      </c>
      <c r="L4" s="874"/>
      <c r="M4" s="874"/>
      <c r="N4" s="821" t="s">
        <v>1119</v>
      </c>
    </row>
    <row r="5" spans="1:14">
      <c r="A5" s="881"/>
      <c r="B5" s="882"/>
      <c r="C5" s="883"/>
      <c r="D5" s="884"/>
      <c r="E5" s="882"/>
      <c r="F5" s="931"/>
      <c r="G5" s="982">
        <v>44383.643055555556</v>
      </c>
      <c r="H5" s="983">
        <v>3.54</v>
      </c>
      <c r="I5" s="944">
        <f t="shared" si="0"/>
        <v>3.54</v>
      </c>
      <c r="J5" s="983" t="s">
        <v>325</v>
      </c>
      <c r="K5" s="950" t="s">
        <v>1118</v>
      </c>
      <c r="L5" s="882"/>
      <c r="M5" s="882"/>
      <c r="N5" s="885"/>
    </row>
    <row r="6" spans="1:14">
      <c r="A6" s="886" t="s">
        <v>868</v>
      </c>
      <c r="B6" s="874" t="s">
        <v>657</v>
      </c>
      <c r="C6" s="887">
        <v>44389</v>
      </c>
      <c r="D6" s="894">
        <v>44386</v>
      </c>
      <c r="E6" s="874"/>
      <c r="F6" s="923">
        <v>16.399999999999999</v>
      </c>
      <c r="G6" s="984">
        <v>44384.606249999997</v>
      </c>
      <c r="H6" s="819">
        <v>0.67</v>
      </c>
      <c r="I6" s="978">
        <f t="shared" si="0"/>
        <v>0.67</v>
      </c>
      <c r="J6" s="819" t="s">
        <v>1120</v>
      </c>
      <c r="K6" s="948" t="s">
        <v>242</v>
      </c>
      <c r="L6" s="874"/>
      <c r="M6" s="898" t="s">
        <v>655</v>
      </c>
      <c r="N6" s="902" t="s">
        <v>448</v>
      </c>
    </row>
    <row r="7" spans="1:14">
      <c r="A7" s="886"/>
      <c r="B7" s="874" t="s">
        <v>273</v>
      </c>
      <c r="C7" s="887">
        <v>44574</v>
      </c>
      <c r="D7" s="894">
        <v>44386</v>
      </c>
      <c r="E7" s="874"/>
      <c r="F7" s="923"/>
      <c r="G7" s="984">
        <v>44384.703472222223</v>
      </c>
      <c r="H7" s="819">
        <v>3.62</v>
      </c>
      <c r="I7" s="978">
        <f t="shared" si="0"/>
        <v>3.62</v>
      </c>
      <c r="J7" s="819" t="s">
        <v>312</v>
      </c>
      <c r="K7" s="948" t="s">
        <v>1121</v>
      </c>
      <c r="L7" s="874"/>
      <c r="M7" s="898" t="s">
        <v>46</v>
      </c>
      <c r="N7" s="888"/>
    </row>
    <row r="8" spans="1:14">
      <c r="A8" s="886"/>
      <c r="B8" s="874" t="s">
        <v>304</v>
      </c>
      <c r="C8" s="887">
        <v>44402</v>
      </c>
      <c r="D8" s="894">
        <v>44386</v>
      </c>
      <c r="E8" s="874"/>
      <c r="F8" s="923"/>
      <c r="G8" s="947">
        <v>44384.90347222222</v>
      </c>
      <c r="H8" s="948">
        <v>0.61</v>
      </c>
      <c r="I8" s="923">
        <f t="shared" si="0"/>
        <v>0.61</v>
      </c>
      <c r="J8" s="948" t="s">
        <v>878</v>
      </c>
      <c r="K8" s="948" t="s">
        <v>242</v>
      </c>
      <c r="L8" s="874"/>
      <c r="M8" s="898" t="s">
        <v>24</v>
      </c>
      <c r="N8" s="888"/>
    </row>
    <row r="9" spans="1:14">
      <c r="A9" s="886"/>
      <c r="B9" s="874" t="s">
        <v>654</v>
      </c>
      <c r="C9" s="887">
        <v>44384</v>
      </c>
      <c r="D9" s="894">
        <v>44385</v>
      </c>
      <c r="E9" s="874"/>
      <c r="F9" s="923"/>
      <c r="G9" s="947">
        <v>44385.622916666667</v>
      </c>
      <c r="H9" s="948">
        <v>3.54</v>
      </c>
      <c r="I9" s="923">
        <f t="shared" si="0"/>
        <v>3.54</v>
      </c>
      <c r="J9" s="948" t="s">
        <v>325</v>
      </c>
      <c r="K9" s="948" t="s">
        <v>1122</v>
      </c>
      <c r="L9" s="874"/>
      <c r="M9" s="898" t="s">
        <v>655</v>
      </c>
      <c r="N9" s="902" t="s">
        <v>448</v>
      </c>
    </row>
    <row r="10" spans="1:14">
      <c r="A10" s="886"/>
      <c r="B10" s="874" t="s">
        <v>307</v>
      </c>
      <c r="C10" s="887">
        <v>44569</v>
      </c>
      <c r="D10" s="894">
        <v>44385</v>
      </c>
      <c r="E10" s="874"/>
      <c r="F10" s="923"/>
      <c r="G10" s="947">
        <v>44386.497916666667</v>
      </c>
      <c r="H10" s="948">
        <v>4.6900000000000004</v>
      </c>
      <c r="I10" s="923">
        <f t="shared" si="0"/>
        <v>4.6900000000000004</v>
      </c>
      <c r="J10" s="948" t="s">
        <v>325</v>
      </c>
      <c r="K10" s="948" t="s">
        <v>1123</v>
      </c>
      <c r="L10" s="874"/>
      <c r="M10" s="898" t="s">
        <v>46</v>
      </c>
      <c r="N10" s="888"/>
    </row>
    <row r="11" spans="1:14">
      <c r="A11" s="886"/>
      <c r="B11" s="874" t="s">
        <v>1124</v>
      </c>
      <c r="C11" s="887">
        <v>44402</v>
      </c>
      <c r="D11" s="894">
        <v>44385</v>
      </c>
      <c r="E11" s="874"/>
      <c r="F11" s="923"/>
      <c r="G11" s="947">
        <v>44386.738888888889</v>
      </c>
      <c r="H11" s="948">
        <v>3.2</v>
      </c>
      <c r="I11" s="923">
        <f t="shared" si="0"/>
        <v>3.2</v>
      </c>
      <c r="J11" s="948" t="s">
        <v>1120</v>
      </c>
      <c r="K11" s="948" t="s">
        <v>1125</v>
      </c>
      <c r="L11" s="874"/>
      <c r="M11" s="898" t="s">
        <v>24</v>
      </c>
      <c r="N11" s="888"/>
    </row>
    <row r="12" spans="1:14">
      <c r="A12" s="877" t="s">
        <v>883</v>
      </c>
      <c r="B12" s="875" t="s">
        <v>332</v>
      </c>
      <c r="C12" s="878">
        <v>44390</v>
      </c>
      <c r="D12" s="879">
        <v>44388</v>
      </c>
      <c r="E12" s="875"/>
      <c r="F12" s="930">
        <v>7.5</v>
      </c>
      <c r="G12" s="945">
        <v>44386.905555555553</v>
      </c>
      <c r="H12" s="946">
        <v>0.68</v>
      </c>
      <c r="I12" s="930">
        <f t="shared" si="0"/>
        <v>0.68</v>
      </c>
      <c r="J12" s="946" t="s">
        <v>878</v>
      </c>
      <c r="K12" s="946" t="s">
        <v>242</v>
      </c>
      <c r="L12" s="875"/>
      <c r="M12" s="823" t="s">
        <v>24</v>
      </c>
      <c r="N12" s="880" t="s">
        <v>448</v>
      </c>
    </row>
    <row r="13" spans="1:14">
      <c r="A13" s="886"/>
      <c r="B13" s="874" t="s">
        <v>322</v>
      </c>
      <c r="C13" s="887">
        <v>44575</v>
      </c>
      <c r="D13" s="894">
        <v>44387</v>
      </c>
      <c r="E13" s="874"/>
      <c r="F13" s="923"/>
      <c r="G13" s="947">
        <v>44387.529861111114</v>
      </c>
      <c r="H13" s="948">
        <v>0.56999999999999995</v>
      </c>
      <c r="I13" s="923">
        <f t="shared" si="0"/>
        <v>0.56999999999999995</v>
      </c>
      <c r="J13" s="948" t="s">
        <v>326</v>
      </c>
      <c r="K13" s="948" t="s">
        <v>242</v>
      </c>
      <c r="L13" s="874"/>
      <c r="M13" s="898" t="s">
        <v>46</v>
      </c>
      <c r="N13" s="888"/>
    </row>
    <row r="14" spans="1:14">
      <c r="A14" s="886"/>
      <c r="B14" s="874" t="s">
        <v>260</v>
      </c>
      <c r="C14" s="887">
        <v>44390</v>
      </c>
      <c r="D14" s="894">
        <v>44387</v>
      </c>
      <c r="E14" s="874"/>
      <c r="F14" s="923"/>
      <c r="G14" s="947">
        <v>44387.587500000001</v>
      </c>
      <c r="H14" s="948">
        <v>3.77</v>
      </c>
      <c r="I14" s="923">
        <f t="shared" si="0"/>
        <v>3.77</v>
      </c>
      <c r="J14" s="948" t="s">
        <v>323</v>
      </c>
      <c r="K14" s="948" t="s">
        <v>1126</v>
      </c>
      <c r="L14" s="874"/>
      <c r="M14" s="898" t="s">
        <v>24</v>
      </c>
      <c r="N14" s="902"/>
    </row>
    <row r="15" spans="1:14">
      <c r="A15" s="886"/>
      <c r="B15" s="874"/>
      <c r="C15" s="887"/>
      <c r="D15" s="894"/>
      <c r="E15" s="874"/>
      <c r="F15" s="923"/>
      <c r="G15" s="947">
        <v>44387.781944444447</v>
      </c>
      <c r="H15" s="948">
        <v>0.44</v>
      </c>
      <c r="I15" s="923">
        <f t="shared" si="0"/>
        <v>0.44</v>
      </c>
      <c r="J15" s="948" t="s">
        <v>326</v>
      </c>
      <c r="K15" s="948" t="s">
        <v>242</v>
      </c>
      <c r="L15" s="874"/>
      <c r="M15" s="898"/>
      <c r="N15" s="888"/>
    </row>
    <row r="16" spans="1:14">
      <c r="A16" s="886"/>
      <c r="B16" s="874"/>
      <c r="C16" s="887"/>
      <c r="D16" s="894"/>
      <c r="E16" s="874"/>
      <c r="F16" s="923"/>
      <c r="G16" s="947">
        <v>44387.82708333333</v>
      </c>
      <c r="H16" s="948">
        <v>2.02</v>
      </c>
      <c r="I16" s="923">
        <f t="shared" si="0"/>
        <v>2.02</v>
      </c>
      <c r="J16" s="948" t="s">
        <v>323</v>
      </c>
      <c r="K16" s="948" t="s">
        <v>1127</v>
      </c>
      <c r="L16" s="874"/>
      <c r="M16" s="898"/>
      <c r="N16" s="888"/>
    </row>
    <row r="17" spans="1:14">
      <c r="A17" s="877" t="s">
        <v>881</v>
      </c>
      <c r="B17" s="875" t="s">
        <v>22</v>
      </c>
      <c r="C17" s="878">
        <v>44404</v>
      </c>
      <c r="D17" s="879">
        <v>44388</v>
      </c>
      <c r="E17" s="875"/>
      <c r="F17" s="930">
        <v>3.4</v>
      </c>
      <c r="G17" s="945">
        <v>44388.518055555556</v>
      </c>
      <c r="H17" s="946">
        <v>3.29</v>
      </c>
      <c r="I17" s="930">
        <f t="shared" si="0"/>
        <v>3.29</v>
      </c>
      <c r="J17" s="946" t="s">
        <v>325</v>
      </c>
      <c r="K17" s="946" t="s">
        <v>1128</v>
      </c>
      <c r="L17" s="875"/>
      <c r="M17" s="823" t="s">
        <v>24</v>
      </c>
      <c r="N17" s="880"/>
    </row>
    <row r="18" spans="1:14" ht="24">
      <c r="A18" s="877" t="s">
        <v>1129</v>
      </c>
      <c r="B18" s="875" t="s">
        <v>260</v>
      </c>
      <c r="C18" s="878">
        <v>44404</v>
      </c>
      <c r="D18" s="879">
        <v>44392</v>
      </c>
      <c r="E18" s="875"/>
      <c r="F18" s="930">
        <v>1.2</v>
      </c>
      <c r="G18" s="955">
        <v>44389.405555555553</v>
      </c>
      <c r="H18" s="954">
        <v>1.81</v>
      </c>
      <c r="I18" s="930"/>
      <c r="J18" s="954" t="s">
        <v>325</v>
      </c>
      <c r="K18" s="954" t="s">
        <v>1130</v>
      </c>
      <c r="L18" s="875"/>
      <c r="M18" s="875" t="s">
        <v>661</v>
      </c>
      <c r="N18" s="1046" t="s">
        <v>1131</v>
      </c>
    </row>
    <row r="19" spans="1:14">
      <c r="A19" s="886"/>
      <c r="B19" s="874"/>
      <c r="C19" s="887"/>
      <c r="D19" s="894"/>
      <c r="E19" s="874"/>
      <c r="F19" s="923"/>
      <c r="G19" s="956">
        <v>44389.756249999999</v>
      </c>
      <c r="H19" s="910">
        <v>0.76</v>
      </c>
      <c r="I19" s="923"/>
      <c r="J19" s="910" t="s">
        <v>325</v>
      </c>
      <c r="K19" s="910" t="s">
        <v>1132</v>
      </c>
      <c r="L19" s="874"/>
      <c r="M19" s="874"/>
      <c r="N19" s="902"/>
    </row>
    <row r="20" spans="1:14">
      <c r="A20" s="886"/>
      <c r="B20" s="874"/>
      <c r="C20" s="887"/>
      <c r="D20" s="894"/>
      <c r="E20" s="874"/>
      <c r="F20" s="923"/>
      <c r="G20" s="956">
        <v>44390.462500000001</v>
      </c>
      <c r="H20" s="910">
        <v>0.73</v>
      </c>
      <c r="I20" s="923"/>
      <c r="J20" s="910" t="s">
        <v>325</v>
      </c>
      <c r="K20" s="910" t="s">
        <v>1132</v>
      </c>
      <c r="L20" s="874"/>
      <c r="M20" s="874"/>
      <c r="N20" s="902"/>
    </row>
    <row r="21" spans="1:14" ht="24">
      <c r="A21" s="886"/>
      <c r="B21" s="874"/>
      <c r="C21" s="887"/>
      <c r="D21" s="894"/>
      <c r="E21" s="874"/>
      <c r="F21" s="923"/>
      <c r="G21" s="947">
        <v>44392.475694444445</v>
      </c>
      <c r="H21" s="948">
        <v>1.19</v>
      </c>
      <c r="I21" s="923">
        <f t="shared" ref="I21:I29" si="1">H21</f>
        <v>1.19</v>
      </c>
      <c r="J21" s="948" t="s">
        <v>1133</v>
      </c>
      <c r="K21" s="961" t="s">
        <v>1134</v>
      </c>
      <c r="L21" s="874"/>
      <c r="M21" s="874"/>
      <c r="N21" s="902"/>
    </row>
    <row r="22" spans="1:14" ht="36">
      <c r="A22" s="889" t="s">
        <v>1135</v>
      </c>
      <c r="B22" s="925" t="s">
        <v>22</v>
      </c>
      <c r="C22" s="890">
        <v>44042</v>
      </c>
      <c r="D22" s="891">
        <v>44393</v>
      </c>
      <c r="E22" s="892"/>
      <c r="F22" s="943">
        <v>5.0999999999999996</v>
      </c>
      <c r="G22" s="945">
        <v>44392.588888888888</v>
      </c>
      <c r="H22" s="946">
        <v>3.56</v>
      </c>
      <c r="I22" s="943">
        <f t="shared" si="1"/>
        <v>3.56</v>
      </c>
      <c r="J22" s="946" t="s">
        <v>1136</v>
      </c>
      <c r="K22" s="648" t="s">
        <v>1137</v>
      </c>
      <c r="L22" s="892"/>
      <c r="M22" s="925" t="s">
        <v>24</v>
      </c>
      <c r="N22" s="900"/>
    </row>
    <row r="23" spans="1:14" ht="24">
      <c r="A23" s="939"/>
      <c r="B23" s="716" t="s">
        <v>25</v>
      </c>
      <c r="C23" s="940">
        <v>44404</v>
      </c>
      <c r="D23" s="941">
        <v>44393</v>
      </c>
      <c r="E23" s="942"/>
      <c r="F23" s="944"/>
      <c r="G23" s="1047">
        <v>44393.401388888888</v>
      </c>
      <c r="H23" s="983">
        <v>1.47</v>
      </c>
      <c r="I23" s="944">
        <f t="shared" si="1"/>
        <v>1.47</v>
      </c>
      <c r="J23" s="504" t="s">
        <v>1138</v>
      </c>
      <c r="K23" s="504" t="s">
        <v>1139</v>
      </c>
      <c r="L23" s="942"/>
      <c r="M23" s="716" t="s">
        <v>24</v>
      </c>
      <c r="N23" s="897" t="s">
        <v>1140</v>
      </c>
    </row>
    <row r="24" spans="1:14" ht="36">
      <c r="A24" s="881" t="s">
        <v>877</v>
      </c>
      <c r="B24" s="882" t="s">
        <v>1141</v>
      </c>
      <c r="C24" s="883" t="s">
        <v>38</v>
      </c>
      <c r="D24" s="884">
        <v>44393</v>
      </c>
      <c r="E24" s="882"/>
      <c r="F24" s="931">
        <v>1.9</v>
      </c>
      <c r="G24" s="949">
        <v>44393.490277777775</v>
      </c>
      <c r="H24" s="950">
        <v>1.87</v>
      </c>
      <c r="I24" s="931">
        <f t="shared" si="1"/>
        <v>1.87</v>
      </c>
      <c r="J24" s="654" t="s">
        <v>1142</v>
      </c>
      <c r="K24" s="654" t="s">
        <v>1143</v>
      </c>
      <c r="L24" s="882"/>
      <c r="M24" s="882" t="s">
        <v>24</v>
      </c>
      <c r="N24" s="985" t="s">
        <v>1144</v>
      </c>
    </row>
    <row r="25" spans="1:14" ht="24">
      <c r="A25" s="886" t="s">
        <v>1145</v>
      </c>
      <c r="B25" s="874" t="s">
        <v>1014</v>
      </c>
      <c r="C25" s="887">
        <v>44501</v>
      </c>
      <c r="D25" s="894">
        <v>44394</v>
      </c>
      <c r="E25" s="874"/>
      <c r="F25" s="923">
        <v>2.7</v>
      </c>
      <c r="G25" s="947">
        <v>44394.373611111114</v>
      </c>
      <c r="H25" s="948">
        <v>2.63</v>
      </c>
      <c r="I25" s="923">
        <f t="shared" si="1"/>
        <v>2.63</v>
      </c>
      <c r="J25" s="948" t="s">
        <v>1146</v>
      </c>
      <c r="K25" s="961" t="s">
        <v>1147</v>
      </c>
      <c r="L25" s="874"/>
      <c r="M25" s="874" t="s">
        <v>661</v>
      </c>
      <c r="N25" s="888"/>
    </row>
    <row r="26" spans="1:14" ht="24">
      <c r="A26" s="877" t="s">
        <v>1148</v>
      </c>
      <c r="B26" s="875" t="s">
        <v>332</v>
      </c>
      <c r="C26" s="878">
        <v>44393</v>
      </c>
      <c r="D26" s="879">
        <v>44396</v>
      </c>
      <c r="E26" s="875"/>
      <c r="F26" s="930">
        <v>10.1</v>
      </c>
      <c r="G26" s="945">
        <v>44394.519444444442</v>
      </c>
      <c r="H26" s="946">
        <v>2.52</v>
      </c>
      <c r="I26" s="930">
        <f t="shared" si="1"/>
        <v>2.52</v>
      </c>
      <c r="J26" s="946" t="s">
        <v>1149</v>
      </c>
      <c r="K26" s="946" t="s">
        <v>242</v>
      </c>
      <c r="L26" s="875"/>
      <c r="M26" s="823" t="s">
        <v>24</v>
      </c>
      <c r="N26" s="880" t="s">
        <v>1150</v>
      </c>
    </row>
    <row r="27" spans="1:14">
      <c r="A27" s="886"/>
      <c r="B27" s="874" t="s">
        <v>313</v>
      </c>
      <c r="C27" s="887">
        <v>44578</v>
      </c>
      <c r="D27" s="894">
        <v>44396</v>
      </c>
      <c r="E27" s="874"/>
      <c r="F27" s="923"/>
      <c r="G27" s="947">
        <v>44396.407638888886</v>
      </c>
      <c r="H27" s="948">
        <v>1.32</v>
      </c>
      <c r="I27" s="923">
        <f t="shared" si="1"/>
        <v>1.32</v>
      </c>
      <c r="J27" s="948" t="s">
        <v>268</v>
      </c>
      <c r="K27" s="948" t="s">
        <v>1151</v>
      </c>
      <c r="L27" s="874"/>
      <c r="M27" s="898" t="s">
        <v>46</v>
      </c>
      <c r="N27" s="902"/>
    </row>
    <row r="28" spans="1:14">
      <c r="A28" s="886"/>
      <c r="B28" s="874" t="s">
        <v>260</v>
      </c>
      <c r="C28" s="887">
        <v>44394</v>
      </c>
      <c r="D28" s="894">
        <v>44396</v>
      </c>
      <c r="E28" s="874"/>
      <c r="F28" s="923"/>
      <c r="G28" s="947">
        <v>44396.463888888888</v>
      </c>
      <c r="H28" s="948">
        <v>3</v>
      </c>
      <c r="I28" s="923">
        <f t="shared" si="1"/>
        <v>3</v>
      </c>
      <c r="J28" s="948" t="s">
        <v>268</v>
      </c>
      <c r="K28" s="948" t="s">
        <v>1152</v>
      </c>
      <c r="L28" s="874"/>
      <c r="M28" s="898" t="s">
        <v>24</v>
      </c>
      <c r="N28" s="888"/>
    </row>
    <row r="29" spans="1:14">
      <c r="A29" s="886"/>
      <c r="B29" s="874"/>
      <c r="C29" s="887"/>
      <c r="D29" s="894"/>
      <c r="E29" s="874"/>
      <c r="F29" s="923"/>
      <c r="G29" s="947">
        <v>44396.622916666667</v>
      </c>
      <c r="H29" s="948">
        <v>3.13</v>
      </c>
      <c r="I29" s="923">
        <f t="shared" si="1"/>
        <v>3.13</v>
      </c>
      <c r="J29" s="948" t="s">
        <v>268</v>
      </c>
      <c r="K29" s="948" t="s">
        <v>1153</v>
      </c>
      <c r="L29" s="874"/>
      <c r="M29" s="898"/>
      <c r="N29" s="888"/>
    </row>
    <row r="30" spans="1:14" ht="48">
      <c r="A30" s="877" t="s">
        <v>962</v>
      </c>
      <c r="B30" s="875" t="s">
        <v>260</v>
      </c>
      <c r="C30" s="878">
        <v>44455</v>
      </c>
      <c r="D30" s="879">
        <v>44401</v>
      </c>
      <c r="E30" s="875"/>
      <c r="F30" s="930">
        <v>3.1</v>
      </c>
      <c r="G30" s="955">
        <v>44397.40902777778</v>
      </c>
      <c r="H30" s="954">
        <v>3.98</v>
      </c>
      <c r="I30" s="930"/>
      <c r="J30" s="954" t="s">
        <v>1154</v>
      </c>
      <c r="K30" s="954" t="s">
        <v>242</v>
      </c>
      <c r="L30" s="875"/>
      <c r="M30" s="875" t="s">
        <v>24</v>
      </c>
      <c r="N30" s="901" t="s">
        <v>1155</v>
      </c>
    </row>
    <row r="31" spans="1:14">
      <c r="A31" s="886"/>
      <c r="B31" s="874"/>
      <c r="C31" s="887"/>
      <c r="D31" s="894"/>
      <c r="E31" s="874"/>
      <c r="F31" s="979">
        <v>5</v>
      </c>
      <c r="G31" s="956">
        <v>44397.589583333334</v>
      </c>
      <c r="H31" s="910">
        <v>3</v>
      </c>
      <c r="I31" s="923">
        <f>F31</f>
        <v>5</v>
      </c>
      <c r="J31" s="910" t="s">
        <v>1156</v>
      </c>
      <c r="K31" s="910" t="s">
        <v>242</v>
      </c>
      <c r="L31" s="874"/>
      <c r="M31" s="874"/>
      <c r="N31" s="989" t="s">
        <v>1157</v>
      </c>
    </row>
    <row r="32" spans="1:14" ht="36">
      <c r="A32" s="881"/>
      <c r="B32" s="882"/>
      <c r="C32" s="883"/>
      <c r="D32" s="884"/>
      <c r="E32" s="882"/>
      <c r="F32" s="980">
        <v>-1.3</v>
      </c>
      <c r="G32" s="949">
        <v>44401.377083333333</v>
      </c>
      <c r="H32" s="950">
        <v>3.06</v>
      </c>
      <c r="I32" s="931">
        <f>H32+F32</f>
        <v>1.76</v>
      </c>
      <c r="J32" s="950" t="s">
        <v>445</v>
      </c>
      <c r="K32" s="654" t="s">
        <v>1158</v>
      </c>
      <c r="L32" s="882"/>
      <c r="M32" s="882"/>
      <c r="N32" s="885"/>
    </row>
    <row r="33" spans="1:14" ht="24">
      <c r="A33" s="886" t="s">
        <v>1159</v>
      </c>
      <c r="B33" s="874" t="s">
        <v>260</v>
      </c>
      <c r="C33" s="887">
        <v>44401</v>
      </c>
      <c r="D33" s="894">
        <v>44401</v>
      </c>
      <c r="E33" s="874"/>
      <c r="F33" s="923">
        <v>3</v>
      </c>
      <c r="G33" s="984">
        <v>44401.605555555558</v>
      </c>
      <c r="H33" s="819">
        <v>2.91</v>
      </c>
      <c r="I33" s="978">
        <f>H33</f>
        <v>2.91</v>
      </c>
      <c r="J33" s="819" t="s">
        <v>1160</v>
      </c>
      <c r="K33" s="961" t="s">
        <v>1161</v>
      </c>
      <c r="L33" s="874"/>
      <c r="M33" s="874" t="s">
        <v>24</v>
      </c>
      <c r="N33" s="992" t="s">
        <v>1157</v>
      </c>
    </row>
    <row r="34" spans="1:14" ht="24">
      <c r="A34" s="877" t="s">
        <v>1162</v>
      </c>
      <c r="B34" s="875" t="s">
        <v>332</v>
      </c>
      <c r="C34" s="878">
        <v>44385</v>
      </c>
      <c r="D34" s="879">
        <v>44402</v>
      </c>
      <c r="E34" s="875"/>
      <c r="F34" s="930">
        <v>6.1</v>
      </c>
      <c r="G34" s="945">
        <v>44402.363888888889</v>
      </c>
      <c r="H34" s="946">
        <v>0.52</v>
      </c>
      <c r="I34" s="930">
        <f>H34</f>
        <v>0.52</v>
      </c>
      <c r="J34" s="946" t="s">
        <v>253</v>
      </c>
      <c r="K34" s="946" t="s">
        <v>242</v>
      </c>
      <c r="L34" s="875"/>
      <c r="M34" s="875" t="s">
        <v>655</v>
      </c>
      <c r="N34" s="880" t="s">
        <v>1163</v>
      </c>
    </row>
    <row r="35" spans="1:14">
      <c r="A35" s="886"/>
      <c r="B35" s="874" t="s">
        <v>254</v>
      </c>
      <c r="C35" s="887">
        <v>44632</v>
      </c>
      <c r="D35" s="894">
        <v>44402</v>
      </c>
      <c r="E35" s="874"/>
      <c r="F35" s="923"/>
      <c r="G35" s="947">
        <v>44402.429166666669</v>
      </c>
      <c r="H35" s="948">
        <v>5.07</v>
      </c>
      <c r="I35" s="923">
        <f>H35</f>
        <v>5.07</v>
      </c>
      <c r="J35" s="948" t="s">
        <v>255</v>
      </c>
      <c r="K35" s="948" t="s">
        <v>1164</v>
      </c>
      <c r="L35" s="874"/>
      <c r="M35" s="874" t="s">
        <v>46</v>
      </c>
      <c r="N35" s="888"/>
    </row>
    <row r="36" spans="1:14">
      <c r="A36" s="886"/>
      <c r="B36" s="874" t="s">
        <v>252</v>
      </c>
      <c r="C36" s="887">
        <v>44456</v>
      </c>
      <c r="D36" s="894">
        <v>44402</v>
      </c>
      <c r="E36" s="874"/>
      <c r="F36" s="923"/>
      <c r="G36" s="947">
        <v>44402.67291666667</v>
      </c>
      <c r="H36" s="948">
        <v>0.09</v>
      </c>
      <c r="I36" s="923">
        <f>H36</f>
        <v>0.09</v>
      </c>
      <c r="J36" s="948" t="s">
        <v>255</v>
      </c>
      <c r="K36" s="948" t="s">
        <v>864</v>
      </c>
      <c r="L36" s="874"/>
      <c r="M36" s="874" t="s">
        <v>46</v>
      </c>
      <c r="N36" s="888"/>
    </row>
    <row r="37" spans="1:14">
      <c r="A37" s="505"/>
      <c r="B37" s="490"/>
      <c r="C37" s="490"/>
      <c r="D37" s="490"/>
      <c r="E37" s="490"/>
      <c r="F37" s="535"/>
      <c r="G37" s="949">
        <v>44402.686805555553</v>
      </c>
      <c r="H37" s="950">
        <v>0.42</v>
      </c>
      <c r="I37" s="950">
        <f>H37</f>
        <v>0.42</v>
      </c>
      <c r="J37" s="950" t="s">
        <v>256</v>
      </c>
      <c r="K37" s="950" t="s">
        <v>242</v>
      </c>
      <c r="L37" s="490"/>
      <c r="M37" s="490"/>
      <c r="N37" s="986" t="s">
        <v>1157</v>
      </c>
    </row>
    <row r="38" spans="1:14" ht="36">
      <c r="E38" s="795" t="s">
        <v>464</v>
      </c>
      <c r="F38" s="844">
        <f>SUM(F2:F37)</f>
        <v>77</v>
      </c>
      <c r="H38" s="845" t="s">
        <v>234</v>
      </c>
      <c r="I38" s="844">
        <f>SUM(I2:I37)</f>
        <v>76.260000000000005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pane ySplit="1" topLeftCell="A13" activePane="bottomLeft" state="frozen"/>
      <selection pane="bottomLeft" activeCell="I20" sqref="I20"/>
    </sheetView>
  </sheetViews>
  <sheetFormatPr baseColWidth="10" defaultColWidth="8.7265625" defaultRowHeight="14.5"/>
  <cols>
    <col min="1" max="1" width="14.1796875" style="5" customWidth="1"/>
    <col min="2" max="2" width="8.7265625" style="5"/>
    <col min="3" max="3" width="10.81640625" style="5" bestFit="1" customWidth="1"/>
    <col min="4" max="4" width="10.1796875" style="5" customWidth="1"/>
    <col min="5" max="5" width="8.7265625" style="5"/>
    <col min="6" max="6" width="13.7265625" style="12" customWidth="1"/>
    <col min="7" max="7" width="17.54296875" style="932" bestFit="1" customWidth="1"/>
    <col min="8" max="8" width="8.7265625" style="5"/>
    <col min="9" max="9" width="11" style="12" customWidth="1"/>
    <col min="10" max="10" width="8.7265625" style="5"/>
    <col min="11" max="11" width="12" style="5" customWidth="1"/>
    <col min="12" max="12" width="14.54296875" style="5" customWidth="1"/>
    <col min="13" max="13" width="14.7265625" style="5" customWidth="1"/>
    <col min="14" max="14" width="21.1796875" style="5" bestFit="1" customWidth="1"/>
    <col min="15" max="16384" width="8.7265625" style="5"/>
  </cols>
  <sheetData>
    <row r="1" spans="1:14" ht="31.5" customHeight="1">
      <c r="A1" s="933" t="s">
        <v>212</v>
      </c>
      <c r="B1" s="934" t="s">
        <v>213</v>
      </c>
      <c r="C1" s="934" t="s">
        <v>214</v>
      </c>
      <c r="D1" s="934" t="s">
        <v>215</v>
      </c>
      <c r="E1" s="935" t="s">
        <v>216</v>
      </c>
      <c r="F1" s="936" t="s">
        <v>235</v>
      </c>
      <c r="G1" s="937" t="s">
        <v>217</v>
      </c>
      <c r="H1" s="935" t="s">
        <v>236</v>
      </c>
      <c r="I1" s="938" t="s">
        <v>220</v>
      </c>
      <c r="J1" s="935" t="s">
        <v>237</v>
      </c>
      <c r="K1" s="935" t="s">
        <v>238</v>
      </c>
      <c r="L1" s="935" t="s">
        <v>239</v>
      </c>
      <c r="M1" s="935" t="s">
        <v>223</v>
      </c>
      <c r="N1" s="935" t="s">
        <v>224</v>
      </c>
    </row>
    <row r="2" spans="1:14" s="874" customFormat="1" ht="12">
      <c r="A2" s="886" t="s">
        <v>978</v>
      </c>
      <c r="B2" s="874" t="s">
        <v>332</v>
      </c>
      <c r="C2" s="893">
        <v>44359</v>
      </c>
      <c r="D2" s="894">
        <v>44368</v>
      </c>
      <c r="F2" s="923">
        <v>7.8</v>
      </c>
      <c r="G2" s="1041">
        <v>44360.402777777781</v>
      </c>
      <c r="H2" s="948">
        <v>2.5</v>
      </c>
      <c r="I2" s="923">
        <f>H2</f>
        <v>2.5</v>
      </c>
      <c r="J2" s="1033" t="s">
        <v>1165</v>
      </c>
      <c r="K2" s="1033" t="s">
        <v>242</v>
      </c>
      <c r="M2" s="874" t="s">
        <v>58</v>
      </c>
      <c r="N2" s="888"/>
    </row>
    <row r="3" spans="1:14" s="874" customFormat="1" ht="12">
      <c r="A3" s="886"/>
      <c r="B3" s="874" t="s">
        <v>313</v>
      </c>
      <c r="C3" s="893">
        <v>44632</v>
      </c>
      <c r="D3" s="894">
        <v>44368</v>
      </c>
      <c r="F3" s="923"/>
      <c r="G3" s="1041">
        <v>44360.543749999997</v>
      </c>
      <c r="H3" s="948">
        <v>2.14</v>
      </c>
      <c r="I3" s="923">
        <f>H3</f>
        <v>2.14</v>
      </c>
      <c r="J3" s="1033" t="s">
        <v>1166</v>
      </c>
      <c r="K3" s="1033" t="s">
        <v>242</v>
      </c>
      <c r="M3" s="874" t="s">
        <v>46</v>
      </c>
      <c r="N3" s="888"/>
    </row>
    <row r="4" spans="1:14" s="874" customFormat="1" ht="24">
      <c r="A4" s="886"/>
      <c r="C4" s="893"/>
      <c r="D4" s="894"/>
      <c r="F4" s="923"/>
      <c r="G4" s="990">
        <v>44363.52847222222</v>
      </c>
      <c r="H4" s="910">
        <v>0.69</v>
      </c>
      <c r="I4" s="117"/>
      <c r="J4" s="991" t="s">
        <v>325</v>
      </c>
      <c r="K4" s="991" t="s">
        <v>1167</v>
      </c>
      <c r="N4" s="988" t="s">
        <v>1168</v>
      </c>
    </row>
    <row r="5" spans="1:14" s="874" customFormat="1" ht="12">
      <c r="A5" s="886"/>
      <c r="C5" s="893"/>
      <c r="D5" s="894"/>
      <c r="F5" s="923"/>
      <c r="G5" s="990">
        <v>44363.684027777781</v>
      </c>
      <c r="H5" s="910">
        <v>0.43</v>
      </c>
      <c r="I5" s="117"/>
      <c r="J5" s="991" t="s">
        <v>325</v>
      </c>
      <c r="K5" s="991" t="s">
        <v>1167</v>
      </c>
      <c r="N5" s="888"/>
    </row>
    <row r="6" spans="1:14" s="874" customFormat="1" ht="12">
      <c r="A6" s="886"/>
      <c r="C6" s="893"/>
      <c r="D6" s="894"/>
      <c r="F6" s="923"/>
      <c r="G6" s="990">
        <v>44363.832638888889</v>
      </c>
      <c r="H6" s="910">
        <v>0.42</v>
      </c>
      <c r="I6" s="117"/>
      <c r="J6" s="991" t="s">
        <v>1169</v>
      </c>
      <c r="K6" s="991" t="s">
        <v>242</v>
      </c>
      <c r="N6" s="888"/>
    </row>
    <row r="7" spans="1:14" s="874" customFormat="1" ht="12">
      <c r="A7" s="886"/>
      <c r="C7" s="893"/>
      <c r="D7" s="894"/>
      <c r="F7" s="923"/>
      <c r="G7" s="990">
        <v>44363.945833333331</v>
      </c>
      <c r="H7" s="910">
        <v>1.77</v>
      </c>
      <c r="I7" s="117"/>
      <c r="J7" s="991" t="s">
        <v>1170</v>
      </c>
      <c r="K7" s="991" t="s">
        <v>1171</v>
      </c>
      <c r="N7" s="888"/>
    </row>
    <row r="8" spans="1:14" s="874" customFormat="1" ht="12">
      <c r="A8" s="886"/>
      <c r="C8" s="893"/>
      <c r="D8" s="894"/>
      <c r="F8" s="923"/>
      <c r="G8" s="990">
        <v>44364.03402777778</v>
      </c>
      <c r="H8" s="910">
        <v>0.25</v>
      </c>
      <c r="I8" s="117"/>
      <c r="J8" s="991" t="s">
        <v>1172</v>
      </c>
      <c r="K8" s="991" t="s">
        <v>242</v>
      </c>
      <c r="N8" s="888"/>
    </row>
    <row r="9" spans="1:14" s="874" customFormat="1" ht="12">
      <c r="A9" s="886"/>
      <c r="C9" s="893"/>
      <c r="D9" s="894"/>
      <c r="F9" s="923"/>
      <c r="G9" s="990">
        <v>44364.675000000003</v>
      </c>
      <c r="H9" s="910">
        <v>0.5</v>
      </c>
      <c r="I9" s="117"/>
      <c r="J9" s="991" t="s">
        <v>325</v>
      </c>
      <c r="K9" s="991" t="s">
        <v>1167</v>
      </c>
      <c r="N9" s="888"/>
    </row>
    <row r="10" spans="1:14" s="874" customFormat="1" ht="12">
      <c r="A10" s="886"/>
      <c r="C10" s="893"/>
      <c r="D10" s="894"/>
      <c r="F10" s="923"/>
      <c r="G10" s="990">
        <v>44364.738194444442</v>
      </c>
      <c r="H10" s="910">
        <v>0.45</v>
      </c>
      <c r="I10" s="117"/>
      <c r="J10" s="991" t="s">
        <v>325</v>
      </c>
      <c r="K10" s="991" t="s">
        <v>1167</v>
      </c>
      <c r="N10" s="888"/>
    </row>
    <row r="11" spans="1:14" s="874" customFormat="1" ht="12">
      <c r="A11" s="886"/>
      <c r="C11" s="893"/>
      <c r="D11" s="894"/>
      <c r="F11" s="923"/>
      <c r="G11" s="990">
        <v>44368.506249999999</v>
      </c>
      <c r="H11" s="910">
        <v>0.77</v>
      </c>
      <c r="I11" s="117"/>
      <c r="J11" s="991" t="s">
        <v>325</v>
      </c>
      <c r="K11" s="991" t="s">
        <v>1167</v>
      </c>
      <c r="N11" s="888"/>
    </row>
    <row r="12" spans="1:14" s="874" customFormat="1" ht="12">
      <c r="A12" s="886"/>
      <c r="C12" s="893"/>
      <c r="D12" s="894"/>
      <c r="F12" s="923"/>
      <c r="G12" s="1041">
        <v>44368.696527777778</v>
      </c>
      <c r="H12" s="948">
        <v>3.04</v>
      </c>
      <c r="I12" s="923">
        <f>H12</f>
        <v>3.04</v>
      </c>
      <c r="J12" s="1033" t="s">
        <v>325</v>
      </c>
      <c r="K12" s="1033" t="s">
        <v>1171</v>
      </c>
      <c r="N12" s="902" t="s">
        <v>1173</v>
      </c>
    </row>
    <row r="13" spans="1:14" s="874" customFormat="1" ht="12">
      <c r="A13" s="886"/>
      <c r="C13" s="893"/>
      <c r="D13" s="894"/>
      <c r="F13" s="923"/>
      <c r="G13" s="956">
        <v>44369.512499999997</v>
      </c>
      <c r="H13" s="910">
        <v>2.35</v>
      </c>
      <c r="I13" s="117"/>
      <c r="J13" s="1042" t="s">
        <v>1174</v>
      </c>
      <c r="K13" s="1042" t="s">
        <v>242</v>
      </c>
      <c r="N13" s="888"/>
    </row>
    <row r="14" spans="1:14" s="874" customFormat="1" ht="12">
      <c r="A14" s="886"/>
      <c r="C14" s="893"/>
      <c r="D14" s="894"/>
      <c r="F14" s="923"/>
      <c r="G14" s="956">
        <v>44369.621527777781</v>
      </c>
      <c r="H14" s="910">
        <v>2.46</v>
      </c>
      <c r="I14" s="117"/>
      <c r="J14" s="1042" t="s">
        <v>1175</v>
      </c>
      <c r="K14" s="1042" t="s">
        <v>242</v>
      </c>
      <c r="N14" s="987" t="s">
        <v>1157</v>
      </c>
    </row>
    <row r="15" spans="1:14" s="874" customFormat="1" ht="12">
      <c r="A15" s="877" t="s">
        <v>886</v>
      </c>
      <c r="B15" s="875" t="s">
        <v>332</v>
      </c>
      <c r="C15" s="952">
        <v>44272</v>
      </c>
      <c r="D15" s="879">
        <v>44376</v>
      </c>
      <c r="E15" s="875"/>
      <c r="F15" s="981">
        <v>4.1500000000000004</v>
      </c>
      <c r="G15" s="955">
        <v>44375.36041666667</v>
      </c>
      <c r="H15" s="954">
        <v>2.36</v>
      </c>
      <c r="I15" s="999"/>
      <c r="J15" s="1043" t="s">
        <v>937</v>
      </c>
      <c r="K15" s="1043" t="s">
        <v>242</v>
      </c>
      <c r="L15" s="875"/>
      <c r="M15" s="875" t="s">
        <v>58</v>
      </c>
      <c r="N15" s="953" t="s">
        <v>1176</v>
      </c>
    </row>
    <row r="16" spans="1:14" s="874" customFormat="1" ht="12">
      <c r="A16" s="886"/>
      <c r="B16" s="874" t="s">
        <v>228</v>
      </c>
      <c r="C16" s="893">
        <v>44272</v>
      </c>
      <c r="D16" s="894">
        <v>44376</v>
      </c>
      <c r="F16" s="923">
        <v>9.8000000000000007</v>
      </c>
      <c r="G16" s="984">
        <v>44375.511805555558</v>
      </c>
      <c r="H16" s="819">
        <v>4.1399999999999997</v>
      </c>
      <c r="I16" s="978">
        <f>H16</f>
        <v>4.1399999999999997</v>
      </c>
      <c r="J16" s="1044" t="s">
        <v>1177</v>
      </c>
      <c r="K16" s="1044" t="s">
        <v>242</v>
      </c>
      <c r="M16" s="874" t="s">
        <v>46</v>
      </c>
      <c r="N16" s="888"/>
    </row>
    <row r="17" spans="1:14" s="874" customFormat="1" ht="12">
      <c r="A17" s="886"/>
      <c r="C17" s="893"/>
      <c r="D17" s="894"/>
      <c r="F17" s="923"/>
      <c r="G17" s="947">
        <v>44376.448611111111</v>
      </c>
      <c r="H17" s="948">
        <v>2.86</v>
      </c>
      <c r="I17" s="923">
        <f>H17</f>
        <v>2.86</v>
      </c>
      <c r="J17" s="1033" t="s">
        <v>391</v>
      </c>
      <c r="K17" s="1033" t="s">
        <v>887</v>
      </c>
      <c r="N17" s="888"/>
    </row>
    <row r="18" spans="1:14" s="874" customFormat="1" ht="12">
      <c r="A18" s="886"/>
      <c r="C18" s="893"/>
      <c r="D18" s="894"/>
      <c r="F18" s="923"/>
      <c r="G18" s="947">
        <v>44377.413194444445</v>
      </c>
      <c r="H18" s="948">
        <v>4.37</v>
      </c>
      <c r="I18" s="923">
        <f>H18</f>
        <v>4.37</v>
      </c>
      <c r="J18" s="1033" t="s">
        <v>1178</v>
      </c>
      <c r="K18" s="1033" t="s">
        <v>242</v>
      </c>
      <c r="N18" s="888"/>
    </row>
    <row r="19" spans="1:14" s="874" customFormat="1" ht="12">
      <c r="A19" s="881"/>
      <c r="B19" s="882"/>
      <c r="C19" s="882"/>
      <c r="D19" s="882"/>
      <c r="E19" s="882"/>
      <c r="F19" s="931"/>
      <c r="G19" s="949">
        <v>44377.633333333331</v>
      </c>
      <c r="H19" s="950">
        <v>2.44</v>
      </c>
      <c r="I19" s="931">
        <f>H19</f>
        <v>2.44</v>
      </c>
      <c r="J19" s="1045" t="s">
        <v>934</v>
      </c>
      <c r="K19" s="1045" t="s">
        <v>242</v>
      </c>
      <c r="L19" s="882"/>
      <c r="M19" s="882"/>
      <c r="N19" s="885"/>
    </row>
    <row r="20" spans="1:14" s="874" customFormat="1" ht="36">
      <c r="E20" s="795" t="s">
        <v>464</v>
      </c>
      <c r="F20" s="844">
        <f>SUM(F2:F19)</f>
        <v>21.75</v>
      </c>
      <c r="G20" s="932"/>
      <c r="H20" s="845" t="s">
        <v>234</v>
      </c>
      <c r="I20" s="844">
        <f>SUM(I2:I19)</f>
        <v>21.490000000000002</v>
      </c>
    </row>
    <row r="21" spans="1:14" s="874" customFormat="1" ht="12">
      <c r="F21" s="923"/>
      <c r="G21" s="932"/>
      <c r="I21" s="923"/>
    </row>
    <row r="22" spans="1:14" s="874" customFormat="1" ht="12">
      <c r="F22" s="923"/>
      <c r="G22" s="932"/>
      <c r="I22" s="923"/>
    </row>
    <row r="23" spans="1:14" s="874" customFormat="1" ht="12">
      <c r="F23" s="923"/>
      <c r="G23" s="932"/>
      <c r="I23" s="923"/>
    </row>
    <row r="24" spans="1:14" s="874" customFormat="1" ht="12">
      <c r="F24" s="923"/>
      <c r="G24" s="932"/>
      <c r="I24" s="923"/>
    </row>
    <row r="25" spans="1:14" s="874" customFormat="1" ht="12">
      <c r="F25" s="923"/>
      <c r="G25" s="932"/>
      <c r="I25" s="923"/>
    </row>
    <row r="26" spans="1:14" s="874" customFormat="1" ht="12">
      <c r="F26" s="923"/>
      <c r="G26" s="932"/>
      <c r="I26" s="923"/>
    </row>
    <row r="27" spans="1:14" s="874" customFormat="1" ht="12">
      <c r="F27" s="923"/>
      <c r="G27" s="932"/>
      <c r="I27" s="923"/>
    </row>
    <row r="28" spans="1:14" s="874" customFormat="1" ht="12">
      <c r="F28" s="923"/>
      <c r="G28" s="932"/>
      <c r="I28" s="923"/>
    </row>
    <row r="29" spans="1:14" s="874" customFormat="1" ht="12">
      <c r="F29" s="923"/>
      <c r="G29" s="932"/>
      <c r="I29" s="923"/>
    </row>
    <row r="30" spans="1:14" s="874" customFormat="1" ht="12">
      <c r="F30" s="923"/>
      <c r="G30" s="932"/>
      <c r="I30" s="923"/>
    </row>
    <row r="31" spans="1:14" s="874" customFormat="1" ht="12">
      <c r="F31" s="923"/>
      <c r="G31" s="932"/>
      <c r="I31" s="923"/>
    </row>
    <row r="32" spans="1:14" s="874" customFormat="1" ht="12">
      <c r="F32" s="923"/>
      <c r="G32" s="932"/>
      <c r="I32" s="923"/>
    </row>
    <row r="33" spans="6:9" s="874" customFormat="1" ht="12">
      <c r="F33" s="923"/>
      <c r="G33" s="932"/>
      <c r="I33" s="923"/>
    </row>
    <row r="34" spans="6:9" s="874" customFormat="1" ht="12">
      <c r="F34" s="923"/>
      <c r="G34" s="932"/>
      <c r="I34" s="923"/>
    </row>
    <row r="35" spans="6:9" s="874" customFormat="1" ht="12">
      <c r="F35" s="923"/>
      <c r="G35" s="932"/>
      <c r="I35" s="923"/>
    </row>
    <row r="36" spans="6:9" s="874" customFormat="1" ht="12">
      <c r="F36" s="923"/>
      <c r="G36" s="932"/>
      <c r="I36" s="923"/>
    </row>
    <row r="37" spans="6:9" s="874" customFormat="1" ht="12">
      <c r="F37" s="923"/>
      <c r="G37" s="932"/>
      <c r="I37" s="923"/>
    </row>
    <row r="38" spans="6:9" s="874" customFormat="1" ht="12">
      <c r="F38" s="923"/>
      <c r="G38" s="932"/>
      <c r="I38" s="923"/>
    </row>
    <row r="39" spans="6:9" s="874" customFormat="1" ht="12">
      <c r="F39" s="923"/>
      <c r="G39" s="932"/>
      <c r="I39" s="923"/>
    </row>
    <row r="40" spans="6:9" s="874" customFormat="1" ht="12">
      <c r="F40" s="923"/>
      <c r="G40" s="932"/>
      <c r="I40" s="923"/>
    </row>
    <row r="41" spans="6:9" s="874" customFormat="1" ht="12">
      <c r="F41" s="923"/>
      <c r="G41" s="932"/>
      <c r="I41" s="923"/>
    </row>
    <row r="42" spans="6:9" s="874" customFormat="1" ht="12">
      <c r="F42" s="923"/>
      <c r="G42" s="932"/>
      <c r="I42" s="923"/>
    </row>
    <row r="43" spans="6:9" s="874" customFormat="1" ht="12">
      <c r="F43" s="923"/>
      <c r="G43" s="932"/>
      <c r="I43" s="923"/>
    </row>
    <row r="44" spans="6:9" s="874" customFormat="1" ht="12">
      <c r="F44" s="923"/>
      <c r="G44" s="932"/>
      <c r="I44" s="923"/>
    </row>
    <row r="45" spans="6:9" s="874" customFormat="1" ht="12">
      <c r="F45" s="923"/>
      <c r="G45" s="932"/>
      <c r="I45" s="923"/>
    </row>
    <row r="46" spans="6:9" s="874" customFormat="1" ht="12">
      <c r="F46" s="923"/>
      <c r="G46" s="932"/>
      <c r="I46" s="923"/>
    </row>
    <row r="47" spans="6:9" s="874" customFormat="1" ht="12">
      <c r="F47" s="923"/>
      <c r="G47" s="932"/>
      <c r="I47" s="923"/>
    </row>
    <row r="48" spans="6:9" s="874" customFormat="1" ht="12">
      <c r="F48" s="923"/>
      <c r="G48" s="932"/>
      <c r="I48" s="923"/>
    </row>
    <row r="49" spans="6:9" s="874" customFormat="1" ht="12">
      <c r="F49" s="923"/>
      <c r="G49" s="932"/>
      <c r="I49" s="923"/>
    </row>
    <row r="50" spans="6:9" s="874" customFormat="1" ht="12">
      <c r="F50" s="923"/>
      <c r="G50" s="932"/>
      <c r="I50" s="923"/>
    </row>
    <row r="51" spans="6:9" s="874" customFormat="1" ht="12">
      <c r="F51" s="923"/>
      <c r="G51" s="932"/>
      <c r="I51" s="923"/>
    </row>
    <row r="52" spans="6:9" s="874" customFormat="1" ht="12">
      <c r="F52" s="923"/>
      <c r="G52" s="932"/>
      <c r="I52" s="923"/>
    </row>
    <row r="53" spans="6:9" s="874" customFormat="1" ht="12">
      <c r="F53" s="923"/>
      <c r="G53" s="932"/>
      <c r="I53" s="923"/>
    </row>
    <row r="54" spans="6:9" s="874" customFormat="1" ht="12">
      <c r="F54" s="923"/>
      <c r="G54" s="932"/>
      <c r="I54" s="923"/>
    </row>
    <row r="55" spans="6:9" s="874" customFormat="1" ht="12">
      <c r="F55" s="923"/>
      <c r="G55" s="932"/>
      <c r="I55" s="923"/>
    </row>
    <row r="56" spans="6:9" s="874" customFormat="1" ht="12">
      <c r="F56" s="923"/>
      <c r="G56" s="932"/>
      <c r="I56" s="923"/>
    </row>
    <row r="57" spans="6:9" s="874" customFormat="1" ht="12">
      <c r="F57" s="923"/>
      <c r="G57" s="932"/>
      <c r="I57" s="92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pane ySplit="1" topLeftCell="A44" activePane="bottomLeft" state="frozen"/>
      <selection pane="bottomLeft" activeCell="C46" sqref="C46"/>
    </sheetView>
  </sheetViews>
  <sheetFormatPr baseColWidth="10" defaultColWidth="8.7265625" defaultRowHeight="14.5"/>
  <cols>
    <col min="1" max="1" width="10.81640625" customWidth="1"/>
    <col min="2" max="2" width="9.1796875" customWidth="1"/>
    <col min="3" max="3" width="10.26953125" customWidth="1"/>
    <col min="4" max="4" width="9.81640625" customWidth="1"/>
    <col min="6" max="6" width="10.54296875" customWidth="1"/>
    <col min="7" max="7" width="13.81640625" style="12" customWidth="1"/>
    <col min="8" max="8" width="9.1796875" style="5"/>
    <col min="9" max="9" width="10.54296875" style="4" customWidth="1"/>
    <col min="10" max="10" width="13.81640625" style="5" customWidth="1"/>
    <col min="11" max="11" width="15.81640625" style="5" customWidth="1"/>
    <col min="12" max="12" width="10.1796875" customWidth="1"/>
    <col min="13" max="13" width="13.7265625" customWidth="1"/>
    <col min="14" max="14" width="23" customWidth="1"/>
    <col min="17" max="17" width="10.1796875" customWidth="1"/>
  </cols>
  <sheetData>
    <row r="1" spans="1:14" s="451" customFormat="1" ht="39">
      <c r="A1" s="806" t="s">
        <v>212</v>
      </c>
      <c r="B1" s="807" t="s">
        <v>213</v>
      </c>
      <c r="C1" s="807" t="s">
        <v>214</v>
      </c>
      <c r="D1" s="807" t="s">
        <v>215</v>
      </c>
      <c r="E1" s="800" t="s">
        <v>216</v>
      </c>
      <c r="F1" s="799" t="s">
        <v>235</v>
      </c>
      <c r="G1" s="800" t="s">
        <v>217</v>
      </c>
      <c r="H1" s="800" t="s">
        <v>236</v>
      </c>
      <c r="I1" s="870" t="s">
        <v>220</v>
      </c>
      <c r="J1" s="800" t="s">
        <v>237</v>
      </c>
      <c r="K1" s="800" t="s">
        <v>238</v>
      </c>
      <c r="L1" s="800" t="s">
        <v>239</v>
      </c>
      <c r="M1" s="800" t="s">
        <v>223</v>
      </c>
      <c r="N1" s="800" t="s">
        <v>224</v>
      </c>
    </row>
    <row r="2" spans="1:14">
      <c r="A2" s="808" t="s">
        <v>902</v>
      </c>
      <c r="B2" s="648" t="s">
        <v>332</v>
      </c>
      <c r="C2" s="927" t="s">
        <v>38</v>
      </c>
      <c r="D2" s="822">
        <v>44317</v>
      </c>
      <c r="E2" s="648"/>
      <c r="F2" s="648">
        <v>4.9000000000000004</v>
      </c>
      <c r="G2" s="848">
        <v>44317.463888888888</v>
      </c>
      <c r="H2" s="648">
        <v>2.89</v>
      </c>
      <c r="I2" s="861">
        <f>H2</f>
        <v>2.89</v>
      </c>
      <c r="J2" s="823" t="s">
        <v>547</v>
      </c>
      <c r="K2" s="823" t="s">
        <v>905</v>
      </c>
      <c r="L2" s="648">
        <v>2.89</v>
      </c>
      <c r="M2" s="648"/>
      <c r="N2" s="903"/>
    </row>
    <row r="3" spans="1:14">
      <c r="A3" s="816"/>
      <c r="B3" s="961" t="s">
        <v>388</v>
      </c>
      <c r="C3" s="960">
        <v>44339</v>
      </c>
      <c r="D3" s="825">
        <v>44317</v>
      </c>
      <c r="E3" s="961"/>
      <c r="F3" s="961"/>
      <c r="G3" s="850">
        <v>44317.675694444442</v>
      </c>
      <c r="H3" s="961">
        <v>2.0099999999999998</v>
      </c>
      <c r="I3" s="904">
        <f>H3</f>
        <v>2.0099999999999998</v>
      </c>
      <c r="J3" s="958" t="s">
        <v>547</v>
      </c>
      <c r="K3" s="958" t="s">
        <v>1179</v>
      </c>
      <c r="L3" s="961">
        <v>2.0099999999999998</v>
      </c>
      <c r="M3" s="961"/>
      <c r="N3" s="905"/>
    </row>
    <row r="4" spans="1:14" ht="24.5">
      <c r="A4" s="816"/>
      <c r="B4" s="961" t="s">
        <v>334</v>
      </c>
      <c r="C4" s="960">
        <v>44520</v>
      </c>
      <c r="D4" s="825">
        <v>44317</v>
      </c>
      <c r="E4" s="961"/>
      <c r="F4" s="961"/>
      <c r="G4" s="850">
        <v>44318.420138888891</v>
      </c>
      <c r="H4" s="855">
        <v>3.14</v>
      </c>
      <c r="I4" s="904"/>
      <c r="J4" s="906" t="s">
        <v>1083</v>
      </c>
      <c r="K4" s="907" t="s">
        <v>242</v>
      </c>
      <c r="L4" s="961"/>
      <c r="M4" s="961"/>
      <c r="N4" s="856" t="s">
        <v>1180</v>
      </c>
    </row>
    <row r="5" spans="1:14">
      <c r="A5" s="816"/>
      <c r="B5" s="961" t="s">
        <v>336</v>
      </c>
      <c r="C5" s="960" t="s">
        <v>38</v>
      </c>
      <c r="D5" s="825">
        <v>44317</v>
      </c>
      <c r="E5" s="961"/>
      <c r="F5" s="961"/>
      <c r="G5" s="850">
        <v>44318.581944444442</v>
      </c>
      <c r="H5" s="855">
        <v>2.39</v>
      </c>
      <c r="I5" s="904"/>
      <c r="J5" s="906" t="s">
        <v>934</v>
      </c>
      <c r="K5" s="907" t="s">
        <v>242</v>
      </c>
      <c r="L5" s="961"/>
      <c r="M5" s="961"/>
      <c r="N5" s="905"/>
    </row>
    <row r="6" spans="1:14" ht="24">
      <c r="A6" s="808" t="s">
        <v>1181</v>
      </c>
      <c r="B6" s="648" t="s">
        <v>399</v>
      </c>
      <c r="C6" s="927">
        <v>44373</v>
      </c>
      <c r="D6" s="822">
        <v>44321</v>
      </c>
      <c r="E6" s="810">
        <v>4</v>
      </c>
      <c r="F6" s="810">
        <v>2.6</v>
      </c>
      <c r="G6" s="848">
        <v>44321.374305555553</v>
      </c>
      <c r="H6" s="812">
        <v>2.64</v>
      </c>
      <c r="I6" s="810"/>
      <c r="J6" s="813" t="s">
        <v>1182</v>
      </c>
      <c r="K6" s="814" t="s">
        <v>242</v>
      </c>
      <c r="L6" s="810"/>
      <c r="M6" s="648" t="s">
        <v>46</v>
      </c>
      <c r="N6" s="908" t="s">
        <v>1183</v>
      </c>
    </row>
    <row r="7" spans="1:14" ht="24">
      <c r="A7" s="816"/>
      <c r="B7" s="961" t="s">
        <v>260</v>
      </c>
      <c r="C7" s="960">
        <v>44373</v>
      </c>
      <c r="D7" s="825">
        <v>44321</v>
      </c>
      <c r="E7" s="817"/>
      <c r="F7" s="817"/>
      <c r="G7" s="850">
        <v>44321.51666666667</v>
      </c>
      <c r="H7" s="855">
        <v>2.42</v>
      </c>
      <c r="I7" s="817"/>
      <c r="J7" s="906" t="s">
        <v>1184</v>
      </c>
      <c r="K7" s="907" t="s">
        <v>242</v>
      </c>
      <c r="L7" s="817"/>
      <c r="M7" s="961" t="s">
        <v>849</v>
      </c>
      <c r="N7" s="826"/>
    </row>
    <row r="8" spans="1:14">
      <c r="A8" s="816"/>
      <c r="B8" s="961"/>
      <c r="C8" s="960"/>
      <c r="D8" s="825"/>
      <c r="E8" s="817"/>
      <c r="F8" s="817"/>
      <c r="G8" s="850">
        <v>44321.664583333331</v>
      </c>
      <c r="H8" s="961">
        <v>2.63</v>
      </c>
      <c r="I8" s="817">
        <f>H8</f>
        <v>2.63</v>
      </c>
      <c r="J8" s="898" t="s">
        <v>401</v>
      </c>
      <c r="K8" s="898" t="s">
        <v>1185</v>
      </c>
      <c r="L8" s="817"/>
      <c r="M8" s="961"/>
      <c r="N8" s="826"/>
    </row>
    <row r="9" spans="1:14" ht="43.5" customHeight="1">
      <c r="A9" s="808" t="s">
        <v>1186</v>
      </c>
      <c r="B9" s="648" t="s">
        <v>225</v>
      </c>
      <c r="C9" s="927">
        <v>44373</v>
      </c>
      <c r="D9" s="822">
        <v>44322</v>
      </c>
      <c r="E9" s="810">
        <v>3</v>
      </c>
      <c r="F9" s="810">
        <v>2.8</v>
      </c>
      <c r="G9" s="848">
        <v>44322.39166666667</v>
      </c>
      <c r="H9" s="648">
        <v>2.61</v>
      </c>
      <c r="I9" s="810">
        <f>H9</f>
        <v>2.61</v>
      </c>
      <c r="J9" s="823" t="s">
        <v>1187</v>
      </c>
      <c r="K9" s="823" t="s">
        <v>1188</v>
      </c>
      <c r="L9" s="810"/>
      <c r="M9" s="648"/>
      <c r="N9" s="824"/>
    </row>
    <row r="10" spans="1:14">
      <c r="A10" s="816"/>
      <c r="B10" s="961" t="s">
        <v>273</v>
      </c>
      <c r="C10" s="960">
        <v>44373</v>
      </c>
      <c r="D10" s="817"/>
      <c r="E10" s="817"/>
      <c r="F10" s="817"/>
      <c r="G10" s="817"/>
      <c r="H10" s="817"/>
      <c r="I10" s="817"/>
      <c r="J10" s="817"/>
      <c r="K10" s="846"/>
      <c r="L10" s="817"/>
      <c r="M10" s="961"/>
      <c r="N10" s="826"/>
    </row>
    <row r="11" spans="1:14">
      <c r="A11" s="808" t="s">
        <v>910</v>
      </c>
      <c r="B11" s="648" t="s">
        <v>22</v>
      </c>
      <c r="C11" s="927">
        <v>44379</v>
      </c>
      <c r="D11" s="822">
        <v>44323</v>
      </c>
      <c r="E11" s="810">
        <v>5.75</v>
      </c>
      <c r="F11" s="810">
        <v>7</v>
      </c>
      <c r="G11" s="848">
        <v>44322.527777777781</v>
      </c>
      <c r="H11" s="648">
        <v>0.72</v>
      </c>
      <c r="I11" s="810">
        <f>H11</f>
        <v>0.72</v>
      </c>
      <c r="J11" s="823" t="s">
        <v>1189</v>
      </c>
      <c r="K11" s="829" t="s">
        <v>242</v>
      </c>
      <c r="L11" s="810"/>
      <c r="M11" s="648" t="s">
        <v>24</v>
      </c>
      <c r="N11" s="824"/>
    </row>
    <row r="12" spans="1:14">
      <c r="A12" s="816"/>
      <c r="B12" s="961" t="s">
        <v>332</v>
      </c>
      <c r="C12" s="960">
        <v>44342</v>
      </c>
      <c r="D12" s="825">
        <v>44323</v>
      </c>
      <c r="E12" s="817"/>
      <c r="F12" s="817"/>
      <c r="G12" s="850">
        <v>44322.598611111112</v>
      </c>
      <c r="H12" s="961">
        <v>4.38</v>
      </c>
      <c r="I12" s="817">
        <f>H12</f>
        <v>4.38</v>
      </c>
      <c r="J12" s="898" t="s">
        <v>333</v>
      </c>
      <c r="K12" s="831" t="s">
        <v>1190</v>
      </c>
      <c r="L12" s="817"/>
      <c r="M12" s="961" t="s">
        <v>655</v>
      </c>
      <c r="N12" s="957" t="s">
        <v>1191</v>
      </c>
    </row>
    <row r="13" spans="1:14" ht="24.5">
      <c r="A13" s="816"/>
      <c r="B13" s="961" t="s">
        <v>334</v>
      </c>
      <c r="C13" s="960">
        <v>44527</v>
      </c>
      <c r="D13" s="825">
        <v>44323</v>
      </c>
      <c r="E13" s="817"/>
      <c r="F13" s="817"/>
      <c r="G13" s="850">
        <v>44323.380555555559</v>
      </c>
      <c r="H13" s="855">
        <v>0.81</v>
      </c>
      <c r="I13" s="817"/>
      <c r="J13" s="907" t="s">
        <v>333</v>
      </c>
      <c r="K13" s="909" t="s">
        <v>1192</v>
      </c>
      <c r="L13" s="817"/>
      <c r="M13" s="963" t="s">
        <v>158</v>
      </c>
      <c r="N13" s="856" t="s">
        <v>1193</v>
      </c>
    </row>
    <row r="14" spans="1:14" ht="24.5">
      <c r="A14" s="816"/>
      <c r="B14" s="961"/>
      <c r="C14" s="960"/>
      <c r="D14" s="825"/>
      <c r="E14" s="817"/>
      <c r="F14" s="817"/>
      <c r="G14" s="850">
        <v>44323.446527777778</v>
      </c>
      <c r="H14" s="855">
        <v>0.91</v>
      </c>
      <c r="I14" s="817"/>
      <c r="J14" s="907" t="s">
        <v>333</v>
      </c>
      <c r="K14" s="909" t="s">
        <v>1192</v>
      </c>
      <c r="L14" s="817"/>
      <c r="M14" s="963"/>
      <c r="N14" s="856" t="s">
        <v>1193</v>
      </c>
    </row>
    <row r="15" spans="1:14" ht="24.5">
      <c r="A15" s="816"/>
      <c r="B15" s="961"/>
      <c r="C15" s="960"/>
      <c r="D15" s="825"/>
      <c r="E15" s="817"/>
      <c r="F15" s="817"/>
      <c r="G15" s="850">
        <v>44323.5</v>
      </c>
      <c r="H15" s="855">
        <v>0.52</v>
      </c>
      <c r="I15" s="817"/>
      <c r="J15" s="907" t="s">
        <v>111</v>
      </c>
      <c r="K15" s="909" t="s">
        <v>1194</v>
      </c>
      <c r="L15" s="817"/>
      <c r="M15" s="963"/>
      <c r="N15" s="856" t="s">
        <v>1193</v>
      </c>
    </row>
    <row r="16" spans="1:14">
      <c r="A16" s="816"/>
      <c r="B16" s="961"/>
      <c r="C16" s="960"/>
      <c r="D16" s="825"/>
      <c r="E16" s="817"/>
      <c r="F16" s="817"/>
      <c r="G16" s="850">
        <v>44323.543749999997</v>
      </c>
      <c r="H16" s="961">
        <v>1.88</v>
      </c>
      <c r="I16" s="817">
        <f t="shared" ref="I16:I22" si="0">H16</f>
        <v>1.88</v>
      </c>
      <c r="J16" s="898" t="s">
        <v>333</v>
      </c>
      <c r="K16" s="831" t="s">
        <v>1195</v>
      </c>
      <c r="L16" s="817"/>
      <c r="M16" s="963"/>
      <c r="N16" s="826"/>
    </row>
    <row r="17" spans="1:14" ht="42.75" customHeight="1">
      <c r="A17" s="808" t="s">
        <v>914</v>
      </c>
      <c r="B17" s="648" t="s">
        <v>332</v>
      </c>
      <c r="C17" s="927">
        <v>44342</v>
      </c>
      <c r="D17" s="822">
        <v>44323</v>
      </c>
      <c r="E17" s="810">
        <v>4.75</v>
      </c>
      <c r="F17" s="810">
        <v>3.8</v>
      </c>
      <c r="G17" s="848">
        <v>44323.649305555555</v>
      </c>
      <c r="H17" s="833">
        <v>0.63</v>
      </c>
      <c r="I17" s="834">
        <f t="shared" si="0"/>
        <v>0.63</v>
      </c>
      <c r="J17" s="925" t="s">
        <v>1196</v>
      </c>
      <c r="K17" s="925" t="s">
        <v>242</v>
      </c>
      <c r="L17" s="834"/>
      <c r="M17" s="833" t="s">
        <v>655</v>
      </c>
      <c r="N17" s="924" t="s">
        <v>1197</v>
      </c>
    </row>
    <row r="18" spans="1:14" ht="57" customHeight="1">
      <c r="A18" s="816"/>
      <c r="B18" s="961" t="s">
        <v>48</v>
      </c>
      <c r="C18" s="836">
        <v>44436</v>
      </c>
      <c r="D18" s="825">
        <v>44323</v>
      </c>
      <c r="E18" s="817"/>
      <c r="F18" s="817"/>
      <c r="G18" s="850">
        <v>44323.712500000001</v>
      </c>
      <c r="H18" s="963">
        <v>3.17</v>
      </c>
      <c r="I18" s="819">
        <f t="shared" si="0"/>
        <v>3.17</v>
      </c>
      <c r="J18" s="958" t="s">
        <v>306</v>
      </c>
      <c r="K18" s="958" t="s">
        <v>1198</v>
      </c>
      <c r="L18" s="819"/>
      <c r="M18" s="963" t="s">
        <v>24</v>
      </c>
      <c r="N18" s="957" t="s">
        <v>1199</v>
      </c>
    </row>
    <row r="19" spans="1:14" ht="24">
      <c r="A19" s="808" t="s">
        <v>919</v>
      </c>
      <c r="B19" s="810" t="s">
        <v>260</v>
      </c>
      <c r="C19" s="927">
        <v>44344</v>
      </c>
      <c r="D19" s="822">
        <v>44324</v>
      </c>
      <c r="E19" s="810">
        <v>3.5</v>
      </c>
      <c r="F19" s="810">
        <v>4.0999999999999996</v>
      </c>
      <c r="G19" s="848">
        <v>44324.456944444442</v>
      </c>
      <c r="H19" s="648">
        <v>1.44</v>
      </c>
      <c r="I19" s="834">
        <f t="shared" si="0"/>
        <v>1.44</v>
      </c>
      <c r="J19" s="823" t="s">
        <v>1200</v>
      </c>
      <c r="K19" s="823" t="s">
        <v>242</v>
      </c>
      <c r="L19" s="810"/>
      <c r="M19" s="833" t="s">
        <v>1201</v>
      </c>
      <c r="N19" s="824"/>
    </row>
    <row r="20" spans="1:14">
      <c r="A20" s="816"/>
      <c r="B20" s="817"/>
      <c r="C20" s="960"/>
      <c r="D20" s="825"/>
      <c r="E20" s="817"/>
      <c r="F20" s="817"/>
      <c r="G20" s="850">
        <v>44324.546527777777</v>
      </c>
      <c r="H20" s="961">
        <v>2.5499999999999998</v>
      </c>
      <c r="I20" s="819">
        <f t="shared" si="0"/>
        <v>2.5499999999999998</v>
      </c>
      <c r="J20" s="898" t="s">
        <v>1202</v>
      </c>
      <c r="K20" s="898" t="s">
        <v>1203</v>
      </c>
      <c r="L20" s="817"/>
      <c r="M20" s="963"/>
      <c r="N20" s="826"/>
    </row>
    <row r="21" spans="1:14">
      <c r="A21" s="808" t="s">
        <v>924</v>
      </c>
      <c r="B21" s="648" t="s">
        <v>332</v>
      </c>
      <c r="C21" s="927">
        <v>44314</v>
      </c>
      <c r="D21" s="822">
        <v>44325</v>
      </c>
      <c r="E21" s="810">
        <v>6.5</v>
      </c>
      <c r="F21" s="810">
        <v>5.5</v>
      </c>
      <c r="G21" s="848">
        <v>44324.744444444441</v>
      </c>
      <c r="H21" s="648">
        <v>1.32</v>
      </c>
      <c r="I21" s="810">
        <f t="shared" si="0"/>
        <v>1.32</v>
      </c>
      <c r="J21" s="829" t="s">
        <v>1204</v>
      </c>
      <c r="K21" s="829" t="s">
        <v>242</v>
      </c>
      <c r="L21" s="810"/>
      <c r="M21" s="648" t="s">
        <v>655</v>
      </c>
      <c r="N21" s="824"/>
    </row>
    <row r="22" spans="1:14">
      <c r="A22" s="816"/>
      <c r="B22" s="961" t="s">
        <v>346</v>
      </c>
      <c r="C22" s="960">
        <v>44380</v>
      </c>
      <c r="D22" s="825">
        <v>44325</v>
      </c>
      <c r="E22" s="817"/>
      <c r="F22" s="817"/>
      <c r="G22" s="850">
        <v>44325.474305555559</v>
      </c>
      <c r="H22" s="961">
        <v>4.08</v>
      </c>
      <c r="I22" s="817">
        <f t="shared" si="0"/>
        <v>4.08</v>
      </c>
      <c r="J22" s="831" t="s">
        <v>340</v>
      </c>
      <c r="K22" s="831" t="s">
        <v>1205</v>
      </c>
      <c r="L22" s="817"/>
      <c r="M22" s="961" t="s">
        <v>158</v>
      </c>
      <c r="N22" s="826"/>
    </row>
    <row r="23" spans="1:14">
      <c r="A23" s="816"/>
      <c r="B23" s="961" t="s">
        <v>345</v>
      </c>
      <c r="C23" s="960">
        <v>44499</v>
      </c>
      <c r="D23" s="825">
        <v>44325</v>
      </c>
      <c r="E23" s="817"/>
      <c r="F23" s="817"/>
      <c r="G23" s="817"/>
      <c r="H23" s="817"/>
      <c r="I23" s="817"/>
      <c r="J23" s="817"/>
      <c r="K23" s="846"/>
      <c r="L23" s="817"/>
      <c r="M23" s="961" t="s">
        <v>158</v>
      </c>
      <c r="N23" s="826"/>
    </row>
    <row r="24" spans="1:14">
      <c r="A24" s="816"/>
      <c r="B24" s="961" t="s">
        <v>48</v>
      </c>
      <c r="C24" s="960">
        <v>44380</v>
      </c>
      <c r="D24" s="825">
        <v>44325</v>
      </c>
      <c r="E24" s="817"/>
      <c r="F24" s="817"/>
      <c r="G24" s="817"/>
      <c r="H24" s="817"/>
      <c r="I24" s="817"/>
      <c r="J24" s="817"/>
      <c r="K24" s="846"/>
      <c r="L24" s="817"/>
      <c r="M24" s="961" t="s">
        <v>655</v>
      </c>
      <c r="N24" s="826"/>
    </row>
    <row r="25" spans="1:14">
      <c r="A25" s="816"/>
      <c r="B25" s="961" t="s">
        <v>339</v>
      </c>
      <c r="C25" s="960">
        <v>44380</v>
      </c>
      <c r="D25" s="825">
        <v>44325</v>
      </c>
      <c r="E25" s="817"/>
      <c r="F25" s="817"/>
      <c r="G25" s="817"/>
      <c r="H25" s="817"/>
      <c r="I25" s="817"/>
      <c r="J25" s="817"/>
      <c r="K25" s="846"/>
      <c r="L25" s="817"/>
      <c r="M25" s="963" t="s">
        <v>158</v>
      </c>
      <c r="N25" s="826"/>
    </row>
    <row r="26" spans="1:14">
      <c r="A26" s="816"/>
      <c r="B26" s="961" t="s">
        <v>1206</v>
      </c>
      <c r="C26" s="960" t="s">
        <v>38</v>
      </c>
      <c r="D26" s="825">
        <v>44325</v>
      </c>
      <c r="E26" s="817"/>
      <c r="F26" s="817"/>
      <c r="G26" s="817"/>
      <c r="H26" s="817"/>
      <c r="I26" s="817"/>
      <c r="J26" s="817"/>
      <c r="K26" s="846"/>
      <c r="L26" s="817"/>
      <c r="M26" s="963" t="s">
        <v>24</v>
      </c>
      <c r="N26" s="826" t="s">
        <v>1207</v>
      </c>
    </row>
    <row r="27" spans="1:14">
      <c r="A27" s="808" t="s">
        <v>1208</v>
      </c>
      <c r="B27" s="810" t="s">
        <v>1014</v>
      </c>
      <c r="C27" s="927">
        <v>44374</v>
      </c>
      <c r="D27" s="822">
        <v>44336</v>
      </c>
      <c r="E27" s="810">
        <v>3</v>
      </c>
      <c r="F27" s="810">
        <v>3.5</v>
      </c>
      <c r="G27" s="848">
        <v>44325.718055555553</v>
      </c>
      <c r="H27" s="648">
        <v>0.88</v>
      </c>
      <c r="I27" s="810">
        <f t="shared" ref="I27:I34" si="1">H27</f>
        <v>0.88</v>
      </c>
      <c r="J27" s="823" t="s">
        <v>1209</v>
      </c>
      <c r="K27" s="823" t="s">
        <v>242</v>
      </c>
      <c r="L27" s="810"/>
      <c r="M27" s="810" t="s">
        <v>661</v>
      </c>
      <c r="N27" s="824"/>
    </row>
    <row r="28" spans="1:14">
      <c r="A28" s="816"/>
      <c r="B28" s="817"/>
      <c r="C28" s="960"/>
      <c r="D28" s="825"/>
      <c r="E28" s="817"/>
      <c r="F28" s="817"/>
      <c r="G28" s="850">
        <v>44326.395833333336</v>
      </c>
      <c r="H28" s="961">
        <v>2.62</v>
      </c>
      <c r="I28" s="817">
        <f t="shared" si="1"/>
        <v>2.62</v>
      </c>
      <c r="J28" s="898" t="s">
        <v>1210</v>
      </c>
      <c r="K28" s="898" t="s">
        <v>1211</v>
      </c>
      <c r="L28" s="817"/>
      <c r="M28" s="817"/>
      <c r="N28" s="826"/>
    </row>
    <row r="29" spans="1:14" ht="42.75" customHeight="1">
      <c r="A29" s="808" t="s">
        <v>1212</v>
      </c>
      <c r="B29" s="810" t="s">
        <v>25</v>
      </c>
      <c r="C29" s="927">
        <v>44375</v>
      </c>
      <c r="D29" s="822">
        <v>44326</v>
      </c>
      <c r="E29" s="810">
        <v>3</v>
      </c>
      <c r="F29" s="810">
        <v>4.0999999999999996</v>
      </c>
      <c r="G29" s="848">
        <v>44326.556944444441</v>
      </c>
      <c r="H29" s="648">
        <v>4.09</v>
      </c>
      <c r="I29" s="810">
        <f t="shared" si="1"/>
        <v>4.09</v>
      </c>
      <c r="J29" s="823" t="s">
        <v>1213</v>
      </c>
      <c r="K29" s="823" t="s">
        <v>1214</v>
      </c>
      <c r="L29" s="810"/>
      <c r="M29" s="810" t="s">
        <v>661</v>
      </c>
      <c r="N29" s="824" t="s">
        <v>1215</v>
      </c>
    </row>
    <row r="30" spans="1:14" ht="24">
      <c r="A30" s="808" t="s">
        <v>949</v>
      </c>
      <c r="B30" s="648" t="s">
        <v>332</v>
      </c>
      <c r="C30" s="927">
        <v>44317</v>
      </c>
      <c r="D30" s="822">
        <v>44327</v>
      </c>
      <c r="E30" s="810">
        <v>9.5</v>
      </c>
      <c r="F30" s="810">
        <v>7.2</v>
      </c>
      <c r="G30" s="848">
        <v>44327.421527777777</v>
      </c>
      <c r="H30" s="648">
        <v>3.3</v>
      </c>
      <c r="I30" s="810">
        <f t="shared" si="1"/>
        <v>3.3</v>
      </c>
      <c r="J30" s="823" t="s">
        <v>353</v>
      </c>
      <c r="K30" s="823" t="s">
        <v>1216</v>
      </c>
      <c r="L30" s="810"/>
      <c r="M30" s="648" t="s">
        <v>655</v>
      </c>
      <c r="N30" s="924" t="s">
        <v>1217</v>
      </c>
    </row>
    <row r="31" spans="1:14">
      <c r="A31" s="816"/>
      <c r="B31" s="961" t="s">
        <v>324</v>
      </c>
      <c r="C31" s="960">
        <v>44503</v>
      </c>
      <c r="D31" s="825">
        <v>44327</v>
      </c>
      <c r="E31" s="817"/>
      <c r="F31" s="817"/>
      <c r="G31" s="850">
        <v>44327.597916666666</v>
      </c>
      <c r="H31" s="961">
        <v>1.08</v>
      </c>
      <c r="I31" s="817">
        <f t="shared" si="1"/>
        <v>1.08</v>
      </c>
      <c r="J31" s="898" t="s">
        <v>353</v>
      </c>
      <c r="K31" s="898" t="s">
        <v>1216</v>
      </c>
      <c r="L31" s="817"/>
      <c r="M31" s="961" t="s">
        <v>46</v>
      </c>
      <c r="N31" s="826"/>
    </row>
    <row r="32" spans="1:14">
      <c r="A32" s="816"/>
      <c r="B32" s="961" t="s">
        <v>260</v>
      </c>
      <c r="C32" s="960">
        <v>44317</v>
      </c>
      <c r="D32" s="825">
        <v>44327</v>
      </c>
      <c r="E32" s="817"/>
      <c r="F32" s="817"/>
      <c r="G32" s="850">
        <v>44327.676388888889</v>
      </c>
      <c r="H32" s="961">
        <v>2.73</v>
      </c>
      <c r="I32" s="817">
        <f t="shared" si="1"/>
        <v>2.73</v>
      </c>
      <c r="J32" s="898" t="s">
        <v>353</v>
      </c>
      <c r="K32" s="898" t="s">
        <v>1218</v>
      </c>
      <c r="L32" s="817"/>
      <c r="M32" s="963" t="s">
        <v>24</v>
      </c>
      <c r="N32" s="826"/>
    </row>
    <row r="33" spans="1:18" ht="24">
      <c r="A33" s="808" t="s">
        <v>928</v>
      </c>
      <c r="B33" s="648" t="s">
        <v>260</v>
      </c>
      <c r="C33" s="927">
        <v>44330</v>
      </c>
      <c r="D33" s="822">
        <v>44328</v>
      </c>
      <c r="E33" s="810">
        <v>7.25</v>
      </c>
      <c r="F33" s="810">
        <v>7</v>
      </c>
      <c r="G33" s="848">
        <v>44328.440972222219</v>
      </c>
      <c r="H33" s="648">
        <v>3.2</v>
      </c>
      <c r="I33" s="810">
        <f t="shared" si="1"/>
        <v>3.2</v>
      </c>
      <c r="J33" s="823" t="s">
        <v>702</v>
      </c>
      <c r="K33" s="823" t="s">
        <v>1219</v>
      </c>
      <c r="L33" s="810"/>
      <c r="M33" s="648" t="s">
        <v>24</v>
      </c>
      <c r="N33" s="824"/>
    </row>
    <row r="34" spans="1:18" ht="73.5" customHeight="1">
      <c r="A34" s="816"/>
      <c r="B34" s="961" t="s">
        <v>48</v>
      </c>
      <c r="C34" s="960">
        <v>44330</v>
      </c>
      <c r="D34" s="825">
        <v>44328</v>
      </c>
      <c r="E34" s="817"/>
      <c r="F34" s="817"/>
      <c r="G34" s="850">
        <v>44328.621527777781</v>
      </c>
      <c r="H34" s="963">
        <v>3.48</v>
      </c>
      <c r="I34" s="819">
        <f t="shared" si="1"/>
        <v>3.48</v>
      </c>
      <c r="J34" s="958" t="s">
        <v>361</v>
      </c>
      <c r="K34" s="958" t="s">
        <v>930</v>
      </c>
      <c r="L34" s="819"/>
      <c r="M34" s="963" t="s">
        <v>24</v>
      </c>
      <c r="N34" s="957" t="s">
        <v>1220</v>
      </c>
    </row>
    <row r="35" spans="1:18">
      <c r="A35" s="816"/>
      <c r="B35" s="961" t="s">
        <v>332</v>
      </c>
      <c r="C35" s="960">
        <v>44416</v>
      </c>
      <c r="D35" s="825">
        <v>44328</v>
      </c>
      <c r="E35" s="817"/>
      <c r="F35" s="817"/>
      <c r="G35" s="817"/>
      <c r="H35" s="817"/>
      <c r="I35" s="817"/>
      <c r="J35" s="817"/>
      <c r="K35" s="846"/>
      <c r="L35" s="817"/>
      <c r="M35" s="961" t="s">
        <v>24</v>
      </c>
      <c r="N35" s="826"/>
    </row>
    <row r="36" spans="1:18" ht="81" customHeight="1">
      <c r="A36" s="808" t="s">
        <v>949</v>
      </c>
      <c r="B36" s="648" t="s">
        <v>332</v>
      </c>
      <c r="C36" s="927"/>
      <c r="D36" s="822">
        <v>44329</v>
      </c>
      <c r="E36" s="810"/>
      <c r="F36" s="810">
        <v>6.1</v>
      </c>
      <c r="G36" s="848">
        <v>44329.419444444444</v>
      </c>
      <c r="H36" s="833">
        <v>1.33</v>
      </c>
      <c r="I36" s="834">
        <f>H36</f>
        <v>1.33</v>
      </c>
      <c r="J36" s="925" t="s">
        <v>1221</v>
      </c>
      <c r="K36" s="925" t="s">
        <v>1222</v>
      </c>
      <c r="L36" s="810"/>
      <c r="M36" s="648"/>
      <c r="N36" s="824" t="s">
        <v>1223</v>
      </c>
    </row>
    <row r="37" spans="1:18">
      <c r="A37" s="816"/>
      <c r="B37" s="961"/>
      <c r="C37" s="960"/>
      <c r="D37" s="825"/>
      <c r="E37" s="817"/>
      <c r="F37" s="817"/>
      <c r="G37" s="850">
        <v>44329.507638888892</v>
      </c>
      <c r="H37" s="961">
        <v>4.7300000000000004</v>
      </c>
      <c r="I37" s="817">
        <f>H37</f>
        <v>4.7300000000000004</v>
      </c>
      <c r="J37" s="898" t="s">
        <v>353</v>
      </c>
      <c r="K37" s="898" t="s">
        <v>950</v>
      </c>
      <c r="L37" s="817"/>
      <c r="M37" s="961"/>
      <c r="N37" s="826"/>
    </row>
    <row r="38" spans="1:18">
      <c r="A38" s="808" t="s">
        <v>953</v>
      </c>
      <c r="B38" s="810" t="s">
        <v>332</v>
      </c>
      <c r="C38" s="927">
        <v>44314</v>
      </c>
      <c r="D38" s="822">
        <v>44330</v>
      </c>
      <c r="E38" s="810">
        <v>6.5</v>
      </c>
      <c r="F38" s="810">
        <v>5.3</v>
      </c>
      <c r="G38" s="848">
        <v>44329.731249999997</v>
      </c>
      <c r="H38" s="648">
        <v>0.8</v>
      </c>
      <c r="I38" s="834">
        <f>H38</f>
        <v>0.8</v>
      </c>
      <c r="J38" s="823" t="s">
        <v>577</v>
      </c>
      <c r="K38" s="823" t="s">
        <v>242</v>
      </c>
      <c r="L38" s="810"/>
      <c r="M38" s="648" t="s">
        <v>808</v>
      </c>
      <c r="N38" s="924" t="s">
        <v>1224</v>
      </c>
    </row>
    <row r="39" spans="1:18">
      <c r="A39" s="816"/>
      <c r="B39" s="817" t="s">
        <v>246</v>
      </c>
      <c r="C39" s="960">
        <v>44589</v>
      </c>
      <c r="D39" s="825">
        <v>44330</v>
      </c>
      <c r="E39" s="817"/>
      <c r="F39" s="817"/>
      <c r="G39" s="850">
        <v>44330.400694444441</v>
      </c>
      <c r="H39" s="961">
        <v>4.5</v>
      </c>
      <c r="I39" s="819">
        <f>H39</f>
        <v>4.5</v>
      </c>
      <c r="J39" s="898" t="s">
        <v>243</v>
      </c>
      <c r="K39" s="898" t="s">
        <v>450</v>
      </c>
      <c r="L39" s="817"/>
      <c r="M39" s="961" t="s">
        <v>46</v>
      </c>
      <c r="N39" s="957"/>
    </row>
    <row r="40" spans="1:18">
      <c r="A40" s="816"/>
      <c r="B40" s="817"/>
      <c r="C40" s="960"/>
      <c r="D40" s="825"/>
      <c r="E40" s="817"/>
      <c r="F40" s="817"/>
      <c r="G40" s="850">
        <v>44330.588194444441</v>
      </c>
      <c r="H40" s="855">
        <v>0.31</v>
      </c>
      <c r="I40" s="910"/>
      <c r="J40" s="907" t="s">
        <v>1225</v>
      </c>
      <c r="K40" s="907" t="s">
        <v>1226</v>
      </c>
      <c r="L40" s="817"/>
      <c r="M40" s="961"/>
      <c r="N40" s="820" t="s">
        <v>1227</v>
      </c>
    </row>
    <row r="41" spans="1:18" ht="43">
      <c r="A41" s="816"/>
      <c r="B41" s="817"/>
      <c r="C41" s="960"/>
      <c r="D41" s="825"/>
      <c r="E41" s="817"/>
      <c r="F41" s="817"/>
      <c r="G41" s="850">
        <v>44330.616666666669</v>
      </c>
      <c r="H41" s="855">
        <v>1.63</v>
      </c>
      <c r="I41" s="910"/>
      <c r="J41" s="906" t="s">
        <v>1228</v>
      </c>
      <c r="K41" s="906" t="s">
        <v>242</v>
      </c>
      <c r="L41" s="817"/>
      <c r="M41" s="961"/>
      <c r="N41" s="906" t="s">
        <v>1229</v>
      </c>
      <c r="O41" s="1016" t="s">
        <v>1230</v>
      </c>
      <c r="P41" s="1017" t="s">
        <v>1231</v>
      </c>
      <c r="Q41" s="1017" t="s">
        <v>1232</v>
      </c>
      <c r="R41" s="1017" t="s">
        <v>1233</v>
      </c>
    </row>
    <row r="42" spans="1:18" ht="36">
      <c r="A42" s="808" t="s">
        <v>960</v>
      </c>
      <c r="B42" s="810" t="s">
        <v>260</v>
      </c>
      <c r="C42" s="927">
        <v>44364</v>
      </c>
      <c r="D42" s="822">
        <v>44331</v>
      </c>
      <c r="E42" s="810">
        <v>5</v>
      </c>
      <c r="F42" s="810">
        <v>4.2</v>
      </c>
      <c r="G42" s="848">
        <v>44331.370138888888</v>
      </c>
      <c r="H42" s="812">
        <v>4.13</v>
      </c>
      <c r="I42" s="1019">
        <f>H42-R42</f>
        <v>3.6549999999999998</v>
      </c>
      <c r="J42" s="813" t="s">
        <v>458</v>
      </c>
      <c r="K42" s="911" t="s">
        <v>1234</v>
      </c>
      <c r="L42" s="810"/>
      <c r="M42" s="648" t="s">
        <v>95</v>
      </c>
      <c r="N42" s="813" t="s">
        <v>1235</v>
      </c>
      <c r="O42" s="600">
        <v>104</v>
      </c>
      <c r="P42" s="600">
        <v>199</v>
      </c>
      <c r="Q42" s="600">
        <f>P42-O42</f>
        <v>95</v>
      </c>
      <c r="R42" s="1018">
        <f>Q42/200</f>
        <v>0.47499999999999998</v>
      </c>
    </row>
    <row r="43" spans="1:18" ht="70.5" customHeight="1">
      <c r="A43" s="808" t="s">
        <v>1162</v>
      </c>
      <c r="B43" s="861" t="s">
        <v>1236</v>
      </c>
      <c r="C43" s="810" t="s">
        <v>38</v>
      </c>
      <c r="D43" s="822">
        <v>44331</v>
      </c>
      <c r="E43" s="810"/>
      <c r="F43" s="810">
        <v>1.8</v>
      </c>
      <c r="G43" s="848">
        <v>44331.606249999997</v>
      </c>
      <c r="H43" s="648">
        <v>1.84</v>
      </c>
      <c r="I43" s="810">
        <f>H43</f>
        <v>1.84</v>
      </c>
      <c r="J43" s="925" t="s">
        <v>458</v>
      </c>
      <c r="K43" s="823" t="s">
        <v>1237</v>
      </c>
      <c r="L43" s="810"/>
      <c r="M43" s="810" t="s">
        <v>639</v>
      </c>
      <c r="N43" s="824" t="s">
        <v>1207</v>
      </c>
    </row>
    <row r="44" spans="1:18" ht="75" customHeight="1">
      <c r="A44" s="808" t="s">
        <v>994</v>
      </c>
      <c r="B44" s="648" t="s">
        <v>332</v>
      </c>
      <c r="C44" s="927" t="s">
        <v>38</v>
      </c>
      <c r="D44" s="822">
        <v>44332</v>
      </c>
      <c r="E44" s="810"/>
      <c r="F44" s="810">
        <v>1.9</v>
      </c>
      <c r="G44" s="848">
        <v>44332.366666666669</v>
      </c>
      <c r="H44" s="812">
        <v>2.73</v>
      </c>
      <c r="I44" s="648"/>
      <c r="J44" s="813" t="s">
        <v>1238</v>
      </c>
      <c r="K44" s="814" t="s">
        <v>242</v>
      </c>
      <c r="L44" s="810"/>
      <c r="M44" s="648" t="s">
        <v>655</v>
      </c>
      <c r="N44" s="924" t="s">
        <v>1239</v>
      </c>
    </row>
    <row r="45" spans="1:18">
      <c r="A45" s="912"/>
      <c r="B45" s="432"/>
      <c r="C45" s="432"/>
      <c r="D45" s="432"/>
      <c r="E45" s="432"/>
      <c r="F45" s="432"/>
      <c r="G45" s="850">
        <v>44332.517361111109</v>
      </c>
      <c r="H45" s="855">
        <v>0.94</v>
      </c>
      <c r="I45" s="913"/>
      <c r="J45" s="906" t="s">
        <v>413</v>
      </c>
      <c r="K45" s="907" t="s">
        <v>242</v>
      </c>
      <c r="L45" s="432"/>
      <c r="M45" s="432"/>
      <c r="N45" s="914"/>
    </row>
    <row r="46" spans="1:18">
      <c r="A46" s="912"/>
      <c r="B46" s="432"/>
      <c r="C46" s="432"/>
      <c r="D46" s="432"/>
      <c r="E46" s="432"/>
      <c r="F46" s="432"/>
      <c r="G46" s="850">
        <v>44332.595138888886</v>
      </c>
      <c r="H46" s="961">
        <v>1.84</v>
      </c>
      <c r="I46" s="913">
        <f>H46</f>
        <v>1.84</v>
      </c>
      <c r="J46" s="898" t="s">
        <v>414</v>
      </c>
      <c r="K46" s="898" t="s">
        <v>1240</v>
      </c>
      <c r="L46" s="432"/>
      <c r="M46" s="432"/>
      <c r="N46" s="914"/>
    </row>
    <row r="47" spans="1:18">
      <c r="A47" s="912"/>
      <c r="B47" s="432"/>
      <c r="C47" s="432"/>
      <c r="D47" s="432"/>
      <c r="E47" s="432"/>
      <c r="F47" s="432"/>
      <c r="G47" s="850">
        <v>44332.697222222225</v>
      </c>
      <c r="H47" s="855">
        <v>0.81</v>
      </c>
      <c r="I47" s="913"/>
      <c r="J47" s="906" t="s">
        <v>411</v>
      </c>
      <c r="K47" s="907" t="s">
        <v>242</v>
      </c>
      <c r="L47" s="432"/>
      <c r="M47" s="432"/>
      <c r="N47" s="914"/>
    </row>
    <row r="48" spans="1:18">
      <c r="A48" s="915"/>
      <c r="B48" s="916"/>
      <c r="C48" s="916"/>
      <c r="D48" s="916"/>
      <c r="E48" s="916"/>
      <c r="F48" s="916"/>
      <c r="G48" s="917">
        <v>44332.743055555555</v>
      </c>
      <c r="H48" s="918">
        <v>0.82</v>
      </c>
      <c r="I48" s="919"/>
      <c r="J48" s="920" t="s">
        <v>413</v>
      </c>
      <c r="K48" s="921" t="s">
        <v>242</v>
      </c>
      <c r="L48" s="916"/>
      <c r="M48" s="916"/>
      <c r="N48" s="922"/>
    </row>
    <row r="49" spans="1:14" ht="36">
      <c r="A49" s="432"/>
      <c r="B49" s="432"/>
      <c r="C49" s="432"/>
      <c r="D49" s="432"/>
      <c r="E49" s="795" t="s">
        <v>464</v>
      </c>
      <c r="F49" s="844">
        <f>SUM(F2:F48)</f>
        <v>71.800000000000011</v>
      </c>
      <c r="G49" s="923"/>
      <c r="H49" s="845" t="s">
        <v>234</v>
      </c>
      <c r="I49" s="866">
        <f>SUM(I2:I48)</f>
        <v>70.385000000000005</v>
      </c>
      <c r="J49" s="874"/>
      <c r="K49" s="874"/>
      <c r="L49" s="432"/>
      <c r="M49" s="432"/>
      <c r="N49" s="43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pane ySplit="1" topLeftCell="A2" activePane="bottomLeft" state="frozen"/>
      <selection pane="bottomLeft" activeCell="G12" sqref="G12:G13"/>
    </sheetView>
  </sheetViews>
  <sheetFormatPr baseColWidth="10" defaultColWidth="8.7265625" defaultRowHeight="14.5"/>
  <cols>
    <col min="1" max="1" width="13.26953125" bestFit="1" customWidth="1"/>
    <col min="2" max="2" width="10.81640625" bestFit="1" customWidth="1"/>
    <col min="3" max="3" width="13.81640625" style="4" customWidth="1"/>
    <col min="4" max="4" width="9.1796875" customWidth="1"/>
    <col min="5" max="5" width="9.1796875"/>
    <col min="6" max="6" width="8.54296875" customWidth="1"/>
    <col min="7" max="7" width="8.54296875" style="4" customWidth="1"/>
    <col min="8" max="8" width="11.26953125" customWidth="1"/>
    <col min="9" max="9" width="12.81640625" customWidth="1"/>
    <col min="10" max="10" width="12.7265625" style="545" customWidth="1"/>
    <col min="11" max="11" width="9.7265625" customWidth="1"/>
    <col min="12" max="12" width="20" customWidth="1"/>
    <col min="13" max="13" width="27.453125" customWidth="1"/>
    <col min="14" max="14" width="35" bestFit="1" customWidth="1"/>
  </cols>
  <sheetData>
    <row r="1" spans="1:14" ht="48" customHeight="1">
      <c r="A1" s="395" t="s">
        <v>212</v>
      </c>
      <c r="B1" s="89" t="s">
        <v>213</v>
      </c>
      <c r="C1" s="89" t="s">
        <v>214</v>
      </c>
      <c r="D1" s="717" t="s">
        <v>215</v>
      </c>
      <c r="E1" s="396" t="s">
        <v>216</v>
      </c>
      <c r="F1" s="396" t="s">
        <v>217</v>
      </c>
      <c r="G1" s="396" t="s">
        <v>1241</v>
      </c>
      <c r="H1" s="689" t="s">
        <v>219</v>
      </c>
      <c r="I1" s="398" t="s">
        <v>220</v>
      </c>
      <c r="J1" s="481" t="s">
        <v>1242</v>
      </c>
      <c r="K1" s="481" t="s">
        <v>222</v>
      </c>
      <c r="L1" s="396" t="s">
        <v>223</v>
      </c>
      <c r="M1" s="396" t="s">
        <v>224</v>
      </c>
    </row>
    <row r="2" spans="1:14" s="5" customFormat="1" ht="26.25" customHeight="1">
      <c r="A2" s="552" t="s">
        <v>978</v>
      </c>
      <c r="B2" s="471" t="s">
        <v>332</v>
      </c>
      <c r="C2" s="542" t="s">
        <v>38</v>
      </c>
      <c r="D2" s="684">
        <v>44267</v>
      </c>
      <c r="E2" s="471"/>
      <c r="F2" s="684">
        <v>44265</v>
      </c>
      <c r="G2" s="583">
        <v>3.472222222222221E-2</v>
      </c>
      <c r="H2" s="693">
        <f>G2</f>
        <v>3.472222222222221E-2</v>
      </c>
      <c r="I2" s="693">
        <f>H2</f>
        <v>3.472222222222221E-2</v>
      </c>
      <c r="J2" s="769" t="s">
        <v>609</v>
      </c>
      <c r="K2" s="583">
        <v>3.472222222222221E-2</v>
      </c>
      <c r="L2" s="471"/>
      <c r="M2" s="786" t="s">
        <v>584</v>
      </c>
      <c r="N2" s="20"/>
    </row>
    <row r="3" spans="1:14" s="5" customFormat="1">
      <c r="A3" s="536"/>
      <c r="B3" s="5" t="s">
        <v>313</v>
      </c>
      <c r="C3" s="351" t="s">
        <v>38</v>
      </c>
      <c r="D3" s="671">
        <v>44267</v>
      </c>
      <c r="F3" s="671">
        <v>44265</v>
      </c>
      <c r="G3" s="377">
        <v>0.13194444444444442</v>
      </c>
      <c r="H3" s="344">
        <f t="shared" ref="H3:H11" si="0">G3</f>
        <v>0.13194444444444442</v>
      </c>
      <c r="I3" s="344">
        <f t="shared" ref="I3:I11" si="1">H3</f>
        <v>0.13194444444444442</v>
      </c>
      <c r="J3" s="545" t="s">
        <v>318</v>
      </c>
      <c r="K3" s="377">
        <v>0.13194444444444442</v>
      </c>
      <c r="M3" s="468"/>
      <c r="N3"/>
    </row>
    <row r="4" spans="1:14" s="5" customFormat="1">
      <c r="A4" s="536"/>
      <c r="B4" s="5" t="s">
        <v>315</v>
      </c>
      <c r="C4" s="351">
        <v>44271</v>
      </c>
      <c r="D4" s="671">
        <v>44267</v>
      </c>
      <c r="F4" s="671">
        <v>44265</v>
      </c>
      <c r="G4" s="377">
        <v>4.1666666666666664E-2</v>
      </c>
      <c r="H4" s="344">
        <f t="shared" si="0"/>
        <v>4.1666666666666664E-2</v>
      </c>
      <c r="I4" s="344">
        <f t="shared" si="1"/>
        <v>4.1666666666666664E-2</v>
      </c>
      <c r="J4" s="545" t="s">
        <v>1243</v>
      </c>
      <c r="K4" s="377">
        <v>4.1666666666666664E-2</v>
      </c>
      <c r="M4" s="468" t="s">
        <v>1244</v>
      </c>
    </row>
    <row r="5" spans="1:14">
      <c r="A5" s="496"/>
      <c r="B5" t="s">
        <v>320</v>
      </c>
      <c r="C5" s="479"/>
      <c r="D5" s="458"/>
      <c r="F5" s="671">
        <v>44266</v>
      </c>
      <c r="G5" s="377">
        <v>4.8611111111111112E-2</v>
      </c>
      <c r="H5" s="344">
        <f t="shared" si="0"/>
        <v>4.8611111111111112E-2</v>
      </c>
      <c r="I5" s="343">
        <f t="shared" si="1"/>
        <v>4.8611111111111112E-2</v>
      </c>
      <c r="J5" s="545" t="s">
        <v>1245</v>
      </c>
      <c r="K5" s="377">
        <v>4.8611111111111112E-2</v>
      </c>
      <c r="M5" s="466" t="s">
        <v>1246</v>
      </c>
    </row>
    <row r="6" spans="1:14">
      <c r="A6" s="496"/>
      <c r="B6" t="s">
        <v>319</v>
      </c>
      <c r="C6" s="479"/>
      <c r="D6" s="458"/>
      <c r="F6" s="671">
        <v>44266</v>
      </c>
      <c r="G6" s="377">
        <v>0.13194444444444453</v>
      </c>
      <c r="H6" s="344">
        <f t="shared" si="0"/>
        <v>0.13194444444444453</v>
      </c>
      <c r="I6" s="343">
        <f t="shared" si="1"/>
        <v>0.13194444444444453</v>
      </c>
      <c r="J6" s="545" t="s">
        <v>314</v>
      </c>
      <c r="K6" s="377">
        <v>0.13194444444444453</v>
      </c>
      <c r="M6" s="466"/>
    </row>
    <row r="7" spans="1:14">
      <c r="A7" s="496"/>
      <c r="C7" s="479"/>
      <c r="D7" s="458"/>
      <c r="F7" s="671">
        <v>44266</v>
      </c>
      <c r="G7" s="377">
        <v>4.1666666666666664E-2</v>
      </c>
      <c r="H7" s="344">
        <f t="shared" si="0"/>
        <v>4.1666666666666664E-2</v>
      </c>
      <c r="I7" s="343">
        <f t="shared" si="1"/>
        <v>4.1666666666666664E-2</v>
      </c>
      <c r="J7" s="545" t="s">
        <v>1247</v>
      </c>
      <c r="K7" s="377">
        <v>4.1666666666666664E-2</v>
      </c>
      <c r="M7" s="468" t="s">
        <v>1244</v>
      </c>
    </row>
    <row r="8" spans="1:14">
      <c r="A8" s="496"/>
      <c r="C8" s="479"/>
      <c r="D8" s="458"/>
      <c r="F8" s="671">
        <v>44267</v>
      </c>
      <c r="G8" s="377">
        <v>4.1666666666666664E-2</v>
      </c>
      <c r="H8" s="344">
        <f t="shared" si="0"/>
        <v>4.1666666666666664E-2</v>
      </c>
      <c r="I8" s="343">
        <f t="shared" si="1"/>
        <v>4.1666666666666664E-2</v>
      </c>
      <c r="J8" s="545" t="s">
        <v>1248</v>
      </c>
      <c r="K8" s="377">
        <v>4.1666666666666664E-2</v>
      </c>
      <c r="M8" s="785" t="s">
        <v>1249</v>
      </c>
    </row>
    <row r="9" spans="1:14">
      <c r="A9" s="496"/>
      <c r="C9" s="479"/>
      <c r="D9" s="458"/>
      <c r="F9" s="671">
        <v>44267</v>
      </c>
      <c r="G9" s="377">
        <v>0.11111111111111116</v>
      </c>
      <c r="H9" s="344">
        <f t="shared" si="0"/>
        <v>0.11111111111111116</v>
      </c>
      <c r="I9" s="343">
        <f t="shared" si="1"/>
        <v>0.11111111111111116</v>
      </c>
      <c r="J9" s="545" t="s">
        <v>314</v>
      </c>
      <c r="K9" s="377">
        <v>0.11111111111111116</v>
      </c>
      <c r="M9" s="466"/>
    </row>
    <row r="10" spans="1:14">
      <c r="A10" s="496"/>
      <c r="C10" s="479"/>
      <c r="D10" s="458"/>
      <c r="F10" s="671">
        <v>44267</v>
      </c>
      <c r="G10" s="375">
        <v>2.7777777777777776E-2</v>
      </c>
      <c r="H10" s="782">
        <f t="shared" si="0"/>
        <v>2.7777777777777776E-2</v>
      </c>
      <c r="I10" s="783">
        <f t="shared" si="1"/>
        <v>2.7777777777777776E-2</v>
      </c>
      <c r="J10" s="784" t="s">
        <v>318</v>
      </c>
      <c r="K10" s="375">
        <v>2.7777777777777776E-2</v>
      </c>
      <c r="M10" s="683"/>
    </row>
    <row r="11" spans="1:14">
      <c r="A11" s="518"/>
      <c r="B11" s="534"/>
      <c r="C11" s="514"/>
      <c r="D11" s="515"/>
      <c r="E11" s="534"/>
      <c r="F11" s="685">
        <v>44268</v>
      </c>
      <c r="G11" s="538">
        <v>3.125E-2</v>
      </c>
      <c r="H11" s="694">
        <f t="shared" si="0"/>
        <v>3.125E-2</v>
      </c>
      <c r="I11" s="679">
        <f t="shared" si="1"/>
        <v>3.125E-2</v>
      </c>
      <c r="J11" s="770" t="s">
        <v>486</v>
      </c>
      <c r="K11" s="538">
        <v>3.125E-2</v>
      </c>
      <c r="L11" s="534"/>
      <c r="M11" s="516"/>
    </row>
    <row r="12" spans="1:14" ht="43.5">
      <c r="G12" s="687" t="s">
        <v>233</v>
      </c>
      <c r="H12" s="450">
        <f>SUM(H2:H11)</f>
        <v>0.64236111111111127</v>
      </c>
    </row>
    <row r="13" spans="1:14" ht="29">
      <c r="G13" s="499" t="s">
        <v>234</v>
      </c>
      <c r="H13" s="450">
        <f>SUM(I2:I11)</f>
        <v>0.64236111111111127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workbookViewId="0">
      <pane ySplit="1" topLeftCell="A29" activePane="bottomLeft" state="frozen"/>
      <selection pane="bottomLeft" activeCell="H46" sqref="H46"/>
    </sheetView>
  </sheetViews>
  <sheetFormatPr baseColWidth="10" defaultColWidth="8.7265625" defaultRowHeight="14.5"/>
  <cols>
    <col min="1" max="1" width="12.54296875" style="792" customWidth="1"/>
    <col min="2" max="2" width="10.26953125" style="792" customWidth="1"/>
    <col min="3" max="3" width="11" style="792" customWidth="1"/>
    <col min="4" max="4" width="10" style="792" customWidth="1"/>
    <col min="5" max="5" width="7.7265625" style="792" customWidth="1"/>
    <col min="6" max="6" width="9.1796875" style="792"/>
    <col min="7" max="7" width="15" style="792" customWidth="1"/>
    <col min="8" max="8" width="9.1796875" style="792"/>
    <col min="9" max="10" width="14.54296875" style="792" customWidth="1"/>
    <col min="11" max="11" width="20.54296875" style="793" customWidth="1"/>
    <col min="12" max="12" width="10.1796875" style="792" customWidth="1"/>
    <col min="13" max="13" width="14.54296875" style="792" customWidth="1"/>
    <col min="14" max="14" width="24.26953125" style="794" customWidth="1"/>
    <col min="15" max="16384" width="8.7265625" style="792"/>
  </cols>
  <sheetData>
    <row r="1" spans="1:14" ht="34.5" customHeight="1">
      <c r="A1" s="806" t="s">
        <v>212</v>
      </c>
      <c r="B1" s="807" t="s">
        <v>213</v>
      </c>
      <c r="C1" s="807" t="s">
        <v>214</v>
      </c>
      <c r="D1" s="807" t="s">
        <v>215</v>
      </c>
      <c r="E1" s="800" t="s">
        <v>216</v>
      </c>
      <c r="F1" s="799" t="s">
        <v>235</v>
      </c>
      <c r="G1" s="800" t="s">
        <v>217</v>
      </c>
      <c r="H1" s="800" t="s">
        <v>236</v>
      </c>
      <c r="I1" s="870" t="s">
        <v>220</v>
      </c>
      <c r="J1" s="800" t="s">
        <v>237</v>
      </c>
      <c r="K1" s="800" t="s">
        <v>238</v>
      </c>
      <c r="L1" s="800" t="s">
        <v>239</v>
      </c>
      <c r="M1" s="800" t="s">
        <v>223</v>
      </c>
      <c r="N1" s="800" t="s">
        <v>224</v>
      </c>
    </row>
    <row r="2" spans="1:14" ht="45.75" customHeight="1">
      <c r="A2" s="808" t="s">
        <v>981</v>
      </c>
      <c r="B2" s="648" t="s">
        <v>332</v>
      </c>
      <c r="C2" s="927">
        <v>44307</v>
      </c>
      <c r="D2" s="809">
        <v>44302</v>
      </c>
      <c r="E2" s="810">
        <v>10</v>
      </c>
      <c r="F2" s="810">
        <v>8.6</v>
      </c>
      <c r="G2" s="811">
        <v>44301.462500000001</v>
      </c>
      <c r="H2" s="812">
        <v>0.26</v>
      </c>
      <c r="I2" s="810"/>
      <c r="J2" s="813" t="s">
        <v>1250</v>
      </c>
      <c r="K2" s="814" t="s">
        <v>242</v>
      </c>
      <c r="L2" s="810"/>
      <c r="M2" s="648" t="s">
        <v>24</v>
      </c>
      <c r="N2" s="815" t="s">
        <v>1251</v>
      </c>
    </row>
    <row r="3" spans="1:14">
      <c r="A3" s="816"/>
      <c r="B3" s="961" t="s">
        <v>254</v>
      </c>
      <c r="C3" s="960">
        <v>44492</v>
      </c>
      <c r="D3" s="962">
        <v>44301</v>
      </c>
      <c r="E3" s="817"/>
      <c r="F3" s="817"/>
      <c r="G3" s="818">
        <v>44301.495138888888</v>
      </c>
      <c r="H3" s="961">
        <v>1.19</v>
      </c>
      <c r="I3" s="819">
        <f t="shared" ref="I3:I18" si="0">H3</f>
        <v>1.19</v>
      </c>
      <c r="J3" s="898" t="s">
        <v>407</v>
      </c>
      <c r="K3" s="898" t="s">
        <v>242</v>
      </c>
      <c r="L3" s="819"/>
      <c r="M3" s="963" t="s">
        <v>46</v>
      </c>
      <c r="N3" s="820"/>
    </row>
    <row r="4" spans="1:14">
      <c r="A4" s="816"/>
      <c r="B4" s="961" t="s">
        <v>252</v>
      </c>
      <c r="C4" s="960">
        <v>44492</v>
      </c>
      <c r="D4" s="962">
        <v>44301</v>
      </c>
      <c r="E4" s="817"/>
      <c r="F4" s="817"/>
      <c r="G4" s="818">
        <v>44301.663194444445</v>
      </c>
      <c r="H4" s="961">
        <v>3.78</v>
      </c>
      <c r="I4" s="817">
        <f t="shared" si="0"/>
        <v>3.78</v>
      </c>
      <c r="J4" s="898" t="s">
        <v>408</v>
      </c>
      <c r="K4" s="898" t="s">
        <v>991</v>
      </c>
      <c r="L4" s="817"/>
      <c r="M4" s="961" t="s">
        <v>46</v>
      </c>
      <c r="N4" s="821"/>
    </row>
    <row r="5" spans="1:14">
      <c r="A5" s="816"/>
      <c r="B5" s="961" t="s">
        <v>260</v>
      </c>
      <c r="C5" s="960">
        <v>44363</v>
      </c>
      <c r="D5" s="962">
        <v>44302</v>
      </c>
      <c r="E5" s="817"/>
      <c r="F5" s="817"/>
      <c r="G5" s="818">
        <v>44302.411805555559</v>
      </c>
      <c r="H5" s="961">
        <v>3.31</v>
      </c>
      <c r="I5" s="817">
        <f t="shared" si="0"/>
        <v>3.31</v>
      </c>
      <c r="J5" s="898" t="s">
        <v>408</v>
      </c>
      <c r="K5" s="898" t="s">
        <v>1252</v>
      </c>
      <c r="L5" s="817"/>
      <c r="M5" s="961" t="s">
        <v>95</v>
      </c>
      <c r="N5" s="821"/>
    </row>
    <row r="6" spans="1:14" ht="24">
      <c r="A6" s="808" t="s">
        <v>994</v>
      </c>
      <c r="B6" s="648" t="s">
        <v>332</v>
      </c>
      <c r="C6" s="927">
        <v>44319</v>
      </c>
      <c r="D6" s="822">
        <v>44303</v>
      </c>
      <c r="E6" s="810">
        <v>8</v>
      </c>
      <c r="F6" s="810">
        <v>8.3000000000000007</v>
      </c>
      <c r="G6" s="811">
        <v>44302.670138888891</v>
      </c>
      <c r="H6" s="648">
        <v>3.34</v>
      </c>
      <c r="I6" s="810">
        <f t="shared" si="0"/>
        <v>3.34</v>
      </c>
      <c r="J6" s="823" t="s">
        <v>410</v>
      </c>
      <c r="K6" s="823" t="s">
        <v>1253</v>
      </c>
      <c r="L6" s="810"/>
      <c r="M6" s="648" t="s">
        <v>655</v>
      </c>
      <c r="N6" s="824" t="s">
        <v>1254</v>
      </c>
    </row>
    <row r="7" spans="1:14">
      <c r="A7" s="816"/>
      <c r="B7" s="961" t="s">
        <v>260</v>
      </c>
      <c r="C7" s="960">
        <v>44362</v>
      </c>
      <c r="D7" s="825">
        <v>44302</v>
      </c>
      <c r="E7" s="817"/>
      <c r="F7" s="817"/>
      <c r="G7" s="818">
        <v>44303.455555555556</v>
      </c>
      <c r="H7" s="961">
        <v>1.1299999999999999</v>
      </c>
      <c r="I7" s="817">
        <f t="shared" si="0"/>
        <v>1.1299999999999999</v>
      </c>
      <c r="J7" s="898" t="s">
        <v>414</v>
      </c>
      <c r="K7" s="898" t="s">
        <v>774</v>
      </c>
      <c r="L7" s="817"/>
      <c r="M7" s="961" t="s">
        <v>95</v>
      </c>
      <c r="N7" s="826"/>
    </row>
    <row r="8" spans="1:14">
      <c r="A8" s="816"/>
      <c r="B8" s="961"/>
      <c r="C8" s="960"/>
      <c r="D8" s="825"/>
      <c r="E8" s="817"/>
      <c r="F8" s="817"/>
      <c r="G8" s="818">
        <v>44303.529166666667</v>
      </c>
      <c r="H8" s="961">
        <v>0.86</v>
      </c>
      <c r="I8" s="817">
        <f t="shared" si="0"/>
        <v>0.86</v>
      </c>
      <c r="J8" s="898" t="s">
        <v>411</v>
      </c>
      <c r="K8" s="898" t="s">
        <v>1255</v>
      </c>
      <c r="L8" s="817"/>
      <c r="M8" s="961"/>
      <c r="N8" s="957" t="s">
        <v>1256</v>
      </c>
    </row>
    <row r="9" spans="1:14">
      <c r="A9" s="816"/>
      <c r="B9" s="961"/>
      <c r="C9" s="960"/>
      <c r="D9" s="825"/>
      <c r="E9" s="817"/>
      <c r="F9" s="817"/>
      <c r="G9" s="818">
        <v>44303.586111111108</v>
      </c>
      <c r="H9" s="961">
        <v>0.8</v>
      </c>
      <c r="I9" s="817">
        <f t="shared" si="0"/>
        <v>0.8</v>
      </c>
      <c r="J9" s="898" t="s">
        <v>413</v>
      </c>
      <c r="K9" s="898" t="s">
        <v>242</v>
      </c>
      <c r="L9" s="817"/>
      <c r="M9" s="961"/>
      <c r="N9" s="826"/>
    </row>
    <row r="10" spans="1:14">
      <c r="A10" s="816"/>
      <c r="B10" s="961"/>
      <c r="C10" s="960"/>
      <c r="D10" s="825"/>
      <c r="E10" s="817"/>
      <c r="F10" s="817"/>
      <c r="G10" s="818">
        <v>44303.654861111114</v>
      </c>
      <c r="H10" s="961">
        <v>2.1800000000000002</v>
      </c>
      <c r="I10" s="817">
        <f t="shared" si="0"/>
        <v>2.1800000000000002</v>
      </c>
      <c r="J10" s="898" t="s">
        <v>414</v>
      </c>
      <c r="K10" s="898" t="s">
        <v>774</v>
      </c>
      <c r="L10" s="817"/>
      <c r="M10" s="961"/>
      <c r="N10" s="826"/>
    </row>
    <row r="11" spans="1:14" ht="24">
      <c r="A11" s="827" t="s">
        <v>1257</v>
      </c>
      <c r="B11" s="648" t="s">
        <v>332</v>
      </c>
      <c r="C11" s="927">
        <v>44321</v>
      </c>
      <c r="D11" s="822">
        <v>44305</v>
      </c>
      <c r="E11" s="810">
        <v>7.25</v>
      </c>
      <c r="F11" s="810">
        <v>8.9</v>
      </c>
      <c r="G11" s="828">
        <v>44304.406944444447</v>
      </c>
      <c r="H11" s="648">
        <v>0.79</v>
      </c>
      <c r="I11" s="810">
        <f t="shared" si="0"/>
        <v>0.79</v>
      </c>
      <c r="J11" s="829" t="s">
        <v>411</v>
      </c>
      <c r="K11" s="823" t="s">
        <v>1255</v>
      </c>
      <c r="L11" s="810"/>
      <c r="M11" s="648" t="s">
        <v>24</v>
      </c>
      <c r="N11" s="924" t="s">
        <v>1256</v>
      </c>
    </row>
    <row r="12" spans="1:14" ht="24">
      <c r="A12" s="816"/>
      <c r="B12" s="961" t="s">
        <v>228</v>
      </c>
      <c r="C12" s="960">
        <v>44333</v>
      </c>
      <c r="D12" s="825">
        <v>44305</v>
      </c>
      <c r="E12" s="817"/>
      <c r="F12" s="817"/>
      <c r="G12" s="830">
        <v>44304.498611111114</v>
      </c>
      <c r="H12" s="961">
        <v>3.39</v>
      </c>
      <c r="I12" s="819">
        <f t="shared" si="0"/>
        <v>3.39</v>
      </c>
      <c r="J12" s="831" t="s">
        <v>1258</v>
      </c>
      <c r="K12" s="898" t="s">
        <v>778</v>
      </c>
      <c r="L12" s="819"/>
      <c r="M12" s="963" t="s">
        <v>158</v>
      </c>
      <c r="N12" s="957"/>
    </row>
    <row r="13" spans="1:14" ht="30" customHeight="1">
      <c r="A13" s="816"/>
      <c r="B13" s="961" t="s">
        <v>227</v>
      </c>
      <c r="C13" s="960">
        <v>44506</v>
      </c>
      <c r="D13" s="825">
        <v>44305</v>
      </c>
      <c r="E13" s="817"/>
      <c r="F13" s="817"/>
      <c r="G13" s="830">
        <v>44304.707638888889</v>
      </c>
      <c r="H13" s="963">
        <v>1.66</v>
      </c>
      <c r="I13" s="819">
        <f t="shared" si="0"/>
        <v>1.66</v>
      </c>
      <c r="J13" s="510" t="s">
        <v>422</v>
      </c>
      <c r="K13" s="958" t="s">
        <v>1259</v>
      </c>
      <c r="L13" s="819"/>
      <c r="M13" s="963" t="s">
        <v>158</v>
      </c>
      <c r="N13" s="832" t="s">
        <v>1260</v>
      </c>
    </row>
    <row r="14" spans="1:14">
      <c r="A14" s="816"/>
      <c r="B14" s="961" t="s">
        <v>260</v>
      </c>
      <c r="C14" s="960">
        <v>44333</v>
      </c>
      <c r="D14" s="825">
        <v>44304</v>
      </c>
      <c r="E14" s="817"/>
      <c r="F14" s="817"/>
      <c r="G14" s="830">
        <v>44304.79583333333</v>
      </c>
      <c r="H14" s="963">
        <v>0.55000000000000004</v>
      </c>
      <c r="I14" s="819">
        <f t="shared" si="0"/>
        <v>0.55000000000000004</v>
      </c>
      <c r="J14" s="510" t="s">
        <v>424</v>
      </c>
      <c r="K14" s="958" t="s">
        <v>242</v>
      </c>
      <c r="L14" s="819"/>
      <c r="M14" s="963" t="s">
        <v>661</v>
      </c>
      <c r="N14" s="957" t="s">
        <v>1261</v>
      </c>
    </row>
    <row r="15" spans="1:14" ht="24">
      <c r="A15" s="816"/>
      <c r="B15" s="961"/>
      <c r="C15" s="960"/>
      <c r="D15" s="825"/>
      <c r="E15" s="817"/>
      <c r="F15" s="817"/>
      <c r="G15" s="830">
        <v>44305.422222222223</v>
      </c>
      <c r="H15" s="961">
        <v>2.44</v>
      </c>
      <c r="I15" s="817">
        <f t="shared" si="0"/>
        <v>2.44</v>
      </c>
      <c r="J15" s="831" t="s">
        <v>422</v>
      </c>
      <c r="K15" s="898" t="s">
        <v>1262</v>
      </c>
      <c r="L15" s="817"/>
      <c r="M15" s="961"/>
      <c r="N15" s="821"/>
    </row>
    <row r="16" spans="1:14" ht="42" customHeight="1">
      <c r="A16" s="808" t="s">
        <v>1018</v>
      </c>
      <c r="B16" s="648" t="s">
        <v>332</v>
      </c>
      <c r="C16" s="927">
        <v>44322</v>
      </c>
      <c r="D16" s="822">
        <v>44305</v>
      </c>
      <c r="E16" s="810">
        <v>7.25</v>
      </c>
      <c r="F16" s="810">
        <v>7.4</v>
      </c>
      <c r="G16" s="811">
        <v>44305.572222222225</v>
      </c>
      <c r="H16" s="833">
        <v>2.48</v>
      </c>
      <c r="I16" s="834">
        <f t="shared" si="0"/>
        <v>2.48</v>
      </c>
      <c r="J16" s="925" t="s">
        <v>425</v>
      </c>
      <c r="K16" s="925" t="s">
        <v>1022</v>
      </c>
      <c r="L16" s="834"/>
      <c r="M16" s="833" t="s">
        <v>24</v>
      </c>
      <c r="N16" s="835" t="s">
        <v>1263</v>
      </c>
    </row>
    <row r="17" spans="1:14" ht="43.5" customHeight="1">
      <c r="A17" s="816"/>
      <c r="B17" s="963" t="s">
        <v>345</v>
      </c>
      <c r="C17" s="960">
        <v>44334</v>
      </c>
      <c r="D17" s="825">
        <v>44305</v>
      </c>
      <c r="E17" s="817"/>
      <c r="F17" s="817"/>
      <c r="G17" s="818">
        <v>44305.724999999999</v>
      </c>
      <c r="H17" s="963">
        <v>3.56</v>
      </c>
      <c r="I17" s="819">
        <f t="shared" si="0"/>
        <v>3.56</v>
      </c>
      <c r="J17" s="958" t="s">
        <v>425</v>
      </c>
      <c r="K17" s="958" t="s">
        <v>782</v>
      </c>
      <c r="L17" s="819"/>
      <c r="M17" s="963" t="s">
        <v>46</v>
      </c>
      <c r="N17" s="832" t="s">
        <v>1264</v>
      </c>
    </row>
    <row r="18" spans="1:14" ht="33.75" customHeight="1">
      <c r="A18" s="816"/>
      <c r="B18" s="961" t="s">
        <v>260</v>
      </c>
      <c r="C18" s="960">
        <v>44359</v>
      </c>
      <c r="D18" s="825">
        <v>44305</v>
      </c>
      <c r="E18" s="817"/>
      <c r="F18" s="817"/>
      <c r="G18" s="818">
        <v>44306.508333333331</v>
      </c>
      <c r="H18" s="961">
        <v>1.36</v>
      </c>
      <c r="I18" s="817">
        <f t="shared" si="0"/>
        <v>1.36</v>
      </c>
      <c r="J18" s="898" t="s">
        <v>1265</v>
      </c>
      <c r="K18" s="898" t="s">
        <v>1266</v>
      </c>
      <c r="L18" s="817"/>
      <c r="M18" s="961" t="s">
        <v>95</v>
      </c>
      <c r="N18" s="821"/>
    </row>
    <row r="19" spans="1:14">
      <c r="A19" s="816"/>
      <c r="B19" s="961" t="s">
        <v>346</v>
      </c>
      <c r="C19" s="960">
        <v>44507</v>
      </c>
      <c r="D19" s="825">
        <v>44305</v>
      </c>
      <c r="E19" s="817"/>
      <c r="F19" s="817"/>
      <c r="G19" s="960"/>
      <c r="H19" s="961"/>
      <c r="I19" s="817"/>
      <c r="J19" s="817"/>
      <c r="K19" s="831"/>
      <c r="L19" s="817"/>
      <c r="M19" s="961" t="s">
        <v>46</v>
      </c>
      <c r="N19" s="821"/>
    </row>
    <row r="20" spans="1:14">
      <c r="A20" s="816"/>
      <c r="B20" s="961" t="s">
        <v>784</v>
      </c>
      <c r="C20" s="960">
        <v>44334</v>
      </c>
      <c r="D20" s="825">
        <v>44306</v>
      </c>
      <c r="E20" s="817"/>
      <c r="F20" s="817"/>
      <c r="G20" s="836"/>
      <c r="H20" s="963"/>
      <c r="I20" s="819"/>
      <c r="J20" s="819"/>
      <c r="K20" s="510"/>
      <c r="L20" s="817"/>
      <c r="M20" s="961" t="s">
        <v>24</v>
      </c>
      <c r="N20" s="820"/>
    </row>
    <row r="21" spans="1:14" ht="24">
      <c r="A21" s="827" t="s">
        <v>1267</v>
      </c>
      <c r="B21" s="648" t="s">
        <v>388</v>
      </c>
      <c r="C21" s="927" t="s">
        <v>38</v>
      </c>
      <c r="D21" s="822">
        <v>44307</v>
      </c>
      <c r="E21" s="810"/>
      <c r="F21" s="810">
        <v>1.1000000000000001</v>
      </c>
      <c r="G21" s="811">
        <v>44306.625694444447</v>
      </c>
      <c r="H21" s="648">
        <v>1.18</v>
      </c>
      <c r="I21" s="810">
        <f>H21</f>
        <v>1.18</v>
      </c>
      <c r="J21" s="823" t="s">
        <v>418</v>
      </c>
      <c r="K21" s="823" t="s">
        <v>1268</v>
      </c>
      <c r="L21" s="810"/>
      <c r="M21" s="648"/>
      <c r="N21" s="824" t="s">
        <v>584</v>
      </c>
    </row>
    <row r="22" spans="1:14">
      <c r="A22" s="816"/>
      <c r="B22" s="961" t="s">
        <v>334</v>
      </c>
      <c r="C22" s="960" t="s">
        <v>38</v>
      </c>
      <c r="D22" s="825">
        <v>44307</v>
      </c>
      <c r="E22" s="817"/>
      <c r="F22" s="817"/>
      <c r="G22" s="960"/>
      <c r="H22" s="961"/>
      <c r="I22" s="817"/>
      <c r="J22" s="817"/>
      <c r="K22" s="831"/>
      <c r="L22" s="817"/>
      <c r="M22" s="961"/>
      <c r="N22" s="826" t="s">
        <v>584</v>
      </c>
    </row>
    <row r="23" spans="1:14" ht="24">
      <c r="A23" s="808" t="s">
        <v>1030</v>
      </c>
      <c r="B23" s="648" t="s">
        <v>260</v>
      </c>
      <c r="C23" s="927">
        <v>44335</v>
      </c>
      <c r="D23" s="822">
        <v>44307</v>
      </c>
      <c r="E23" s="810">
        <v>8</v>
      </c>
      <c r="F23" s="810">
        <v>8.5</v>
      </c>
      <c r="G23" s="811">
        <v>44306.701388888891</v>
      </c>
      <c r="H23" s="648">
        <v>1</v>
      </c>
      <c r="I23" s="834">
        <f t="shared" ref="I23:I42" si="1">H23</f>
        <v>1</v>
      </c>
      <c r="J23" s="823" t="s">
        <v>1015</v>
      </c>
      <c r="K23" s="823" t="s">
        <v>242</v>
      </c>
      <c r="L23" s="810"/>
      <c r="M23" s="648" t="s">
        <v>680</v>
      </c>
      <c r="N23" s="815"/>
    </row>
    <row r="24" spans="1:14" ht="24">
      <c r="A24" s="816"/>
      <c r="B24" s="961" t="s">
        <v>332</v>
      </c>
      <c r="C24" s="960">
        <v>44326</v>
      </c>
      <c r="D24" s="825">
        <v>44308</v>
      </c>
      <c r="E24" s="817"/>
      <c r="F24" s="817"/>
      <c r="G24" s="818">
        <v>44307.416666666664</v>
      </c>
      <c r="H24" s="961">
        <v>3.22</v>
      </c>
      <c r="I24" s="817">
        <f t="shared" si="1"/>
        <v>3.22</v>
      </c>
      <c r="J24" s="898" t="s">
        <v>431</v>
      </c>
      <c r="K24" s="898" t="s">
        <v>1269</v>
      </c>
      <c r="L24" s="817"/>
      <c r="M24" s="961" t="s">
        <v>24</v>
      </c>
      <c r="N24" s="821"/>
    </row>
    <row r="25" spans="1:14">
      <c r="A25" s="816"/>
      <c r="B25" s="961" t="s">
        <v>346</v>
      </c>
      <c r="C25" s="960">
        <v>44511</v>
      </c>
      <c r="D25" s="825">
        <v>44308</v>
      </c>
      <c r="E25" s="817"/>
      <c r="F25" s="817"/>
      <c r="G25" s="818">
        <v>44307.738194444442</v>
      </c>
      <c r="H25" s="961">
        <v>1.92</v>
      </c>
      <c r="I25" s="817">
        <f t="shared" si="1"/>
        <v>1.92</v>
      </c>
      <c r="J25" s="898" t="s">
        <v>432</v>
      </c>
      <c r="K25" s="898" t="s">
        <v>785</v>
      </c>
      <c r="L25" s="817"/>
      <c r="M25" s="961" t="s">
        <v>46</v>
      </c>
      <c r="N25" s="821"/>
    </row>
    <row r="26" spans="1:14" ht="36">
      <c r="A26" s="816"/>
      <c r="B26" s="961"/>
      <c r="C26" s="960"/>
      <c r="D26" s="825"/>
      <c r="E26" s="817"/>
      <c r="F26" s="817"/>
      <c r="G26" s="818">
        <v>44308.427083333336</v>
      </c>
      <c r="H26" s="963">
        <v>2.2999999999999998</v>
      </c>
      <c r="I26" s="819">
        <f t="shared" si="1"/>
        <v>2.2999999999999998</v>
      </c>
      <c r="J26" s="958" t="s">
        <v>432</v>
      </c>
      <c r="K26" s="958" t="s">
        <v>1270</v>
      </c>
      <c r="L26" s="819"/>
      <c r="M26" s="963"/>
      <c r="N26" s="832" t="s">
        <v>1271</v>
      </c>
    </row>
    <row r="27" spans="1:14">
      <c r="A27" s="808" t="s">
        <v>970</v>
      </c>
      <c r="B27" s="648" t="s">
        <v>332</v>
      </c>
      <c r="C27" s="927">
        <v>44327</v>
      </c>
      <c r="D27" s="822">
        <v>44308</v>
      </c>
      <c r="E27" s="810">
        <v>5</v>
      </c>
      <c r="F27" s="810">
        <v>3.4</v>
      </c>
      <c r="G27" s="828">
        <v>44308.606249999997</v>
      </c>
      <c r="H27" s="648">
        <v>0.77</v>
      </c>
      <c r="I27" s="810">
        <f t="shared" si="1"/>
        <v>0.77</v>
      </c>
      <c r="J27" s="602" t="s">
        <v>434</v>
      </c>
      <c r="K27" s="602" t="s">
        <v>242</v>
      </c>
      <c r="L27" s="810"/>
      <c r="M27" s="648" t="s">
        <v>24</v>
      </c>
      <c r="N27" s="837"/>
    </row>
    <row r="28" spans="1:14">
      <c r="A28" s="816"/>
      <c r="B28" s="961" t="s">
        <v>435</v>
      </c>
      <c r="C28" s="960">
        <v>44512</v>
      </c>
      <c r="D28" s="825">
        <v>44308</v>
      </c>
      <c r="E28" s="817"/>
      <c r="F28" s="817"/>
      <c r="G28" s="830">
        <v>44308.686805555553</v>
      </c>
      <c r="H28" s="961">
        <v>2.54</v>
      </c>
      <c r="I28" s="817">
        <f t="shared" si="1"/>
        <v>2.54</v>
      </c>
      <c r="J28" s="697" t="s">
        <v>436</v>
      </c>
      <c r="K28" s="697" t="s">
        <v>1272</v>
      </c>
      <c r="L28" s="817"/>
      <c r="M28" s="961" t="s">
        <v>46</v>
      </c>
      <c r="N28" s="820"/>
    </row>
    <row r="29" spans="1:14">
      <c r="A29" s="808" t="s">
        <v>902</v>
      </c>
      <c r="B29" s="648" t="s">
        <v>260</v>
      </c>
      <c r="C29" s="927">
        <v>44339</v>
      </c>
      <c r="D29" s="822">
        <v>44311</v>
      </c>
      <c r="E29" s="810"/>
      <c r="F29" s="810">
        <v>6.5</v>
      </c>
      <c r="G29" s="811">
        <v>44309.65</v>
      </c>
      <c r="H29" s="648">
        <v>0.6</v>
      </c>
      <c r="I29" s="834">
        <f t="shared" si="1"/>
        <v>0.6</v>
      </c>
      <c r="J29" s="823" t="s">
        <v>438</v>
      </c>
      <c r="K29" s="602" t="s">
        <v>1273</v>
      </c>
      <c r="L29" s="810"/>
      <c r="M29" s="648" t="s">
        <v>661</v>
      </c>
      <c r="N29" s="924" t="s">
        <v>1274</v>
      </c>
    </row>
    <row r="30" spans="1:14" ht="24">
      <c r="A30" s="816"/>
      <c r="B30" s="961" t="s">
        <v>48</v>
      </c>
      <c r="C30" s="960">
        <v>44339</v>
      </c>
      <c r="D30" s="825">
        <v>44312</v>
      </c>
      <c r="E30" s="817"/>
      <c r="F30" s="817"/>
      <c r="G30" s="818">
        <v>44311.574305555558</v>
      </c>
      <c r="H30" s="961">
        <v>4.12</v>
      </c>
      <c r="I30" s="819">
        <f t="shared" si="1"/>
        <v>4.12</v>
      </c>
      <c r="J30" s="898" t="s">
        <v>1275</v>
      </c>
      <c r="K30" s="697" t="s">
        <v>1276</v>
      </c>
      <c r="L30" s="817"/>
      <c r="M30" s="961" t="s">
        <v>24</v>
      </c>
      <c r="N30" s="826"/>
    </row>
    <row r="31" spans="1:14">
      <c r="A31" s="816"/>
      <c r="B31" s="961"/>
      <c r="C31" s="960"/>
      <c r="D31" s="825"/>
      <c r="E31" s="817"/>
      <c r="F31" s="817"/>
      <c r="G31" s="818">
        <v>44311.777083333334</v>
      </c>
      <c r="H31" s="961">
        <v>1.78</v>
      </c>
      <c r="I31" s="819">
        <f t="shared" si="1"/>
        <v>1.78</v>
      </c>
      <c r="J31" s="898" t="s">
        <v>547</v>
      </c>
      <c r="K31" s="697" t="s">
        <v>1277</v>
      </c>
      <c r="L31" s="817"/>
      <c r="M31" s="961"/>
      <c r="N31" s="826"/>
    </row>
    <row r="32" spans="1:14" ht="24">
      <c r="A32" s="808" t="s">
        <v>1050</v>
      </c>
      <c r="B32" s="810" t="s">
        <v>332</v>
      </c>
      <c r="C32" s="927">
        <v>44339</v>
      </c>
      <c r="D32" s="822">
        <v>44312</v>
      </c>
      <c r="E32" s="810">
        <v>8.5</v>
      </c>
      <c r="F32" s="810">
        <v>6.5</v>
      </c>
      <c r="G32" s="811">
        <v>44312.46597222222</v>
      </c>
      <c r="H32" s="648">
        <v>2.67</v>
      </c>
      <c r="I32" s="810">
        <f t="shared" si="1"/>
        <v>2.67</v>
      </c>
      <c r="J32" s="823" t="s">
        <v>1278</v>
      </c>
      <c r="K32" s="602" t="s">
        <v>1279</v>
      </c>
      <c r="L32" s="810"/>
      <c r="M32" s="648" t="s">
        <v>655</v>
      </c>
      <c r="N32" s="824" t="s">
        <v>1191</v>
      </c>
    </row>
    <row r="33" spans="1:14">
      <c r="A33" s="816"/>
      <c r="B33" s="817" t="s">
        <v>260</v>
      </c>
      <c r="C33" s="960">
        <v>44339</v>
      </c>
      <c r="D33" s="825">
        <v>44312</v>
      </c>
      <c r="E33" s="817"/>
      <c r="F33" s="817"/>
      <c r="G33" s="818">
        <v>44312.634027777778</v>
      </c>
      <c r="H33" s="961">
        <v>3.56</v>
      </c>
      <c r="I33" s="817">
        <f t="shared" si="1"/>
        <v>3.56</v>
      </c>
      <c r="J33" s="898" t="s">
        <v>383</v>
      </c>
      <c r="K33" s="697" t="s">
        <v>1280</v>
      </c>
      <c r="L33" s="817"/>
      <c r="M33" s="961" t="s">
        <v>24</v>
      </c>
      <c r="N33" s="838"/>
    </row>
    <row r="34" spans="1:14" ht="99.75" customHeight="1">
      <c r="A34" s="808" t="s">
        <v>1058</v>
      </c>
      <c r="B34" s="648" t="s">
        <v>332</v>
      </c>
      <c r="C34" s="927">
        <v>44338</v>
      </c>
      <c r="D34" s="822">
        <v>44313</v>
      </c>
      <c r="E34" s="810">
        <v>10</v>
      </c>
      <c r="F34" s="810">
        <v>11.2</v>
      </c>
      <c r="G34" s="811">
        <v>44312.810416666667</v>
      </c>
      <c r="H34" s="833">
        <v>1.04</v>
      </c>
      <c r="I34" s="834">
        <f t="shared" si="1"/>
        <v>1.04</v>
      </c>
      <c r="J34" s="925" t="s">
        <v>744</v>
      </c>
      <c r="K34" s="925" t="s">
        <v>242</v>
      </c>
      <c r="L34" s="834"/>
      <c r="M34" s="833" t="s">
        <v>655</v>
      </c>
      <c r="N34" s="924" t="s">
        <v>1281</v>
      </c>
    </row>
    <row r="35" spans="1:14" ht="74.25" customHeight="1">
      <c r="A35" s="816"/>
      <c r="B35" s="961" t="s">
        <v>260</v>
      </c>
      <c r="C35" s="960">
        <v>44338</v>
      </c>
      <c r="D35" s="825">
        <v>44315</v>
      </c>
      <c r="E35" s="817"/>
      <c r="F35" s="817"/>
      <c r="G35" s="818">
        <v>44313.455555555556</v>
      </c>
      <c r="H35" s="963">
        <v>3.09</v>
      </c>
      <c r="I35" s="819">
        <f t="shared" si="1"/>
        <v>3.09</v>
      </c>
      <c r="J35" s="958" t="s">
        <v>1282</v>
      </c>
      <c r="K35" s="958" t="s">
        <v>242</v>
      </c>
      <c r="L35" s="819"/>
      <c r="M35" s="963" t="s">
        <v>24</v>
      </c>
      <c r="N35" s="957"/>
    </row>
    <row r="36" spans="1:14">
      <c r="A36" s="816"/>
      <c r="B36" s="961" t="s">
        <v>315</v>
      </c>
      <c r="C36" s="960">
        <v>44523</v>
      </c>
      <c r="D36" s="825">
        <v>44313</v>
      </c>
      <c r="E36" s="817"/>
      <c r="F36" s="817"/>
      <c r="G36" s="818">
        <v>44313.643750000003</v>
      </c>
      <c r="H36" s="961">
        <v>4.57</v>
      </c>
      <c r="I36" s="819">
        <f t="shared" si="1"/>
        <v>4.57</v>
      </c>
      <c r="J36" s="898" t="s">
        <v>396</v>
      </c>
      <c r="K36" s="898" t="s">
        <v>1283</v>
      </c>
      <c r="L36" s="817"/>
      <c r="M36" s="961" t="s">
        <v>46</v>
      </c>
      <c r="N36" s="826"/>
    </row>
    <row r="37" spans="1:14" ht="45" customHeight="1">
      <c r="A37" s="816"/>
      <c r="B37" s="961"/>
      <c r="C37" s="960"/>
      <c r="D37" s="817"/>
      <c r="E37" s="817"/>
      <c r="F37" s="817"/>
      <c r="G37" s="818">
        <v>44314.507638888892</v>
      </c>
      <c r="H37" s="963">
        <v>2.38</v>
      </c>
      <c r="I37" s="819">
        <f t="shared" si="1"/>
        <v>2.38</v>
      </c>
      <c r="J37" s="958" t="s">
        <v>396</v>
      </c>
      <c r="K37" s="958" t="s">
        <v>1060</v>
      </c>
      <c r="L37" s="819"/>
      <c r="M37" s="963"/>
      <c r="N37" s="957" t="s">
        <v>1284</v>
      </c>
    </row>
    <row r="38" spans="1:14">
      <c r="A38" s="808" t="s">
        <v>902</v>
      </c>
      <c r="B38" s="648" t="s">
        <v>332</v>
      </c>
      <c r="C38" s="927" t="s">
        <v>38</v>
      </c>
      <c r="D38" s="822">
        <v>44317</v>
      </c>
      <c r="E38" s="810"/>
      <c r="F38" s="810">
        <v>13.3</v>
      </c>
      <c r="G38" s="828">
        <v>44314.634722222225</v>
      </c>
      <c r="H38" s="648">
        <v>2.7</v>
      </c>
      <c r="I38" s="810">
        <f t="shared" si="1"/>
        <v>2.7</v>
      </c>
      <c r="J38" s="602" t="s">
        <v>1285</v>
      </c>
      <c r="K38" s="602" t="s">
        <v>242</v>
      </c>
      <c r="L38" s="810">
        <v>2.7</v>
      </c>
      <c r="M38" s="648" t="s">
        <v>1286</v>
      </c>
      <c r="N38" s="824" t="s">
        <v>1287</v>
      </c>
    </row>
    <row r="39" spans="1:14">
      <c r="A39" s="816"/>
      <c r="B39" s="961" t="s">
        <v>388</v>
      </c>
      <c r="C39" s="960">
        <v>44339</v>
      </c>
      <c r="D39" s="825">
        <v>44317</v>
      </c>
      <c r="E39" s="817"/>
      <c r="F39" s="817"/>
      <c r="G39" s="830">
        <v>44315.468055555553</v>
      </c>
      <c r="H39" s="961">
        <v>0.4</v>
      </c>
      <c r="I39" s="817">
        <f t="shared" si="1"/>
        <v>0.4</v>
      </c>
      <c r="J39" s="697" t="s">
        <v>550</v>
      </c>
      <c r="K39" s="697" t="s">
        <v>242</v>
      </c>
      <c r="L39" s="817">
        <v>0.4</v>
      </c>
      <c r="M39" s="961" t="s">
        <v>46</v>
      </c>
      <c r="N39" s="826"/>
    </row>
    <row r="40" spans="1:14">
      <c r="A40" s="816"/>
      <c r="B40" s="961" t="s">
        <v>334</v>
      </c>
      <c r="C40" s="960">
        <v>44520</v>
      </c>
      <c r="D40" s="825">
        <v>44317</v>
      </c>
      <c r="E40" s="817"/>
      <c r="F40" s="817"/>
      <c r="G40" s="830">
        <v>44315.647222222222</v>
      </c>
      <c r="H40" s="961">
        <v>3.2</v>
      </c>
      <c r="I40" s="819">
        <f t="shared" si="1"/>
        <v>3.2</v>
      </c>
      <c r="J40" s="697" t="s">
        <v>547</v>
      </c>
      <c r="K40" s="697" t="s">
        <v>905</v>
      </c>
      <c r="L40" s="819">
        <v>3.2</v>
      </c>
      <c r="M40" s="963" t="s">
        <v>46</v>
      </c>
      <c r="N40" s="957"/>
    </row>
    <row r="41" spans="1:14">
      <c r="A41" s="816"/>
      <c r="B41" s="961" t="s">
        <v>336</v>
      </c>
      <c r="C41" s="960" t="s">
        <v>38</v>
      </c>
      <c r="D41" s="825">
        <v>44317</v>
      </c>
      <c r="E41" s="817"/>
      <c r="F41" s="817"/>
      <c r="G41" s="830">
        <v>44316.407638888886</v>
      </c>
      <c r="H41" s="961">
        <v>4.8899999999999997</v>
      </c>
      <c r="I41" s="817">
        <f t="shared" si="1"/>
        <v>4.8899999999999997</v>
      </c>
      <c r="J41" s="697" t="s">
        <v>547</v>
      </c>
      <c r="K41" s="697" t="s">
        <v>905</v>
      </c>
      <c r="L41" s="817">
        <v>4.8899999999999997</v>
      </c>
      <c r="M41" s="961"/>
      <c r="N41" s="821"/>
    </row>
    <row r="42" spans="1:14">
      <c r="A42" s="839"/>
      <c r="B42" s="654"/>
      <c r="C42" s="840"/>
      <c r="D42" s="841"/>
      <c r="E42" s="841"/>
      <c r="F42" s="841"/>
      <c r="G42" s="842">
        <v>44316.715277777781</v>
      </c>
      <c r="H42" s="654">
        <v>2.06</v>
      </c>
      <c r="I42" s="841">
        <f t="shared" si="1"/>
        <v>2.06</v>
      </c>
      <c r="J42" s="603" t="s">
        <v>547</v>
      </c>
      <c r="K42" s="603" t="s">
        <v>905</v>
      </c>
      <c r="L42" s="841">
        <v>2.06</v>
      </c>
      <c r="M42" s="654"/>
      <c r="N42" s="843"/>
    </row>
    <row r="43" spans="1:14" ht="36">
      <c r="A43" s="817"/>
      <c r="B43" s="817"/>
      <c r="C43" s="817"/>
      <c r="D43" s="817"/>
      <c r="E43" s="795" t="s">
        <v>464</v>
      </c>
      <c r="F43" s="844">
        <f>SUM(F2:F42)</f>
        <v>83.699999999999989</v>
      </c>
      <c r="G43" s="817"/>
      <c r="H43" s="845" t="s">
        <v>234</v>
      </c>
      <c r="I43" s="844">
        <f>SUM(I2:I42)</f>
        <v>82.810000000000016</v>
      </c>
      <c r="J43" s="817"/>
      <c r="K43" s="846"/>
      <c r="L43" s="817"/>
      <c r="M43" s="817"/>
      <c r="N43" s="847"/>
    </row>
    <row r="71" spans="1:14">
      <c r="A71" s="802"/>
      <c r="B71" s="802"/>
      <c r="C71" s="802"/>
      <c r="D71" s="802"/>
      <c r="E71" s="802"/>
      <c r="F71" s="802"/>
      <c r="G71" s="802"/>
      <c r="H71" s="802"/>
      <c r="I71" s="802"/>
      <c r="J71" s="802"/>
      <c r="K71" s="802"/>
      <c r="L71" s="802"/>
      <c r="M71" s="802"/>
      <c r="N71" s="802"/>
    </row>
    <row r="72" spans="1:14">
      <c r="A72" s="871"/>
      <c r="B72" s="796"/>
      <c r="C72" s="801"/>
      <c r="D72" s="871"/>
      <c r="E72" s="871"/>
      <c r="F72" s="871"/>
      <c r="G72" s="871"/>
      <c r="H72" s="871"/>
      <c r="I72" s="871"/>
      <c r="J72" s="871"/>
      <c r="K72" s="872"/>
      <c r="L72" s="871"/>
      <c r="M72" s="797"/>
      <c r="N72" s="873"/>
    </row>
    <row r="73" spans="1:14">
      <c r="A73" s="871"/>
      <c r="B73" s="796"/>
      <c r="C73" s="801"/>
      <c r="D73" s="871"/>
      <c r="E73" s="871"/>
      <c r="F73" s="871"/>
      <c r="G73" s="871"/>
      <c r="H73" s="871"/>
      <c r="I73" s="871"/>
      <c r="J73" s="871"/>
      <c r="K73" s="872"/>
      <c r="L73" s="871"/>
      <c r="M73" s="797"/>
      <c r="N73" s="873"/>
    </row>
    <row r="74" spans="1:14">
      <c r="A74" s="871"/>
      <c r="B74" s="796"/>
      <c r="C74" s="801"/>
      <c r="D74" s="871"/>
      <c r="E74" s="871"/>
      <c r="F74" s="871"/>
      <c r="G74" s="871"/>
      <c r="H74" s="871"/>
      <c r="I74" s="871"/>
      <c r="J74" s="871"/>
      <c r="K74" s="872"/>
      <c r="L74" s="871"/>
      <c r="M74" s="797"/>
      <c r="N74" s="873"/>
    </row>
    <row r="75" spans="1:14">
      <c r="A75" s="802"/>
      <c r="B75" s="802"/>
      <c r="C75" s="802"/>
      <c r="D75" s="802"/>
      <c r="E75" s="802"/>
      <c r="F75" s="802"/>
      <c r="G75" s="802"/>
      <c r="H75" s="802"/>
      <c r="I75" s="802"/>
      <c r="J75" s="802"/>
      <c r="K75" s="803"/>
      <c r="L75" s="802"/>
      <c r="M75" s="802"/>
      <c r="N75" s="804"/>
    </row>
    <row r="76" spans="1:14">
      <c r="A76" s="802"/>
      <c r="B76" s="802"/>
      <c r="C76" s="802"/>
      <c r="D76" s="802"/>
      <c r="E76" s="802"/>
      <c r="F76" s="802"/>
      <c r="G76" s="802"/>
      <c r="H76" s="802"/>
      <c r="I76" s="802"/>
      <c r="J76" s="802"/>
      <c r="K76" s="803"/>
      <c r="L76" s="802"/>
      <c r="M76" s="802"/>
      <c r="N76" s="804"/>
    </row>
    <row r="77" spans="1:14">
      <c r="A77" s="802"/>
      <c r="B77" s="802"/>
      <c r="C77" s="802"/>
      <c r="D77" s="802"/>
      <c r="E77" s="802"/>
      <c r="F77" s="802"/>
      <c r="G77" s="802"/>
      <c r="H77" s="802"/>
      <c r="I77" s="802"/>
      <c r="J77" s="802"/>
      <c r="K77" s="803"/>
      <c r="L77" s="802"/>
      <c r="M77" s="802"/>
      <c r="N77" s="804"/>
    </row>
    <row r="78" spans="1:14">
      <c r="A78" s="802"/>
      <c r="B78" s="802"/>
      <c r="C78" s="802"/>
      <c r="D78" s="802"/>
      <c r="E78" s="802"/>
      <c r="F78" s="802"/>
      <c r="G78" s="802"/>
      <c r="H78" s="802"/>
      <c r="I78" s="802"/>
      <c r="J78" s="802"/>
      <c r="K78" s="803"/>
      <c r="L78" s="802"/>
      <c r="M78" s="802"/>
      <c r="N78" s="804"/>
    </row>
    <row r="79" spans="1:14">
      <c r="A79" s="802"/>
      <c r="B79" s="802"/>
      <c r="C79" s="802"/>
      <c r="D79" s="802"/>
      <c r="E79" s="802"/>
      <c r="F79" s="802"/>
      <c r="G79" s="802"/>
      <c r="H79" s="802"/>
      <c r="I79" s="802"/>
      <c r="J79" s="802"/>
      <c r="K79" s="803"/>
      <c r="L79" s="802"/>
      <c r="M79" s="802"/>
      <c r="N79" s="804"/>
    </row>
    <row r="80" spans="1:14">
      <c r="A80" s="802"/>
      <c r="B80" s="802"/>
      <c r="C80" s="802"/>
      <c r="D80" s="802"/>
      <c r="E80" s="802"/>
      <c r="F80" s="802"/>
      <c r="G80" s="802"/>
      <c r="H80" s="802"/>
      <c r="I80" s="802"/>
      <c r="J80" s="802"/>
      <c r="K80" s="803"/>
      <c r="L80" s="802"/>
      <c r="M80" s="802"/>
      <c r="N80" s="804"/>
    </row>
    <row r="81" spans="1:14">
      <c r="A81" s="802"/>
      <c r="B81" s="802"/>
      <c r="C81" s="802"/>
      <c r="D81" s="802"/>
      <c r="E81" s="802"/>
      <c r="F81" s="802"/>
      <c r="G81" s="802"/>
      <c r="H81" s="802"/>
      <c r="I81" s="802"/>
      <c r="J81" s="802"/>
      <c r="K81" s="803"/>
      <c r="L81" s="802"/>
      <c r="M81" s="802"/>
      <c r="N81" s="804"/>
    </row>
    <row r="82" spans="1:14">
      <c r="A82" s="802"/>
      <c r="B82" s="802"/>
      <c r="C82" s="802"/>
      <c r="D82" s="802"/>
      <c r="E82" s="802"/>
      <c r="F82" s="802"/>
      <c r="G82" s="802"/>
      <c r="H82" s="802"/>
      <c r="I82" s="802"/>
      <c r="J82" s="802"/>
      <c r="K82" s="803"/>
      <c r="L82" s="802"/>
      <c r="M82" s="802"/>
      <c r="N82" s="804"/>
    </row>
    <row r="83" spans="1:14">
      <c r="A83" s="802"/>
      <c r="B83" s="802"/>
      <c r="C83" s="802"/>
      <c r="D83" s="802"/>
      <c r="E83" s="802"/>
      <c r="F83" s="802"/>
      <c r="G83" s="802"/>
      <c r="H83" s="802"/>
      <c r="I83" s="802"/>
      <c r="J83" s="802"/>
      <c r="K83" s="803"/>
      <c r="L83" s="802"/>
      <c r="M83" s="802"/>
      <c r="N83" s="804"/>
    </row>
    <row r="84" spans="1:14">
      <c r="A84" s="802"/>
      <c r="B84" s="802"/>
      <c r="C84" s="802"/>
      <c r="D84" s="802"/>
      <c r="E84" s="802"/>
      <c r="F84" s="802"/>
      <c r="G84" s="802"/>
      <c r="H84" s="802"/>
      <c r="I84" s="802"/>
      <c r="J84" s="802"/>
      <c r="K84" s="803"/>
      <c r="L84" s="802"/>
      <c r="M84" s="802"/>
      <c r="N84" s="804"/>
    </row>
    <row r="85" spans="1:14">
      <c r="A85" s="802"/>
      <c r="B85" s="802"/>
      <c r="C85" s="802"/>
      <c r="D85" s="802"/>
      <c r="E85" s="802"/>
      <c r="F85" s="802"/>
      <c r="G85" s="802"/>
      <c r="H85" s="802"/>
      <c r="I85" s="802"/>
      <c r="J85" s="802"/>
      <c r="K85" s="803"/>
      <c r="L85" s="802"/>
      <c r="M85" s="802"/>
      <c r="N85" s="804"/>
    </row>
    <row r="86" spans="1:14">
      <c r="A86" s="802"/>
      <c r="B86" s="802"/>
      <c r="C86" s="802"/>
      <c r="D86" s="802"/>
      <c r="E86" s="802"/>
      <c r="F86" s="802"/>
      <c r="G86" s="802"/>
      <c r="H86" s="802"/>
      <c r="I86" s="802"/>
      <c r="J86" s="802"/>
      <c r="K86" s="803"/>
      <c r="L86" s="802"/>
      <c r="M86" s="802"/>
      <c r="N86" s="804"/>
    </row>
    <row r="87" spans="1:14">
      <c r="A87" s="802"/>
      <c r="B87" s="802"/>
      <c r="C87" s="802"/>
      <c r="D87" s="802"/>
      <c r="E87" s="802"/>
      <c r="F87" s="802"/>
      <c r="G87" s="802"/>
      <c r="H87" s="802"/>
      <c r="I87" s="802"/>
      <c r="J87" s="802"/>
      <c r="K87" s="803"/>
      <c r="L87" s="802"/>
      <c r="M87" s="802"/>
      <c r="N87" s="511"/>
    </row>
    <row r="95" spans="1:14" ht="33.75" customHeight="1">
      <c r="A95" s="802"/>
      <c r="B95" s="802"/>
      <c r="C95" s="802"/>
      <c r="D95" s="802"/>
      <c r="E95" s="802"/>
      <c r="F95" s="802"/>
      <c r="G95" s="802"/>
      <c r="H95" s="802"/>
      <c r="I95" s="802"/>
      <c r="J95" s="802"/>
      <c r="K95" s="803"/>
      <c r="L95" s="802"/>
      <c r="M95" s="802"/>
      <c r="N95" s="511"/>
    </row>
    <row r="96" spans="1:14" ht="48.75" customHeight="1">
      <c r="A96" s="802"/>
      <c r="B96" s="802"/>
      <c r="C96" s="802"/>
      <c r="D96" s="802"/>
      <c r="E96" s="802"/>
      <c r="F96" s="802"/>
      <c r="G96" s="802"/>
      <c r="H96" s="802"/>
      <c r="I96" s="802"/>
      <c r="J96" s="802"/>
      <c r="K96" s="803"/>
      <c r="L96" s="802"/>
      <c r="M96" s="802"/>
      <c r="N96" s="511"/>
    </row>
    <row r="98" ht="15.75" customHeight="1"/>
    <row r="99" ht="16.5" customHeight="1"/>
    <row r="100" ht="15.75" customHeight="1"/>
    <row r="101" ht="15.75" customHeight="1"/>
    <row r="102" ht="15.75" customHeight="1"/>
    <row r="103" ht="15.75" customHeight="1"/>
    <row r="104" ht="26.25" customHeight="1"/>
    <row r="105" ht="15.75" customHeight="1"/>
    <row r="106" ht="15.75" customHeight="1"/>
    <row r="107" ht="15.75" customHeight="1"/>
    <row r="108" ht="15.75" customHeight="1"/>
    <row r="109" ht="25.5" customHeight="1"/>
    <row r="110" ht="15.75" customHeight="1"/>
    <row r="113" ht="42" customHeight="1"/>
    <row r="171" spans="1:14" ht="62.25" customHeight="1">
      <c r="A171" s="802"/>
      <c r="B171" s="802"/>
      <c r="C171" s="802"/>
      <c r="D171" s="802"/>
      <c r="E171" s="802"/>
      <c r="F171" s="802"/>
      <c r="G171" s="802"/>
      <c r="H171" s="802"/>
      <c r="I171" s="802"/>
      <c r="J171" s="802"/>
      <c r="K171" s="803"/>
      <c r="L171" s="802"/>
      <c r="M171" s="802"/>
      <c r="N171" s="511"/>
    </row>
    <row r="172" spans="1:14">
      <c r="A172" s="802"/>
      <c r="B172" s="802"/>
      <c r="C172" s="802"/>
      <c r="D172" s="802"/>
      <c r="E172" s="802"/>
      <c r="F172" s="802"/>
      <c r="G172" s="802"/>
      <c r="H172" s="802"/>
      <c r="I172" s="802"/>
      <c r="J172" s="802"/>
      <c r="K172" s="803"/>
      <c r="L172" s="802"/>
      <c r="M172" s="802"/>
      <c r="N172" s="511"/>
    </row>
    <row r="173" spans="1:14">
      <c r="A173" s="802"/>
      <c r="B173" s="802"/>
      <c r="C173" s="802"/>
      <c r="D173" s="802"/>
      <c r="E173" s="802"/>
      <c r="F173" s="802"/>
      <c r="G173" s="802"/>
      <c r="H173" s="802"/>
      <c r="I173" s="802"/>
      <c r="J173" s="802"/>
      <c r="K173" s="803"/>
      <c r="L173" s="802"/>
      <c r="M173" s="802"/>
      <c r="N173" s="511"/>
    </row>
    <row r="174" spans="1:14">
      <c r="A174" s="802"/>
      <c r="B174" s="802"/>
      <c r="C174" s="802"/>
      <c r="D174" s="802"/>
      <c r="E174" s="802"/>
      <c r="F174" s="802"/>
      <c r="G174" s="802"/>
      <c r="H174" s="802"/>
      <c r="I174" s="802"/>
      <c r="J174" s="802"/>
      <c r="K174" s="803"/>
      <c r="L174" s="802"/>
      <c r="M174" s="802"/>
      <c r="N174" s="5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E16" sqref="E16"/>
    </sheetView>
  </sheetViews>
  <sheetFormatPr baseColWidth="10" defaultColWidth="8.7265625" defaultRowHeight="14.5"/>
  <cols>
    <col min="1" max="1" width="13.26953125" customWidth="1"/>
    <col min="2" max="2" width="11.1796875" customWidth="1"/>
    <col min="3" max="4" width="12.1796875" customWidth="1"/>
    <col min="5" max="5" width="11.54296875" customWidth="1"/>
    <col min="6" max="6" width="9.1796875"/>
    <col min="7" max="7" width="8.7265625" hidden="1" customWidth="1"/>
    <col min="8" max="8" width="11.453125" customWidth="1"/>
    <col min="9" max="9" width="10.81640625" customWidth="1"/>
  </cols>
  <sheetData>
    <row r="1" spans="1:9">
      <c r="B1" s="1489" t="s">
        <v>39</v>
      </c>
      <c r="C1" s="1489" t="s">
        <v>193</v>
      </c>
      <c r="D1" s="1489" t="s">
        <v>194</v>
      </c>
      <c r="E1" s="1489" t="s">
        <v>195</v>
      </c>
      <c r="H1" s="773" t="s">
        <v>208</v>
      </c>
      <c r="I1" s="773" t="s">
        <v>209</v>
      </c>
    </row>
    <row r="2" spans="1:9" ht="15.5">
      <c r="A2" t="s">
        <v>196</v>
      </c>
      <c r="B2" s="1763">
        <f>G2*24</f>
        <v>54.25</v>
      </c>
      <c r="C2" s="1763">
        <v>0</v>
      </c>
      <c r="D2" s="1763">
        <f>B2+C2</f>
        <v>54.25</v>
      </c>
      <c r="E2" s="1763">
        <f>100-D2</f>
        <v>45.75</v>
      </c>
      <c r="G2" s="1766">
        <v>2.2604166666666665</v>
      </c>
      <c r="H2" s="4" t="s">
        <v>210</v>
      </c>
      <c r="I2" s="4">
        <f>C2*2350</f>
        <v>0</v>
      </c>
    </row>
    <row r="3" spans="1:9" ht="15.5">
      <c r="A3" t="s">
        <v>197</v>
      </c>
      <c r="B3" s="1763">
        <f t="shared" ref="B3:B13" si="0">G3*24</f>
        <v>62</v>
      </c>
      <c r="C3" s="1763">
        <v>0</v>
      </c>
      <c r="D3" s="1763">
        <f t="shared" ref="D3:D12" si="1">B3+C3</f>
        <v>62</v>
      </c>
      <c r="E3" s="1763">
        <f t="shared" ref="E3:E13" si="2">100-D3</f>
        <v>38</v>
      </c>
      <c r="G3" s="1766">
        <v>2.5833333333333335</v>
      </c>
      <c r="H3" s="4" t="s">
        <v>210</v>
      </c>
      <c r="I3" s="4">
        <f t="shared" ref="I3:I13" si="3">C3*2350</f>
        <v>0</v>
      </c>
    </row>
    <row r="4" spans="1:9" ht="15.5">
      <c r="A4" t="s">
        <v>198</v>
      </c>
      <c r="B4" s="1763">
        <f t="shared" si="0"/>
        <v>55.333333333333343</v>
      </c>
      <c r="C4" s="1763">
        <v>0</v>
      </c>
      <c r="D4" s="1763">
        <f t="shared" si="1"/>
        <v>55.333333333333343</v>
      </c>
      <c r="E4" s="1763">
        <f t="shared" si="2"/>
        <v>44.666666666666657</v>
      </c>
      <c r="G4" s="1769">
        <v>2.3055555555555558</v>
      </c>
      <c r="H4" s="4">
        <f>B4*3300</f>
        <v>182600.00000000003</v>
      </c>
      <c r="I4" s="4">
        <f t="shared" si="3"/>
        <v>0</v>
      </c>
    </row>
    <row r="5" spans="1:9" ht="15.5">
      <c r="A5" t="s">
        <v>199</v>
      </c>
      <c r="B5" s="1763">
        <f t="shared" si="0"/>
        <v>24.75</v>
      </c>
      <c r="C5" s="1763">
        <v>46</v>
      </c>
      <c r="D5" s="1763">
        <f t="shared" si="1"/>
        <v>70.75</v>
      </c>
      <c r="E5" s="1763">
        <f t="shared" si="2"/>
        <v>29.25</v>
      </c>
      <c r="G5" s="1766">
        <v>1.03125</v>
      </c>
      <c r="H5" s="4">
        <f t="shared" ref="H5:H13" si="4">B5*3300</f>
        <v>81675</v>
      </c>
      <c r="I5" s="4">
        <f t="shared" si="3"/>
        <v>108100</v>
      </c>
    </row>
    <row r="6" spans="1:9" ht="15.5">
      <c r="A6" t="s">
        <v>200</v>
      </c>
      <c r="B6" s="1763">
        <f t="shared" si="0"/>
        <v>50.166666666666664</v>
      </c>
      <c r="C6" s="1763">
        <v>36.200000000000003</v>
      </c>
      <c r="D6" s="1763">
        <f t="shared" si="1"/>
        <v>86.366666666666674</v>
      </c>
      <c r="E6" s="1763">
        <f t="shared" si="2"/>
        <v>13.633333333333326</v>
      </c>
      <c r="G6" s="1766">
        <v>2.0902777777777777</v>
      </c>
      <c r="H6" s="4">
        <f t="shared" si="4"/>
        <v>165550</v>
      </c>
      <c r="I6" s="4">
        <f t="shared" si="3"/>
        <v>85070</v>
      </c>
    </row>
    <row r="7" spans="1:9" ht="15.5">
      <c r="A7" t="s">
        <v>201</v>
      </c>
      <c r="B7" s="1763">
        <f t="shared" si="0"/>
        <v>52</v>
      </c>
      <c r="C7" s="1763">
        <v>20.6</v>
      </c>
      <c r="D7" s="1763">
        <f t="shared" si="1"/>
        <v>72.599999999999994</v>
      </c>
      <c r="E7" s="1763">
        <f t="shared" si="2"/>
        <v>27.400000000000006</v>
      </c>
      <c r="G7" s="1766">
        <v>2.1666666666666665</v>
      </c>
      <c r="H7" s="4">
        <f t="shared" si="4"/>
        <v>171600</v>
      </c>
      <c r="I7" s="4">
        <f t="shared" si="3"/>
        <v>48410</v>
      </c>
    </row>
    <row r="8" spans="1:9" ht="15.5">
      <c r="A8" t="s">
        <v>202</v>
      </c>
      <c r="B8" s="1763">
        <f t="shared" si="0"/>
        <v>41.583333333333336</v>
      </c>
      <c r="C8" s="1763">
        <v>18.899999999999999</v>
      </c>
      <c r="D8" s="1763">
        <f t="shared" si="1"/>
        <v>60.483333333333334</v>
      </c>
      <c r="E8" s="1763">
        <f t="shared" si="2"/>
        <v>39.516666666666666</v>
      </c>
      <c r="G8" s="1766">
        <v>1.7326388888888891</v>
      </c>
      <c r="H8" s="4">
        <f t="shared" si="4"/>
        <v>137225</v>
      </c>
      <c r="I8" s="4">
        <f t="shared" si="3"/>
        <v>44415</v>
      </c>
    </row>
    <row r="9" spans="1:9" ht="15.5">
      <c r="A9" t="s">
        <v>203</v>
      </c>
      <c r="B9" s="1763">
        <f t="shared" si="0"/>
        <v>59.666666666666671</v>
      </c>
      <c r="C9" s="1763">
        <v>0</v>
      </c>
      <c r="D9" s="1763">
        <f t="shared" si="1"/>
        <v>59.666666666666671</v>
      </c>
      <c r="E9" s="1763">
        <f t="shared" si="2"/>
        <v>40.333333333333329</v>
      </c>
      <c r="G9" s="1766">
        <v>2.4861111111111112</v>
      </c>
      <c r="H9" s="4">
        <f t="shared" si="4"/>
        <v>196900.00000000003</v>
      </c>
      <c r="I9" s="4">
        <f t="shared" si="3"/>
        <v>0</v>
      </c>
    </row>
    <row r="10" spans="1:9" ht="15.5">
      <c r="A10" t="s">
        <v>204</v>
      </c>
      <c r="B10" s="1763">
        <f t="shared" si="0"/>
        <v>0</v>
      </c>
      <c r="C10" s="1763">
        <v>57</v>
      </c>
      <c r="D10" s="1763">
        <f t="shared" si="1"/>
        <v>57</v>
      </c>
      <c r="E10" s="1763">
        <f t="shared" si="2"/>
        <v>43</v>
      </c>
      <c r="G10" s="1764">
        <v>0</v>
      </c>
      <c r="H10" s="4">
        <f t="shared" si="4"/>
        <v>0</v>
      </c>
      <c r="I10" s="4">
        <f t="shared" si="3"/>
        <v>133950</v>
      </c>
    </row>
    <row r="11" spans="1:9" ht="15.5">
      <c r="A11" t="s">
        <v>205</v>
      </c>
      <c r="B11" s="1763">
        <f t="shared" si="0"/>
        <v>18.333333333333332</v>
      </c>
      <c r="C11" s="1763">
        <v>70.599999999999994</v>
      </c>
      <c r="D11" s="1763">
        <f t="shared" si="1"/>
        <v>88.933333333333323</v>
      </c>
      <c r="E11" s="1763">
        <f t="shared" si="2"/>
        <v>11.066666666666677</v>
      </c>
      <c r="G11" s="1764">
        <v>0.76388888888888884</v>
      </c>
      <c r="H11" s="4">
        <f t="shared" si="4"/>
        <v>60499.999999999993</v>
      </c>
      <c r="I11" s="4">
        <f t="shared" si="3"/>
        <v>165910</v>
      </c>
    </row>
    <row r="12" spans="1:9" ht="15.5">
      <c r="A12" t="s">
        <v>206</v>
      </c>
      <c r="B12" s="1763">
        <f t="shared" si="0"/>
        <v>57.083333333333336</v>
      </c>
      <c r="C12" s="1763">
        <v>23</v>
      </c>
      <c r="D12" s="1763">
        <f t="shared" si="1"/>
        <v>80.083333333333343</v>
      </c>
      <c r="E12" s="1763">
        <f t="shared" si="2"/>
        <v>19.916666666666657</v>
      </c>
      <c r="G12" s="1766">
        <v>2.3784722222222223</v>
      </c>
      <c r="H12" s="4">
        <f t="shared" si="4"/>
        <v>188375</v>
      </c>
      <c r="I12" s="4">
        <f t="shared" si="3"/>
        <v>54050</v>
      </c>
    </row>
    <row r="13" spans="1:9" ht="15.5">
      <c r="A13" t="s">
        <v>207</v>
      </c>
      <c r="B13" s="1763">
        <f t="shared" si="0"/>
        <v>5</v>
      </c>
      <c r="C13" s="1763">
        <v>82.5</v>
      </c>
      <c r="D13" s="1763">
        <f>B13+C13</f>
        <v>87.5</v>
      </c>
      <c r="E13" s="1763">
        <f t="shared" si="2"/>
        <v>12.5</v>
      </c>
      <c r="G13" s="1764">
        <v>0.20833333333333334</v>
      </c>
      <c r="H13" s="4">
        <f t="shared" si="4"/>
        <v>16500</v>
      </c>
      <c r="I13" s="4">
        <f t="shared" si="3"/>
        <v>193875</v>
      </c>
    </row>
    <row r="14" spans="1:9">
      <c r="A14" s="1489" t="s">
        <v>194</v>
      </c>
      <c r="B14" s="1768">
        <f>SUM(B2:B13)</f>
        <v>480.16666666666663</v>
      </c>
      <c r="C14" s="1768">
        <f>SUM(C2:C13)</f>
        <v>354.8</v>
      </c>
      <c r="D14" s="1768">
        <f>SUM(B14:C14)</f>
        <v>834.9666666666667</v>
      </c>
      <c r="E14" s="1768">
        <f>SUM(E2:E13)</f>
        <v>365.0333333333333</v>
      </c>
      <c r="H14" s="1488">
        <f>SUM(H2:H13)</f>
        <v>1200925</v>
      </c>
      <c r="I14" s="1488">
        <f>SUM(I2:I13)</f>
        <v>833780</v>
      </c>
    </row>
    <row r="15" spans="1:9">
      <c r="D15" s="4"/>
      <c r="E15" s="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workbookViewId="0">
      <pane ySplit="1" topLeftCell="A2" activePane="bottomLeft" state="frozen"/>
      <selection pane="bottomLeft" activeCell="P22" sqref="P22:S22"/>
    </sheetView>
  </sheetViews>
  <sheetFormatPr baseColWidth="10" defaultColWidth="8.7265625" defaultRowHeight="14.5"/>
  <cols>
    <col min="1" max="1" width="14.7265625" style="792" customWidth="1"/>
    <col min="2" max="2" width="8.7265625" style="792"/>
    <col min="3" max="3" width="11" style="792" customWidth="1"/>
    <col min="4" max="4" width="11.7265625" style="792" bestFit="1" customWidth="1"/>
    <col min="5" max="5" width="9.1796875" style="792" customWidth="1"/>
    <col min="6" max="6" width="8.7265625" style="792"/>
    <col min="7" max="7" width="16" style="792" customWidth="1"/>
    <col min="8" max="8" width="9.54296875" style="792" customWidth="1"/>
    <col min="9" max="9" width="14.54296875" style="792" customWidth="1"/>
    <col min="10" max="10" width="15" style="792" bestFit="1" customWidth="1"/>
    <col min="11" max="11" width="19.81640625" style="792" customWidth="1"/>
    <col min="12" max="12" width="11.1796875" style="792" customWidth="1"/>
    <col min="13" max="13" width="12.54296875" style="792" customWidth="1"/>
    <col min="14" max="14" width="27.1796875" style="793" customWidth="1"/>
    <col min="15" max="15" width="3.54296875" style="792" customWidth="1"/>
    <col min="16" max="16" width="9.7265625" style="792" customWidth="1"/>
    <col min="17" max="17" width="8.7265625" style="792"/>
    <col min="18" max="18" width="10.1796875" style="792" customWidth="1"/>
    <col min="19" max="19" width="12.1796875" style="792" customWidth="1"/>
    <col min="20" max="16384" width="8.7265625" style="792"/>
  </cols>
  <sheetData>
    <row r="1" spans="1:14" ht="35.25" customHeight="1">
      <c r="A1" s="806" t="s">
        <v>212</v>
      </c>
      <c r="B1" s="807" t="s">
        <v>213</v>
      </c>
      <c r="C1" s="807" t="s">
        <v>214</v>
      </c>
      <c r="D1" s="807" t="s">
        <v>215</v>
      </c>
      <c r="E1" s="800" t="s">
        <v>216</v>
      </c>
      <c r="F1" s="799" t="s">
        <v>235</v>
      </c>
      <c r="G1" s="800" t="s">
        <v>217</v>
      </c>
      <c r="H1" s="800" t="s">
        <v>1288</v>
      </c>
      <c r="I1" s="870" t="s">
        <v>220</v>
      </c>
      <c r="J1" s="800" t="s">
        <v>237</v>
      </c>
      <c r="K1" s="800" t="s">
        <v>238</v>
      </c>
      <c r="L1" s="800" t="s">
        <v>239</v>
      </c>
      <c r="M1" s="800" t="s">
        <v>223</v>
      </c>
      <c r="N1" s="867" t="s">
        <v>224</v>
      </c>
    </row>
    <row r="2" spans="1:14" ht="65.25" customHeight="1">
      <c r="A2" s="808" t="s">
        <v>1162</v>
      </c>
      <c r="B2" s="810" t="s">
        <v>332</v>
      </c>
      <c r="C2" s="822">
        <v>44271</v>
      </c>
      <c r="D2" s="822">
        <v>44267</v>
      </c>
      <c r="E2" s="810">
        <v>6.75</v>
      </c>
      <c r="F2" s="810">
        <v>7.4</v>
      </c>
      <c r="G2" s="848">
        <v>44266.697916666664</v>
      </c>
      <c r="H2" s="833">
        <v>1.25</v>
      </c>
      <c r="I2" s="833">
        <f>H2-0.33</f>
        <v>0.91999999999999993</v>
      </c>
      <c r="J2" s="925" t="s">
        <v>458</v>
      </c>
      <c r="K2" s="925" t="s">
        <v>1289</v>
      </c>
      <c r="L2" s="833"/>
      <c r="M2" s="834" t="s">
        <v>655</v>
      </c>
      <c r="N2" s="849" t="s">
        <v>1290</v>
      </c>
    </row>
    <row r="3" spans="1:14" ht="57.75" customHeight="1">
      <c r="A3" s="816"/>
      <c r="B3" s="817" t="s">
        <v>260</v>
      </c>
      <c r="C3" s="825">
        <v>44315</v>
      </c>
      <c r="D3" s="825">
        <v>44267</v>
      </c>
      <c r="E3" s="817"/>
      <c r="F3" s="961"/>
      <c r="G3" s="850">
        <v>44267.490277777775</v>
      </c>
      <c r="H3" s="963">
        <v>3.82</v>
      </c>
      <c r="I3" s="963">
        <f>H3-0.33</f>
        <v>3.4899999999999998</v>
      </c>
      <c r="J3" s="958" t="s">
        <v>458</v>
      </c>
      <c r="K3" s="958" t="s">
        <v>1291</v>
      </c>
      <c r="L3" s="963"/>
      <c r="M3" s="819" t="s">
        <v>24</v>
      </c>
      <c r="N3" s="851" t="s">
        <v>1292</v>
      </c>
    </row>
    <row r="4" spans="1:14" ht="60.75" customHeight="1">
      <c r="A4" s="816"/>
      <c r="B4" s="817" t="s">
        <v>252</v>
      </c>
      <c r="C4" s="825">
        <v>44456</v>
      </c>
      <c r="D4" s="825">
        <v>44267</v>
      </c>
      <c r="E4" s="817"/>
      <c r="F4" s="961"/>
      <c r="G4" s="850">
        <v>44267.673611111109</v>
      </c>
      <c r="H4" s="963">
        <v>0.12</v>
      </c>
      <c r="I4" s="963">
        <f t="shared" ref="I4:I12" si="0">H4</f>
        <v>0.12</v>
      </c>
      <c r="J4" s="958" t="s">
        <v>1293</v>
      </c>
      <c r="K4" s="958" t="s">
        <v>1294</v>
      </c>
      <c r="L4" s="963"/>
      <c r="M4" s="819" t="s">
        <v>46</v>
      </c>
      <c r="N4" s="851" t="s">
        <v>1295</v>
      </c>
    </row>
    <row r="5" spans="1:14" ht="31.5" customHeight="1">
      <c r="A5" s="816"/>
      <c r="B5" s="817"/>
      <c r="C5" s="817"/>
      <c r="D5" s="817"/>
      <c r="E5" s="817"/>
      <c r="F5" s="817"/>
      <c r="G5" s="850">
        <v>44267.678472222222</v>
      </c>
      <c r="H5" s="961">
        <v>2.25</v>
      </c>
      <c r="I5" s="819">
        <f t="shared" si="0"/>
        <v>2.25</v>
      </c>
      <c r="J5" s="898" t="s">
        <v>458</v>
      </c>
      <c r="K5" s="898" t="s">
        <v>460</v>
      </c>
      <c r="L5" s="817"/>
      <c r="M5" s="817"/>
      <c r="N5" s="852" t="s">
        <v>1296</v>
      </c>
    </row>
    <row r="6" spans="1:14" ht="14.5" customHeight="1">
      <c r="A6" s="808" t="s">
        <v>978</v>
      </c>
      <c r="B6" s="810" t="s">
        <v>332</v>
      </c>
      <c r="C6" s="810" t="s">
        <v>38</v>
      </c>
      <c r="D6" s="822">
        <v>44269</v>
      </c>
      <c r="E6" s="810">
        <v>10</v>
      </c>
      <c r="F6" s="810">
        <v>12.2</v>
      </c>
      <c r="G6" s="848">
        <v>44268.447916666664</v>
      </c>
      <c r="H6" s="648">
        <v>3.46</v>
      </c>
      <c r="I6" s="810">
        <f t="shared" si="0"/>
        <v>3.46</v>
      </c>
      <c r="J6" s="602" t="s">
        <v>1297</v>
      </c>
      <c r="K6" s="602" t="s">
        <v>1298</v>
      </c>
      <c r="L6" s="810"/>
      <c r="M6" s="810" t="s">
        <v>1299</v>
      </c>
      <c r="N6" s="853" t="s">
        <v>1300</v>
      </c>
    </row>
    <row r="7" spans="1:14" ht="14.5" customHeight="1">
      <c r="A7" s="816"/>
      <c r="B7" s="817"/>
      <c r="C7" s="817"/>
      <c r="D7" s="825"/>
      <c r="E7" s="817"/>
      <c r="F7" s="817"/>
      <c r="G7" s="850">
        <v>44268.740277777775</v>
      </c>
      <c r="H7" s="961">
        <v>1.77</v>
      </c>
      <c r="I7" s="817">
        <f t="shared" si="0"/>
        <v>1.77</v>
      </c>
      <c r="J7" s="697" t="s">
        <v>1301</v>
      </c>
      <c r="K7" s="697" t="s">
        <v>242</v>
      </c>
      <c r="L7" s="817"/>
      <c r="M7" s="817"/>
      <c r="N7" s="854"/>
    </row>
    <row r="8" spans="1:14">
      <c r="A8" s="816"/>
      <c r="B8" s="817"/>
      <c r="C8" s="817"/>
      <c r="D8" s="825"/>
      <c r="E8" s="817"/>
      <c r="F8" s="817"/>
      <c r="G8" s="850">
        <v>44268.927777777775</v>
      </c>
      <c r="H8" s="961">
        <v>2.93</v>
      </c>
      <c r="I8" s="817">
        <f t="shared" si="0"/>
        <v>2.93</v>
      </c>
      <c r="J8" s="697" t="s">
        <v>1170</v>
      </c>
      <c r="K8" s="697" t="s">
        <v>1171</v>
      </c>
      <c r="L8" s="817"/>
      <c r="M8" s="817"/>
      <c r="N8" s="854"/>
    </row>
    <row r="9" spans="1:14">
      <c r="A9" s="816"/>
      <c r="B9" s="817"/>
      <c r="C9" s="817"/>
      <c r="D9" s="825"/>
      <c r="E9" s="817"/>
      <c r="F9" s="817"/>
      <c r="G9" s="850">
        <v>44269.09652777778</v>
      </c>
      <c r="H9" s="961">
        <v>0.53</v>
      </c>
      <c r="I9" s="817">
        <f t="shared" si="0"/>
        <v>0.53</v>
      </c>
      <c r="J9" s="697" t="s">
        <v>1172</v>
      </c>
      <c r="K9" s="697" t="s">
        <v>242</v>
      </c>
      <c r="L9" s="817"/>
      <c r="M9" s="817"/>
      <c r="N9" s="854"/>
    </row>
    <row r="10" spans="1:14" ht="27" customHeight="1">
      <c r="A10" s="816"/>
      <c r="B10" s="817"/>
      <c r="C10" s="817"/>
      <c r="D10" s="825"/>
      <c r="E10" s="817"/>
      <c r="F10" s="817"/>
      <c r="G10" s="850">
        <v>44269.882638888892</v>
      </c>
      <c r="H10" s="961">
        <v>2.41</v>
      </c>
      <c r="I10" s="817">
        <f t="shared" si="0"/>
        <v>2.41</v>
      </c>
      <c r="J10" s="697" t="s">
        <v>1169</v>
      </c>
      <c r="K10" s="697" t="s">
        <v>1171</v>
      </c>
      <c r="L10" s="817"/>
      <c r="M10" s="817"/>
      <c r="N10" s="854"/>
    </row>
    <row r="11" spans="1:14">
      <c r="A11" s="808" t="s">
        <v>886</v>
      </c>
      <c r="B11" s="810" t="s">
        <v>332</v>
      </c>
      <c r="C11" s="810" t="s">
        <v>38</v>
      </c>
      <c r="D11" s="822">
        <v>44272</v>
      </c>
      <c r="E11" s="810">
        <v>19.25</v>
      </c>
      <c r="F11" s="810">
        <v>16.100000000000001</v>
      </c>
      <c r="G11" s="828">
        <v>44270.042361111111</v>
      </c>
      <c r="H11" s="648">
        <v>0.32</v>
      </c>
      <c r="I11" s="810">
        <f t="shared" si="0"/>
        <v>0.32</v>
      </c>
      <c r="J11" s="602" t="s">
        <v>1172</v>
      </c>
      <c r="K11" s="602" t="s">
        <v>242</v>
      </c>
      <c r="L11" s="648"/>
      <c r="M11" s="810" t="s">
        <v>1299</v>
      </c>
      <c r="N11" s="853" t="s">
        <v>584</v>
      </c>
    </row>
    <row r="12" spans="1:14">
      <c r="A12" s="816"/>
      <c r="B12" s="817" t="s">
        <v>228</v>
      </c>
      <c r="C12" s="825">
        <v>44522</v>
      </c>
      <c r="D12" s="825">
        <v>44272</v>
      </c>
      <c r="E12" s="817"/>
      <c r="F12" s="817"/>
      <c r="G12" s="830">
        <v>44270.515277777777</v>
      </c>
      <c r="H12" s="961">
        <v>4.3499999999999996</v>
      </c>
      <c r="I12" s="817">
        <f t="shared" si="0"/>
        <v>4.3499999999999996</v>
      </c>
      <c r="J12" s="697" t="s">
        <v>1302</v>
      </c>
      <c r="K12" s="697" t="s">
        <v>242</v>
      </c>
      <c r="L12" s="961"/>
      <c r="M12" s="817" t="s">
        <v>46</v>
      </c>
      <c r="N12" s="854"/>
    </row>
    <row r="13" spans="1:14">
      <c r="A13" s="816"/>
      <c r="B13" s="817"/>
      <c r="C13" s="825"/>
      <c r="D13" s="825"/>
      <c r="E13" s="817"/>
      <c r="F13" s="817"/>
      <c r="G13" s="830">
        <v>44271.418749999997</v>
      </c>
      <c r="H13" s="855">
        <v>0.32</v>
      </c>
      <c r="I13" s="817"/>
      <c r="J13" s="743" t="s">
        <v>100</v>
      </c>
      <c r="K13" s="743" t="s">
        <v>1303</v>
      </c>
      <c r="L13" s="961"/>
      <c r="M13" s="817"/>
      <c r="N13" s="856" t="s">
        <v>1304</v>
      </c>
    </row>
    <row r="14" spans="1:14">
      <c r="A14" s="816"/>
      <c r="B14" s="817"/>
      <c r="C14" s="825"/>
      <c r="D14" s="825"/>
      <c r="E14" s="817"/>
      <c r="F14" s="817"/>
      <c r="G14" s="830">
        <v>44271.490277777775</v>
      </c>
      <c r="H14" s="855">
        <v>0.39</v>
      </c>
      <c r="I14" s="817"/>
      <c r="J14" s="743" t="s">
        <v>100</v>
      </c>
      <c r="K14" s="743" t="s">
        <v>1303</v>
      </c>
      <c r="L14" s="961"/>
      <c r="M14" s="817"/>
      <c r="N14" s="856" t="s">
        <v>1304</v>
      </c>
    </row>
    <row r="15" spans="1:14">
      <c r="A15" s="816"/>
      <c r="B15" s="817"/>
      <c r="C15" s="825"/>
      <c r="D15" s="825"/>
      <c r="E15" s="817"/>
      <c r="F15" s="817"/>
      <c r="G15" s="830">
        <v>44271.525694444441</v>
      </c>
      <c r="H15" s="961">
        <v>4.1100000000000003</v>
      </c>
      <c r="I15" s="817">
        <f>H15</f>
        <v>4.1100000000000003</v>
      </c>
      <c r="J15" s="697" t="s">
        <v>391</v>
      </c>
      <c r="K15" s="697" t="s">
        <v>887</v>
      </c>
      <c r="L15" s="961"/>
      <c r="M15" s="817"/>
      <c r="N15" s="857"/>
    </row>
    <row r="16" spans="1:14" ht="24">
      <c r="A16" s="816"/>
      <c r="B16" s="817"/>
      <c r="C16" s="825"/>
      <c r="D16" s="825"/>
      <c r="E16" s="817"/>
      <c r="F16" s="817"/>
      <c r="G16" s="830">
        <v>44271.720138888886</v>
      </c>
      <c r="H16" s="963">
        <v>0.13</v>
      </c>
      <c r="I16" s="819">
        <f>H16</f>
        <v>0.13</v>
      </c>
      <c r="J16" s="858" t="s">
        <v>100</v>
      </c>
      <c r="K16" s="858" t="s">
        <v>1303</v>
      </c>
      <c r="L16" s="963"/>
      <c r="M16" s="819"/>
      <c r="N16" s="832" t="s">
        <v>1305</v>
      </c>
    </row>
    <row r="17" spans="1:20">
      <c r="A17" s="816"/>
      <c r="B17" s="817"/>
      <c r="C17" s="825"/>
      <c r="D17" s="825"/>
      <c r="E17" s="817"/>
      <c r="F17" s="817"/>
      <c r="G17" s="830">
        <v>44272.421527777777</v>
      </c>
      <c r="H17" s="855">
        <v>0.1</v>
      </c>
      <c r="I17" s="819"/>
      <c r="J17" s="743" t="s">
        <v>100</v>
      </c>
      <c r="K17" s="743" t="s">
        <v>1303</v>
      </c>
      <c r="L17" s="963"/>
      <c r="M17" s="817"/>
      <c r="N17" s="856" t="s">
        <v>1227</v>
      </c>
      <c r="O17" s="802"/>
      <c r="P17" s="802"/>
      <c r="Q17" s="802"/>
      <c r="R17" s="802"/>
      <c r="S17" s="802"/>
      <c r="T17" s="802"/>
    </row>
    <row r="18" spans="1:20" ht="24">
      <c r="A18" s="816"/>
      <c r="B18" s="817"/>
      <c r="C18" s="825"/>
      <c r="D18" s="825"/>
      <c r="E18" s="817"/>
      <c r="F18" s="817"/>
      <c r="G18" s="830">
        <v>44272.445833333331</v>
      </c>
      <c r="H18" s="961">
        <v>0.5</v>
      </c>
      <c r="I18" s="819">
        <f>H18</f>
        <v>0.5</v>
      </c>
      <c r="J18" s="697" t="s">
        <v>391</v>
      </c>
      <c r="K18" s="697" t="s">
        <v>1306</v>
      </c>
      <c r="L18" s="963"/>
      <c r="M18" s="817"/>
      <c r="N18" s="859"/>
      <c r="O18" s="802"/>
      <c r="P18" s="802"/>
      <c r="Q18" s="802"/>
      <c r="R18" s="802"/>
      <c r="S18" s="802"/>
      <c r="T18" s="802"/>
    </row>
    <row r="19" spans="1:20">
      <c r="A19" s="816"/>
      <c r="B19" s="817"/>
      <c r="C19" s="825"/>
      <c r="D19" s="825"/>
      <c r="E19" s="817"/>
      <c r="F19" s="817"/>
      <c r="G19" s="830">
        <v>44272.581250000003</v>
      </c>
      <c r="H19" s="961">
        <v>3.18</v>
      </c>
      <c r="I19" s="817">
        <f>H19</f>
        <v>3.18</v>
      </c>
      <c r="J19" s="697" t="s">
        <v>391</v>
      </c>
      <c r="K19" s="697" t="s">
        <v>887</v>
      </c>
      <c r="L19" s="961"/>
      <c r="M19" s="817"/>
      <c r="N19" s="860"/>
      <c r="O19" s="802"/>
      <c r="P19" s="802"/>
      <c r="Q19" s="802"/>
      <c r="R19" s="802"/>
      <c r="S19" s="802"/>
      <c r="T19" s="802"/>
    </row>
    <row r="20" spans="1:20">
      <c r="A20" s="816"/>
      <c r="B20" s="817"/>
      <c r="C20" s="825"/>
      <c r="D20" s="825"/>
      <c r="E20" s="817"/>
      <c r="F20" s="817"/>
      <c r="G20" s="830">
        <v>44272.740972222222</v>
      </c>
      <c r="H20" s="961">
        <v>3.2</v>
      </c>
      <c r="I20" s="817">
        <f>H20</f>
        <v>3.2</v>
      </c>
      <c r="J20" s="697" t="s">
        <v>391</v>
      </c>
      <c r="K20" s="697" t="s">
        <v>1307</v>
      </c>
      <c r="L20" s="961"/>
      <c r="M20" s="817"/>
      <c r="N20" s="854"/>
      <c r="O20" s="802"/>
      <c r="P20" s="802"/>
      <c r="Q20" s="802"/>
      <c r="R20" s="802"/>
      <c r="S20" s="802"/>
      <c r="T20" s="802"/>
    </row>
    <row r="21" spans="1:20" ht="24">
      <c r="A21" s="827" t="s">
        <v>944</v>
      </c>
      <c r="B21" s="810" t="s">
        <v>260</v>
      </c>
      <c r="C21" s="810" t="s">
        <v>38</v>
      </c>
      <c r="D21" s="822">
        <v>44274</v>
      </c>
      <c r="E21" s="810">
        <v>6.25</v>
      </c>
      <c r="F21" s="810">
        <v>10</v>
      </c>
      <c r="G21" s="811">
        <v>44273.48541666667</v>
      </c>
      <c r="H21" s="648">
        <v>4.7</v>
      </c>
      <c r="I21" s="810">
        <f>H21</f>
        <v>4.7</v>
      </c>
      <c r="J21" s="823" t="s">
        <v>1178</v>
      </c>
      <c r="K21" s="823" t="s">
        <v>242</v>
      </c>
      <c r="L21" s="810"/>
      <c r="M21" s="861" t="s">
        <v>127</v>
      </c>
      <c r="N21" s="853" t="s">
        <v>232</v>
      </c>
      <c r="O21" s="802"/>
      <c r="P21" s="802"/>
      <c r="Q21" s="802"/>
      <c r="R21" s="802"/>
      <c r="S21" s="802"/>
      <c r="T21" s="802"/>
    </row>
    <row r="22" spans="1:20" ht="42">
      <c r="A22" s="816"/>
      <c r="B22" s="817"/>
      <c r="C22" s="817"/>
      <c r="D22" s="825"/>
      <c r="E22" s="817"/>
      <c r="F22" s="817"/>
      <c r="G22" s="818">
        <v>44274.480555555558</v>
      </c>
      <c r="H22" s="961">
        <v>3.13</v>
      </c>
      <c r="I22" s="817">
        <f>H22</f>
        <v>3.13</v>
      </c>
      <c r="J22" s="898" t="s">
        <v>572</v>
      </c>
      <c r="K22" s="898" t="s">
        <v>1308</v>
      </c>
      <c r="L22" s="817"/>
      <c r="M22" s="817"/>
      <c r="N22" s="854"/>
      <c r="O22" s="802"/>
      <c r="P22" s="798" t="s">
        <v>1309</v>
      </c>
      <c r="Q22" s="798" t="s">
        <v>1310</v>
      </c>
      <c r="R22" s="798" t="s">
        <v>1232</v>
      </c>
      <c r="S22" s="798" t="s">
        <v>1311</v>
      </c>
      <c r="T22" s="802"/>
    </row>
    <row r="23" spans="1:20" ht="61.5" customHeight="1">
      <c r="A23" s="808" t="s">
        <v>1312</v>
      </c>
      <c r="B23" s="810" t="s">
        <v>260</v>
      </c>
      <c r="C23" s="822">
        <v>44272</v>
      </c>
      <c r="D23" s="822">
        <v>44275</v>
      </c>
      <c r="E23" s="810">
        <v>7</v>
      </c>
      <c r="F23" s="810">
        <v>4.0999999999999996</v>
      </c>
      <c r="G23" s="848">
        <v>44274.652083333334</v>
      </c>
      <c r="H23" s="812">
        <v>1.72</v>
      </c>
      <c r="I23" s="834">
        <f>H23-S23</f>
        <v>1.3399999999999999</v>
      </c>
      <c r="J23" s="813" t="s">
        <v>1313</v>
      </c>
      <c r="K23" s="813" t="s">
        <v>1314</v>
      </c>
      <c r="L23" s="810"/>
      <c r="M23" s="810" t="s">
        <v>639</v>
      </c>
      <c r="N23" s="815" t="s">
        <v>1315</v>
      </c>
      <c r="O23" s="802"/>
      <c r="P23" s="805">
        <v>534</v>
      </c>
      <c r="Q23" s="805">
        <v>610</v>
      </c>
      <c r="R23" s="805">
        <f>Q23-P23</f>
        <v>76</v>
      </c>
      <c r="S23" s="805">
        <f>R23/200</f>
        <v>0.38</v>
      </c>
      <c r="T23" s="802"/>
    </row>
    <row r="24" spans="1:20" ht="42" customHeight="1">
      <c r="A24" s="816"/>
      <c r="B24" s="817" t="s">
        <v>453</v>
      </c>
      <c r="C24" s="825">
        <v>44283</v>
      </c>
      <c r="D24" s="825">
        <v>44275</v>
      </c>
      <c r="E24" s="817"/>
      <c r="F24" s="817"/>
      <c r="G24" s="850">
        <v>44275.393055555556</v>
      </c>
      <c r="H24" s="961">
        <v>4.12</v>
      </c>
      <c r="I24" s="817">
        <f>H24</f>
        <v>4.12</v>
      </c>
      <c r="J24" s="898" t="s">
        <v>458</v>
      </c>
      <c r="K24" s="898" t="s">
        <v>1316</v>
      </c>
      <c r="L24" s="817"/>
      <c r="M24" s="817" t="s">
        <v>46</v>
      </c>
      <c r="N24" s="854"/>
      <c r="O24" s="802"/>
      <c r="P24" s="802"/>
      <c r="Q24" s="802"/>
      <c r="R24" s="802"/>
      <c r="S24" s="802"/>
      <c r="T24" s="802"/>
    </row>
    <row r="25" spans="1:20">
      <c r="A25" s="839"/>
      <c r="B25" s="841" t="s">
        <v>456</v>
      </c>
      <c r="C25" s="862">
        <v>44283</v>
      </c>
      <c r="D25" s="862">
        <v>44275</v>
      </c>
      <c r="E25" s="841"/>
      <c r="F25" s="841"/>
      <c r="G25" s="840"/>
      <c r="H25" s="654"/>
      <c r="I25" s="841"/>
      <c r="J25" s="654"/>
      <c r="K25" s="654"/>
      <c r="L25" s="841"/>
      <c r="M25" s="841" t="s">
        <v>46</v>
      </c>
      <c r="N25" s="863"/>
      <c r="O25" s="802"/>
      <c r="P25" s="802"/>
      <c r="Q25" s="802"/>
      <c r="R25" s="802"/>
      <c r="S25" s="802"/>
      <c r="T25" s="802"/>
    </row>
    <row r="26" spans="1:20" ht="36">
      <c r="A26" s="817"/>
      <c r="B26" s="817"/>
      <c r="C26" s="817"/>
      <c r="D26" s="817"/>
      <c r="E26" s="864" t="s">
        <v>464</v>
      </c>
      <c r="F26" s="844">
        <f>SUM(F2:F25)</f>
        <v>49.800000000000004</v>
      </c>
      <c r="G26" s="817"/>
      <c r="H26" s="865" t="s">
        <v>234</v>
      </c>
      <c r="I26" s="866">
        <f>SUM(I2:I25)</f>
        <v>46.96</v>
      </c>
      <c r="J26" s="817"/>
      <c r="K26" s="817"/>
      <c r="L26" s="817"/>
      <c r="M26" s="817"/>
      <c r="N26" s="846"/>
      <c r="O26" s="802"/>
      <c r="P26" s="802"/>
      <c r="Q26" s="802"/>
      <c r="R26" s="802"/>
      <c r="S26" s="802"/>
      <c r="T26" s="802"/>
    </row>
    <row r="27" spans="1:20">
      <c r="A27" s="817"/>
      <c r="B27" s="817"/>
      <c r="C27" s="817"/>
      <c r="D27" s="817"/>
      <c r="E27" s="817"/>
      <c r="F27" s="817"/>
      <c r="G27" s="817"/>
      <c r="H27" s="817"/>
      <c r="I27" s="817"/>
      <c r="J27" s="817"/>
      <c r="K27" s="817"/>
      <c r="L27" s="817"/>
      <c r="M27" s="817"/>
      <c r="N27" s="846"/>
      <c r="O27" s="802"/>
      <c r="P27" s="802"/>
      <c r="Q27" s="802"/>
      <c r="R27" s="802"/>
      <c r="S27" s="802"/>
      <c r="T27" s="802"/>
    </row>
    <row r="28" spans="1:20">
      <c r="A28" s="817"/>
      <c r="B28" s="817"/>
      <c r="C28" s="817"/>
      <c r="D28" s="817"/>
      <c r="E28" s="817"/>
      <c r="F28" s="817"/>
      <c r="G28" s="817"/>
      <c r="H28" s="817"/>
      <c r="I28" s="817"/>
      <c r="J28" s="817"/>
      <c r="K28" s="817"/>
      <c r="L28" s="817"/>
      <c r="M28" s="817"/>
      <c r="N28" s="846"/>
      <c r="O28" s="802"/>
      <c r="P28" s="802"/>
      <c r="Q28" s="802"/>
      <c r="R28" s="802"/>
      <c r="S28" s="802"/>
      <c r="T28" s="802"/>
    </row>
    <row r="29" spans="1:20">
      <c r="A29" s="802"/>
      <c r="B29" s="802"/>
      <c r="C29" s="802"/>
      <c r="D29" s="802"/>
      <c r="E29" s="802"/>
      <c r="F29" s="802"/>
      <c r="G29" s="802"/>
      <c r="H29" s="802"/>
      <c r="I29" s="802"/>
      <c r="J29" s="802"/>
      <c r="K29" s="802"/>
      <c r="L29" s="802"/>
      <c r="M29" s="802"/>
      <c r="N29" s="803"/>
      <c r="O29" s="802"/>
      <c r="P29" s="802"/>
      <c r="Q29" s="802"/>
      <c r="R29" s="802"/>
      <c r="S29" s="802"/>
      <c r="T29" s="802"/>
    </row>
    <row r="39" ht="15" customHeight="1"/>
    <row r="41" ht="14.5" customHeight="1"/>
    <row r="42" ht="14.5" customHeight="1"/>
    <row r="48" ht="14.5" customHeight="1"/>
    <row r="49" spans="1:14" ht="14.5" customHeight="1">
      <c r="A49" s="802"/>
      <c r="B49" s="802"/>
      <c r="C49" s="802"/>
      <c r="D49" s="802"/>
      <c r="E49" s="802"/>
      <c r="F49" s="802"/>
      <c r="G49" s="802"/>
      <c r="H49" s="802"/>
      <c r="I49" s="802"/>
      <c r="J49" s="802"/>
      <c r="K49" s="802"/>
      <c r="L49" s="802"/>
      <c r="M49" s="802"/>
      <c r="N49" s="803"/>
    </row>
    <row r="56" spans="1:14">
      <c r="A56" s="802"/>
      <c r="B56" s="802"/>
      <c r="C56" s="802"/>
      <c r="D56" s="802"/>
      <c r="E56" s="802"/>
      <c r="F56" s="802"/>
      <c r="G56" s="802"/>
      <c r="H56" s="802"/>
      <c r="I56" s="802"/>
      <c r="J56" s="802"/>
      <c r="K56" s="802"/>
      <c r="L56" s="802"/>
      <c r="M56" s="802"/>
      <c r="N56" s="803"/>
    </row>
    <row r="57" spans="1:14">
      <c r="A57" s="802"/>
      <c r="B57" s="802"/>
      <c r="C57" s="802"/>
      <c r="D57" s="802"/>
      <c r="E57" s="802"/>
      <c r="F57" s="802"/>
      <c r="G57" s="802"/>
      <c r="H57" s="802"/>
      <c r="I57" s="802"/>
      <c r="J57" s="802"/>
      <c r="K57" s="802"/>
      <c r="L57" s="802"/>
      <c r="M57" s="802"/>
      <c r="N57" s="803"/>
    </row>
    <row r="58" spans="1:14">
      <c r="A58" s="802"/>
      <c r="B58" s="802"/>
      <c r="C58" s="802"/>
      <c r="D58" s="802"/>
      <c r="E58" s="802"/>
      <c r="F58" s="802"/>
      <c r="G58" s="802"/>
      <c r="H58" s="802"/>
      <c r="I58" s="802"/>
      <c r="J58" s="802"/>
      <c r="K58" s="802"/>
      <c r="L58" s="802"/>
      <c r="M58" s="802"/>
      <c r="N58" s="803"/>
    </row>
    <row r="59" spans="1:14">
      <c r="A59" s="802"/>
      <c r="B59" s="802"/>
      <c r="C59" s="802"/>
      <c r="D59" s="802"/>
      <c r="E59" s="802"/>
      <c r="F59" s="802"/>
      <c r="G59" s="802"/>
      <c r="H59" s="802"/>
      <c r="I59" s="802"/>
      <c r="J59" s="802"/>
      <c r="K59" s="802"/>
      <c r="L59" s="802"/>
      <c r="M59" s="802"/>
      <c r="N59" s="803"/>
    </row>
    <row r="60" spans="1:14">
      <c r="A60" s="802"/>
      <c r="B60" s="802"/>
      <c r="C60" s="802"/>
      <c r="D60" s="802"/>
      <c r="E60" s="802"/>
      <c r="F60" s="802"/>
      <c r="G60" s="802"/>
      <c r="H60" s="802"/>
      <c r="I60" s="802"/>
      <c r="J60" s="802"/>
      <c r="K60" s="802"/>
      <c r="L60" s="802"/>
      <c r="M60" s="802"/>
      <c r="N60" s="803"/>
    </row>
    <row r="61" spans="1:14">
      <c r="A61" s="802"/>
      <c r="B61" s="802"/>
      <c r="C61" s="802"/>
      <c r="D61" s="802"/>
      <c r="E61" s="802"/>
      <c r="F61" s="802"/>
      <c r="G61" s="802"/>
      <c r="H61" s="802"/>
      <c r="I61" s="802"/>
      <c r="J61" s="802"/>
      <c r="K61" s="802"/>
      <c r="L61" s="802"/>
      <c r="M61" s="802"/>
      <c r="N61" s="803"/>
    </row>
    <row r="62" spans="1:14">
      <c r="A62" s="802"/>
      <c r="B62" s="802"/>
      <c r="C62" s="802"/>
      <c r="D62" s="802"/>
      <c r="E62" s="802"/>
      <c r="F62" s="802"/>
      <c r="G62" s="802"/>
      <c r="H62" s="802"/>
      <c r="I62" s="802"/>
      <c r="J62" s="802"/>
      <c r="K62" s="802"/>
      <c r="L62" s="802"/>
      <c r="M62" s="802"/>
      <c r="N62" s="803"/>
    </row>
    <row r="63" spans="1:14">
      <c r="A63" s="802"/>
      <c r="B63" s="802"/>
      <c r="C63" s="802"/>
      <c r="D63" s="802"/>
      <c r="E63" s="802"/>
      <c r="F63" s="802"/>
      <c r="G63" s="802"/>
      <c r="H63" s="802"/>
      <c r="I63" s="802"/>
      <c r="J63" s="802"/>
      <c r="K63" s="802"/>
      <c r="L63" s="802"/>
      <c r="M63" s="802"/>
      <c r="N63" s="803"/>
    </row>
    <row r="64" spans="1:14">
      <c r="A64" s="802"/>
      <c r="B64" s="802"/>
      <c r="C64" s="802"/>
      <c r="D64" s="802"/>
      <c r="E64" s="802"/>
      <c r="F64" s="802"/>
      <c r="G64" s="802"/>
      <c r="H64" s="802"/>
      <c r="I64" s="802"/>
      <c r="J64" s="802"/>
      <c r="K64" s="802"/>
      <c r="L64" s="802"/>
      <c r="M64" s="802"/>
      <c r="N64" s="803"/>
    </row>
    <row r="65" spans="1:14">
      <c r="A65" s="802"/>
      <c r="B65" s="802"/>
      <c r="C65" s="802"/>
      <c r="D65" s="802"/>
      <c r="E65" s="802"/>
      <c r="F65" s="802"/>
      <c r="G65" s="802"/>
      <c r="H65" s="802"/>
      <c r="I65" s="802"/>
      <c r="J65" s="802"/>
      <c r="K65" s="802"/>
      <c r="L65" s="802"/>
      <c r="M65" s="802"/>
      <c r="N65" s="803"/>
    </row>
    <row r="66" spans="1:14">
      <c r="A66" s="802"/>
      <c r="B66" s="802"/>
      <c r="C66" s="802"/>
      <c r="D66" s="802"/>
      <c r="E66" s="802"/>
      <c r="F66" s="802"/>
      <c r="G66" s="802"/>
      <c r="H66" s="802"/>
      <c r="I66" s="802"/>
      <c r="J66" s="802"/>
      <c r="K66" s="802"/>
      <c r="L66" s="802"/>
      <c r="M66" s="802"/>
      <c r="N66" s="803"/>
    </row>
    <row r="67" spans="1:14">
      <c r="A67" s="802"/>
      <c r="B67" s="802"/>
      <c r="C67" s="802"/>
      <c r="D67" s="802"/>
      <c r="E67" s="802"/>
      <c r="F67" s="802"/>
      <c r="G67" s="802"/>
      <c r="H67" s="802"/>
      <c r="I67" s="802"/>
      <c r="J67" s="802"/>
      <c r="K67" s="802"/>
      <c r="L67" s="802"/>
      <c r="M67" s="802"/>
      <c r="N67" s="803"/>
    </row>
    <row r="73" spans="1:14" ht="129.75" customHeight="1">
      <c r="A73" s="802"/>
      <c r="B73" s="802"/>
      <c r="C73" s="802"/>
      <c r="D73" s="802"/>
      <c r="E73" s="802"/>
      <c r="F73" s="802"/>
      <c r="G73" s="802"/>
      <c r="H73" s="802"/>
      <c r="I73" s="802"/>
      <c r="J73" s="802"/>
      <c r="K73" s="802"/>
      <c r="L73" s="802"/>
      <c r="M73" s="802"/>
      <c r="N73" s="80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pane ySplit="1" topLeftCell="A20" activePane="bottomLeft" state="frozen"/>
      <selection pane="bottomLeft" activeCell="M7" sqref="M7"/>
    </sheetView>
  </sheetViews>
  <sheetFormatPr baseColWidth="10" defaultColWidth="8.7265625" defaultRowHeight="14.5"/>
  <cols>
    <col min="1" max="1" width="13.26953125" bestFit="1" customWidth="1"/>
    <col min="2" max="2" width="10.81640625" bestFit="1" customWidth="1"/>
    <col min="3" max="3" width="13.81640625" style="4" customWidth="1"/>
    <col min="4" max="4" width="9.1796875" customWidth="1"/>
    <col min="6" max="6" width="7.453125" customWidth="1"/>
    <col min="8" max="8" width="11.26953125" customWidth="1"/>
    <col min="9" max="9" width="12.81640625" customWidth="1"/>
    <col min="10" max="10" width="12.453125" customWidth="1"/>
    <col min="11" max="11" width="9.7265625" customWidth="1"/>
    <col min="12" max="12" width="20" customWidth="1"/>
    <col min="13" max="13" width="27.453125" customWidth="1"/>
    <col min="14" max="14" width="35" bestFit="1" customWidth="1"/>
  </cols>
  <sheetData>
    <row r="1" spans="1:14" ht="48" customHeight="1">
      <c r="A1" s="395" t="s">
        <v>212</v>
      </c>
      <c r="B1" s="89" t="s">
        <v>213</v>
      </c>
      <c r="C1" s="89" t="s">
        <v>214</v>
      </c>
      <c r="D1" s="717" t="s">
        <v>215</v>
      </c>
      <c r="E1" s="396" t="s">
        <v>216</v>
      </c>
      <c r="F1" s="396" t="s">
        <v>217</v>
      </c>
      <c r="G1" s="631" t="s">
        <v>1241</v>
      </c>
      <c r="H1" s="689" t="s">
        <v>219</v>
      </c>
      <c r="I1" s="398" t="s">
        <v>220</v>
      </c>
      <c r="J1" s="481" t="s">
        <v>1242</v>
      </c>
      <c r="K1" s="481" t="s">
        <v>222</v>
      </c>
      <c r="L1" s="396" t="s">
        <v>223</v>
      </c>
      <c r="M1" s="396" t="s">
        <v>224</v>
      </c>
    </row>
    <row r="2" spans="1:14" s="5" customFormat="1" ht="18" customHeight="1">
      <c r="A2" s="552" t="s">
        <v>1114</v>
      </c>
      <c r="B2" s="471" t="s">
        <v>149</v>
      </c>
      <c r="C2" s="542">
        <v>44248</v>
      </c>
      <c r="D2" s="684">
        <v>44233</v>
      </c>
      <c r="E2" s="471"/>
      <c r="F2" s="684">
        <v>44230</v>
      </c>
      <c r="G2" s="693">
        <v>4.8611111111111049E-2</v>
      </c>
      <c r="H2" s="693">
        <f>G2</f>
        <v>4.8611111111111049E-2</v>
      </c>
      <c r="I2" s="693">
        <f>H2</f>
        <v>4.8611111111111049E-2</v>
      </c>
      <c r="J2" s="471" t="s">
        <v>519</v>
      </c>
      <c r="K2" s="471"/>
      <c r="L2" s="471"/>
      <c r="M2" s="476"/>
      <c r="N2" s="20" t="s">
        <v>1317</v>
      </c>
    </row>
    <row r="3" spans="1:14" s="5" customFormat="1">
      <c r="A3" s="536"/>
      <c r="C3" s="351"/>
      <c r="D3" s="671"/>
      <c r="F3" s="458">
        <v>44233</v>
      </c>
      <c r="G3" s="343">
        <v>7.6388888888888895E-2</v>
      </c>
      <c r="H3" s="344">
        <f t="shared" ref="H3:H7" si="0">G3</f>
        <v>7.6388888888888895E-2</v>
      </c>
      <c r="I3" s="344">
        <f>H3</f>
        <v>7.6388888888888895E-2</v>
      </c>
      <c r="J3" t="s">
        <v>519</v>
      </c>
      <c r="M3" s="468"/>
      <c r="N3"/>
    </row>
    <row r="4" spans="1:14" s="5" customFormat="1">
      <c r="A4" s="536"/>
      <c r="C4" s="351"/>
      <c r="D4" s="671"/>
      <c r="F4" s="458">
        <v>44233</v>
      </c>
      <c r="G4" s="343">
        <v>5.9027777777777735E-2</v>
      </c>
      <c r="H4" s="344">
        <f t="shared" si="0"/>
        <v>5.9027777777777735E-2</v>
      </c>
      <c r="I4" s="344">
        <f>H4</f>
        <v>5.9027777777777735E-2</v>
      </c>
      <c r="J4" t="s">
        <v>620</v>
      </c>
      <c r="M4" s="468"/>
    </row>
    <row r="5" spans="1:14">
      <c r="A5" s="497" t="s">
        <v>1085</v>
      </c>
      <c r="B5" s="462" t="s">
        <v>332</v>
      </c>
      <c r="C5" s="480">
        <v>44239</v>
      </c>
      <c r="D5" s="463">
        <v>44233</v>
      </c>
      <c r="E5" s="462"/>
      <c r="F5" s="463">
        <v>44233</v>
      </c>
      <c r="G5" s="678">
        <v>0.10416666666666652</v>
      </c>
      <c r="H5" s="693">
        <f t="shared" si="0"/>
        <v>0.10416666666666652</v>
      </c>
      <c r="I5" s="678">
        <f>H5</f>
        <v>0.10416666666666652</v>
      </c>
      <c r="J5" s="462" t="s">
        <v>291</v>
      </c>
      <c r="K5" s="462"/>
      <c r="L5" s="462" t="s">
        <v>24</v>
      </c>
      <c r="M5" s="464" t="s">
        <v>448</v>
      </c>
    </row>
    <row r="6" spans="1:14">
      <c r="A6" s="496"/>
      <c r="B6" t="s">
        <v>274</v>
      </c>
      <c r="C6" s="479">
        <v>44205</v>
      </c>
      <c r="D6" s="458"/>
      <c r="F6" s="458">
        <v>44234</v>
      </c>
      <c r="G6" s="343">
        <v>5.5555555555555525E-2</v>
      </c>
      <c r="H6" s="344">
        <f t="shared" si="0"/>
        <v>5.5555555555555525E-2</v>
      </c>
      <c r="I6" s="343">
        <f>H6</f>
        <v>5.5555555555555525E-2</v>
      </c>
      <c r="J6" t="s">
        <v>291</v>
      </c>
      <c r="L6" t="s">
        <v>1318</v>
      </c>
      <c r="M6" s="466"/>
    </row>
    <row r="7" spans="1:14" ht="29">
      <c r="A7" s="518"/>
      <c r="B7" s="534" t="s">
        <v>277</v>
      </c>
      <c r="C7" s="514">
        <v>44424</v>
      </c>
      <c r="D7" s="515"/>
      <c r="E7" s="534"/>
      <c r="F7" s="776">
        <v>44234</v>
      </c>
      <c r="G7" s="777">
        <v>4.1666666666666741E-2</v>
      </c>
      <c r="H7" s="778">
        <f t="shared" si="0"/>
        <v>4.1666666666666741E-2</v>
      </c>
      <c r="I7" s="778">
        <f>H7</f>
        <v>4.1666666666666741E-2</v>
      </c>
      <c r="J7" s="595" t="s">
        <v>622</v>
      </c>
      <c r="K7" s="534"/>
      <c r="L7" s="534" t="s">
        <v>1318</v>
      </c>
      <c r="M7" s="791" t="s">
        <v>1319</v>
      </c>
    </row>
    <row r="8" spans="1:14">
      <c r="A8" s="496" t="s">
        <v>1086</v>
      </c>
      <c r="B8" t="s">
        <v>22</v>
      </c>
      <c r="C8" s="479">
        <v>43913</v>
      </c>
      <c r="D8" s="458" t="s">
        <v>38</v>
      </c>
      <c r="F8" s="342"/>
      <c r="G8" s="342"/>
      <c r="H8" s="342"/>
      <c r="I8" s="342"/>
      <c r="J8" s="342"/>
      <c r="L8" t="s">
        <v>24</v>
      </c>
      <c r="M8" s="683" t="s">
        <v>1320</v>
      </c>
    </row>
    <row r="9" spans="1:14">
      <c r="A9" s="496"/>
      <c r="B9" t="s">
        <v>283</v>
      </c>
      <c r="C9" s="479">
        <v>43913</v>
      </c>
      <c r="D9" s="458" t="s">
        <v>38</v>
      </c>
      <c r="F9" s="342"/>
      <c r="G9" s="342"/>
      <c r="H9" s="342"/>
      <c r="I9" s="342"/>
      <c r="J9" s="342"/>
      <c r="L9" t="s">
        <v>24</v>
      </c>
      <c r="M9" s="683" t="s">
        <v>1320</v>
      </c>
    </row>
    <row r="10" spans="1:14">
      <c r="A10" s="497" t="s">
        <v>1089</v>
      </c>
      <c r="B10" s="462" t="s">
        <v>332</v>
      </c>
      <c r="C10" s="480">
        <v>44305</v>
      </c>
      <c r="D10" s="463">
        <v>44235</v>
      </c>
      <c r="E10" s="462"/>
      <c r="F10" s="779">
        <v>44234</v>
      </c>
      <c r="G10" s="780">
        <v>8.6805555555555469E-2</v>
      </c>
      <c r="H10" s="780">
        <f>G10</f>
        <v>8.6805555555555469E-2</v>
      </c>
      <c r="I10" s="780">
        <f>H10</f>
        <v>8.6805555555555469E-2</v>
      </c>
      <c r="J10" s="781" t="s">
        <v>625</v>
      </c>
      <c r="K10" s="462"/>
      <c r="L10" s="462" t="s">
        <v>655</v>
      </c>
      <c r="M10" s="464"/>
    </row>
    <row r="11" spans="1:14">
      <c r="A11" s="496"/>
      <c r="B11" t="s">
        <v>260</v>
      </c>
      <c r="C11" s="479">
        <v>44305</v>
      </c>
      <c r="D11" s="458"/>
      <c r="F11" s="458">
        <v>44235</v>
      </c>
      <c r="G11" s="343">
        <v>0.11805555555555547</v>
      </c>
      <c r="H11" s="343">
        <f t="shared" ref="H11:H12" si="1">G11</f>
        <v>0.11805555555555547</v>
      </c>
      <c r="I11" s="343">
        <f>H11</f>
        <v>0.11805555555555547</v>
      </c>
      <c r="J11" t="s">
        <v>293</v>
      </c>
      <c r="L11" t="s">
        <v>24</v>
      </c>
      <c r="M11" s="466"/>
    </row>
    <row r="12" spans="1:14">
      <c r="A12" s="496"/>
      <c r="B12" t="s">
        <v>324</v>
      </c>
      <c r="C12" s="479">
        <v>44310</v>
      </c>
      <c r="D12" s="458"/>
      <c r="F12" s="458">
        <v>44236</v>
      </c>
      <c r="G12" s="343">
        <v>4.5138888888888951E-2</v>
      </c>
      <c r="H12" s="343">
        <f t="shared" si="1"/>
        <v>4.5138888888888951E-2</v>
      </c>
      <c r="I12" s="343">
        <f>H12</f>
        <v>4.5138888888888951E-2</v>
      </c>
      <c r="J12" t="s">
        <v>294</v>
      </c>
      <c r="L12" t="s">
        <v>46</v>
      </c>
      <c r="M12" s="466"/>
    </row>
    <row r="13" spans="1:14">
      <c r="A13" s="518"/>
      <c r="B13" s="534" t="s">
        <v>231</v>
      </c>
      <c r="C13" s="514">
        <v>44490</v>
      </c>
      <c r="D13" s="515"/>
      <c r="E13" s="534"/>
      <c r="F13" s="534"/>
      <c r="G13" s="534"/>
      <c r="H13" s="534"/>
      <c r="I13" s="534"/>
      <c r="J13" s="534"/>
      <c r="K13" s="534"/>
      <c r="L13" s="534" t="s">
        <v>46</v>
      </c>
      <c r="M13" s="516"/>
      <c r="N13" s="458"/>
    </row>
    <row r="14" spans="1:14" s="5" customFormat="1" ht="29">
      <c r="A14" s="536" t="s">
        <v>1092</v>
      </c>
      <c r="B14" s="5" t="s">
        <v>332</v>
      </c>
      <c r="C14" s="351">
        <v>44246</v>
      </c>
      <c r="D14" s="671">
        <v>44236</v>
      </c>
      <c r="F14" s="458">
        <v>44236</v>
      </c>
      <c r="G14" s="343">
        <v>0.16666666666666663</v>
      </c>
      <c r="H14" s="343">
        <v>0.16666666666666663</v>
      </c>
      <c r="I14" s="344">
        <f>H14</f>
        <v>0.16666666666666663</v>
      </c>
      <c r="J14" t="s">
        <v>295</v>
      </c>
      <c r="L14" s="5" t="s">
        <v>655</v>
      </c>
      <c r="M14" s="474" t="s">
        <v>1321</v>
      </c>
    </row>
    <row r="15" spans="1:14">
      <c r="A15" s="496"/>
      <c r="B15" t="s">
        <v>260</v>
      </c>
      <c r="C15" s="479">
        <v>44367</v>
      </c>
      <c r="D15" s="458"/>
      <c r="F15" s="458">
        <v>44236</v>
      </c>
      <c r="G15" s="343">
        <v>1.388888888888884E-2</v>
      </c>
      <c r="H15" s="343">
        <v>1.388888888888884E-2</v>
      </c>
      <c r="I15" s="343">
        <f>H15</f>
        <v>1.388888888888884E-2</v>
      </c>
      <c r="J15" t="s">
        <v>295</v>
      </c>
      <c r="L15" t="s">
        <v>163</v>
      </c>
      <c r="M15" s="466"/>
    </row>
    <row r="16" spans="1:14">
      <c r="A16" s="496"/>
      <c r="B16" t="s">
        <v>225</v>
      </c>
      <c r="C16" s="479">
        <v>44431</v>
      </c>
      <c r="D16" s="458"/>
      <c r="F16" s="458">
        <v>44237</v>
      </c>
      <c r="G16" s="343">
        <v>4.5138888888888951E-2</v>
      </c>
      <c r="H16" s="343">
        <v>4.5138888888888951E-2</v>
      </c>
      <c r="I16" s="343">
        <f>H16</f>
        <v>4.5138888888888951E-2</v>
      </c>
      <c r="J16" t="s">
        <v>295</v>
      </c>
      <c r="L16" t="s">
        <v>46</v>
      </c>
      <c r="M16" s="466"/>
    </row>
    <row r="17" spans="1:14">
      <c r="A17" s="496"/>
      <c r="C17" s="479"/>
      <c r="D17" s="458"/>
      <c r="M17" s="466"/>
    </row>
    <row r="18" spans="1:14">
      <c r="A18" s="497" t="s">
        <v>1322</v>
      </c>
      <c r="B18" s="462" t="s">
        <v>260</v>
      </c>
      <c r="C18" s="480">
        <v>44309</v>
      </c>
      <c r="D18" s="463">
        <v>44237</v>
      </c>
      <c r="E18" s="462"/>
      <c r="F18" s="463">
        <v>44237</v>
      </c>
      <c r="G18" s="678">
        <v>2.0833333333333259E-2</v>
      </c>
      <c r="H18" s="678">
        <v>2.0833333333333259E-2</v>
      </c>
      <c r="I18" s="678">
        <f>H18</f>
        <v>2.0833333333333259E-2</v>
      </c>
      <c r="J18" s="462" t="s">
        <v>471</v>
      </c>
      <c r="K18" s="462"/>
      <c r="L18" s="462" t="s">
        <v>1323</v>
      </c>
      <c r="M18" s="464"/>
    </row>
    <row r="19" spans="1:14">
      <c r="A19" s="496"/>
      <c r="B19" t="s">
        <v>246</v>
      </c>
      <c r="C19" s="479">
        <v>44309</v>
      </c>
      <c r="D19" s="458"/>
      <c r="F19" s="458">
        <v>44237</v>
      </c>
      <c r="G19" s="343">
        <v>6.25E-2</v>
      </c>
      <c r="H19" s="343">
        <v>6.25E-2</v>
      </c>
      <c r="I19" s="343">
        <f>H19</f>
        <v>6.25E-2</v>
      </c>
      <c r="J19" t="s">
        <v>474</v>
      </c>
      <c r="L19" t="s">
        <v>46</v>
      </c>
      <c r="M19" s="466"/>
    </row>
    <row r="20" spans="1:14">
      <c r="A20" s="518"/>
      <c r="B20" s="534" t="s">
        <v>240</v>
      </c>
      <c r="C20" s="514">
        <v>44309</v>
      </c>
      <c r="D20" s="515"/>
      <c r="E20" s="534"/>
      <c r="F20" s="534"/>
      <c r="G20" s="534"/>
      <c r="H20" s="534"/>
      <c r="I20" s="534"/>
      <c r="J20" s="534"/>
      <c r="K20" s="534"/>
      <c r="L20" s="534" t="s">
        <v>46</v>
      </c>
      <c r="M20" s="516"/>
    </row>
    <row r="21" spans="1:14">
      <c r="A21" s="496" t="s">
        <v>1093</v>
      </c>
      <c r="B21" t="s">
        <v>332</v>
      </c>
      <c r="C21" s="479">
        <v>44248</v>
      </c>
      <c r="D21" s="458">
        <v>44238</v>
      </c>
      <c r="F21" s="458">
        <v>44238</v>
      </c>
      <c r="G21" s="343">
        <v>4.5138888888888895E-2</v>
      </c>
      <c r="H21" s="343">
        <v>4.5138888888888895E-2</v>
      </c>
      <c r="I21" s="343">
        <f t="shared" ref="I21:I26" si="2">H21</f>
        <v>4.5138888888888895E-2</v>
      </c>
      <c r="J21" t="s">
        <v>476</v>
      </c>
      <c r="L21" t="s">
        <v>24</v>
      </c>
      <c r="M21" s="466" t="s">
        <v>1025</v>
      </c>
    </row>
    <row r="22" spans="1:14">
      <c r="A22" s="496"/>
      <c r="B22" t="s">
        <v>298</v>
      </c>
      <c r="C22" s="479">
        <v>44433</v>
      </c>
      <c r="D22" s="458"/>
      <c r="F22" s="515">
        <v>44238</v>
      </c>
      <c r="G22" s="679">
        <v>9.0277777777777679E-2</v>
      </c>
      <c r="H22" s="679">
        <v>9.0277777777777679E-2</v>
      </c>
      <c r="I22" s="343">
        <f t="shared" si="2"/>
        <v>9.0277777777777679E-2</v>
      </c>
      <c r="J22" s="534" t="s">
        <v>299</v>
      </c>
      <c r="L22" t="s">
        <v>46</v>
      </c>
      <c r="M22" s="466"/>
    </row>
    <row r="23" spans="1:14">
      <c r="A23" s="497" t="s">
        <v>1324</v>
      </c>
      <c r="B23" s="462" t="s">
        <v>260</v>
      </c>
      <c r="C23" s="480">
        <v>44314</v>
      </c>
      <c r="D23" s="463">
        <v>44238</v>
      </c>
      <c r="E23" s="462"/>
      <c r="F23" s="463">
        <v>44238</v>
      </c>
      <c r="G23" s="678">
        <v>6.597222222222221E-2</v>
      </c>
      <c r="H23" s="678">
        <v>6.597222222222221E-2</v>
      </c>
      <c r="I23" s="678">
        <f t="shared" si="2"/>
        <v>6.597222222222221E-2</v>
      </c>
      <c r="J23" s="462" t="s">
        <v>478</v>
      </c>
      <c r="K23" s="462"/>
      <c r="L23" s="462" t="s">
        <v>661</v>
      </c>
      <c r="M23" s="464"/>
    </row>
    <row r="24" spans="1:14">
      <c r="A24" s="672" t="s">
        <v>974</v>
      </c>
      <c r="B24" s="673" t="s">
        <v>228</v>
      </c>
      <c r="C24" s="674">
        <v>44435</v>
      </c>
      <c r="D24" s="463">
        <v>44239</v>
      </c>
      <c r="E24" s="462"/>
      <c r="F24" s="463">
        <v>44239</v>
      </c>
      <c r="G24" s="678">
        <v>0.10416666666666663</v>
      </c>
      <c r="H24" s="678">
        <v>0.10416666666666663</v>
      </c>
      <c r="I24" s="678">
        <f t="shared" si="2"/>
        <v>0.10416666666666663</v>
      </c>
      <c r="J24" s="462" t="s">
        <v>480</v>
      </c>
      <c r="K24" s="462"/>
      <c r="L24" s="462" t="s">
        <v>46</v>
      </c>
      <c r="M24" s="464"/>
    </row>
    <row r="25" spans="1:14">
      <c r="A25" s="690"/>
      <c r="B25" s="691" t="s">
        <v>332</v>
      </c>
      <c r="C25" s="692">
        <v>44250</v>
      </c>
      <c r="D25" s="515"/>
      <c r="E25" s="534"/>
      <c r="F25" s="515">
        <v>44239</v>
      </c>
      <c r="G25" s="679">
        <v>6.5972222222222099E-2</v>
      </c>
      <c r="H25" s="679">
        <v>6.5972222222222099E-2</v>
      </c>
      <c r="I25" s="679">
        <f t="shared" si="2"/>
        <v>6.5972222222222099E-2</v>
      </c>
      <c r="J25" s="534" t="s">
        <v>480</v>
      </c>
      <c r="K25" s="534"/>
      <c r="L25" s="534" t="s">
        <v>655</v>
      </c>
      <c r="M25" s="516" t="s">
        <v>448</v>
      </c>
    </row>
    <row r="26" spans="1:14" s="5" customFormat="1">
      <c r="A26" s="675" t="s">
        <v>1325</v>
      </c>
      <c r="B26" s="676" t="s">
        <v>604</v>
      </c>
      <c r="C26" s="677">
        <v>44260</v>
      </c>
      <c r="D26" s="671">
        <v>44239</v>
      </c>
      <c r="F26" s="458">
        <v>44240</v>
      </c>
      <c r="G26" s="343">
        <v>5.555555555555558E-2</v>
      </c>
      <c r="H26" s="343">
        <v>5.555555555555558E-2</v>
      </c>
      <c r="I26" s="344">
        <f t="shared" si="2"/>
        <v>5.555555555555558E-2</v>
      </c>
      <c r="J26" s="462" t="s">
        <v>1326</v>
      </c>
      <c r="L26" s="5" t="s">
        <v>46</v>
      </c>
      <c r="M26" s="468"/>
    </row>
    <row r="27" spans="1:14" s="5" customFormat="1" ht="11.25" customHeight="1">
      <c r="A27" s="675"/>
      <c r="B27" s="676" t="s">
        <v>435</v>
      </c>
      <c r="C27" s="677">
        <v>44260</v>
      </c>
      <c r="D27" s="671"/>
      <c r="L27" s="5" t="s">
        <v>46</v>
      </c>
      <c r="M27" s="468"/>
    </row>
    <row r="28" spans="1:14" s="5" customFormat="1" ht="11.25" customHeight="1">
      <c r="A28" s="675"/>
      <c r="B28" s="676" t="s">
        <v>25</v>
      </c>
      <c r="C28" s="677">
        <v>44260</v>
      </c>
      <c r="D28" s="671"/>
      <c r="L28" s="5" t="s">
        <v>661</v>
      </c>
      <c r="M28" s="468"/>
    </row>
    <row r="29" spans="1:14">
      <c r="A29" s="672" t="s">
        <v>928</v>
      </c>
      <c r="B29" s="673" t="s">
        <v>332</v>
      </c>
      <c r="C29" s="688" t="s">
        <v>38</v>
      </c>
      <c r="D29" s="463">
        <v>44240</v>
      </c>
      <c r="E29" s="462"/>
      <c r="F29" s="463">
        <v>44240</v>
      </c>
      <c r="G29" s="678">
        <v>5.5555555555555469E-2</v>
      </c>
      <c r="H29" s="678">
        <v>5.5555555555555469E-2</v>
      </c>
      <c r="I29" s="678">
        <f>H29</f>
        <v>5.5555555555555469E-2</v>
      </c>
      <c r="J29" s="462" t="s">
        <v>361</v>
      </c>
      <c r="K29" s="678">
        <f>G29</f>
        <v>5.5555555555555469E-2</v>
      </c>
      <c r="L29" s="462" t="s">
        <v>24</v>
      </c>
      <c r="M29" s="464" t="s">
        <v>1327</v>
      </c>
    </row>
    <row r="30" spans="1:14" s="5" customFormat="1">
      <c r="A30" s="505"/>
      <c r="B30" s="490"/>
      <c r="C30" s="540"/>
      <c r="D30" s="685"/>
      <c r="E30" s="490"/>
      <c r="F30" s="685">
        <v>44240</v>
      </c>
      <c r="G30" s="694">
        <v>3.125E-2</v>
      </c>
      <c r="H30" s="694">
        <v>3.125E-2</v>
      </c>
      <c r="I30" s="694">
        <f>H30</f>
        <v>3.125E-2</v>
      </c>
      <c r="J30" s="490" t="s">
        <v>796</v>
      </c>
      <c r="K30" s="694">
        <f>G30</f>
        <v>3.125E-2</v>
      </c>
      <c r="L30" s="490"/>
      <c r="M30" s="495"/>
      <c r="N30" s="718"/>
    </row>
    <row r="31" spans="1:14" ht="43.5">
      <c r="C31" s="479"/>
      <c r="D31" s="458"/>
      <c r="G31" s="687" t="s">
        <v>233</v>
      </c>
      <c r="H31" s="450">
        <f>SUM(H2:H30)</f>
        <v>1.4583333333333326</v>
      </c>
    </row>
    <row r="32" spans="1:14" ht="29">
      <c r="C32" s="479"/>
      <c r="D32" s="458"/>
      <c r="G32" s="682" t="s">
        <v>234</v>
      </c>
      <c r="H32" s="761">
        <f>SUM(I2:I30)</f>
        <v>1.4583333333333326</v>
      </c>
      <c r="N32" s="458"/>
    </row>
    <row r="33" spans="3:12">
      <c r="C33" s="479"/>
      <c r="D33" s="458"/>
    </row>
    <row r="34" spans="3:12">
      <c r="C34" s="479"/>
      <c r="D34" s="458"/>
    </row>
    <row r="35" spans="3:12">
      <c r="C35" s="479"/>
      <c r="D35" s="458"/>
      <c r="L35" s="13"/>
    </row>
    <row r="36" spans="3:12">
      <c r="C36" s="479"/>
      <c r="D36" s="458"/>
    </row>
    <row r="37" spans="3:12">
      <c r="C37" s="479"/>
      <c r="D37" s="458"/>
    </row>
    <row r="38" spans="3:12">
      <c r="C38" s="479"/>
      <c r="D38" s="458"/>
    </row>
    <row r="39" spans="3:12">
      <c r="C39" s="479"/>
      <c r="D39" s="458"/>
    </row>
    <row r="40" spans="3:12">
      <c r="C40" s="479"/>
      <c r="D40" s="458"/>
    </row>
    <row r="41" spans="3:12">
      <c r="C41" s="479"/>
      <c r="D41" s="458"/>
    </row>
    <row r="42" spans="3:12">
      <c r="C42" s="479"/>
      <c r="D42" s="458"/>
    </row>
    <row r="43" spans="3:12">
      <c r="C43" s="479"/>
      <c r="D43" s="458"/>
    </row>
  </sheetData>
  <conditionalFormatting sqref="C8">
    <cfRule type="cellIs" dxfId="0" priority="1" operator="greaterThan">
      <formula>(TODAY())</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pane ySplit="1" topLeftCell="A2" activePane="bottomLeft" state="frozen"/>
      <selection pane="bottomLeft" activeCell="J56" sqref="J56"/>
    </sheetView>
  </sheetViews>
  <sheetFormatPr baseColWidth="10" defaultColWidth="8.7265625" defaultRowHeight="14.5"/>
  <cols>
    <col min="1" max="1" width="17.81640625" customWidth="1"/>
    <col min="2" max="2" width="9.81640625" bestFit="1" customWidth="1"/>
    <col min="3" max="3" width="11" customWidth="1"/>
    <col min="4" max="4" width="10.81640625" bestFit="1" customWidth="1"/>
    <col min="7" max="7" width="9.7265625" customWidth="1"/>
    <col min="8" max="8" width="6.7265625" customWidth="1"/>
    <col min="10" max="10" width="12.54296875" customWidth="1"/>
    <col min="11" max="11" width="22.1796875" bestFit="1" customWidth="1"/>
    <col min="12" max="12" width="10.54296875" customWidth="1"/>
    <col min="13" max="13" width="13" customWidth="1"/>
    <col min="14" max="14" width="27.26953125" customWidth="1"/>
  </cols>
  <sheetData>
    <row r="1" spans="1:14" ht="36">
      <c r="A1" s="395" t="s">
        <v>212</v>
      </c>
      <c r="B1" s="89" t="s">
        <v>213</v>
      </c>
      <c r="C1" s="89" t="s">
        <v>214</v>
      </c>
      <c r="D1" s="89" t="s">
        <v>215</v>
      </c>
      <c r="E1" s="396" t="s">
        <v>216</v>
      </c>
      <c r="F1" s="369" t="s">
        <v>235</v>
      </c>
      <c r="G1" s="396" t="s">
        <v>217</v>
      </c>
      <c r="H1" s="396" t="s">
        <v>1328</v>
      </c>
      <c r="I1" s="396" t="s">
        <v>236</v>
      </c>
      <c r="J1" s="398" t="s">
        <v>220</v>
      </c>
      <c r="K1" s="481" t="s">
        <v>1329</v>
      </c>
      <c r="L1" s="626" t="s">
        <v>239</v>
      </c>
      <c r="M1" s="576" t="s">
        <v>223</v>
      </c>
      <c r="N1" s="394" t="s">
        <v>224</v>
      </c>
    </row>
    <row r="2" spans="1:14">
      <c r="A2" s="497" t="s">
        <v>928</v>
      </c>
      <c r="B2" s="462" t="s">
        <v>332</v>
      </c>
      <c r="C2" s="480" t="s">
        <v>38</v>
      </c>
      <c r="D2" s="542">
        <v>44236</v>
      </c>
      <c r="E2" s="462"/>
      <c r="F2" s="462">
        <v>17.8</v>
      </c>
      <c r="G2" s="698">
        <v>44233</v>
      </c>
      <c r="H2" s="699">
        <v>13</v>
      </c>
      <c r="I2" s="700">
        <v>0.51300000000000001</v>
      </c>
      <c r="J2" s="754">
        <f>I2</f>
        <v>0.51300000000000001</v>
      </c>
      <c r="K2" s="701" t="s">
        <v>1330</v>
      </c>
      <c r="L2" s="700">
        <v>0.51300000000000001</v>
      </c>
      <c r="M2" s="602" t="s">
        <v>24</v>
      </c>
      <c r="N2" s="464" t="s">
        <v>584</v>
      </c>
    </row>
    <row r="3" spans="1:14">
      <c r="A3" s="496"/>
      <c r="C3" s="479"/>
      <c r="D3" s="351"/>
      <c r="G3" s="215">
        <v>44233</v>
      </c>
      <c r="H3" s="702">
        <v>14</v>
      </c>
      <c r="I3" s="703">
        <v>0.97899999999999998</v>
      </c>
      <c r="J3" s="755">
        <f>I3</f>
        <v>0.97899999999999998</v>
      </c>
      <c r="K3" s="704" t="s">
        <v>242</v>
      </c>
      <c r="L3" s="703">
        <v>0.97899999999999998</v>
      </c>
      <c r="M3" s="697"/>
      <c r="N3" s="466"/>
    </row>
    <row r="4" spans="1:14">
      <c r="A4" s="496"/>
      <c r="C4" s="479"/>
      <c r="D4" s="351"/>
      <c r="G4" s="215">
        <v>44233</v>
      </c>
      <c r="H4" s="702">
        <v>15</v>
      </c>
      <c r="I4" s="703">
        <v>0.99399999999999999</v>
      </c>
      <c r="J4" s="755">
        <f t="shared" ref="J4:J27" si="0">I4</f>
        <v>0.99399999999999999</v>
      </c>
      <c r="K4" s="704" t="s">
        <v>242</v>
      </c>
      <c r="L4" s="703">
        <v>0.99399999999999999</v>
      </c>
      <c r="M4" s="697"/>
      <c r="N4" s="466"/>
    </row>
    <row r="5" spans="1:14">
      <c r="A5" s="496"/>
      <c r="C5" s="479"/>
      <c r="D5" s="351"/>
      <c r="G5" s="215">
        <v>44233</v>
      </c>
      <c r="H5" s="702">
        <v>16</v>
      </c>
      <c r="I5" s="703">
        <v>7.0000000000000007E-2</v>
      </c>
      <c r="J5" s="755">
        <f t="shared" si="0"/>
        <v>7.0000000000000007E-2</v>
      </c>
      <c r="K5" s="704" t="s">
        <v>1331</v>
      </c>
      <c r="L5" s="703">
        <v>7.0000000000000007E-2</v>
      </c>
      <c r="M5" s="697"/>
      <c r="N5" s="466"/>
    </row>
    <row r="6" spans="1:14">
      <c r="A6" s="496"/>
      <c r="C6" s="479"/>
      <c r="D6" s="351"/>
      <c r="G6" s="215">
        <v>44233</v>
      </c>
      <c r="H6" s="702">
        <v>17</v>
      </c>
      <c r="I6" s="703">
        <v>0.19500000000000001</v>
      </c>
      <c r="J6" s="755">
        <f t="shared" si="0"/>
        <v>0.19500000000000001</v>
      </c>
      <c r="K6" s="704" t="s">
        <v>1332</v>
      </c>
      <c r="L6" s="703">
        <v>0.19500000000000001</v>
      </c>
      <c r="M6" s="697"/>
      <c r="N6" s="466"/>
    </row>
    <row r="7" spans="1:14">
      <c r="A7" s="496"/>
      <c r="C7" s="479"/>
      <c r="D7" s="351"/>
      <c r="G7" s="215">
        <v>44233</v>
      </c>
      <c r="H7" s="702">
        <v>18</v>
      </c>
      <c r="I7" s="703">
        <v>0.98299999999999998</v>
      </c>
      <c r="J7" s="755">
        <f t="shared" si="0"/>
        <v>0.98299999999999998</v>
      </c>
      <c r="K7" s="704" t="s">
        <v>1333</v>
      </c>
      <c r="L7" s="703">
        <v>0.98299999999999998</v>
      </c>
      <c r="M7" s="697"/>
      <c r="N7" s="466"/>
    </row>
    <row r="8" spans="1:14">
      <c r="A8" s="496"/>
      <c r="C8" s="479"/>
      <c r="D8" s="351"/>
      <c r="G8" s="215">
        <v>44233</v>
      </c>
      <c r="H8" s="702">
        <v>19</v>
      </c>
      <c r="I8" s="703">
        <v>0.99199999999999999</v>
      </c>
      <c r="J8" s="755">
        <f t="shared" si="0"/>
        <v>0.99199999999999999</v>
      </c>
      <c r="K8" s="704" t="s">
        <v>1333</v>
      </c>
      <c r="L8" s="703">
        <v>0.99199999999999999</v>
      </c>
      <c r="M8" s="697"/>
      <c r="N8" s="466"/>
    </row>
    <row r="9" spans="1:14">
      <c r="A9" s="496"/>
      <c r="C9" s="479"/>
      <c r="D9" s="351"/>
      <c r="G9" s="215">
        <v>44233</v>
      </c>
      <c r="H9" s="702">
        <v>20</v>
      </c>
      <c r="I9" s="703">
        <v>0.89400000000000002</v>
      </c>
      <c r="J9" s="755">
        <f t="shared" si="0"/>
        <v>0.89400000000000002</v>
      </c>
      <c r="K9" s="704" t="s">
        <v>1334</v>
      </c>
      <c r="L9" s="703">
        <v>0.89400000000000002</v>
      </c>
      <c r="M9" s="697"/>
      <c r="N9" s="466"/>
    </row>
    <row r="10" spans="1:14">
      <c r="A10" s="496"/>
      <c r="C10" s="479"/>
      <c r="D10" s="351"/>
      <c r="G10" s="215">
        <v>44234</v>
      </c>
      <c r="H10" s="702">
        <v>10</v>
      </c>
      <c r="I10" s="703">
        <v>7.2999999999999995E-2</v>
      </c>
      <c r="J10" s="755">
        <f t="shared" si="0"/>
        <v>7.2999999999999995E-2</v>
      </c>
      <c r="K10" s="704" t="s">
        <v>1332</v>
      </c>
      <c r="L10" s="703">
        <v>7.2999999999999995E-2</v>
      </c>
      <c r="M10" s="697"/>
      <c r="N10" s="466"/>
    </row>
    <row r="11" spans="1:14">
      <c r="A11" s="496"/>
      <c r="C11" s="479"/>
      <c r="D11" s="351"/>
      <c r="G11" s="215">
        <v>44234</v>
      </c>
      <c r="H11" s="702">
        <v>11</v>
      </c>
      <c r="I11" s="703">
        <v>0.89</v>
      </c>
      <c r="J11" s="755">
        <f t="shared" si="0"/>
        <v>0.89</v>
      </c>
      <c r="K11" s="704" t="s">
        <v>1333</v>
      </c>
      <c r="L11" s="703">
        <v>0.89</v>
      </c>
      <c r="M11" s="697"/>
      <c r="N11" s="466"/>
    </row>
    <row r="12" spans="1:14">
      <c r="A12" s="496"/>
      <c r="C12" s="479"/>
      <c r="D12" s="351"/>
      <c r="G12" s="215">
        <v>44234</v>
      </c>
      <c r="H12" s="702">
        <v>12</v>
      </c>
      <c r="I12" s="703">
        <v>0.998</v>
      </c>
      <c r="J12" s="755">
        <f t="shared" si="0"/>
        <v>0.998</v>
      </c>
      <c r="K12" s="704" t="s">
        <v>1333</v>
      </c>
      <c r="L12" s="703">
        <v>0.998</v>
      </c>
      <c r="M12" s="697"/>
      <c r="N12" s="466"/>
    </row>
    <row r="13" spans="1:14">
      <c r="A13" s="496"/>
      <c r="C13" s="479"/>
      <c r="D13" s="351"/>
      <c r="G13" s="215">
        <v>44234</v>
      </c>
      <c r="H13" s="702">
        <v>13</v>
      </c>
      <c r="I13" s="703">
        <v>0.99399999999999999</v>
      </c>
      <c r="J13" s="755">
        <f t="shared" si="0"/>
        <v>0.99399999999999999</v>
      </c>
      <c r="K13" s="704" t="s">
        <v>1333</v>
      </c>
      <c r="L13" s="703">
        <v>0.99399999999999999</v>
      </c>
      <c r="M13" s="697"/>
      <c r="N13" s="466"/>
    </row>
    <row r="14" spans="1:14">
      <c r="A14" s="496"/>
      <c r="C14" s="479"/>
      <c r="D14" s="351"/>
      <c r="G14" s="215">
        <v>44234</v>
      </c>
      <c r="H14" s="702">
        <v>14</v>
      </c>
      <c r="I14" s="703">
        <v>0.999</v>
      </c>
      <c r="J14" s="755">
        <f t="shared" si="0"/>
        <v>0.999</v>
      </c>
      <c r="K14" s="704" t="s">
        <v>1333</v>
      </c>
      <c r="L14" s="703">
        <v>0.999</v>
      </c>
      <c r="M14" s="697"/>
      <c r="N14" s="466"/>
    </row>
    <row r="15" spans="1:14">
      <c r="A15" s="496"/>
      <c r="C15" s="479"/>
      <c r="D15" s="351"/>
      <c r="G15" s="215">
        <v>44234</v>
      </c>
      <c r="H15" s="702">
        <v>15</v>
      </c>
      <c r="I15" s="703">
        <v>0.219</v>
      </c>
      <c r="J15" s="755">
        <f t="shared" si="0"/>
        <v>0.219</v>
      </c>
      <c r="K15" s="704" t="s">
        <v>1331</v>
      </c>
      <c r="L15" s="703">
        <v>0.219</v>
      </c>
      <c r="M15" s="697"/>
      <c r="N15" s="466"/>
    </row>
    <row r="16" spans="1:14">
      <c r="A16" s="496"/>
      <c r="C16" s="479"/>
      <c r="D16" s="351"/>
      <c r="G16" s="215">
        <v>44234</v>
      </c>
      <c r="H16" s="702">
        <v>17</v>
      </c>
      <c r="I16" s="703">
        <v>8.9999999999999993E-3</v>
      </c>
      <c r="J16" s="755">
        <f t="shared" si="0"/>
        <v>8.9999999999999993E-3</v>
      </c>
      <c r="K16" s="704" t="s">
        <v>1332</v>
      </c>
      <c r="L16" s="703">
        <v>8.9999999999999993E-3</v>
      </c>
      <c r="M16" s="697"/>
      <c r="N16" s="466"/>
    </row>
    <row r="17" spans="1:14">
      <c r="A17" s="496"/>
      <c r="C17" s="479"/>
      <c r="D17" s="351"/>
      <c r="G17" s="215">
        <v>44234</v>
      </c>
      <c r="H17" s="702">
        <v>18</v>
      </c>
      <c r="I17" s="703">
        <v>0.98299999999999998</v>
      </c>
      <c r="J17" s="755">
        <f t="shared" si="0"/>
        <v>0.98299999999999998</v>
      </c>
      <c r="K17" s="704" t="s">
        <v>1333</v>
      </c>
      <c r="L17" s="703">
        <v>0.98299999999999998</v>
      </c>
      <c r="M17" s="697"/>
      <c r="N17" s="466"/>
    </row>
    <row r="18" spans="1:14">
      <c r="A18" s="496"/>
      <c r="C18" s="479"/>
      <c r="D18" s="351"/>
      <c r="G18" s="215">
        <v>44234</v>
      </c>
      <c r="H18" s="702">
        <v>19</v>
      </c>
      <c r="I18" s="703">
        <v>0.98699999999999999</v>
      </c>
      <c r="J18" s="755">
        <f t="shared" si="0"/>
        <v>0.98699999999999999</v>
      </c>
      <c r="K18" s="704" t="s">
        <v>1333</v>
      </c>
      <c r="L18" s="703">
        <v>0.98699999999999999</v>
      </c>
      <c r="M18" s="697"/>
      <c r="N18" s="466"/>
    </row>
    <row r="19" spans="1:14">
      <c r="A19" s="496"/>
      <c r="C19" s="479"/>
      <c r="D19" s="351"/>
      <c r="G19" s="215">
        <v>44234</v>
      </c>
      <c r="H19" s="702">
        <v>20</v>
      </c>
      <c r="I19" s="703">
        <v>3.5000000000000003E-2</v>
      </c>
      <c r="J19" s="755">
        <f t="shared" si="0"/>
        <v>3.5000000000000003E-2</v>
      </c>
      <c r="K19" s="704" t="s">
        <v>1331</v>
      </c>
      <c r="L19" s="703">
        <v>3.5000000000000003E-2</v>
      </c>
      <c r="M19" s="697"/>
      <c r="N19" s="466"/>
    </row>
    <row r="20" spans="1:14">
      <c r="A20" s="496"/>
      <c r="C20" s="479"/>
      <c r="D20" s="351"/>
      <c r="G20" s="762">
        <v>44235</v>
      </c>
      <c r="H20" s="763">
        <v>14</v>
      </c>
      <c r="I20" s="764">
        <v>0.26100000000000001</v>
      </c>
      <c r="J20" s="765">
        <f t="shared" si="0"/>
        <v>0.26100000000000001</v>
      </c>
      <c r="K20" s="766" t="s">
        <v>1332</v>
      </c>
      <c r="L20" s="764">
        <v>0.26100000000000001</v>
      </c>
      <c r="M20" s="697"/>
      <c r="N20" s="737"/>
    </row>
    <row r="21" spans="1:14">
      <c r="A21" s="496"/>
      <c r="C21" s="479"/>
      <c r="D21" s="351"/>
      <c r="G21" s="762">
        <v>44235</v>
      </c>
      <c r="H21" s="763">
        <v>15</v>
      </c>
      <c r="I21" s="764">
        <v>0.17499999999999999</v>
      </c>
      <c r="J21" s="765">
        <f t="shared" si="0"/>
        <v>0.17499999999999999</v>
      </c>
      <c r="K21" s="766" t="s">
        <v>1335</v>
      </c>
      <c r="L21" s="764">
        <v>0.17499999999999999</v>
      </c>
      <c r="M21" s="697"/>
      <c r="N21" s="737"/>
    </row>
    <row r="22" spans="1:14">
      <c r="A22" s="496"/>
      <c r="C22" s="479"/>
      <c r="D22" s="351"/>
      <c r="G22" s="215">
        <v>44235</v>
      </c>
      <c r="H22" s="702">
        <v>17</v>
      </c>
      <c r="I22" s="703">
        <v>0.38100000000000001</v>
      </c>
      <c r="J22" s="755">
        <f t="shared" si="0"/>
        <v>0.38100000000000001</v>
      </c>
      <c r="K22" s="704" t="s">
        <v>1336</v>
      </c>
      <c r="L22" s="703">
        <v>0.38100000000000001</v>
      </c>
      <c r="M22" s="697"/>
      <c r="N22" s="466"/>
    </row>
    <row r="23" spans="1:14">
      <c r="A23" s="496"/>
      <c r="C23" s="479"/>
      <c r="D23" s="351"/>
      <c r="G23" s="215">
        <v>44236</v>
      </c>
      <c r="H23" s="702">
        <v>13</v>
      </c>
      <c r="I23" s="703">
        <v>0.28100000000000003</v>
      </c>
      <c r="J23" s="755">
        <f t="shared" si="0"/>
        <v>0.28100000000000003</v>
      </c>
      <c r="K23" s="704" t="s">
        <v>1332</v>
      </c>
      <c r="L23" s="703">
        <v>0.28100000000000003</v>
      </c>
      <c r="M23" s="697"/>
      <c r="N23" s="466"/>
    </row>
    <row r="24" spans="1:14">
      <c r="A24" s="496"/>
      <c r="C24" s="479"/>
      <c r="D24" s="351"/>
      <c r="G24" s="215">
        <v>44236</v>
      </c>
      <c r="H24" s="702">
        <v>14</v>
      </c>
      <c r="I24" s="703">
        <v>0.98399999999999999</v>
      </c>
      <c r="J24" s="755">
        <f t="shared" si="0"/>
        <v>0.98399999999999999</v>
      </c>
      <c r="K24" s="704" t="s">
        <v>1333</v>
      </c>
      <c r="L24" s="703">
        <v>0.98399999999999999</v>
      </c>
      <c r="M24" s="697"/>
      <c r="N24" s="466"/>
    </row>
    <row r="25" spans="1:14">
      <c r="A25" s="496"/>
      <c r="C25" s="479"/>
      <c r="D25" s="351"/>
      <c r="G25" s="215">
        <v>44236</v>
      </c>
      <c r="H25" s="702">
        <v>15</v>
      </c>
      <c r="I25" s="703">
        <v>0.98699999999999999</v>
      </c>
      <c r="J25" s="755">
        <f t="shared" si="0"/>
        <v>0.98699999999999999</v>
      </c>
      <c r="K25" s="704" t="s">
        <v>1333</v>
      </c>
      <c r="L25" s="703">
        <v>0.98699999999999999</v>
      </c>
      <c r="M25" s="697"/>
      <c r="N25" s="466"/>
    </row>
    <row r="26" spans="1:14">
      <c r="A26" s="496"/>
      <c r="C26" s="479"/>
      <c r="D26" s="351"/>
      <c r="G26" s="215">
        <v>44236</v>
      </c>
      <c r="H26" s="702">
        <v>16</v>
      </c>
      <c r="I26" s="703">
        <v>0.98299999999999998</v>
      </c>
      <c r="J26" s="755">
        <f t="shared" si="0"/>
        <v>0.98299999999999998</v>
      </c>
      <c r="K26" s="704" t="s">
        <v>1333</v>
      </c>
      <c r="L26" s="703">
        <v>0.98299999999999998</v>
      </c>
      <c r="M26" s="697"/>
      <c r="N26" s="466"/>
    </row>
    <row r="27" spans="1:14">
      <c r="A27" s="496"/>
      <c r="C27" s="479"/>
      <c r="D27" s="351"/>
      <c r="G27" s="215">
        <v>44236</v>
      </c>
      <c r="H27" s="702">
        <v>17</v>
      </c>
      <c r="I27" s="703">
        <v>0.99099999999999999</v>
      </c>
      <c r="J27" s="755">
        <f t="shared" si="0"/>
        <v>0.99099999999999999</v>
      </c>
      <c r="K27" s="704" t="s">
        <v>1333</v>
      </c>
      <c r="L27" s="703">
        <v>0.99099999999999999</v>
      </c>
      <c r="M27" s="697"/>
      <c r="N27" s="466"/>
    </row>
    <row r="28" spans="1:14">
      <c r="A28" s="518"/>
      <c r="B28" s="534"/>
      <c r="C28" s="514"/>
      <c r="D28" s="540"/>
      <c r="E28" s="534"/>
      <c r="F28" s="534"/>
      <c r="G28" s="738">
        <v>44236</v>
      </c>
      <c r="H28" s="739">
        <v>18</v>
      </c>
      <c r="I28" s="740">
        <v>0.215</v>
      </c>
      <c r="J28" s="756">
        <f>I28</f>
        <v>0.215</v>
      </c>
      <c r="K28" s="741" t="s">
        <v>1331</v>
      </c>
      <c r="L28" s="740">
        <v>0.215</v>
      </c>
      <c r="M28" s="603"/>
      <c r="N28" s="516"/>
    </row>
    <row r="29" spans="1:14">
      <c r="A29" s="496" t="s">
        <v>886</v>
      </c>
      <c r="B29" t="s">
        <v>332</v>
      </c>
      <c r="C29" s="479" t="s">
        <v>38</v>
      </c>
      <c r="D29" s="351"/>
      <c r="G29" s="234">
        <v>44237</v>
      </c>
      <c r="H29" s="705">
        <v>12</v>
      </c>
      <c r="I29" s="706">
        <v>0.84699999999999998</v>
      </c>
      <c r="J29" s="549"/>
      <c r="K29" s="707" t="s">
        <v>1332</v>
      </c>
      <c r="L29" s="549"/>
      <c r="M29" s="743" t="s">
        <v>24</v>
      </c>
      <c r="N29" s="683" t="s">
        <v>584</v>
      </c>
    </row>
    <row r="30" spans="1:14">
      <c r="A30" s="496"/>
      <c r="B30" t="s">
        <v>228</v>
      </c>
      <c r="C30" s="479">
        <v>44522</v>
      </c>
      <c r="D30" s="351"/>
      <c r="G30" s="234">
        <v>44237</v>
      </c>
      <c r="H30" s="705">
        <v>13</v>
      </c>
      <c r="I30" s="706">
        <v>0.99099999999999999</v>
      </c>
      <c r="J30" s="549"/>
      <c r="K30" s="707" t="s">
        <v>242</v>
      </c>
      <c r="L30" s="549"/>
      <c r="M30" s="743" t="s">
        <v>46</v>
      </c>
      <c r="N30" s="683"/>
    </row>
    <row r="31" spans="1:14">
      <c r="A31" s="496"/>
      <c r="C31" s="479"/>
      <c r="D31" s="351"/>
      <c r="G31" s="234">
        <v>44237</v>
      </c>
      <c r="H31" s="705">
        <v>14</v>
      </c>
      <c r="I31" s="706">
        <v>0.97099999999999997</v>
      </c>
      <c r="J31" s="549"/>
      <c r="K31" s="707" t="s">
        <v>242</v>
      </c>
      <c r="L31" s="549"/>
      <c r="M31" s="743"/>
      <c r="N31" s="683"/>
    </row>
    <row r="32" spans="1:14">
      <c r="A32" s="496"/>
      <c r="C32" s="479"/>
      <c r="D32" s="351"/>
      <c r="G32" s="234">
        <v>44237</v>
      </c>
      <c r="H32" s="705">
        <v>15</v>
      </c>
      <c r="I32" s="706">
        <v>0.999</v>
      </c>
      <c r="J32" s="549"/>
      <c r="K32" s="707" t="s">
        <v>242</v>
      </c>
      <c r="L32" s="549"/>
      <c r="M32" s="743"/>
      <c r="N32" s="683"/>
    </row>
    <row r="33" spans="1:14">
      <c r="A33" s="496"/>
      <c r="C33" s="479"/>
      <c r="D33" s="351"/>
      <c r="G33" s="234">
        <v>44237</v>
      </c>
      <c r="H33" s="705">
        <v>16</v>
      </c>
      <c r="I33" s="706">
        <v>0.71299999999999997</v>
      </c>
      <c r="J33" s="549"/>
      <c r="K33" s="707" t="s">
        <v>1337</v>
      </c>
      <c r="L33" s="549"/>
      <c r="M33" s="743"/>
      <c r="N33" s="683"/>
    </row>
    <row r="34" spans="1:14" s="5" customFormat="1" ht="29">
      <c r="A34" s="536"/>
      <c r="C34" s="351"/>
      <c r="D34" s="351"/>
      <c r="G34" s="250">
        <v>44238</v>
      </c>
      <c r="H34" s="712">
        <v>10</v>
      </c>
      <c r="I34" s="713">
        <v>0</v>
      </c>
      <c r="J34" s="340"/>
      <c r="K34" s="520" t="s">
        <v>1303</v>
      </c>
      <c r="M34" s="898"/>
      <c r="N34" s="714" t="s">
        <v>1338</v>
      </c>
    </row>
    <row r="35" spans="1:14">
      <c r="A35" s="496"/>
      <c r="C35" s="479"/>
      <c r="D35" s="351"/>
      <c r="G35" s="234">
        <v>44239</v>
      </c>
      <c r="H35" s="705">
        <v>19</v>
      </c>
      <c r="I35" s="706">
        <v>0.46899999999999997</v>
      </c>
      <c r="J35" s="549"/>
      <c r="K35" s="520" t="s">
        <v>1303</v>
      </c>
      <c r="M35" s="697"/>
      <c r="N35" s="466"/>
    </row>
    <row r="36" spans="1:14">
      <c r="A36" s="496"/>
      <c r="C36" s="479"/>
      <c r="D36" s="351"/>
      <c r="G36" s="234">
        <v>44239</v>
      </c>
      <c r="H36" s="705">
        <v>20</v>
      </c>
      <c r="I36" s="706">
        <v>0</v>
      </c>
      <c r="J36" s="549"/>
      <c r="K36" s="520" t="s">
        <v>1303</v>
      </c>
      <c r="M36" s="697"/>
      <c r="N36" s="466"/>
    </row>
    <row r="37" spans="1:14">
      <c r="A37" s="496"/>
      <c r="C37" s="479"/>
      <c r="D37" s="351"/>
      <c r="G37" s="234">
        <v>44240</v>
      </c>
      <c r="H37" s="705">
        <v>9</v>
      </c>
      <c r="I37" s="706">
        <v>0.22800000000000001</v>
      </c>
      <c r="J37" s="549"/>
      <c r="K37" s="707" t="s">
        <v>1339</v>
      </c>
      <c r="M37" s="697"/>
      <c r="N37" s="466"/>
    </row>
    <row r="38" spans="1:14">
      <c r="A38" s="496"/>
      <c r="C38" s="479"/>
      <c r="D38" s="351"/>
      <c r="G38" s="234">
        <v>44240</v>
      </c>
      <c r="H38" s="705">
        <v>10</v>
      </c>
      <c r="I38" s="706">
        <v>0.76800000000000002</v>
      </c>
      <c r="J38" s="549"/>
      <c r="K38" s="707" t="s">
        <v>1340</v>
      </c>
      <c r="M38" s="697"/>
      <c r="N38" s="466"/>
    </row>
    <row r="39" spans="1:14">
      <c r="A39" s="496"/>
      <c r="C39" s="479"/>
      <c r="D39" s="351"/>
      <c r="G39" s="234">
        <v>44240</v>
      </c>
      <c r="H39" s="705">
        <v>13</v>
      </c>
      <c r="I39" s="706">
        <v>0.34799999999999998</v>
      </c>
      <c r="J39" s="549"/>
      <c r="K39" s="707" t="s">
        <v>1341</v>
      </c>
      <c r="M39" s="697"/>
      <c r="N39" s="466"/>
    </row>
    <row r="40" spans="1:14">
      <c r="A40" s="496"/>
      <c r="C40" s="479"/>
      <c r="D40" s="351"/>
      <c r="G40" s="234">
        <v>44240</v>
      </c>
      <c r="H40" s="705">
        <v>14</v>
      </c>
      <c r="I40" s="706">
        <v>0.999</v>
      </c>
      <c r="J40" s="549"/>
      <c r="K40" s="772" t="s">
        <v>1342</v>
      </c>
      <c r="M40" s="697"/>
      <c r="N40" s="466"/>
    </row>
    <row r="41" spans="1:14">
      <c r="A41" s="496"/>
      <c r="C41" s="479"/>
      <c r="D41" s="351"/>
      <c r="G41" s="234">
        <v>44240</v>
      </c>
      <c r="H41" s="705">
        <v>15</v>
      </c>
      <c r="I41" s="706">
        <v>0.996</v>
      </c>
      <c r="J41" s="549"/>
      <c r="K41" s="772" t="s">
        <v>1342</v>
      </c>
      <c r="M41" s="697"/>
      <c r="N41" s="466"/>
    </row>
    <row r="42" spans="1:14">
      <c r="A42" s="496"/>
      <c r="C42" s="479"/>
      <c r="D42" s="351"/>
      <c r="G42" s="234">
        <v>44240</v>
      </c>
      <c r="H42" s="705">
        <v>16</v>
      </c>
      <c r="I42" s="706">
        <v>0.439</v>
      </c>
      <c r="J42" s="549"/>
      <c r="K42" s="707" t="s">
        <v>1340</v>
      </c>
      <c r="M42" s="697"/>
      <c r="N42" s="466"/>
    </row>
    <row r="43" spans="1:14">
      <c r="A43" s="496"/>
      <c r="C43" s="479"/>
      <c r="D43" s="351"/>
      <c r="G43" s="234">
        <v>44240</v>
      </c>
      <c r="H43" s="705">
        <v>18</v>
      </c>
      <c r="I43" s="706">
        <v>0.112</v>
      </c>
      <c r="J43" s="549"/>
      <c r="K43" s="520" t="s">
        <v>1303</v>
      </c>
      <c r="M43" s="697"/>
      <c r="N43" s="466"/>
    </row>
    <row r="44" spans="1:14">
      <c r="A44" s="496"/>
      <c r="C44" s="479"/>
      <c r="D44" s="351"/>
      <c r="G44" s="234">
        <v>44240</v>
      </c>
      <c r="H44" s="705">
        <v>19</v>
      </c>
      <c r="I44" s="706">
        <v>0.91600000000000004</v>
      </c>
      <c r="J44" s="549"/>
      <c r="K44" s="707" t="s">
        <v>1343</v>
      </c>
      <c r="M44" s="697"/>
      <c r="N44" s="466"/>
    </row>
    <row r="45" spans="1:14">
      <c r="A45" s="496"/>
      <c r="C45" s="479"/>
      <c r="D45" s="351"/>
      <c r="G45" s="234">
        <v>44240</v>
      </c>
      <c r="H45" s="705">
        <v>20</v>
      </c>
      <c r="I45" s="706">
        <v>4.9000000000000002E-2</v>
      </c>
      <c r="J45" s="549"/>
      <c r="K45" s="707" t="s">
        <v>1337</v>
      </c>
      <c r="M45" s="697"/>
      <c r="N45" s="466"/>
    </row>
    <row r="46" spans="1:14">
      <c r="A46" s="496"/>
      <c r="C46" s="479"/>
      <c r="D46" s="351"/>
      <c r="G46" s="234">
        <v>44241</v>
      </c>
      <c r="H46" s="705">
        <v>10</v>
      </c>
      <c r="I46" s="706">
        <v>0.64200000000000002</v>
      </c>
      <c r="J46" s="549"/>
      <c r="K46" s="707" t="s">
        <v>1339</v>
      </c>
      <c r="M46" s="697"/>
      <c r="N46" s="466"/>
    </row>
    <row r="47" spans="1:14">
      <c r="A47" s="496"/>
      <c r="C47" s="479"/>
      <c r="D47" s="351"/>
      <c r="G47" s="234">
        <v>44241</v>
      </c>
      <c r="H47" s="705">
        <v>11</v>
      </c>
      <c r="I47" s="706">
        <v>0.97299999999999998</v>
      </c>
      <c r="J47" s="549"/>
      <c r="K47" s="707" t="s">
        <v>242</v>
      </c>
      <c r="M47" s="697"/>
      <c r="N47" s="466"/>
    </row>
    <row r="48" spans="1:14">
      <c r="A48" s="496"/>
      <c r="C48" s="479"/>
      <c r="D48" s="351"/>
      <c r="G48" s="234">
        <v>44241</v>
      </c>
      <c r="H48" s="705">
        <v>12</v>
      </c>
      <c r="I48" s="706">
        <v>0.99099999999999999</v>
      </c>
      <c r="J48" s="549"/>
      <c r="K48" s="707" t="s">
        <v>242</v>
      </c>
      <c r="M48" s="697"/>
      <c r="N48" s="466"/>
    </row>
    <row r="49" spans="1:14">
      <c r="A49" s="496"/>
      <c r="C49" s="479"/>
      <c r="D49" s="351"/>
      <c r="G49" s="234">
        <v>44241</v>
      </c>
      <c r="H49" s="705">
        <v>13</v>
      </c>
      <c r="I49" s="706">
        <v>0.66700000000000004</v>
      </c>
      <c r="J49" s="549"/>
      <c r="K49" s="707" t="s">
        <v>1344</v>
      </c>
      <c r="M49" s="697"/>
      <c r="N49" s="466"/>
    </row>
    <row r="50" spans="1:14">
      <c r="A50" s="496"/>
      <c r="C50" s="479"/>
      <c r="D50" s="351"/>
      <c r="G50" s="234">
        <v>44241</v>
      </c>
      <c r="H50" s="705">
        <v>14</v>
      </c>
      <c r="I50" s="706">
        <v>0.432</v>
      </c>
      <c r="J50" s="549"/>
      <c r="K50" s="707" t="s">
        <v>1345</v>
      </c>
      <c r="M50" s="697"/>
      <c r="N50" s="466"/>
    </row>
    <row r="51" spans="1:14">
      <c r="A51" s="496"/>
      <c r="C51" s="479"/>
      <c r="D51" s="351"/>
      <c r="G51" s="234">
        <v>44241</v>
      </c>
      <c r="H51" s="705">
        <v>15</v>
      </c>
      <c r="I51" s="706">
        <v>0.99399999999999999</v>
      </c>
      <c r="J51" s="549"/>
      <c r="K51" s="707" t="s">
        <v>242</v>
      </c>
      <c r="M51" s="697"/>
      <c r="N51" s="466"/>
    </row>
    <row r="52" spans="1:14">
      <c r="A52" s="496"/>
      <c r="C52" s="479"/>
      <c r="D52" s="351"/>
      <c r="G52" s="234">
        <v>44241</v>
      </c>
      <c r="H52" s="705">
        <v>16</v>
      </c>
      <c r="I52" s="706">
        <v>0.98199999999999998</v>
      </c>
      <c r="J52" s="549"/>
      <c r="K52" s="707" t="s">
        <v>242</v>
      </c>
      <c r="M52" s="697"/>
      <c r="N52" s="466"/>
    </row>
    <row r="53" spans="1:14">
      <c r="A53" s="496"/>
      <c r="C53" s="479"/>
      <c r="D53" s="351"/>
      <c r="G53" s="234">
        <v>44241</v>
      </c>
      <c r="H53" s="705">
        <v>17</v>
      </c>
      <c r="I53" s="706">
        <v>0.97799999999999998</v>
      </c>
      <c r="J53" s="549"/>
      <c r="K53" s="707" t="s">
        <v>242</v>
      </c>
      <c r="M53" s="697"/>
      <c r="N53" s="466"/>
    </row>
    <row r="54" spans="1:14">
      <c r="A54" s="518"/>
      <c r="B54" s="534"/>
      <c r="C54" s="514"/>
      <c r="D54" s="540"/>
      <c r="E54" s="534"/>
      <c r="F54" s="534"/>
      <c r="G54" s="708">
        <v>44241</v>
      </c>
      <c r="H54" s="709">
        <v>18</v>
      </c>
      <c r="I54" s="710">
        <v>0.47599999999999998</v>
      </c>
      <c r="J54" s="570"/>
      <c r="K54" s="711" t="s">
        <v>1346</v>
      </c>
      <c r="L54" s="534"/>
      <c r="M54" s="603"/>
      <c r="N54" s="516"/>
    </row>
    <row r="55" spans="1:14" s="5" customFormat="1" ht="29">
      <c r="A55" s="715" t="s">
        <v>944</v>
      </c>
      <c r="B55" s="568" t="s">
        <v>260</v>
      </c>
      <c r="C55" s="540" t="s">
        <v>38</v>
      </c>
      <c r="D55" s="540"/>
      <c r="E55" s="490"/>
      <c r="F55" s="490"/>
      <c r="G55" s="490"/>
      <c r="H55" s="490"/>
      <c r="I55" s="490"/>
      <c r="J55" s="490"/>
      <c r="K55" s="490"/>
      <c r="L55" s="490"/>
      <c r="M55" s="716" t="s">
        <v>1347</v>
      </c>
      <c r="N55" s="495" t="s">
        <v>728</v>
      </c>
    </row>
    <row r="56" spans="1:14" ht="36">
      <c r="E56" s="664" t="s">
        <v>1348</v>
      </c>
      <c r="F56" s="628">
        <f>SUM(F2:F55)</f>
        <v>17.8</v>
      </c>
      <c r="I56" s="742" t="s">
        <v>234</v>
      </c>
      <c r="J56" s="757">
        <f>SUM(J2:J55)</f>
        <v>17.065000000000001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2"/>
  <sheetViews>
    <sheetView topLeftCell="A191" workbookViewId="0">
      <selection activeCell="F200" sqref="F200"/>
    </sheetView>
  </sheetViews>
  <sheetFormatPr baseColWidth="10" defaultColWidth="9.1796875" defaultRowHeight="14.5"/>
  <cols>
    <col min="1" max="1" width="11.81640625" customWidth="1"/>
    <col min="3" max="3" width="14" customWidth="1"/>
    <col min="4" max="4" width="10.81640625" customWidth="1"/>
    <col min="9" max="9" width="10.453125" bestFit="1" customWidth="1"/>
    <col min="13" max="13" width="28.54296875" customWidth="1"/>
    <col min="14" max="14" width="23.26953125" style="13" customWidth="1"/>
  </cols>
  <sheetData>
    <row r="1" spans="1:14" ht="74.25" customHeight="1">
      <c r="A1" s="90" t="s">
        <v>1349</v>
      </c>
      <c r="B1" s="90" t="s">
        <v>213</v>
      </c>
      <c r="C1" s="90" t="s">
        <v>214</v>
      </c>
      <c r="D1" s="90" t="s">
        <v>215</v>
      </c>
      <c r="E1" s="90" t="s">
        <v>1350</v>
      </c>
      <c r="F1" s="94" t="s">
        <v>1351</v>
      </c>
      <c r="G1" s="90" t="s">
        <v>217</v>
      </c>
      <c r="H1" s="90" t="s">
        <v>1328</v>
      </c>
      <c r="I1" s="90" t="s">
        <v>1352</v>
      </c>
      <c r="J1" s="90" t="s">
        <v>1353</v>
      </c>
      <c r="K1" s="92" t="s">
        <v>236</v>
      </c>
      <c r="L1" s="95" t="s">
        <v>220</v>
      </c>
      <c r="M1" s="95" t="s">
        <v>1354</v>
      </c>
      <c r="N1" s="96" t="s">
        <v>1355</v>
      </c>
    </row>
    <row r="2" spans="1:14">
      <c r="A2" s="97" t="s">
        <v>883</v>
      </c>
      <c r="B2" s="97" t="s">
        <v>1356</v>
      </c>
      <c r="C2" s="97" t="s">
        <v>1357</v>
      </c>
      <c r="D2" s="1054">
        <v>43864</v>
      </c>
      <c r="E2" s="1807">
        <v>11</v>
      </c>
      <c r="F2" s="1807">
        <v>12.5</v>
      </c>
      <c r="G2" s="98">
        <v>43864</v>
      </c>
      <c r="H2" s="99">
        <v>14</v>
      </c>
      <c r="I2" s="1056" t="s">
        <v>1358</v>
      </c>
      <c r="J2" s="100">
        <v>0.84499999999999997</v>
      </c>
      <c r="K2" s="100">
        <f>SUM(J2:J13)</f>
        <v>7.5919999999999996</v>
      </c>
      <c r="L2" s="101"/>
      <c r="M2" s="1809" t="s">
        <v>1359</v>
      </c>
      <c r="N2" s="102" t="s">
        <v>1360</v>
      </c>
    </row>
    <row r="3" spans="1:14" ht="29">
      <c r="A3" s="103"/>
      <c r="B3" s="103" t="s">
        <v>1361</v>
      </c>
      <c r="C3" s="103" t="s">
        <v>1357</v>
      </c>
      <c r="D3" s="1055">
        <v>43864</v>
      </c>
      <c r="E3" s="1808"/>
      <c r="F3" s="1808"/>
      <c r="G3" s="104">
        <v>43864</v>
      </c>
      <c r="H3" s="105">
        <v>15</v>
      </c>
      <c r="I3" s="313" t="s">
        <v>1362</v>
      </c>
      <c r="J3" s="106">
        <v>0.995</v>
      </c>
      <c r="K3" s="106"/>
      <c r="L3" s="107"/>
      <c r="M3" s="1805"/>
      <c r="N3" s="108"/>
    </row>
    <row r="4" spans="1:14">
      <c r="A4" s="103"/>
      <c r="B4" s="103"/>
      <c r="C4" s="103"/>
      <c r="D4" s="313"/>
      <c r="E4" s="313"/>
      <c r="F4" s="313"/>
      <c r="G4" s="104">
        <v>43864</v>
      </c>
      <c r="H4" s="105">
        <v>16</v>
      </c>
      <c r="I4" s="313" t="s">
        <v>1363</v>
      </c>
      <c r="J4" s="106">
        <v>0.997</v>
      </c>
      <c r="K4" s="106"/>
      <c r="L4" s="107"/>
      <c r="M4" s="1805"/>
      <c r="N4" s="108"/>
    </row>
    <row r="5" spans="1:14">
      <c r="A5" s="103"/>
      <c r="B5" s="103"/>
      <c r="C5" s="103"/>
      <c r="D5" s="313"/>
      <c r="E5" s="313"/>
      <c r="F5" s="313"/>
      <c r="G5" s="104">
        <v>43864</v>
      </c>
      <c r="H5" s="105">
        <v>17</v>
      </c>
      <c r="I5" s="313" t="s">
        <v>1364</v>
      </c>
      <c r="J5" s="106">
        <v>0.39700000000000002</v>
      </c>
      <c r="K5" s="106"/>
      <c r="L5" s="107"/>
      <c r="M5" s="1805"/>
      <c r="N5" s="108"/>
    </row>
    <row r="6" spans="1:14">
      <c r="A6" s="103"/>
      <c r="B6" s="103"/>
      <c r="C6" s="103"/>
      <c r="D6" s="313"/>
      <c r="E6" s="313"/>
      <c r="F6" s="313"/>
      <c r="G6" s="104">
        <v>43864</v>
      </c>
      <c r="H6" s="105">
        <v>18</v>
      </c>
      <c r="I6" s="313" t="s">
        <v>1365</v>
      </c>
      <c r="J6" s="106">
        <v>0.99399999999999999</v>
      </c>
      <c r="K6" s="106"/>
      <c r="L6" s="107"/>
      <c r="M6" s="1805" t="s">
        <v>1366</v>
      </c>
      <c r="N6" s="108"/>
    </row>
    <row r="7" spans="1:14">
      <c r="A7" s="103"/>
      <c r="B7" s="103"/>
      <c r="C7" s="103"/>
      <c r="D7" s="313"/>
      <c r="E7" s="313"/>
      <c r="F7" s="313"/>
      <c r="G7" s="104">
        <v>43864</v>
      </c>
      <c r="H7" s="105">
        <v>19</v>
      </c>
      <c r="I7" s="313" t="s">
        <v>1367</v>
      </c>
      <c r="J7" s="106">
        <v>0.56999999999999995</v>
      </c>
      <c r="K7" s="106"/>
      <c r="L7" s="107"/>
      <c r="M7" s="1805"/>
      <c r="N7" s="108"/>
    </row>
    <row r="8" spans="1:14">
      <c r="A8" s="103"/>
      <c r="B8" s="103"/>
      <c r="C8" s="103"/>
      <c r="D8" s="313"/>
      <c r="E8" s="313"/>
      <c r="F8" s="313"/>
      <c r="G8" s="104">
        <v>43864</v>
      </c>
      <c r="H8" s="105">
        <v>22</v>
      </c>
      <c r="I8" s="313" t="s">
        <v>1368</v>
      </c>
      <c r="J8" s="106">
        <v>0.32500000000000001</v>
      </c>
      <c r="K8" s="106"/>
      <c r="L8" s="107"/>
      <c r="M8" s="1060" t="s">
        <v>326</v>
      </c>
      <c r="N8" s="108"/>
    </row>
    <row r="9" spans="1:14">
      <c r="A9" s="103"/>
      <c r="B9" s="103"/>
      <c r="C9" s="103"/>
      <c r="D9" s="313"/>
      <c r="E9" s="313"/>
      <c r="F9" s="313"/>
      <c r="G9" s="104">
        <v>43865</v>
      </c>
      <c r="H9" s="105">
        <v>0</v>
      </c>
      <c r="I9" s="313" t="s">
        <v>1369</v>
      </c>
      <c r="J9" s="106">
        <v>0.48599999999999999</v>
      </c>
      <c r="K9" s="106"/>
      <c r="L9" s="107"/>
      <c r="M9" s="1805" t="s">
        <v>1370</v>
      </c>
      <c r="N9" s="108"/>
    </row>
    <row r="10" spans="1:14">
      <c r="A10" s="103"/>
      <c r="B10" s="103"/>
      <c r="C10" s="103"/>
      <c r="D10" s="313"/>
      <c r="E10" s="313"/>
      <c r="F10" s="313"/>
      <c r="G10" s="104">
        <v>43865</v>
      </c>
      <c r="H10" s="105">
        <v>1</v>
      </c>
      <c r="I10" s="313" t="s">
        <v>1371</v>
      </c>
      <c r="J10" s="106">
        <v>0.35799999999999998</v>
      </c>
      <c r="K10" s="106"/>
      <c r="L10" s="107"/>
      <c r="M10" s="1805"/>
      <c r="N10" s="108"/>
    </row>
    <row r="11" spans="1:14">
      <c r="A11" s="103"/>
      <c r="B11" s="103"/>
      <c r="C11" s="103"/>
      <c r="D11" s="313"/>
      <c r="E11" s="313"/>
      <c r="F11" s="313"/>
      <c r="G11" s="104">
        <v>43865</v>
      </c>
      <c r="H11" s="105">
        <v>2</v>
      </c>
      <c r="I11" s="313" t="s">
        <v>1372</v>
      </c>
      <c r="J11" s="106">
        <v>0.67400000000000004</v>
      </c>
      <c r="K11" s="106"/>
      <c r="L11" s="107"/>
      <c r="M11" s="1805" t="s">
        <v>1373</v>
      </c>
      <c r="N11" s="108"/>
    </row>
    <row r="12" spans="1:14">
      <c r="A12" s="103"/>
      <c r="B12" s="103"/>
      <c r="C12" s="103"/>
      <c r="D12" s="313"/>
      <c r="E12" s="313"/>
      <c r="F12" s="313"/>
      <c r="G12" s="104">
        <v>43865</v>
      </c>
      <c r="H12" s="105">
        <v>3</v>
      </c>
      <c r="I12" s="313" t="s">
        <v>1374</v>
      </c>
      <c r="J12" s="106">
        <v>0.94299999999999995</v>
      </c>
      <c r="K12" s="106"/>
      <c r="L12" s="107"/>
      <c r="M12" s="1805"/>
      <c r="N12" s="108"/>
    </row>
    <row r="13" spans="1:14">
      <c r="A13" s="109"/>
      <c r="B13" s="109"/>
      <c r="C13" s="109"/>
      <c r="D13" s="110"/>
      <c r="E13" s="110"/>
      <c r="F13" s="110"/>
      <c r="G13" s="111">
        <v>43865</v>
      </c>
      <c r="H13" s="112">
        <v>4</v>
      </c>
      <c r="I13" s="113" t="s">
        <v>147</v>
      </c>
      <c r="J13" s="114">
        <v>8.0000000000000002E-3</v>
      </c>
      <c r="K13" s="114"/>
      <c r="L13" s="115"/>
      <c r="M13" s="1806"/>
      <c r="N13" s="116"/>
    </row>
    <row r="14" spans="1:14" ht="29">
      <c r="A14" s="97" t="s">
        <v>1267</v>
      </c>
      <c r="B14" s="97" t="s">
        <v>25</v>
      </c>
      <c r="C14" s="1055">
        <v>43866</v>
      </c>
      <c r="D14" s="1055">
        <v>43865</v>
      </c>
      <c r="E14" s="1056">
        <v>12</v>
      </c>
      <c r="F14" s="1056">
        <v>6.3</v>
      </c>
      <c r="G14" s="98">
        <v>43865</v>
      </c>
      <c r="H14" s="99">
        <v>12</v>
      </c>
      <c r="I14" s="1056" t="s">
        <v>1375</v>
      </c>
      <c r="J14" s="100">
        <v>0.56899999999999995</v>
      </c>
      <c r="K14" s="100">
        <f>SUM(J14:J23,J25:J29)</f>
        <v>10.278000000000002</v>
      </c>
      <c r="L14" s="101"/>
      <c r="M14" s="1809" t="s">
        <v>327</v>
      </c>
      <c r="N14" s="102" t="s">
        <v>1360</v>
      </c>
    </row>
    <row r="15" spans="1:14">
      <c r="A15" s="103"/>
      <c r="B15" s="103"/>
      <c r="C15" s="103"/>
      <c r="D15" s="313"/>
      <c r="E15" s="313"/>
      <c r="F15" s="313"/>
      <c r="G15" s="104">
        <v>43865</v>
      </c>
      <c r="H15" s="105">
        <v>13</v>
      </c>
      <c r="I15" s="313" t="s">
        <v>1376</v>
      </c>
      <c r="J15" s="106">
        <v>0.995</v>
      </c>
      <c r="K15" s="106"/>
      <c r="L15" s="107"/>
      <c r="M15" s="1805"/>
      <c r="N15" s="108"/>
    </row>
    <row r="16" spans="1:14">
      <c r="A16" s="103"/>
      <c r="B16" s="103"/>
      <c r="C16" s="103"/>
      <c r="D16" s="313"/>
      <c r="E16" s="313"/>
      <c r="F16" s="313"/>
      <c r="G16" s="104">
        <v>43865</v>
      </c>
      <c r="H16" s="105">
        <v>14</v>
      </c>
      <c r="I16" s="313" t="s">
        <v>1377</v>
      </c>
      <c r="J16" s="106">
        <v>0.54900000000000004</v>
      </c>
      <c r="K16" s="106"/>
      <c r="L16" s="107"/>
      <c r="M16" s="1805"/>
      <c r="N16" s="108"/>
    </row>
    <row r="17" spans="1:14">
      <c r="A17" s="103"/>
      <c r="B17" s="103"/>
      <c r="C17" s="103"/>
      <c r="D17" s="313"/>
      <c r="E17" s="313"/>
      <c r="F17" s="313"/>
      <c r="G17" s="104">
        <v>43865</v>
      </c>
      <c r="H17" s="105">
        <v>15</v>
      </c>
      <c r="I17" s="313" t="s">
        <v>1378</v>
      </c>
      <c r="J17" s="106">
        <v>0.62</v>
      </c>
      <c r="K17" s="106"/>
      <c r="L17" s="107"/>
      <c r="M17" s="1805" t="s">
        <v>1379</v>
      </c>
      <c r="N17" s="108"/>
    </row>
    <row r="18" spans="1:14">
      <c r="A18" s="103"/>
      <c r="B18" s="103"/>
      <c r="C18" s="103"/>
      <c r="D18" s="313"/>
      <c r="E18" s="313"/>
      <c r="F18" s="313"/>
      <c r="G18" s="104">
        <v>43865</v>
      </c>
      <c r="H18" s="105">
        <v>16</v>
      </c>
      <c r="I18" s="313" t="s">
        <v>1380</v>
      </c>
      <c r="J18" s="106">
        <v>0.999</v>
      </c>
      <c r="K18" s="106"/>
      <c r="L18" s="107"/>
      <c r="M18" s="1805"/>
      <c r="N18" s="108"/>
    </row>
    <row r="19" spans="1:14">
      <c r="A19" s="103"/>
      <c r="B19" s="103"/>
      <c r="C19" s="103"/>
      <c r="D19" s="313"/>
      <c r="E19" s="313"/>
      <c r="F19" s="313"/>
      <c r="G19" s="104">
        <v>43865</v>
      </c>
      <c r="H19" s="105">
        <v>17</v>
      </c>
      <c r="I19" s="313" t="s">
        <v>1381</v>
      </c>
      <c r="J19" s="106">
        <v>0.99099999999999999</v>
      </c>
      <c r="K19" s="106"/>
      <c r="L19" s="107"/>
      <c r="M19" s="1805"/>
      <c r="N19" s="108"/>
    </row>
    <row r="20" spans="1:14">
      <c r="A20" s="103"/>
      <c r="B20" s="103"/>
      <c r="C20" s="103"/>
      <c r="D20" s="313"/>
      <c r="E20" s="313"/>
      <c r="F20" s="313"/>
      <c r="G20" s="104">
        <v>43865</v>
      </c>
      <c r="H20" s="105">
        <v>18</v>
      </c>
      <c r="I20" s="313" t="s">
        <v>1382</v>
      </c>
      <c r="J20" s="106">
        <v>0.998</v>
      </c>
      <c r="K20" s="106"/>
      <c r="L20" s="107"/>
      <c r="M20" s="1805"/>
      <c r="N20" s="108"/>
    </row>
    <row r="21" spans="1:14">
      <c r="A21" s="103"/>
      <c r="B21" s="103"/>
      <c r="C21" s="103"/>
      <c r="D21" s="313"/>
      <c r="E21" s="313"/>
      <c r="F21" s="313"/>
      <c r="G21" s="104">
        <v>43865</v>
      </c>
      <c r="H21" s="105">
        <v>19</v>
      </c>
      <c r="I21" s="313" t="s">
        <v>1383</v>
      </c>
      <c r="J21" s="106">
        <v>0.40300000000000002</v>
      </c>
      <c r="K21" s="106"/>
      <c r="L21" s="107"/>
      <c r="M21" s="1805"/>
      <c r="N21" s="108"/>
    </row>
    <row r="22" spans="1:14">
      <c r="A22" s="103"/>
      <c r="B22" s="103"/>
      <c r="C22" s="103"/>
      <c r="D22" s="313"/>
      <c r="E22" s="313"/>
      <c r="F22" s="313"/>
      <c r="G22" s="104">
        <v>43865</v>
      </c>
      <c r="H22" s="105">
        <v>20</v>
      </c>
      <c r="I22" s="313" t="s">
        <v>1384</v>
      </c>
      <c r="J22" s="106">
        <v>0.40100000000000002</v>
      </c>
      <c r="K22" s="106"/>
      <c r="L22" s="107"/>
      <c r="M22" s="1805" t="s">
        <v>1385</v>
      </c>
      <c r="N22" s="108"/>
    </row>
    <row r="23" spans="1:14">
      <c r="A23" s="103"/>
      <c r="B23" s="103"/>
      <c r="C23" s="103"/>
      <c r="D23" s="313"/>
      <c r="E23" s="313"/>
      <c r="F23" s="313"/>
      <c r="G23" s="104">
        <v>43865</v>
      </c>
      <c r="H23" s="105">
        <v>21</v>
      </c>
      <c r="I23" s="313" t="s">
        <v>1386</v>
      </c>
      <c r="J23" s="106">
        <v>0.223</v>
      </c>
      <c r="K23" s="106"/>
      <c r="L23" s="107"/>
      <c r="M23" s="1805"/>
      <c r="N23" s="108"/>
    </row>
    <row r="24" spans="1:14">
      <c r="A24" s="103"/>
      <c r="B24" s="103"/>
      <c r="C24" s="103"/>
      <c r="D24" s="117"/>
      <c r="E24" s="313"/>
      <c r="F24" s="313"/>
      <c r="G24" s="118">
        <v>43866</v>
      </c>
      <c r="H24" s="119">
        <v>13</v>
      </c>
      <c r="I24" s="120" t="s">
        <v>1387</v>
      </c>
      <c r="J24" s="121">
        <v>3.2000000000000001E-2</v>
      </c>
      <c r="K24" s="121"/>
      <c r="L24" s="107"/>
      <c r="M24" s="122" t="s">
        <v>1388</v>
      </c>
      <c r="N24" s="108"/>
    </row>
    <row r="25" spans="1:14">
      <c r="A25" s="103"/>
      <c r="B25" s="103"/>
      <c r="C25" s="103"/>
      <c r="D25" s="313"/>
      <c r="E25" s="313"/>
      <c r="F25" s="313"/>
      <c r="G25" s="104">
        <v>43867</v>
      </c>
      <c r="H25" s="105">
        <v>14</v>
      </c>
      <c r="I25" s="313" t="s">
        <v>1389</v>
      </c>
      <c r="J25" s="106">
        <v>0.29299999999999998</v>
      </c>
      <c r="K25" s="106"/>
      <c r="L25" s="106"/>
      <c r="M25" s="1805" t="s">
        <v>1390</v>
      </c>
      <c r="N25" s="108"/>
    </row>
    <row r="26" spans="1:14">
      <c r="A26" s="103"/>
      <c r="B26" s="103"/>
      <c r="C26" s="103"/>
      <c r="D26" s="313"/>
      <c r="E26" s="313"/>
      <c r="F26" s="313"/>
      <c r="G26" s="104">
        <v>43867</v>
      </c>
      <c r="H26" s="105">
        <v>15</v>
      </c>
      <c r="I26" s="313" t="s">
        <v>1391</v>
      </c>
      <c r="J26" s="106">
        <v>0.99199999999999999</v>
      </c>
      <c r="K26" s="106"/>
      <c r="L26" s="106"/>
      <c r="M26" s="1805"/>
      <c r="N26" s="145"/>
    </row>
    <row r="27" spans="1:14">
      <c r="A27" s="103"/>
      <c r="B27" s="103"/>
      <c r="C27" s="103"/>
      <c r="D27" s="313"/>
      <c r="E27" s="313"/>
      <c r="F27" s="313"/>
      <c r="G27" s="104">
        <v>43867</v>
      </c>
      <c r="H27" s="105">
        <v>16</v>
      </c>
      <c r="I27" s="313" t="s">
        <v>1392</v>
      </c>
      <c r="J27" s="106">
        <v>0.99299999999999999</v>
      </c>
      <c r="K27" s="106"/>
      <c r="L27" s="106"/>
      <c r="M27" s="1805"/>
      <c r="N27" s="145"/>
    </row>
    <row r="28" spans="1:14">
      <c r="A28" s="103"/>
      <c r="B28" s="103"/>
      <c r="C28" s="103"/>
      <c r="D28" s="313"/>
      <c r="E28" s="313"/>
      <c r="F28" s="313"/>
      <c r="G28" s="104">
        <v>43867</v>
      </c>
      <c r="H28" s="105">
        <v>17</v>
      </c>
      <c r="I28" s="313" t="s">
        <v>1393</v>
      </c>
      <c r="J28" s="106">
        <v>0.999</v>
      </c>
      <c r="K28" s="106"/>
      <c r="L28" s="106"/>
      <c r="M28" s="1805"/>
      <c r="N28" s="145"/>
    </row>
    <row r="29" spans="1:14">
      <c r="A29" s="109"/>
      <c r="B29" s="109"/>
      <c r="C29" s="109"/>
      <c r="D29" s="110"/>
      <c r="E29" s="110"/>
      <c r="F29" s="110"/>
      <c r="G29" s="111">
        <v>43867</v>
      </c>
      <c r="H29" s="123">
        <v>18</v>
      </c>
      <c r="I29" s="110" t="s">
        <v>1394</v>
      </c>
      <c r="J29" s="124">
        <v>0.253</v>
      </c>
      <c r="K29" s="124"/>
      <c r="L29" s="124"/>
      <c r="M29" s="1806"/>
      <c r="N29" s="146"/>
    </row>
    <row r="30" spans="1:14">
      <c r="A30" s="97" t="s">
        <v>1148</v>
      </c>
      <c r="B30" s="97" t="s">
        <v>260</v>
      </c>
      <c r="C30" s="125">
        <v>43870</v>
      </c>
      <c r="D30" s="1054">
        <v>43870</v>
      </c>
      <c r="E30" s="1056">
        <v>10</v>
      </c>
      <c r="F30" s="1056">
        <v>8.4</v>
      </c>
      <c r="G30" s="126">
        <v>43870</v>
      </c>
      <c r="H30" s="127">
        <v>10</v>
      </c>
      <c r="I30" s="128" t="s">
        <v>1395</v>
      </c>
      <c r="J30" s="129">
        <v>0.11600000000000001</v>
      </c>
      <c r="K30" s="129">
        <f>SUM(J30:J37,J39:J41)</f>
        <v>7.7769999999999992</v>
      </c>
      <c r="L30" s="129"/>
      <c r="M30" s="1809" t="s">
        <v>1396</v>
      </c>
      <c r="N30" s="102" t="s">
        <v>1360</v>
      </c>
    </row>
    <row r="31" spans="1:14">
      <c r="A31" s="103"/>
      <c r="B31" s="103"/>
      <c r="C31" s="103"/>
      <c r="D31" s="313"/>
      <c r="E31" s="313"/>
      <c r="F31" s="313"/>
      <c r="G31" s="104">
        <v>43870</v>
      </c>
      <c r="H31" s="105">
        <v>11</v>
      </c>
      <c r="I31" s="313" t="s">
        <v>1397</v>
      </c>
      <c r="J31" s="106">
        <v>0.99399999999999999</v>
      </c>
      <c r="K31" s="106"/>
      <c r="L31" s="106"/>
      <c r="M31" s="1805"/>
      <c r="N31" s="145"/>
    </row>
    <row r="32" spans="1:14">
      <c r="A32" s="103"/>
      <c r="B32" s="103"/>
      <c r="C32" s="103"/>
      <c r="D32" s="313"/>
      <c r="E32" s="313"/>
      <c r="F32" s="313"/>
      <c r="G32" s="104">
        <v>43870</v>
      </c>
      <c r="H32" s="105">
        <v>12</v>
      </c>
      <c r="I32" s="313" t="s">
        <v>1398</v>
      </c>
      <c r="J32" s="106">
        <v>0.99299999999999999</v>
      </c>
      <c r="K32" s="106"/>
      <c r="L32" s="106"/>
      <c r="M32" s="1805"/>
      <c r="N32" s="145"/>
    </row>
    <row r="33" spans="1:14">
      <c r="A33" s="103"/>
      <c r="B33" s="103"/>
      <c r="C33" s="103"/>
      <c r="D33" s="313"/>
      <c r="E33" s="313"/>
      <c r="F33" s="313"/>
      <c r="G33" s="104">
        <v>43870</v>
      </c>
      <c r="H33" s="105">
        <v>13</v>
      </c>
      <c r="I33" s="313" t="s">
        <v>1399</v>
      </c>
      <c r="J33" s="106">
        <v>0.72099999999999997</v>
      </c>
      <c r="K33" s="106"/>
      <c r="L33" s="106"/>
      <c r="M33" s="1805"/>
      <c r="N33" s="145"/>
    </row>
    <row r="34" spans="1:14">
      <c r="A34" s="103"/>
      <c r="B34" s="103"/>
      <c r="C34" s="103"/>
      <c r="D34" s="313"/>
      <c r="E34" s="313"/>
      <c r="F34" s="313"/>
      <c r="G34" s="104">
        <v>43870</v>
      </c>
      <c r="H34" s="105">
        <v>14</v>
      </c>
      <c r="I34" s="313" t="s">
        <v>1400</v>
      </c>
      <c r="J34" s="106">
        <v>0.61499999999999999</v>
      </c>
      <c r="K34" s="106"/>
      <c r="L34" s="106"/>
      <c r="M34" s="1805" t="s">
        <v>1401</v>
      </c>
      <c r="N34" s="145"/>
    </row>
    <row r="35" spans="1:14">
      <c r="A35" s="103"/>
      <c r="B35" s="103"/>
      <c r="C35" s="103"/>
      <c r="D35" s="313"/>
      <c r="E35" s="313"/>
      <c r="F35" s="313"/>
      <c r="G35" s="104">
        <v>43870</v>
      </c>
      <c r="H35" s="105">
        <v>15</v>
      </c>
      <c r="I35" s="313" t="s">
        <v>1376</v>
      </c>
      <c r="J35" s="106">
        <v>0.995</v>
      </c>
      <c r="K35" s="106"/>
      <c r="L35" s="106"/>
      <c r="M35" s="1805"/>
      <c r="N35" s="145"/>
    </row>
    <row r="36" spans="1:14">
      <c r="A36" s="103"/>
      <c r="B36" s="103"/>
      <c r="C36" s="103"/>
      <c r="D36" s="313"/>
      <c r="E36" s="313"/>
      <c r="F36" s="313"/>
      <c r="G36" s="104">
        <v>43870</v>
      </c>
      <c r="H36" s="105">
        <v>16</v>
      </c>
      <c r="I36" s="313" t="s">
        <v>1391</v>
      </c>
      <c r="J36" s="106">
        <v>0.99199999999999999</v>
      </c>
      <c r="K36" s="106"/>
      <c r="L36" s="106"/>
      <c r="M36" s="1805"/>
      <c r="N36" s="145"/>
    </row>
    <row r="37" spans="1:14">
      <c r="A37" s="103"/>
      <c r="B37" s="103"/>
      <c r="C37" s="103"/>
      <c r="D37" s="313"/>
      <c r="E37" s="313"/>
      <c r="F37" s="313"/>
      <c r="G37" s="104">
        <v>43870</v>
      </c>
      <c r="H37" s="105">
        <v>17</v>
      </c>
      <c r="I37" s="313" t="s">
        <v>1402</v>
      </c>
      <c r="J37" s="106">
        <v>0.61899999999999999</v>
      </c>
      <c r="K37" s="106"/>
      <c r="L37" s="106"/>
      <c r="M37" s="1805"/>
      <c r="N37" s="145"/>
    </row>
    <row r="38" spans="1:14">
      <c r="A38" s="103"/>
      <c r="B38" s="103"/>
      <c r="C38" s="103"/>
      <c r="D38" s="313"/>
      <c r="E38" s="313"/>
      <c r="F38" s="313"/>
      <c r="G38" s="118">
        <v>43870</v>
      </c>
      <c r="H38" s="119">
        <v>18</v>
      </c>
      <c r="I38" s="120" t="s">
        <v>1403</v>
      </c>
      <c r="J38" s="121">
        <v>0</v>
      </c>
      <c r="K38" s="121"/>
      <c r="L38" s="121"/>
      <c r="M38" s="1060"/>
      <c r="N38" s="145"/>
    </row>
    <row r="39" spans="1:14">
      <c r="A39" s="103"/>
      <c r="B39" s="103"/>
      <c r="C39" s="103"/>
      <c r="D39" s="313"/>
      <c r="E39" s="313"/>
      <c r="F39" s="313"/>
      <c r="G39" s="104">
        <v>43870</v>
      </c>
      <c r="H39" s="105">
        <v>19</v>
      </c>
      <c r="I39" s="313" t="s">
        <v>1404</v>
      </c>
      <c r="J39" s="106">
        <v>0.86599999999999999</v>
      </c>
      <c r="K39" s="106"/>
      <c r="L39" s="106"/>
      <c r="M39" s="1060" t="s">
        <v>1405</v>
      </c>
      <c r="N39" s="145"/>
    </row>
    <row r="40" spans="1:14">
      <c r="A40" s="103"/>
      <c r="B40" s="103"/>
      <c r="C40" s="103"/>
      <c r="D40" s="313"/>
      <c r="E40" s="313"/>
      <c r="F40" s="313"/>
      <c r="G40" s="104">
        <v>43870</v>
      </c>
      <c r="H40" s="105">
        <v>20</v>
      </c>
      <c r="I40" s="313" t="s">
        <v>1406</v>
      </c>
      <c r="J40" s="106">
        <v>4.3999999999999997E-2</v>
      </c>
      <c r="K40" s="106"/>
      <c r="L40" s="106"/>
      <c r="M40" s="1805" t="s">
        <v>1407</v>
      </c>
      <c r="N40" s="145"/>
    </row>
    <row r="41" spans="1:14">
      <c r="A41" s="109"/>
      <c r="B41" s="109"/>
      <c r="C41" s="109"/>
      <c r="D41" s="110"/>
      <c r="E41" s="110"/>
      <c r="F41" s="110"/>
      <c r="G41" s="111">
        <v>43870</v>
      </c>
      <c r="H41" s="123">
        <v>21</v>
      </c>
      <c r="I41" s="110" t="s">
        <v>1408</v>
      </c>
      <c r="J41" s="124">
        <v>0.82199999999999995</v>
      </c>
      <c r="K41" s="124"/>
      <c r="L41" s="124"/>
      <c r="M41" s="1806"/>
      <c r="N41" s="146"/>
    </row>
    <row r="42" spans="1:14" ht="29">
      <c r="A42" s="97" t="s">
        <v>919</v>
      </c>
      <c r="B42" s="97" t="s">
        <v>260</v>
      </c>
      <c r="C42" s="125">
        <v>43878</v>
      </c>
      <c r="D42" s="1054">
        <v>43881</v>
      </c>
      <c r="E42" s="1056">
        <v>9</v>
      </c>
      <c r="F42" s="1056">
        <v>5.5</v>
      </c>
      <c r="G42" s="126">
        <v>43871</v>
      </c>
      <c r="H42" s="127">
        <v>6</v>
      </c>
      <c r="I42" s="128" t="s">
        <v>1409</v>
      </c>
      <c r="J42" s="129">
        <v>3.4000000000000002E-2</v>
      </c>
      <c r="K42" s="129">
        <f>SUM(J42:J48)</f>
        <v>3.8729999999999998</v>
      </c>
      <c r="L42" s="129"/>
      <c r="M42" s="1810" t="s">
        <v>1410</v>
      </c>
      <c r="N42" s="102" t="s">
        <v>1360</v>
      </c>
    </row>
    <row r="43" spans="1:14">
      <c r="A43" s="103"/>
      <c r="B43" s="103"/>
      <c r="C43" s="103"/>
      <c r="D43" s="313"/>
      <c r="E43" s="313"/>
      <c r="F43" s="313"/>
      <c r="G43" s="104">
        <v>43871</v>
      </c>
      <c r="H43" s="105">
        <v>7</v>
      </c>
      <c r="I43" s="313" t="s">
        <v>1411</v>
      </c>
      <c r="J43" s="106">
        <v>0.753</v>
      </c>
      <c r="K43" s="106"/>
      <c r="L43" s="106"/>
      <c r="M43" s="1811"/>
      <c r="N43" s="145"/>
    </row>
    <row r="44" spans="1:14">
      <c r="A44" s="103"/>
      <c r="B44" s="103"/>
      <c r="C44" s="103"/>
      <c r="D44" s="313"/>
      <c r="E44" s="313"/>
      <c r="F44" s="313"/>
      <c r="G44" s="104">
        <v>43871</v>
      </c>
      <c r="H44" s="105">
        <v>8</v>
      </c>
      <c r="I44" s="313" t="s">
        <v>1412</v>
      </c>
      <c r="J44" s="106">
        <v>0.99299999999999999</v>
      </c>
      <c r="K44" s="106"/>
      <c r="L44" s="106"/>
      <c r="M44" s="1811"/>
      <c r="N44" s="145"/>
    </row>
    <row r="45" spans="1:14">
      <c r="A45" s="103"/>
      <c r="B45" s="103"/>
      <c r="C45" s="103"/>
      <c r="D45" s="313"/>
      <c r="E45" s="313"/>
      <c r="F45" s="313"/>
      <c r="G45" s="104">
        <v>43871</v>
      </c>
      <c r="H45" s="105">
        <v>9</v>
      </c>
      <c r="I45" s="313" t="s">
        <v>1413</v>
      </c>
      <c r="J45" s="106">
        <v>0.29799999999999999</v>
      </c>
      <c r="K45" s="106"/>
      <c r="L45" s="106"/>
      <c r="M45" s="1811"/>
      <c r="N45" s="145"/>
    </row>
    <row r="46" spans="1:14">
      <c r="A46" s="103"/>
      <c r="B46" s="103"/>
      <c r="C46" s="103"/>
      <c r="D46" s="313"/>
      <c r="E46" s="313"/>
      <c r="F46" s="313"/>
      <c r="G46" s="104">
        <v>43871</v>
      </c>
      <c r="H46" s="105">
        <v>10</v>
      </c>
      <c r="I46" s="313" t="s">
        <v>154</v>
      </c>
      <c r="J46" s="106">
        <v>0.55200000000000005</v>
      </c>
      <c r="K46" s="106"/>
      <c r="L46" s="106"/>
      <c r="M46" s="1805" t="s">
        <v>1414</v>
      </c>
      <c r="N46" s="145"/>
    </row>
    <row r="47" spans="1:14">
      <c r="A47" s="103"/>
      <c r="B47" s="103"/>
      <c r="C47" s="103"/>
      <c r="D47" s="313"/>
      <c r="E47" s="313"/>
      <c r="F47" s="313"/>
      <c r="G47" s="104">
        <v>43871</v>
      </c>
      <c r="H47" s="105">
        <v>11</v>
      </c>
      <c r="I47" s="313" t="s">
        <v>1415</v>
      </c>
      <c r="J47" s="106">
        <v>0.99299999999999999</v>
      </c>
      <c r="K47" s="106"/>
      <c r="L47" s="106"/>
      <c r="M47" s="1805"/>
      <c r="N47" s="145"/>
    </row>
    <row r="48" spans="1:14">
      <c r="A48" s="109"/>
      <c r="B48" s="109"/>
      <c r="C48" s="109"/>
      <c r="D48" s="110"/>
      <c r="E48" s="110"/>
      <c r="F48" s="110"/>
      <c r="G48" s="111">
        <v>43871</v>
      </c>
      <c r="H48" s="123">
        <v>12</v>
      </c>
      <c r="I48" s="110" t="s">
        <v>1416</v>
      </c>
      <c r="J48" s="124">
        <v>0.25</v>
      </c>
      <c r="K48" s="124"/>
      <c r="L48" s="124"/>
      <c r="M48" s="1806"/>
      <c r="N48" s="146"/>
    </row>
    <row r="49" spans="1:14" ht="24">
      <c r="A49" s="97" t="s">
        <v>1050</v>
      </c>
      <c r="B49" s="97" t="s">
        <v>260</v>
      </c>
      <c r="C49" s="125">
        <v>43879</v>
      </c>
      <c r="D49" s="1054">
        <v>43871</v>
      </c>
      <c r="E49" s="1056">
        <v>12</v>
      </c>
      <c r="F49" s="1056">
        <v>9.4</v>
      </c>
      <c r="G49" s="98">
        <v>43871</v>
      </c>
      <c r="H49" s="99">
        <v>13</v>
      </c>
      <c r="I49" s="1056" t="s">
        <v>1417</v>
      </c>
      <c r="J49" s="100">
        <v>0.94199999999999995</v>
      </c>
      <c r="K49" s="100">
        <f>SUM(J49:J61)</f>
        <v>10.593999999999998</v>
      </c>
      <c r="L49" s="100"/>
      <c r="M49" s="1059" t="s">
        <v>1418</v>
      </c>
      <c r="N49" s="102" t="s">
        <v>1360</v>
      </c>
    </row>
    <row r="50" spans="1:14">
      <c r="A50" s="103"/>
      <c r="B50" s="103"/>
      <c r="C50" s="103"/>
      <c r="D50" s="313"/>
      <c r="E50" s="313"/>
      <c r="F50" s="313"/>
      <c r="G50" s="104">
        <v>43871</v>
      </c>
      <c r="H50" s="105">
        <v>14</v>
      </c>
      <c r="I50" s="313" t="s">
        <v>1419</v>
      </c>
      <c r="J50" s="106">
        <v>0.497</v>
      </c>
      <c r="K50" s="106"/>
      <c r="L50" s="106"/>
      <c r="M50" s="1805" t="s">
        <v>1420</v>
      </c>
      <c r="N50" s="145"/>
    </row>
    <row r="51" spans="1:14">
      <c r="A51" s="103"/>
      <c r="B51" s="103"/>
      <c r="C51" s="103"/>
      <c r="D51" s="313"/>
      <c r="E51" s="313"/>
      <c r="F51" s="313"/>
      <c r="G51" s="104">
        <v>43871</v>
      </c>
      <c r="H51" s="105">
        <v>15</v>
      </c>
      <c r="I51" s="313" t="s">
        <v>1397</v>
      </c>
      <c r="J51" s="106">
        <v>0.99399999999999999</v>
      </c>
      <c r="K51" s="106"/>
      <c r="L51" s="106"/>
      <c r="M51" s="1805"/>
      <c r="N51" s="145"/>
    </row>
    <row r="52" spans="1:14">
      <c r="A52" s="103"/>
      <c r="B52" s="103"/>
      <c r="C52" s="103"/>
      <c r="D52" s="313"/>
      <c r="E52" s="313"/>
      <c r="F52" s="313"/>
      <c r="G52" s="104">
        <v>43871</v>
      </c>
      <c r="H52" s="105">
        <v>16</v>
      </c>
      <c r="I52" s="313" t="s">
        <v>1421</v>
      </c>
      <c r="J52" s="106">
        <v>0.997</v>
      </c>
      <c r="K52" s="106"/>
      <c r="L52" s="106"/>
      <c r="M52" s="1805"/>
      <c r="N52" s="145"/>
    </row>
    <row r="53" spans="1:14">
      <c r="A53" s="103"/>
      <c r="B53" s="103"/>
      <c r="C53" s="103"/>
      <c r="D53" s="313"/>
      <c r="E53" s="313"/>
      <c r="F53" s="313"/>
      <c r="G53" s="104">
        <v>43871</v>
      </c>
      <c r="H53" s="105">
        <v>17</v>
      </c>
      <c r="I53" s="313" t="s">
        <v>1422</v>
      </c>
      <c r="J53" s="106">
        <v>0.98899999999999999</v>
      </c>
      <c r="K53" s="106"/>
      <c r="L53" s="106"/>
      <c r="M53" s="1805"/>
      <c r="N53" s="145"/>
    </row>
    <row r="54" spans="1:14">
      <c r="A54" s="103"/>
      <c r="B54" s="103"/>
      <c r="C54" s="103"/>
      <c r="D54" s="313"/>
      <c r="E54" s="313"/>
      <c r="F54" s="313"/>
      <c r="G54" s="104">
        <v>43871</v>
      </c>
      <c r="H54" s="105">
        <v>18</v>
      </c>
      <c r="I54" s="313" t="s">
        <v>1423</v>
      </c>
      <c r="J54" s="106">
        <v>0.35199999999999998</v>
      </c>
      <c r="K54" s="106"/>
      <c r="L54" s="106"/>
      <c r="M54" s="1805"/>
      <c r="N54" s="145"/>
    </row>
    <row r="55" spans="1:14">
      <c r="A55" s="103"/>
      <c r="B55" s="103"/>
      <c r="C55" s="103"/>
      <c r="D55" s="313"/>
      <c r="E55" s="313"/>
      <c r="F55" s="313"/>
      <c r="G55" s="104">
        <v>43872</v>
      </c>
      <c r="H55" s="105">
        <v>7</v>
      </c>
      <c r="I55" s="313" t="s">
        <v>1424</v>
      </c>
      <c r="J55" s="106">
        <v>0.84799999999999998</v>
      </c>
      <c r="K55" s="106"/>
      <c r="L55" s="106"/>
      <c r="M55" s="1805" t="s">
        <v>1425</v>
      </c>
      <c r="N55" s="145"/>
    </row>
    <row r="56" spans="1:14">
      <c r="A56" s="103"/>
      <c r="B56" s="103"/>
      <c r="C56" s="103"/>
      <c r="D56" s="313"/>
      <c r="E56" s="313"/>
      <c r="F56" s="313"/>
      <c r="G56" s="104">
        <v>43872</v>
      </c>
      <c r="H56" s="105">
        <v>8</v>
      </c>
      <c r="I56" s="313" t="s">
        <v>1426</v>
      </c>
      <c r="J56" s="106">
        <v>0.995</v>
      </c>
      <c r="K56" s="106"/>
      <c r="L56" s="106"/>
      <c r="M56" s="1805"/>
      <c r="N56" s="145"/>
    </row>
    <row r="57" spans="1:14">
      <c r="A57" s="103"/>
      <c r="B57" s="103"/>
      <c r="C57" s="103"/>
      <c r="D57" s="313"/>
      <c r="E57" s="313"/>
      <c r="F57" s="313"/>
      <c r="G57" s="104">
        <v>43872</v>
      </c>
      <c r="H57" s="105">
        <v>9</v>
      </c>
      <c r="I57" s="313" t="s">
        <v>1427</v>
      </c>
      <c r="J57" s="106">
        <v>0.65</v>
      </c>
      <c r="K57" s="106"/>
      <c r="L57" s="106"/>
      <c r="M57" s="1805"/>
      <c r="N57" s="145"/>
    </row>
    <row r="58" spans="1:14">
      <c r="A58" s="103"/>
      <c r="B58" s="103"/>
      <c r="C58" s="103"/>
      <c r="D58" s="313"/>
      <c r="E58" s="313"/>
      <c r="F58" s="313"/>
      <c r="G58" s="104">
        <v>43872</v>
      </c>
      <c r="H58" s="105">
        <v>10</v>
      </c>
      <c r="I58" s="313" t="s">
        <v>1428</v>
      </c>
      <c r="J58" s="106">
        <v>0.96099999999999997</v>
      </c>
      <c r="K58" s="106"/>
      <c r="L58" s="106"/>
      <c r="M58" s="1805" t="s">
        <v>1429</v>
      </c>
      <c r="N58" s="145"/>
    </row>
    <row r="59" spans="1:14">
      <c r="A59" s="103"/>
      <c r="B59" s="103"/>
      <c r="C59" s="103"/>
      <c r="D59" s="313"/>
      <c r="E59" s="313"/>
      <c r="F59" s="313"/>
      <c r="G59" s="104">
        <v>43872</v>
      </c>
      <c r="H59" s="105">
        <v>11</v>
      </c>
      <c r="I59" s="313" t="s">
        <v>1362</v>
      </c>
      <c r="J59" s="106">
        <v>0.995</v>
      </c>
      <c r="K59" s="106"/>
      <c r="L59" s="106"/>
      <c r="M59" s="1805"/>
      <c r="N59" s="145"/>
    </row>
    <row r="60" spans="1:14">
      <c r="A60" s="103"/>
      <c r="B60" s="103"/>
      <c r="C60" s="103"/>
      <c r="D60" s="313"/>
      <c r="E60" s="313"/>
      <c r="F60" s="313"/>
      <c r="G60" s="104">
        <v>43872</v>
      </c>
      <c r="H60" s="105">
        <v>12</v>
      </c>
      <c r="I60" s="313" t="s">
        <v>1426</v>
      </c>
      <c r="J60" s="106">
        <v>0.995</v>
      </c>
      <c r="K60" s="106"/>
      <c r="L60" s="106"/>
      <c r="M60" s="1805"/>
      <c r="N60" s="145"/>
    </row>
    <row r="61" spans="1:14">
      <c r="A61" s="109"/>
      <c r="B61" s="109"/>
      <c r="C61" s="109"/>
      <c r="D61" s="110"/>
      <c r="E61" s="110"/>
      <c r="F61" s="110"/>
      <c r="G61" s="111">
        <v>43872</v>
      </c>
      <c r="H61" s="123">
        <v>13</v>
      </c>
      <c r="I61" s="110" t="s">
        <v>1430</v>
      </c>
      <c r="J61" s="124">
        <v>0.379</v>
      </c>
      <c r="K61" s="124"/>
      <c r="L61" s="124"/>
      <c r="M61" s="1806"/>
      <c r="N61" s="146"/>
    </row>
    <row r="62" spans="1:14">
      <c r="A62" s="101" t="s">
        <v>134</v>
      </c>
      <c r="B62" s="101" t="s">
        <v>332</v>
      </c>
      <c r="C62" s="1054">
        <v>43874</v>
      </c>
      <c r="D62" s="1054">
        <v>43875</v>
      </c>
      <c r="E62" s="1056">
        <v>10</v>
      </c>
      <c r="F62" s="1807">
        <v>10</v>
      </c>
      <c r="G62" s="314">
        <v>43874</v>
      </c>
      <c r="H62" s="315">
        <v>7</v>
      </c>
      <c r="I62" s="316" t="s">
        <v>1431</v>
      </c>
      <c r="J62" s="317">
        <v>0.51800000000000002</v>
      </c>
      <c r="K62" s="100">
        <f>SUM(J62:J76)</f>
        <v>9.7420000000000009</v>
      </c>
      <c r="L62" s="100"/>
      <c r="M62" s="1810" t="s">
        <v>1432</v>
      </c>
      <c r="N62" s="147" t="s">
        <v>1433</v>
      </c>
    </row>
    <row r="63" spans="1:14">
      <c r="A63" s="107"/>
      <c r="B63" s="107" t="s">
        <v>277</v>
      </c>
      <c r="C63" s="313"/>
      <c r="D63" s="1055">
        <v>43875</v>
      </c>
      <c r="E63" s="313"/>
      <c r="F63" s="1808"/>
      <c r="G63" s="104">
        <v>43874</v>
      </c>
      <c r="H63" s="105">
        <v>12</v>
      </c>
      <c r="I63" s="313" t="s">
        <v>1434</v>
      </c>
      <c r="J63" s="106">
        <v>0.17399999999999999</v>
      </c>
      <c r="K63" s="106"/>
      <c r="L63" s="106"/>
      <c r="M63" s="1811"/>
      <c r="N63" s="148"/>
    </row>
    <row r="64" spans="1:14">
      <c r="A64" s="107"/>
      <c r="B64" s="107" t="s">
        <v>552</v>
      </c>
      <c r="C64" s="313"/>
      <c r="D64" s="1055">
        <v>43875</v>
      </c>
      <c r="E64" s="313"/>
      <c r="F64" s="1808"/>
      <c r="G64" s="104">
        <v>43874</v>
      </c>
      <c r="H64" s="105">
        <v>13</v>
      </c>
      <c r="I64" s="313" t="s">
        <v>1435</v>
      </c>
      <c r="J64" s="106">
        <v>0.97699999999999998</v>
      </c>
      <c r="K64" s="106"/>
      <c r="L64" s="106"/>
      <c r="M64" s="1811"/>
      <c r="N64" s="148"/>
    </row>
    <row r="65" spans="1:14">
      <c r="A65" s="107"/>
      <c r="B65" s="107"/>
      <c r="C65" s="313"/>
      <c r="D65" s="313"/>
      <c r="E65" s="313"/>
      <c r="F65" s="313"/>
      <c r="G65" s="104">
        <v>43874</v>
      </c>
      <c r="H65" s="105">
        <v>14</v>
      </c>
      <c r="I65" s="313" t="s">
        <v>1436</v>
      </c>
      <c r="J65" s="106">
        <v>0.98799999999999999</v>
      </c>
      <c r="K65" s="106"/>
      <c r="L65" s="106"/>
      <c r="M65" s="1811"/>
      <c r="N65" s="148"/>
    </row>
    <row r="66" spans="1:14">
      <c r="A66" s="107"/>
      <c r="B66" s="107"/>
      <c r="C66" s="313"/>
      <c r="D66" s="313"/>
      <c r="E66" s="313"/>
      <c r="F66" s="313"/>
      <c r="G66" s="104">
        <v>43874</v>
      </c>
      <c r="H66" s="105">
        <v>15</v>
      </c>
      <c r="I66" s="313" t="s">
        <v>1437</v>
      </c>
      <c r="J66" s="106">
        <v>0.98799999999999999</v>
      </c>
      <c r="K66" s="106"/>
      <c r="L66" s="106"/>
      <c r="M66" s="1811"/>
      <c r="N66" s="148"/>
    </row>
    <row r="67" spans="1:14">
      <c r="A67" s="107"/>
      <c r="B67" s="107"/>
      <c r="C67" s="313"/>
      <c r="D67" s="313"/>
      <c r="E67" s="313"/>
      <c r="F67" s="313"/>
      <c r="G67" s="104">
        <v>43874</v>
      </c>
      <c r="H67" s="105">
        <v>16</v>
      </c>
      <c r="I67" s="313" t="s">
        <v>1438</v>
      </c>
      <c r="J67" s="106">
        <v>0.35799999999999998</v>
      </c>
      <c r="K67" s="106"/>
      <c r="L67" s="106"/>
      <c r="M67" s="1811"/>
      <c r="N67" s="148"/>
    </row>
    <row r="68" spans="1:14">
      <c r="A68" s="107"/>
      <c r="B68" s="107"/>
      <c r="C68" s="313"/>
      <c r="D68" s="313"/>
      <c r="E68" s="313"/>
      <c r="F68" s="313"/>
      <c r="G68" s="104">
        <v>43874</v>
      </c>
      <c r="H68" s="105">
        <v>17</v>
      </c>
      <c r="I68" s="313" t="s">
        <v>1439</v>
      </c>
      <c r="J68" s="106">
        <v>0.98499999999999999</v>
      </c>
      <c r="K68" s="106"/>
      <c r="L68" s="106"/>
      <c r="M68" s="1811"/>
      <c r="N68" s="148"/>
    </row>
    <row r="69" spans="1:14">
      <c r="A69" s="107"/>
      <c r="B69" s="107"/>
      <c r="C69" s="313"/>
      <c r="D69" s="313"/>
      <c r="E69" s="313"/>
      <c r="F69" s="313"/>
      <c r="G69" s="104">
        <v>43874</v>
      </c>
      <c r="H69" s="105">
        <v>18</v>
      </c>
      <c r="I69" s="313" t="s">
        <v>1440</v>
      </c>
      <c r="J69" s="106">
        <v>0.99099999999999999</v>
      </c>
      <c r="K69" s="106"/>
      <c r="L69" s="106"/>
      <c r="M69" s="1811"/>
      <c r="N69" s="148"/>
    </row>
    <row r="70" spans="1:14">
      <c r="A70" s="107"/>
      <c r="B70" s="107"/>
      <c r="C70" s="313"/>
      <c r="D70" s="313"/>
      <c r="E70" s="313"/>
      <c r="F70" s="313"/>
      <c r="G70" s="104">
        <v>43874</v>
      </c>
      <c r="H70" s="105">
        <v>19</v>
      </c>
      <c r="I70" s="313" t="s">
        <v>1441</v>
      </c>
      <c r="J70" s="106">
        <v>0.27300000000000002</v>
      </c>
      <c r="K70" s="106"/>
      <c r="L70" s="106"/>
      <c r="M70" s="1811" t="s">
        <v>1442</v>
      </c>
      <c r="N70" s="1813" t="s">
        <v>1443</v>
      </c>
    </row>
    <row r="71" spans="1:14">
      <c r="A71" s="107"/>
      <c r="B71" s="107"/>
      <c r="C71" s="313"/>
      <c r="D71" s="313"/>
      <c r="E71" s="313"/>
      <c r="F71" s="313"/>
      <c r="G71" s="104">
        <v>43874</v>
      </c>
      <c r="H71" s="105">
        <v>20</v>
      </c>
      <c r="I71" s="313" t="s">
        <v>1444</v>
      </c>
      <c r="J71" s="106">
        <v>0.182</v>
      </c>
      <c r="K71" s="106"/>
      <c r="L71" s="106"/>
      <c r="M71" s="1811"/>
      <c r="N71" s="1813"/>
    </row>
    <row r="72" spans="1:14">
      <c r="A72" s="107"/>
      <c r="B72" s="107"/>
      <c r="C72" s="313"/>
      <c r="D72" s="313"/>
      <c r="E72" s="313"/>
      <c r="F72" s="313"/>
      <c r="G72" s="104">
        <v>43874</v>
      </c>
      <c r="H72" s="105">
        <v>21</v>
      </c>
      <c r="I72" s="313" t="s">
        <v>1445</v>
      </c>
      <c r="J72" s="106">
        <v>0.88900000000000001</v>
      </c>
      <c r="K72" s="106"/>
      <c r="L72" s="106"/>
      <c r="M72" s="1052"/>
      <c r="N72" s="1062"/>
    </row>
    <row r="73" spans="1:14">
      <c r="A73" s="107"/>
      <c r="B73" s="107"/>
      <c r="C73" s="313"/>
      <c r="D73" s="313"/>
      <c r="E73" s="313"/>
      <c r="F73" s="313"/>
      <c r="G73" s="308">
        <v>43875</v>
      </c>
      <c r="H73" s="309">
        <v>9</v>
      </c>
      <c r="I73" s="310" t="s">
        <v>1403</v>
      </c>
      <c r="J73" s="311">
        <v>0</v>
      </c>
      <c r="K73" s="106"/>
      <c r="L73" s="106"/>
      <c r="M73" s="1052"/>
      <c r="N73" s="148"/>
    </row>
    <row r="74" spans="1:14">
      <c r="A74" s="107"/>
      <c r="B74" s="107"/>
      <c r="C74" s="313"/>
      <c r="D74" s="313"/>
      <c r="E74" s="313"/>
      <c r="F74" s="313"/>
      <c r="G74" s="104">
        <v>43875</v>
      </c>
      <c r="H74" s="105">
        <v>10</v>
      </c>
      <c r="I74" s="313" t="s">
        <v>1446</v>
      </c>
      <c r="J74" s="106">
        <v>0.53200000000000003</v>
      </c>
      <c r="K74" s="106"/>
      <c r="L74" s="106"/>
      <c r="M74" s="1811" t="s">
        <v>1447</v>
      </c>
      <c r="N74" s="148"/>
    </row>
    <row r="75" spans="1:14">
      <c r="A75" s="107"/>
      <c r="B75" s="107"/>
      <c r="C75" s="313"/>
      <c r="D75" s="313"/>
      <c r="E75" s="313"/>
      <c r="F75" s="313"/>
      <c r="G75" s="104">
        <v>43875</v>
      </c>
      <c r="H75" s="105">
        <v>11</v>
      </c>
      <c r="I75" s="313" t="s">
        <v>1448</v>
      </c>
      <c r="J75" s="106">
        <v>0.98699999999999999</v>
      </c>
      <c r="K75" s="106"/>
      <c r="L75" s="106"/>
      <c r="M75" s="1811"/>
      <c r="N75" s="148"/>
    </row>
    <row r="76" spans="1:14">
      <c r="A76" s="115"/>
      <c r="B76" s="115"/>
      <c r="C76" s="110"/>
      <c r="D76" s="110"/>
      <c r="E76" s="110"/>
      <c r="F76" s="110"/>
      <c r="G76" s="111">
        <v>43875</v>
      </c>
      <c r="H76" s="123">
        <v>12</v>
      </c>
      <c r="I76" s="110" t="s">
        <v>1449</v>
      </c>
      <c r="J76" s="124">
        <v>0.9</v>
      </c>
      <c r="K76" s="124"/>
      <c r="L76" s="124"/>
      <c r="M76" s="1812"/>
      <c r="N76" s="149"/>
    </row>
    <row r="77" spans="1:14">
      <c r="A77" s="107" t="s">
        <v>142</v>
      </c>
      <c r="B77" s="101" t="s">
        <v>260</v>
      </c>
      <c r="C77" s="1055">
        <v>43901</v>
      </c>
      <c r="D77" s="1055">
        <v>43875</v>
      </c>
      <c r="E77" s="1056">
        <v>3</v>
      </c>
      <c r="F77" s="1807">
        <v>4.3</v>
      </c>
      <c r="G77" s="98">
        <v>43875</v>
      </c>
      <c r="H77" s="99">
        <v>14</v>
      </c>
      <c r="I77" s="1056" t="s">
        <v>1450</v>
      </c>
      <c r="J77" s="100">
        <v>0.47499999999999998</v>
      </c>
      <c r="K77" s="100">
        <f>SUM(J77:J82)</f>
        <v>4.0440000000000005</v>
      </c>
      <c r="L77" s="100"/>
      <c r="M77" s="1810" t="s">
        <v>507</v>
      </c>
      <c r="N77" s="147" t="s">
        <v>1433</v>
      </c>
    </row>
    <row r="78" spans="1:14">
      <c r="A78" s="107"/>
      <c r="B78" s="107" t="s">
        <v>1451</v>
      </c>
      <c r="C78" s="1055">
        <v>43901</v>
      </c>
      <c r="D78" s="1055">
        <v>43875</v>
      </c>
      <c r="E78" s="313"/>
      <c r="F78" s="1808"/>
      <c r="G78" s="104">
        <v>43875</v>
      </c>
      <c r="H78" s="105">
        <v>15</v>
      </c>
      <c r="I78" s="313" t="s">
        <v>1452</v>
      </c>
      <c r="J78" s="106">
        <v>0.46500000000000002</v>
      </c>
      <c r="K78" s="106"/>
      <c r="L78" s="106"/>
      <c r="M78" s="1811"/>
      <c r="N78" s="148"/>
    </row>
    <row r="79" spans="1:14" ht="26">
      <c r="A79" s="107"/>
      <c r="B79" s="107"/>
      <c r="C79" s="313"/>
      <c r="D79" s="313"/>
      <c r="E79" s="313"/>
      <c r="F79" s="313"/>
      <c r="G79" s="104">
        <v>43875</v>
      </c>
      <c r="H79" s="105">
        <v>16</v>
      </c>
      <c r="I79" s="313" t="s">
        <v>1453</v>
      </c>
      <c r="J79" s="106">
        <v>0.99399999999999999</v>
      </c>
      <c r="K79" s="106"/>
      <c r="L79" s="106"/>
      <c r="M79" s="1811" t="s">
        <v>1454</v>
      </c>
      <c r="N79" s="148" t="s">
        <v>1455</v>
      </c>
    </row>
    <row r="80" spans="1:14">
      <c r="A80" s="107"/>
      <c r="B80" s="107"/>
      <c r="C80" s="313"/>
      <c r="D80" s="313"/>
      <c r="E80" s="313"/>
      <c r="F80" s="313"/>
      <c r="G80" s="104">
        <v>43875</v>
      </c>
      <c r="H80" s="105">
        <v>17</v>
      </c>
      <c r="I80" s="313" t="s">
        <v>1422</v>
      </c>
      <c r="J80" s="106">
        <v>0.98899999999999999</v>
      </c>
      <c r="K80" s="106"/>
      <c r="L80" s="106"/>
      <c r="M80" s="1811"/>
      <c r="N80" s="148"/>
    </row>
    <row r="81" spans="1:14">
      <c r="A81" s="107"/>
      <c r="B81" s="107"/>
      <c r="C81" s="313"/>
      <c r="D81" s="313"/>
      <c r="E81" s="313"/>
      <c r="F81" s="313"/>
      <c r="G81" s="104">
        <v>43875</v>
      </c>
      <c r="H81" s="105">
        <v>18</v>
      </c>
      <c r="I81" s="313" t="s">
        <v>1456</v>
      </c>
      <c r="J81" s="106">
        <v>0.98699999999999999</v>
      </c>
      <c r="K81" s="106"/>
      <c r="L81" s="106"/>
      <c r="M81" s="1811"/>
      <c r="N81" s="148"/>
    </row>
    <row r="82" spans="1:14">
      <c r="A82" s="115"/>
      <c r="B82" s="115"/>
      <c r="C82" s="110"/>
      <c r="D82" s="110"/>
      <c r="E82" s="110"/>
      <c r="F82" s="110"/>
      <c r="G82" s="111">
        <v>43875</v>
      </c>
      <c r="H82" s="123">
        <v>19</v>
      </c>
      <c r="I82" s="110" t="s">
        <v>1457</v>
      </c>
      <c r="J82" s="124">
        <v>0.13400000000000001</v>
      </c>
      <c r="K82" s="124"/>
      <c r="L82" s="124"/>
      <c r="M82" s="1812"/>
      <c r="N82" s="149"/>
    </row>
    <row r="83" spans="1:14">
      <c r="A83" s="101" t="s">
        <v>137</v>
      </c>
      <c r="B83" s="101" t="s">
        <v>332</v>
      </c>
      <c r="C83" s="1054">
        <v>43886</v>
      </c>
      <c r="D83" s="1054">
        <v>43878</v>
      </c>
      <c r="E83" s="1807">
        <v>12</v>
      </c>
      <c r="F83" s="1807">
        <v>13.7</v>
      </c>
      <c r="G83" s="98">
        <v>43876</v>
      </c>
      <c r="H83" s="99">
        <v>9</v>
      </c>
      <c r="I83" s="1056" t="s">
        <v>1458</v>
      </c>
      <c r="J83" s="100">
        <v>0.88</v>
      </c>
      <c r="K83" s="312">
        <f>SUM(J83:J96)</f>
        <v>10.132999999999999</v>
      </c>
      <c r="L83" s="100"/>
      <c r="M83" s="1810" t="s">
        <v>1459</v>
      </c>
      <c r="N83" s="147" t="s">
        <v>1433</v>
      </c>
    </row>
    <row r="84" spans="1:14">
      <c r="A84" s="107"/>
      <c r="B84" s="107" t="s">
        <v>260</v>
      </c>
      <c r="C84" s="1055">
        <v>43910</v>
      </c>
      <c r="D84" s="1055">
        <v>43878</v>
      </c>
      <c r="E84" s="1808"/>
      <c r="F84" s="1808"/>
      <c r="G84" s="104">
        <v>43876</v>
      </c>
      <c r="H84" s="105">
        <v>10</v>
      </c>
      <c r="I84" s="313" t="s">
        <v>1381</v>
      </c>
      <c r="J84" s="106">
        <v>0.99099999999999999</v>
      </c>
      <c r="K84" s="106"/>
      <c r="L84" s="106"/>
      <c r="M84" s="1811"/>
      <c r="N84" s="148"/>
    </row>
    <row r="85" spans="1:14">
      <c r="A85" s="107"/>
      <c r="B85" s="107" t="s">
        <v>277</v>
      </c>
      <c r="C85" s="1055">
        <v>43909</v>
      </c>
      <c r="D85" s="1055">
        <v>43878</v>
      </c>
      <c r="E85" s="1808"/>
      <c r="F85" s="1808"/>
      <c r="G85" s="104">
        <v>43876</v>
      </c>
      <c r="H85" s="105">
        <v>11</v>
      </c>
      <c r="I85" s="313" t="s">
        <v>1460</v>
      </c>
      <c r="J85" s="106">
        <v>0.27200000000000002</v>
      </c>
      <c r="K85" s="106"/>
      <c r="L85" s="106"/>
      <c r="M85" s="1811"/>
      <c r="N85" s="148"/>
    </row>
    <row r="86" spans="1:14">
      <c r="A86" s="107"/>
      <c r="B86" s="107"/>
      <c r="C86" s="313"/>
      <c r="D86" s="313"/>
      <c r="E86" s="313"/>
      <c r="F86" s="313"/>
      <c r="G86" s="104">
        <v>43878</v>
      </c>
      <c r="H86" s="105">
        <v>6</v>
      </c>
      <c r="I86" s="313" t="s">
        <v>1461</v>
      </c>
      <c r="J86" s="106">
        <v>8.2000000000000003E-2</v>
      </c>
      <c r="K86" s="106"/>
      <c r="L86" s="106"/>
      <c r="M86" s="1811" t="s">
        <v>1462</v>
      </c>
      <c r="N86" s="148"/>
    </row>
    <row r="87" spans="1:14">
      <c r="A87" s="107"/>
      <c r="B87" s="107"/>
      <c r="C87" s="313"/>
      <c r="D87" s="313"/>
      <c r="E87" s="313"/>
      <c r="F87" s="313"/>
      <c r="G87" s="104">
        <v>43878</v>
      </c>
      <c r="H87" s="105">
        <v>7</v>
      </c>
      <c r="I87" s="313" t="s">
        <v>1463</v>
      </c>
      <c r="J87" s="106">
        <v>0.99099999999999999</v>
      </c>
      <c r="K87" s="106"/>
      <c r="L87" s="106"/>
      <c r="M87" s="1811"/>
      <c r="N87" s="148"/>
    </row>
    <row r="88" spans="1:14">
      <c r="A88" s="107"/>
      <c r="B88" s="107"/>
      <c r="C88" s="313"/>
      <c r="D88" s="313"/>
      <c r="E88" s="313"/>
      <c r="F88" s="313"/>
      <c r="G88" s="104">
        <v>43878</v>
      </c>
      <c r="H88" s="105">
        <v>8</v>
      </c>
      <c r="I88" s="313" t="s">
        <v>1464</v>
      </c>
      <c r="J88" s="106">
        <v>0.98299999999999998</v>
      </c>
      <c r="K88" s="106"/>
      <c r="L88" s="106"/>
      <c r="M88" s="1811"/>
      <c r="N88" s="148"/>
    </row>
    <row r="89" spans="1:14">
      <c r="A89" s="107"/>
      <c r="B89" s="107"/>
      <c r="C89" s="313"/>
      <c r="D89" s="313"/>
      <c r="E89" s="313"/>
      <c r="F89" s="313"/>
      <c r="G89" s="104">
        <v>43878</v>
      </c>
      <c r="H89" s="105">
        <v>9</v>
      </c>
      <c r="I89" s="313" t="s">
        <v>1465</v>
      </c>
      <c r="J89" s="106">
        <v>0.98299999999999998</v>
      </c>
      <c r="K89" s="106"/>
      <c r="L89" s="106"/>
      <c r="M89" s="1811"/>
      <c r="N89" s="148"/>
    </row>
    <row r="90" spans="1:14">
      <c r="A90" s="107"/>
      <c r="B90" s="107"/>
      <c r="C90" s="313"/>
      <c r="D90" s="313"/>
      <c r="E90" s="313"/>
      <c r="F90" s="313"/>
      <c r="G90" s="104">
        <v>43878</v>
      </c>
      <c r="H90" s="105">
        <v>10</v>
      </c>
      <c r="I90" s="313" t="s">
        <v>1466</v>
      </c>
      <c r="J90" s="106">
        <v>0.98699999999999999</v>
      </c>
      <c r="K90" s="106"/>
      <c r="L90" s="106"/>
      <c r="M90" s="1811"/>
      <c r="N90" s="148"/>
    </row>
    <row r="91" spans="1:14">
      <c r="A91" s="107"/>
      <c r="B91" s="107"/>
      <c r="C91" s="313"/>
      <c r="D91" s="313"/>
      <c r="E91" s="313"/>
      <c r="F91" s="313"/>
      <c r="G91" s="104">
        <v>43878</v>
      </c>
      <c r="H91" s="105">
        <v>11</v>
      </c>
      <c r="I91" s="313" t="s">
        <v>1467</v>
      </c>
      <c r="J91" s="106">
        <v>0.57299999999999995</v>
      </c>
      <c r="K91" s="106"/>
      <c r="L91" s="106"/>
      <c r="M91" s="1811"/>
      <c r="N91" s="148"/>
    </row>
    <row r="92" spans="1:14">
      <c r="A92" s="107"/>
      <c r="B92" s="107"/>
      <c r="C92" s="313"/>
      <c r="D92" s="313"/>
      <c r="E92" s="313"/>
      <c r="F92" s="313"/>
      <c r="G92" s="104">
        <v>43878</v>
      </c>
      <c r="H92" s="105">
        <v>12</v>
      </c>
      <c r="I92" s="313" t="s">
        <v>1468</v>
      </c>
      <c r="J92" s="106">
        <v>0.11</v>
      </c>
      <c r="K92" s="106"/>
      <c r="L92" s="106"/>
      <c r="M92" s="1811" t="s">
        <v>1469</v>
      </c>
      <c r="N92" s="148"/>
    </row>
    <row r="93" spans="1:14">
      <c r="A93" s="107"/>
      <c r="B93" s="107"/>
      <c r="C93" s="313"/>
      <c r="D93" s="313"/>
      <c r="E93" s="313"/>
      <c r="F93" s="313"/>
      <c r="G93" s="104">
        <v>43878</v>
      </c>
      <c r="H93" s="105">
        <v>13</v>
      </c>
      <c r="I93" s="313" t="s">
        <v>1470</v>
      </c>
      <c r="J93" s="106">
        <v>0.91100000000000003</v>
      </c>
      <c r="K93" s="106"/>
      <c r="L93" s="106"/>
      <c r="M93" s="1811"/>
      <c r="N93" s="148"/>
    </row>
    <row r="94" spans="1:14">
      <c r="A94" s="107"/>
      <c r="B94" s="107"/>
      <c r="C94" s="313"/>
      <c r="D94" s="313"/>
      <c r="E94" s="313"/>
      <c r="F94" s="313"/>
      <c r="G94" s="104">
        <v>43878</v>
      </c>
      <c r="H94" s="105">
        <v>14</v>
      </c>
      <c r="I94" s="313" t="s">
        <v>1363</v>
      </c>
      <c r="J94" s="106">
        <v>0.997</v>
      </c>
      <c r="K94" s="106"/>
      <c r="L94" s="106"/>
      <c r="M94" s="1811"/>
      <c r="N94" s="148"/>
    </row>
    <row r="95" spans="1:14">
      <c r="A95" s="107"/>
      <c r="B95" s="107"/>
      <c r="C95" s="313"/>
      <c r="D95" s="313"/>
      <c r="E95" s="313"/>
      <c r="F95" s="313"/>
      <c r="G95" s="104">
        <v>43878</v>
      </c>
      <c r="H95" s="105">
        <v>15</v>
      </c>
      <c r="I95" s="313" t="s">
        <v>1471</v>
      </c>
      <c r="J95" s="106">
        <v>0.998</v>
      </c>
      <c r="K95" s="106"/>
      <c r="L95" s="106"/>
      <c r="M95" s="1811"/>
      <c r="N95" s="148"/>
    </row>
    <row r="96" spans="1:14">
      <c r="A96" s="115"/>
      <c r="B96" s="115"/>
      <c r="C96" s="110"/>
      <c r="D96" s="110"/>
      <c r="E96" s="110"/>
      <c r="F96" s="110"/>
      <c r="G96" s="111">
        <v>43878</v>
      </c>
      <c r="H96" s="123">
        <v>16</v>
      </c>
      <c r="I96" s="110" t="s">
        <v>1472</v>
      </c>
      <c r="J96" s="124">
        <v>0.375</v>
      </c>
      <c r="K96" s="124"/>
      <c r="L96" s="124"/>
      <c r="M96" s="1812"/>
      <c r="N96" s="149"/>
    </row>
    <row r="97" spans="1:14">
      <c r="A97" s="101" t="s">
        <v>924</v>
      </c>
      <c r="B97" s="101" t="s">
        <v>332</v>
      </c>
      <c r="C97" s="1054">
        <v>43877</v>
      </c>
      <c r="D97" s="1054">
        <v>43879</v>
      </c>
      <c r="E97" s="1056">
        <v>9</v>
      </c>
      <c r="F97" s="1056">
        <v>8.9</v>
      </c>
      <c r="G97" s="98">
        <v>43879</v>
      </c>
      <c r="H97" s="99">
        <v>7</v>
      </c>
      <c r="I97" s="1056" t="s">
        <v>1473</v>
      </c>
      <c r="J97" s="100">
        <v>0.95699999999999996</v>
      </c>
      <c r="K97" s="100">
        <f>SUM(J97:J106)</f>
        <v>7.8789999999999996</v>
      </c>
      <c r="L97" s="100"/>
      <c r="M97" s="1809" t="s">
        <v>1474</v>
      </c>
      <c r="N97" s="150" t="s">
        <v>1360</v>
      </c>
    </row>
    <row r="98" spans="1:14">
      <c r="A98" s="107"/>
      <c r="B98" s="107"/>
      <c r="C98" s="313"/>
      <c r="D98" s="313"/>
      <c r="E98" s="313"/>
      <c r="F98" s="313"/>
      <c r="G98" s="104">
        <v>43879</v>
      </c>
      <c r="H98" s="105">
        <v>8</v>
      </c>
      <c r="I98" s="313" t="s">
        <v>1475</v>
      </c>
      <c r="J98" s="106">
        <v>0.996</v>
      </c>
      <c r="K98" s="106"/>
      <c r="L98" s="106"/>
      <c r="M98" s="1805"/>
      <c r="N98" s="145"/>
    </row>
    <row r="99" spans="1:14">
      <c r="A99" s="107"/>
      <c r="B99" s="107"/>
      <c r="C99" s="313"/>
      <c r="D99" s="313"/>
      <c r="E99" s="313"/>
      <c r="F99" s="313"/>
      <c r="G99" s="104">
        <v>43879</v>
      </c>
      <c r="H99" s="105">
        <v>9</v>
      </c>
      <c r="I99" s="313" t="s">
        <v>1397</v>
      </c>
      <c r="J99" s="106">
        <v>0.99399999999999999</v>
      </c>
      <c r="K99" s="106"/>
      <c r="L99" s="106"/>
      <c r="M99" s="1805"/>
      <c r="N99" s="145"/>
    </row>
    <row r="100" spans="1:14">
      <c r="A100" s="107"/>
      <c r="B100" s="107"/>
      <c r="C100" s="313"/>
      <c r="D100" s="313"/>
      <c r="E100" s="313"/>
      <c r="F100" s="313"/>
      <c r="G100" s="104">
        <v>43879</v>
      </c>
      <c r="H100" s="105">
        <v>10</v>
      </c>
      <c r="I100" s="313" t="s">
        <v>1476</v>
      </c>
      <c r="J100" s="106">
        <v>0.32900000000000001</v>
      </c>
      <c r="K100" s="106"/>
      <c r="L100" s="106"/>
      <c r="M100" s="1805"/>
      <c r="N100" s="145"/>
    </row>
    <row r="101" spans="1:14">
      <c r="A101" s="107"/>
      <c r="B101" s="107"/>
      <c r="C101" s="313"/>
      <c r="D101" s="313"/>
      <c r="E101" s="313"/>
      <c r="F101" s="313"/>
      <c r="G101" s="104">
        <v>43879</v>
      </c>
      <c r="H101" s="105">
        <v>12</v>
      </c>
      <c r="I101" s="313" t="s">
        <v>1477</v>
      </c>
      <c r="J101" s="106">
        <v>0.16800000000000001</v>
      </c>
      <c r="K101" s="106"/>
      <c r="L101" s="106"/>
      <c r="M101" s="1805" t="s">
        <v>1478</v>
      </c>
      <c r="N101" s="145"/>
    </row>
    <row r="102" spans="1:14">
      <c r="A102" s="107"/>
      <c r="B102" s="107"/>
      <c r="C102" s="313"/>
      <c r="D102" s="313"/>
      <c r="E102" s="313"/>
      <c r="F102" s="313"/>
      <c r="G102" s="104">
        <v>43879</v>
      </c>
      <c r="H102" s="105">
        <v>13</v>
      </c>
      <c r="I102" s="313" t="s">
        <v>1479</v>
      </c>
      <c r="J102" s="106">
        <v>0.996</v>
      </c>
      <c r="K102" s="106"/>
      <c r="L102" s="106"/>
      <c r="M102" s="1805"/>
      <c r="N102" s="145"/>
    </row>
    <row r="103" spans="1:14">
      <c r="A103" s="107"/>
      <c r="B103" s="107"/>
      <c r="C103" s="313"/>
      <c r="D103" s="313"/>
      <c r="E103" s="313"/>
      <c r="F103" s="313"/>
      <c r="G103" s="104">
        <v>43879</v>
      </c>
      <c r="H103" s="105">
        <v>14</v>
      </c>
      <c r="I103" s="313" t="s">
        <v>1479</v>
      </c>
      <c r="J103" s="106">
        <v>0.996</v>
      </c>
      <c r="K103" s="106"/>
      <c r="L103" s="106"/>
      <c r="M103" s="1805"/>
      <c r="N103" s="145"/>
    </row>
    <row r="104" spans="1:14">
      <c r="A104" s="107"/>
      <c r="B104" s="107"/>
      <c r="C104" s="313"/>
      <c r="D104" s="313"/>
      <c r="E104" s="313"/>
      <c r="F104" s="313"/>
      <c r="G104" s="104">
        <v>43879</v>
      </c>
      <c r="H104" s="105">
        <v>15</v>
      </c>
      <c r="I104" s="313" t="s">
        <v>1480</v>
      </c>
      <c r="J104" s="106">
        <v>0.99399999999999999</v>
      </c>
      <c r="K104" s="106"/>
      <c r="L104" s="106"/>
      <c r="M104" s="1805"/>
      <c r="N104" s="145"/>
    </row>
    <row r="105" spans="1:14">
      <c r="A105" s="107"/>
      <c r="B105" s="107"/>
      <c r="C105" s="313"/>
      <c r="D105" s="313"/>
      <c r="E105" s="313"/>
      <c r="F105" s="313"/>
      <c r="G105" s="104">
        <v>43879</v>
      </c>
      <c r="H105" s="105">
        <v>16</v>
      </c>
      <c r="I105" s="313" t="s">
        <v>1481</v>
      </c>
      <c r="J105" s="106">
        <v>0.998</v>
      </c>
      <c r="K105" s="106"/>
      <c r="L105" s="106"/>
      <c r="M105" s="1805"/>
      <c r="N105" s="145"/>
    </row>
    <row r="106" spans="1:14">
      <c r="A106" s="115"/>
      <c r="B106" s="115"/>
      <c r="C106" s="110"/>
      <c r="D106" s="110"/>
      <c r="E106" s="110"/>
      <c r="F106" s="110"/>
      <c r="G106" s="111">
        <v>43879</v>
      </c>
      <c r="H106" s="123">
        <v>17</v>
      </c>
      <c r="I106" s="110" t="s">
        <v>1482</v>
      </c>
      <c r="J106" s="124">
        <v>0.45100000000000001</v>
      </c>
      <c r="K106" s="124"/>
      <c r="L106" s="124"/>
      <c r="M106" s="1806"/>
      <c r="N106" s="146"/>
    </row>
    <row r="107" spans="1:14">
      <c r="A107" s="101" t="s">
        <v>910</v>
      </c>
      <c r="B107" s="101" t="s">
        <v>332</v>
      </c>
      <c r="C107" s="1054">
        <v>43878</v>
      </c>
      <c r="D107" s="1054">
        <v>43880</v>
      </c>
      <c r="E107" s="1056">
        <v>5</v>
      </c>
      <c r="F107" s="1056">
        <v>4.9000000000000004</v>
      </c>
      <c r="G107" s="98">
        <v>43879</v>
      </c>
      <c r="H107" s="99">
        <v>18</v>
      </c>
      <c r="I107" s="1056" t="s">
        <v>1483</v>
      </c>
      <c r="J107" s="100">
        <v>0.44900000000000001</v>
      </c>
      <c r="K107" s="100">
        <f>SUM(J107:J112)</f>
        <v>3.7369999999999997</v>
      </c>
      <c r="L107" s="100"/>
      <c r="M107" s="1814" t="s">
        <v>1484</v>
      </c>
      <c r="N107" s="150" t="s">
        <v>1360</v>
      </c>
    </row>
    <row r="108" spans="1:14">
      <c r="A108" s="107"/>
      <c r="B108" s="107"/>
      <c r="C108" s="313"/>
      <c r="D108" s="313"/>
      <c r="E108" s="313"/>
      <c r="F108" s="313"/>
      <c r="G108" s="104">
        <v>43879</v>
      </c>
      <c r="H108" s="105">
        <v>19</v>
      </c>
      <c r="I108" s="313" t="s">
        <v>1485</v>
      </c>
      <c r="J108" s="106">
        <v>0.34599999999999997</v>
      </c>
      <c r="K108" s="106"/>
      <c r="L108" s="106"/>
      <c r="M108" s="1815"/>
      <c r="N108" s="151"/>
    </row>
    <row r="109" spans="1:14">
      <c r="A109" s="107"/>
      <c r="B109" s="107"/>
      <c r="C109" s="313"/>
      <c r="D109" s="313"/>
      <c r="E109" s="313"/>
      <c r="F109" s="313"/>
      <c r="G109" s="130">
        <v>43880</v>
      </c>
      <c r="H109" s="131">
        <v>10</v>
      </c>
      <c r="I109" s="132" t="s">
        <v>1486</v>
      </c>
      <c r="J109" s="133">
        <v>7.8E-2</v>
      </c>
      <c r="K109" s="133"/>
      <c r="L109" s="133"/>
      <c r="M109" s="1816" t="s">
        <v>1487</v>
      </c>
      <c r="N109" s="145"/>
    </row>
    <row r="110" spans="1:14">
      <c r="A110" s="107"/>
      <c r="B110" s="107"/>
      <c r="C110" s="313"/>
      <c r="D110" s="313"/>
      <c r="E110" s="313"/>
      <c r="F110" s="313"/>
      <c r="G110" s="104">
        <v>43880</v>
      </c>
      <c r="H110" s="105">
        <v>11</v>
      </c>
      <c r="I110" s="313" t="s">
        <v>1488</v>
      </c>
      <c r="J110" s="106">
        <v>0.89400000000000002</v>
      </c>
      <c r="K110" s="106"/>
      <c r="L110" s="106"/>
      <c r="M110" s="1816"/>
      <c r="N110" s="145"/>
    </row>
    <row r="111" spans="1:14">
      <c r="A111" s="107"/>
      <c r="B111" s="107"/>
      <c r="C111" s="313"/>
      <c r="D111" s="313"/>
      <c r="E111" s="313"/>
      <c r="F111" s="313"/>
      <c r="G111" s="104">
        <v>43880</v>
      </c>
      <c r="H111" s="105">
        <v>12</v>
      </c>
      <c r="I111" s="313" t="s">
        <v>1489</v>
      </c>
      <c r="J111" s="106">
        <v>0.997</v>
      </c>
      <c r="K111" s="106"/>
      <c r="L111" s="106"/>
      <c r="M111" s="1816"/>
      <c r="N111" s="145"/>
    </row>
    <row r="112" spans="1:14">
      <c r="A112" s="115"/>
      <c r="B112" s="115"/>
      <c r="C112" s="110"/>
      <c r="D112" s="110"/>
      <c r="E112" s="110"/>
      <c r="F112" s="110"/>
      <c r="G112" s="111">
        <v>43880</v>
      </c>
      <c r="H112" s="123">
        <v>13</v>
      </c>
      <c r="I112" s="110" t="s">
        <v>1490</v>
      </c>
      <c r="J112" s="124">
        <v>0.97299999999999998</v>
      </c>
      <c r="K112" s="124"/>
      <c r="L112" s="124"/>
      <c r="M112" s="1817"/>
      <c r="N112" s="146"/>
    </row>
    <row r="113" spans="1:14">
      <c r="A113" s="107"/>
      <c r="B113" s="107"/>
      <c r="C113" s="313"/>
      <c r="D113" s="313"/>
      <c r="E113" s="313"/>
      <c r="F113" s="313"/>
      <c r="G113" s="118">
        <v>43880</v>
      </c>
      <c r="H113" s="119">
        <v>14</v>
      </c>
      <c r="I113" s="120" t="s">
        <v>1403</v>
      </c>
      <c r="J113" s="121">
        <v>0</v>
      </c>
      <c r="K113" s="121"/>
      <c r="L113" s="121"/>
      <c r="M113" s="1058"/>
      <c r="N113" s="1057" t="s">
        <v>1360</v>
      </c>
    </row>
    <row r="114" spans="1:14">
      <c r="A114" s="101" t="s">
        <v>928</v>
      </c>
      <c r="B114" s="101" t="s">
        <v>1491</v>
      </c>
      <c r="C114" s="1054">
        <v>43889</v>
      </c>
      <c r="D114" s="1054">
        <v>43881</v>
      </c>
      <c r="E114" s="1056"/>
      <c r="F114" s="1056">
        <v>2</v>
      </c>
      <c r="G114" s="98">
        <v>43880</v>
      </c>
      <c r="H114" s="99">
        <v>15</v>
      </c>
      <c r="I114" s="1056" t="s">
        <v>1492</v>
      </c>
      <c r="J114" s="100">
        <v>0.312</v>
      </c>
      <c r="K114" s="100">
        <f>SUM(J114:J119)</f>
        <v>3.625</v>
      </c>
      <c r="L114" s="100"/>
      <c r="M114" s="1814" t="s">
        <v>1493</v>
      </c>
      <c r="N114" s="152" t="s">
        <v>1360</v>
      </c>
    </row>
    <row r="115" spans="1:14">
      <c r="A115" s="107"/>
      <c r="B115" s="107"/>
      <c r="C115" s="313"/>
      <c r="D115" s="313"/>
      <c r="E115" s="313"/>
      <c r="F115" s="313"/>
      <c r="G115" s="104">
        <v>43880</v>
      </c>
      <c r="H115" s="105">
        <v>16</v>
      </c>
      <c r="I115" s="313" t="s">
        <v>1480</v>
      </c>
      <c r="J115" s="106">
        <v>0.99399999999999999</v>
      </c>
      <c r="K115" s="106"/>
      <c r="L115" s="106"/>
      <c r="M115" s="1815"/>
      <c r="N115" s="151"/>
    </row>
    <row r="116" spans="1:14">
      <c r="A116" s="107"/>
      <c r="B116" s="107"/>
      <c r="C116" s="313"/>
      <c r="D116" s="313"/>
      <c r="E116" s="313"/>
      <c r="F116" s="313"/>
      <c r="G116" s="104">
        <v>43880</v>
      </c>
      <c r="H116" s="105">
        <v>17</v>
      </c>
      <c r="I116" s="313" t="s">
        <v>1494</v>
      </c>
      <c r="J116" s="106">
        <v>0.45500000000000002</v>
      </c>
      <c r="K116" s="106"/>
      <c r="L116" s="106"/>
      <c r="M116" s="1815"/>
      <c r="N116" s="151"/>
    </row>
    <row r="117" spans="1:14" ht="24">
      <c r="A117" s="107"/>
      <c r="B117" s="107"/>
      <c r="C117" s="313"/>
      <c r="D117" s="313"/>
      <c r="E117" s="313"/>
      <c r="F117" s="313"/>
      <c r="G117" s="104">
        <v>43880</v>
      </c>
      <c r="H117" s="105">
        <v>19</v>
      </c>
      <c r="I117" s="313" t="s">
        <v>1495</v>
      </c>
      <c r="J117" s="106">
        <v>0.86399999999999999</v>
      </c>
      <c r="K117" s="106"/>
      <c r="L117" s="106"/>
      <c r="M117" s="1815" t="s">
        <v>1496</v>
      </c>
      <c r="N117" s="151" t="s">
        <v>1497</v>
      </c>
    </row>
    <row r="118" spans="1:14">
      <c r="A118" s="107"/>
      <c r="B118" s="107"/>
      <c r="C118" s="313"/>
      <c r="D118" s="313"/>
      <c r="E118" s="313"/>
      <c r="F118" s="313"/>
      <c r="G118" s="104">
        <v>43880</v>
      </c>
      <c r="H118" s="105">
        <v>20</v>
      </c>
      <c r="I118" s="313" t="s">
        <v>1498</v>
      </c>
      <c r="J118" s="106">
        <v>0.502</v>
      </c>
      <c r="K118" s="106"/>
      <c r="L118" s="106"/>
      <c r="M118" s="1815"/>
      <c r="N118" s="151"/>
    </row>
    <row r="119" spans="1:14">
      <c r="A119" s="115"/>
      <c r="B119" s="115"/>
      <c r="C119" s="110"/>
      <c r="D119" s="110"/>
      <c r="E119" s="110"/>
      <c r="F119" s="110"/>
      <c r="G119" s="111">
        <v>43880</v>
      </c>
      <c r="H119" s="123">
        <v>21</v>
      </c>
      <c r="I119" s="110" t="s">
        <v>1499</v>
      </c>
      <c r="J119" s="124">
        <v>0.498</v>
      </c>
      <c r="K119" s="124"/>
      <c r="L119" s="124"/>
      <c r="M119" s="1061" t="s">
        <v>1500</v>
      </c>
      <c r="N119" s="153"/>
    </row>
    <row r="120" spans="1:14">
      <c r="A120" s="101" t="s">
        <v>1018</v>
      </c>
      <c r="B120" s="101" t="s">
        <v>332</v>
      </c>
      <c r="C120" s="1054">
        <v>43879</v>
      </c>
      <c r="D120" s="1054">
        <v>43881</v>
      </c>
      <c r="E120" s="1056">
        <v>6</v>
      </c>
      <c r="F120" s="1056">
        <v>6.8</v>
      </c>
      <c r="G120" s="98">
        <v>43881</v>
      </c>
      <c r="H120" s="99">
        <v>10</v>
      </c>
      <c r="I120" s="1056" t="s">
        <v>1501</v>
      </c>
      <c r="J120" s="100">
        <v>0.93600000000000005</v>
      </c>
      <c r="K120" s="100">
        <f>SUM(J120:J122,J125:J129)</f>
        <v>6.5670000000000002</v>
      </c>
      <c r="L120" s="100"/>
      <c r="M120" s="1814" t="s">
        <v>1502</v>
      </c>
      <c r="N120" s="152" t="s">
        <v>1360</v>
      </c>
    </row>
    <row r="121" spans="1:14">
      <c r="A121" s="107"/>
      <c r="B121" s="107"/>
      <c r="C121" s="313"/>
      <c r="D121" s="313"/>
      <c r="E121" s="313"/>
      <c r="F121" s="313"/>
      <c r="G121" s="104">
        <v>43881</v>
      </c>
      <c r="H121" s="105">
        <v>11</v>
      </c>
      <c r="I121" s="313" t="s">
        <v>1426</v>
      </c>
      <c r="J121" s="106">
        <v>0.995</v>
      </c>
      <c r="K121" s="106"/>
      <c r="L121" s="106"/>
      <c r="M121" s="1815"/>
      <c r="N121" s="151"/>
    </row>
    <row r="122" spans="1:14">
      <c r="A122" s="107"/>
      <c r="B122" s="107"/>
      <c r="C122" s="313"/>
      <c r="D122" s="313"/>
      <c r="E122" s="313"/>
      <c r="F122" s="313"/>
      <c r="G122" s="104">
        <v>43881</v>
      </c>
      <c r="H122" s="105">
        <v>12</v>
      </c>
      <c r="I122" s="313" t="s">
        <v>1503</v>
      </c>
      <c r="J122" s="106">
        <v>0.50900000000000001</v>
      </c>
      <c r="K122" s="106"/>
      <c r="L122" s="106"/>
      <c r="M122" s="1815"/>
      <c r="N122" s="151"/>
    </row>
    <row r="123" spans="1:14">
      <c r="A123" s="107"/>
      <c r="B123" s="107"/>
      <c r="C123" s="313"/>
      <c r="D123" s="313"/>
      <c r="E123" s="313"/>
      <c r="F123" s="313"/>
      <c r="G123" s="118">
        <v>43881</v>
      </c>
      <c r="H123" s="119">
        <v>14</v>
      </c>
      <c r="I123" s="120" t="s">
        <v>1504</v>
      </c>
      <c r="J123" s="121">
        <v>3.5999999999999997E-2</v>
      </c>
      <c r="K123" s="121"/>
      <c r="L123" s="121"/>
      <c r="M123" s="134" t="s">
        <v>1505</v>
      </c>
      <c r="N123" s="154"/>
    </row>
    <row r="124" spans="1:14">
      <c r="A124" s="107"/>
      <c r="B124" s="107"/>
      <c r="C124" s="313"/>
      <c r="D124" s="313"/>
      <c r="E124" s="313"/>
      <c r="F124" s="313"/>
      <c r="G124" s="118">
        <v>43881</v>
      </c>
      <c r="H124" s="119">
        <v>15</v>
      </c>
      <c r="I124" s="120" t="s">
        <v>1403</v>
      </c>
      <c r="J124" s="121">
        <v>0</v>
      </c>
      <c r="K124" s="121"/>
      <c r="L124" s="121"/>
      <c r="M124" s="134"/>
      <c r="N124" s="154"/>
    </row>
    <row r="125" spans="1:14">
      <c r="A125" s="107"/>
      <c r="B125" s="107"/>
      <c r="C125" s="313"/>
      <c r="D125" s="313"/>
      <c r="E125" s="313"/>
      <c r="F125" s="313"/>
      <c r="G125" s="104">
        <v>43881</v>
      </c>
      <c r="H125" s="105">
        <v>16</v>
      </c>
      <c r="I125" s="313" t="s">
        <v>1374</v>
      </c>
      <c r="J125" s="106">
        <v>0.94299999999999995</v>
      </c>
      <c r="K125" s="106"/>
      <c r="L125" s="106"/>
      <c r="M125" s="1815" t="s">
        <v>1506</v>
      </c>
      <c r="N125" s="151"/>
    </row>
    <row r="126" spans="1:14">
      <c r="A126" s="107"/>
      <c r="B126" s="107"/>
      <c r="C126" s="313"/>
      <c r="D126" s="313"/>
      <c r="E126" s="313"/>
      <c r="F126" s="313"/>
      <c r="G126" s="104">
        <v>43881</v>
      </c>
      <c r="H126" s="105">
        <v>17</v>
      </c>
      <c r="I126" s="313" t="s">
        <v>1507</v>
      </c>
      <c r="J126" s="106">
        <v>0.998</v>
      </c>
      <c r="K126" s="106"/>
      <c r="L126" s="106"/>
      <c r="M126" s="1815"/>
      <c r="N126" s="151"/>
    </row>
    <row r="127" spans="1:14">
      <c r="A127" s="107"/>
      <c r="B127" s="107"/>
      <c r="C127" s="313"/>
      <c r="D127" s="313"/>
      <c r="E127" s="313"/>
      <c r="F127" s="313"/>
      <c r="G127" s="104">
        <v>43881</v>
      </c>
      <c r="H127" s="105">
        <v>18</v>
      </c>
      <c r="I127" s="313" t="s">
        <v>1392</v>
      </c>
      <c r="J127" s="106">
        <v>0.99299999999999999</v>
      </c>
      <c r="K127" s="106"/>
      <c r="L127" s="106"/>
      <c r="M127" s="1815"/>
      <c r="N127" s="151"/>
    </row>
    <row r="128" spans="1:14">
      <c r="A128" s="107"/>
      <c r="B128" s="107"/>
      <c r="C128" s="313"/>
      <c r="D128" s="313"/>
      <c r="E128" s="313"/>
      <c r="F128" s="313"/>
      <c r="G128" s="104">
        <v>43881</v>
      </c>
      <c r="H128" s="105">
        <v>19</v>
      </c>
      <c r="I128" s="313" t="s">
        <v>1421</v>
      </c>
      <c r="J128" s="106">
        <v>0.997</v>
      </c>
      <c r="K128" s="106"/>
      <c r="L128" s="106"/>
      <c r="M128" s="1815"/>
      <c r="N128" s="151"/>
    </row>
    <row r="129" spans="1:14">
      <c r="A129" s="115"/>
      <c r="B129" s="115"/>
      <c r="C129" s="110"/>
      <c r="D129" s="110"/>
      <c r="E129" s="110"/>
      <c r="F129" s="110"/>
      <c r="G129" s="111">
        <v>43881</v>
      </c>
      <c r="H129" s="123">
        <v>20</v>
      </c>
      <c r="I129" s="110" t="s">
        <v>1508</v>
      </c>
      <c r="J129" s="124">
        <v>0.19600000000000001</v>
      </c>
      <c r="K129" s="124"/>
      <c r="L129" s="124"/>
      <c r="M129" s="1818"/>
      <c r="N129" s="153"/>
    </row>
    <row r="130" spans="1:14">
      <c r="A130" s="107" t="s">
        <v>138</v>
      </c>
      <c r="B130" s="101" t="s">
        <v>332</v>
      </c>
      <c r="C130" s="1054">
        <v>43878</v>
      </c>
      <c r="D130" s="1054">
        <v>43881</v>
      </c>
      <c r="E130" s="1807">
        <v>9</v>
      </c>
      <c r="F130" s="1807">
        <v>6</v>
      </c>
      <c r="G130" s="98">
        <v>43881</v>
      </c>
      <c r="H130" s="99">
        <v>6</v>
      </c>
      <c r="I130" s="1056" t="s">
        <v>1509</v>
      </c>
      <c r="J130" s="100">
        <v>7.1999999999999995E-2</v>
      </c>
      <c r="K130" s="100">
        <f>SUM(J130:J137)</f>
        <v>6.032</v>
      </c>
      <c r="L130" s="100"/>
      <c r="M130" s="1810" t="s">
        <v>1510</v>
      </c>
      <c r="N130" s="147" t="s">
        <v>1433</v>
      </c>
    </row>
    <row r="131" spans="1:14">
      <c r="A131" s="107"/>
      <c r="B131" s="107" t="s">
        <v>260</v>
      </c>
      <c r="C131" s="1055">
        <v>43885</v>
      </c>
      <c r="D131" s="1055">
        <v>43881</v>
      </c>
      <c r="E131" s="1808"/>
      <c r="F131" s="1808"/>
      <c r="G131" s="104">
        <v>43881</v>
      </c>
      <c r="H131" s="105">
        <v>7</v>
      </c>
      <c r="I131" s="313" t="s">
        <v>1511</v>
      </c>
      <c r="J131" s="106">
        <v>0.97799999999999998</v>
      </c>
      <c r="K131" s="106"/>
      <c r="L131" s="106"/>
      <c r="M131" s="1811"/>
      <c r="N131" s="135"/>
    </row>
    <row r="132" spans="1:14">
      <c r="A132" s="107"/>
      <c r="B132" s="107" t="s">
        <v>1512</v>
      </c>
      <c r="C132" s="1055">
        <v>43911</v>
      </c>
      <c r="D132" s="1055">
        <v>43881</v>
      </c>
      <c r="E132" s="1808"/>
      <c r="F132" s="1808"/>
      <c r="G132" s="104">
        <v>43881</v>
      </c>
      <c r="H132" s="105">
        <v>8</v>
      </c>
      <c r="I132" s="313" t="s">
        <v>1513</v>
      </c>
      <c r="J132" s="106">
        <v>0.996</v>
      </c>
      <c r="K132" s="106"/>
      <c r="L132" s="106"/>
      <c r="M132" s="1811"/>
      <c r="N132" s="135"/>
    </row>
    <row r="133" spans="1:14">
      <c r="A133" s="107"/>
      <c r="B133" s="107"/>
      <c r="C133" s="313"/>
      <c r="D133" s="313"/>
      <c r="E133" s="313"/>
      <c r="F133" s="313"/>
      <c r="G133" s="104">
        <v>43881</v>
      </c>
      <c r="H133" s="105">
        <v>9</v>
      </c>
      <c r="I133" s="313" t="s">
        <v>1514</v>
      </c>
      <c r="J133" s="106">
        <v>0.94099999999999995</v>
      </c>
      <c r="K133" s="106"/>
      <c r="L133" s="106"/>
      <c r="M133" s="1811"/>
      <c r="N133" s="135"/>
    </row>
    <row r="134" spans="1:14">
      <c r="A134" s="107"/>
      <c r="B134" s="107"/>
      <c r="C134" s="313"/>
      <c r="D134" s="313"/>
      <c r="E134" s="313"/>
      <c r="F134" s="313"/>
      <c r="G134" s="104">
        <v>43881</v>
      </c>
      <c r="H134" s="105">
        <v>11</v>
      </c>
      <c r="I134" s="313" t="s">
        <v>1515</v>
      </c>
      <c r="J134" s="106">
        <v>0.38300000000000001</v>
      </c>
      <c r="K134" s="106"/>
      <c r="L134" s="106"/>
      <c r="M134" s="1811" t="s">
        <v>1516</v>
      </c>
      <c r="N134" s="135"/>
    </row>
    <row r="135" spans="1:14">
      <c r="A135" s="107"/>
      <c r="B135" s="107"/>
      <c r="C135" s="313"/>
      <c r="D135" s="313"/>
      <c r="E135" s="313"/>
      <c r="F135" s="313"/>
      <c r="G135" s="104">
        <v>43881</v>
      </c>
      <c r="H135" s="105">
        <v>12</v>
      </c>
      <c r="I135" s="313" t="s">
        <v>1513</v>
      </c>
      <c r="J135" s="106">
        <v>0.996</v>
      </c>
      <c r="K135" s="106"/>
      <c r="L135" s="106"/>
      <c r="M135" s="1811"/>
      <c r="N135" s="135"/>
    </row>
    <row r="136" spans="1:14">
      <c r="A136" s="107"/>
      <c r="B136" s="107"/>
      <c r="C136" s="313"/>
      <c r="D136" s="313"/>
      <c r="E136" s="313"/>
      <c r="F136" s="313"/>
      <c r="G136" s="104">
        <v>43881</v>
      </c>
      <c r="H136" s="105">
        <v>13</v>
      </c>
      <c r="I136" s="313" t="s">
        <v>1517</v>
      </c>
      <c r="J136" s="106">
        <v>0.996</v>
      </c>
      <c r="K136" s="106"/>
      <c r="L136" s="106"/>
      <c r="M136" s="1811"/>
      <c r="N136" s="135"/>
    </row>
    <row r="137" spans="1:14">
      <c r="A137" s="115"/>
      <c r="B137" s="115"/>
      <c r="C137" s="110"/>
      <c r="D137" s="110"/>
      <c r="E137" s="110"/>
      <c r="F137" s="110"/>
      <c r="G137" s="111">
        <v>43881</v>
      </c>
      <c r="H137" s="123">
        <v>14</v>
      </c>
      <c r="I137" s="110" t="s">
        <v>1518</v>
      </c>
      <c r="J137" s="124">
        <v>0.67</v>
      </c>
      <c r="K137" s="124"/>
      <c r="L137" s="124"/>
      <c r="M137" s="1812"/>
      <c r="N137" s="155"/>
    </row>
    <row r="138" spans="1:14">
      <c r="A138" s="101" t="s">
        <v>139</v>
      </c>
      <c r="B138" s="101" t="s">
        <v>332</v>
      </c>
      <c r="C138" s="1055">
        <v>43885</v>
      </c>
      <c r="D138" s="1820">
        <v>43883</v>
      </c>
      <c r="E138" s="1807">
        <v>7</v>
      </c>
      <c r="F138" s="1807">
        <v>9</v>
      </c>
      <c r="G138" s="98">
        <v>43881</v>
      </c>
      <c r="H138" s="99">
        <v>15</v>
      </c>
      <c r="I138" s="1056" t="s">
        <v>1519</v>
      </c>
      <c r="J138" s="100">
        <v>0.4</v>
      </c>
      <c r="K138" s="100">
        <f>SUM(J138:J152)</f>
        <v>7.5730000000000013</v>
      </c>
      <c r="L138" s="100"/>
      <c r="M138" s="1810" t="s">
        <v>1520</v>
      </c>
      <c r="N138" s="147" t="s">
        <v>1433</v>
      </c>
    </row>
    <row r="139" spans="1:14">
      <c r="A139" s="107"/>
      <c r="B139" s="107" t="s">
        <v>277</v>
      </c>
      <c r="C139" s="1055"/>
      <c r="D139" s="1821"/>
      <c r="E139" s="1808"/>
      <c r="F139" s="1808"/>
      <c r="G139" s="104">
        <v>43881</v>
      </c>
      <c r="H139" s="105">
        <v>16</v>
      </c>
      <c r="I139" s="313" t="s">
        <v>1521</v>
      </c>
      <c r="J139" s="106">
        <v>0.98599999999999999</v>
      </c>
      <c r="K139" s="106"/>
      <c r="L139" s="106"/>
      <c r="M139" s="1811"/>
      <c r="N139" s="135"/>
    </row>
    <row r="140" spans="1:14">
      <c r="A140" s="107"/>
      <c r="B140" s="107" t="s">
        <v>1522</v>
      </c>
      <c r="C140" s="1055">
        <v>43912</v>
      </c>
      <c r="D140" s="1821"/>
      <c r="E140" s="1808"/>
      <c r="F140" s="1808"/>
      <c r="G140" s="104">
        <v>43881</v>
      </c>
      <c r="H140" s="105">
        <v>17</v>
      </c>
      <c r="I140" s="313" t="s">
        <v>1523</v>
      </c>
      <c r="J140" s="106">
        <v>0.99</v>
      </c>
      <c r="K140" s="106"/>
      <c r="L140" s="106"/>
      <c r="M140" s="1811"/>
      <c r="N140" s="135"/>
    </row>
    <row r="141" spans="1:14">
      <c r="A141" s="107"/>
      <c r="B141" s="107"/>
      <c r="C141" s="313"/>
      <c r="D141" s="313"/>
      <c r="E141" s="313"/>
      <c r="F141" s="313"/>
      <c r="G141" s="104">
        <v>43881</v>
      </c>
      <c r="H141" s="105">
        <v>18</v>
      </c>
      <c r="I141" s="313" t="s">
        <v>1524</v>
      </c>
      <c r="J141" s="106">
        <v>0.14699999999999999</v>
      </c>
      <c r="K141" s="106"/>
      <c r="L141" s="106"/>
      <c r="M141" s="1811"/>
      <c r="N141" s="135"/>
    </row>
    <row r="142" spans="1:14">
      <c r="A142" s="107"/>
      <c r="B142" s="107"/>
      <c r="C142" s="313"/>
      <c r="D142" s="313"/>
      <c r="E142" s="313"/>
      <c r="F142" s="313"/>
      <c r="G142" s="308">
        <v>43882</v>
      </c>
      <c r="H142" s="309">
        <v>10</v>
      </c>
      <c r="I142" s="310" t="s">
        <v>1525</v>
      </c>
      <c r="J142" s="311">
        <v>0.104</v>
      </c>
      <c r="K142" s="121"/>
      <c r="L142" s="121"/>
      <c r="M142" s="1053"/>
      <c r="N142" s="156"/>
    </row>
    <row r="143" spans="1:14">
      <c r="A143" s="107"/>
      <c r="B143" s="107"/>
      <c r="C143" s="313"/>
      <c r="D143" s="313"/>
      <c r="E143" s="313"/>
      <c r="F143" s="313"/>
      <c r="G143" s="308">
        <v>43882</v>
      </c>
      <c r="H143" s="309">
        <v>15</v>
      </c>
      <c r="I143" s="310" t="s">
        <v>1403</v>
      </c>
      <c r="J143" s="311">
        <v>0</v>
      </c>
      <c r="K143" s="121"/>
      <c r="L143" s="121"/>
      <c r="M143" s="1053"/>
      <c r="N143" s="156"/>
    </row>
    <row r="144" spans="1:14">
      <c r="A144" s="107"/>
      <c r="B144" s="107"/>
      <c r="C144" s="313"/>
      <c r="D144" s="313"/>
      <c r="E144" s="313"/>
      <c r="F144" s="313"/>
      <c r="G144" s="308">
        <v>43882</v>
      </c>
      <c r="H144" s="309">
        <v>18</v>
      </c>
      <c r="I144" s="310" t="s">
        <v>1526</v>
      </c>
      <c r="J144" s="311">
        <v>1E-3</v>
      </c>
      <c r="K144" s="121"/>
      <c r="L144" s="121"/>
      <c r="M144" s="1053"/>
      <c r="N144" s="156"/>
    </row>
    <row r="145" spans="1:14">
      <c r="A145" s="107"/>
      <c r="B145" s="107"/>
      <c r="C145" s="313"/>
      <c r="D145" s="313"/>
      <c r="E145" s="313"/>
      <c r="F145" s="313"/>
      <c r="G145" s="308">
        <v>43882</v>
      </c>
      <c r="H145" s="309">
        <v>19</v>
      </c>
      <c r="I145" s="310" t="s">
        <v>1527</v>
      </c>
      <c r="J145" s="311">
        <v>4.5999999999999999E-2</v>
      </c>
      <c r="K145" s="121"/>
      <c r="L145" s="121"/>
      <c r="M145" s="1053"/>
      <c r="N145" s="156"/>
    </row>
    <row r="146" spans="1:14">
      <c r="A146" s="107"/>
      <c r="B146" s="107"/>
      <c r="C146" s="313"/>
      <c r="D146" s="313"/>
      <c r="E146" s="313"/>
      <c r="F146" s="313"/>
      <c r="G146" s="104">
        <v>43883</v>
      </c>
      <c r="H146" s="105">
        <v>6</v>
      </c>
      <c r="I146" s="313" t="s">
        <v>1528</v>
      </c>
      <c r="J146" s="106">
        <v>6.3E-2</v>
      </c>
      <c r="K146" s="106"/>
      <c r="L146" s="106"/>
      <c r="M146" s="1811" t="s">
        <v>1529</v>
      </c>
      <c r="N146" s="135"/>
    </row>
    <row r="147" spans="1:14">
      <c r="A147" s="107"/>
      <c r="B147" s="107"/>
      <c r="C147" s="313"/>
      <c r="D147" s="313"/>
      <c r="E147" s="313"/>
      <c r="F147" s="313"/>
      <c r="G147" s="104">
        <v>43883</v>
      </c>
      <c r="H147" s="105">
        <v>7</v>
      </c>
      <c r="I147" s="313" t="s">
        <v>1530</v>
      </c>
      <c r="J147" s="106">
        <v>0.77700000000000002</v>
      </c>
      <c r="K147" s="106"/>
      <c r="L147" s="106"/>
      <c r="M147" s="1811"/>
      <c r="N147" s="135"/>
    </row>
    <row r="148" spans="1:14">
      <c r="A148" s="107"/>
      <c r="B148" s="107"/>
      <c r="C148" s="313"/>
      <c r="D148" s="313"/>
      <c r="E148" s="313"/>
      <c r="F148" s="313"/>
      <c r="G148" s="104">
        <v>43883</v>
      </c>
      <c r="H148" s="105">
        <v>8</v>
      </c>
      <c r="I148" s="313" t="s">
        <v>1507</v>
      </c>
      <c r="J148" s="106">
        <v>0.998</v>
      </c>
      <c r="K148" s="106"/>
      <c r="L148" s="106"/>
      <c r="M148" s="1811"/>
      <c r="N148" s="135"/>
    </row>
    <row r="149" spans="1:14" ht="26">
      <c r="A149" s="107"/>
      <c r="B149" s="107"/>
      <c r="C149" s="313"/>
      <c r="D149" s="313"/>
      <c r="E149" s="313"/>
      <c r="F149" s="313"/>
      <c r="G149" s="104">
        <v>43883</v>
      </c>
      <c r="H149" s="105">
        <v>9</v>
      </c>
      <c r="I149" s="313" t="s">
        <v>1531</v>
      </c>
      <c r="J149" s="106">
        <v>0.92800000000000005</v>
      </c>
      <c r="K149" s="106"/>
      <c r="L149" s="106"/>
      <c r="M149" s="1811"/>
      <c r="N149" s="135" t="s">
        <v>1532</v>
      </c>
    </row>
    <row r="150" spans="1:14">
      <c r="A150" s="107"/>
      <c r="B150" s="107"/>
      <c r="C150" s="313"/>
      <c r="D150" s="313"/>
      <c r="E150" s="313"/>
      <c r="F150" s="313"/>
      <c r="G150" s="104">
        <v>43883</v>
      </c>
      <c r="H150" s="105">
        <v>10</v>
      </c>
      <c r="I150" s="313" t="s">
        <v>1382</v>
      </c>
      <c r="J150" s="106">
        <v>0.998</v>
      </c>
      <c r="K150" s="106"/>
      <c r="L150" s="106"/>
      <c r="M150" s="1811"/>
      <c r="N150" s="135"/>
    </row>
    <row r="151" spans="1:14">
      <c r="A151" s="107"/>
      <c r="B151" s="107"/>
      <c r="C151" s="313"/>
      <c r="D151" s="313"/>
      <c r="E151" s="313"/>
      <c r="F151" s="313"/>
      <c r="G151" s="104">
        <v>43883</v>
      </c>
      <c r="H151" s="105">
        <v>11</v>
      </c>
      <c r="I151" s="313" t="s">
        <v>1533</v>
      </c>
      <c r="J151" s="106">
        <v>0.751</v>
      </c>
      <c r="K151" s="106"/>
      <c r="L151" s="106"/>
      <c r="M151" s="1811"/>
      <c r="N151" s="135"/>
    </row>
    <row r="152" spans="1:14" ht="26">
      <c r="A152" s="115"/>
      <c r="B152" s="115"/>
      <c r="C152" s="110"/>
      <c r="D152" s="110"/>
      <c r="E152" s="110"/>
      <c r="F152" s="110"/>
      <c r="G152" s="136">
        <v>43883</v>
      </c>
      <c r="H152" s="137">
        <v>12</v>
      </c>
      <c r="I152" s="138" t="s">
        <v>1534</v>
      </c>
      <c r="J152" s="139">
        <v>0.38400000000000001</v>
      </c>
      <c r="K152" s="139"/>
      <c r="L152" s="139"/>
      <c r="M152" s="140" t="s">
        <v>1535</v>
      </c>
      <c r="N152" s="157" t="s">
        <v>1536</v>
      </c>
    </row>
    <row r="153" spans="1:14">
      <c r="A153" s="101" t="s">
        <v>1002</v>
      </c>
      <c r="B153" s="101" t="s">
        <v>25</v>
      </c>
      <c r="C153" s="1054">
        <v>43880</v>
      </c>
      <c r="D153" s="1054">
        <v>43881</v>
      </c>
      <c r="E153" s="1807">
        <v>5</v>
      </c>
      <c r="F153" s="1807">
        <v>5.68</v>
      </c>
      <c r="G153" s="98">
        <v>43882</v>
      </c>
      <c r="H153" s="99">
        <v>12</v>
      </c>
      <c r="I153" s="1056" t="s">
        <v>1537</v>
      </c>
      <c r="J153" s="100">
        <v>0.52900000000000003</v>
      </c>
      <c r="K153" s="100">
        <f>SUM(J153:J160)</f>
        <v>5.7210000000000001</v>
      </c>
      <c r="L153" s="100"/>
      <c r="M153" s="1814" t="s">
        <v>1538</v>
      </c>
      <c r="N153" s="152" t="s">
        <v>1360</v>
      </c>
    </row>
    <row r="154" spans="1:14">
      <c r="A154" s="107"/>
      <c r="B154" s="107" t="s">
        <v>1539</v>
      </c>
      <c r="C154" s="1055">
        <v>43880</v>
      </c>
      <c r="D154" s="1055">
        <v>43881</v>
      </c>
      <c r="E154" s="1808"/>
      <c r="F154" s="1808"/>
      <c r="G154" s="104">
        <v>43882</v>
      </c>
      <c r="H154" s="105">
        <v>13</v>
      </c>
      <c r="I154" s="313" t="s">
        <v>1540</v>
      </c>
      <c r="J154" s="106">
        <v>0.64700000000000002</v>
      </c>
      <c r="K154" s="106"/>
      <c r="L154" s="106"/>
      <c r="M154" s="1815"/>
      <c r="N154" s="151"/>
    </row>
    <row r="155" spans="1:14">
      <c r="A155" s="107"/>
      <c r="B155" s="107"/>
      <c r="C155" s="313"/>
      <c r="D155" s="313"/>
      <c r="E155" s="313"/>
      <c r="F155" s="313"/>
      <c r="G155" s="130">
        <v>43882</v>
      </c>
      <c r="H155" s="131">
        <v>14</v>
      </c>
      <c r="I155" s="132" t="s">
        <v>1541</v>
      </c>
      <c r="J155" s="133">
        <v>6.6000000000000003E-2</v>
      </c>
      <c r="K155" s="133"/>
      <c r="L155" s="133"/>
      <c r="M155" s="1816" t="s">
        <v>1542</v>
      </c>
      <c r="N155" s="145"/>
    </row>
    <row r="156" spans="1:14">
      <c r="A156" s="107"/>
      <c r="B156" s="107"/>
      <c r="C156" s="313"/>
      <c r="D156" s="313"/>
      <c r="E156" s="313"/>
      <c r="F156" s="313"/>
      <c r="G156" s="104">
        <v>43882</v>
      </c>
      <c r="H156" s="105">
        <v>15</v>
      </c>
      <c r="I156" s="313" t="s">
        <v>1543</v>
      </c>
      <c r="J156" s="133">
        <v>0.94699999999999995</v>
      </c>
      <c r="K156" s="133"/>
      <c r="L156" s="133"/>
      <c r="M156" s="1816"/>
      <c r="N156" s="145"/>
    </row>
    <row r="157" spans="1:14">
      <c r="A157" s="107"/>
      <c r="B157" s="107"/>
      <c r="C157" s="313"/>
      <c r="D157" s="313"/>
      <c r="E157" s="313"/>
      <c r="F157" s="313"/>
      <c r="G157" s="104">
        <v>43882</v>
      </c>
      <c r="H157" s="105">
        <v>16</v>
      </c>
      <c r="I157" s="313" t="s">
        <v>1393</v>
      </c>
      <c r="J157" s="133">
        <v>0.999</v>
      </c>
      <c r="K157" s="133"/>
      <c r="L157" s="133"/>
      <c r="M157" s="1816"/>
      <c r="N157" s="145"/>
    </row>
    <row r="158" spans="1:14">
      <c r="A158" s="107"/>
      <c r="B158" s="107"/>
      <c r="C158" s="313"/>
      <c r="D158" s="313"/>
      <c r="E158" s="313"/>
      <c r="F158" s="313"/>
      <c r="G158" s="104">
        <v>43882</v>
      </c>
      <c r="H158" s="105">
        <v>17</v>
      </c>
      <c r="I158" s="313" t="s">
        <v>1362</v>
      </c>
      <c r="J158" s="133">
        <v>0.995</v>
      </c>
      <c r="K158" s="133"/>
      <c r="L158" s="133"/>
      <c r="M158" s="1816"/>
      <c r="N158" s="145"/>
    </row>
    <row r="159" spans="1:14">
      <c r="A159" s="107"/>
      <c r="B159" s="107"/>
      <c r="C159" s="313"/>
      <c r="D159" s="313"/>
      <c r="E159" s="313"/>
      <c r="F159" s="313"/>
      <c r="G159" s="104">
        <v>43882</v>
      </c>
      <c r="H159" s="105">
        <v>18</v>
      </c>
      <c r="I159" s="313" t="s">
        <v>1481</v>
      </c>
      <c r="J159" s="133">
        <v>0.998</v>
      </c>
      <c r="K159" s="133"/>
      <c r="L159" s="133"/>
      <c r="M159" s="1816"/>
      <c r="N159" s="145"/>
    </row>
    <row r="160" spans="1:14">
      <c r="A160" s="115"/>
      <c r="B160" s="115"/>
      <c r="C160" s="110"/>
      <c r="D160" s="110"/>
      <c r="E160" s="110"/>
      <c r="F160" s="110"/>
      <c r="G160" s="111">
        <v>43882</v>
      </c>
      <c r="H160" s="123">
        <v>19</v>
      </c>
      <c r="I160" s="110" t="s">
        <v>1544</v>
      </c>
      <c r="J160" s="114">
        <v>0.54</v>
      </c>
      <c r="K160" s="114"/>
      <c r="L160" s="114"/>
      <c r="M160" s="1817"/>
      <c r="N160" s="146"/>
    </row>
    <row r="161" spans="1:14">
      <c r="A161" s="101" t="s">
        <v>141</v>
      </c>
      <c r="B161" s="101" t="s">
        <v>332</v>
      </c>
      <c r="C161" s="1054">
        <v>43887</v>
      </c>
      <c r="D161" s="1054">
        <v>43884</v>
      </c>
      <c r="E161" s="1056">
        <v>6</v>
      </c>
      <c r="F161" s="1056">
        <v>8.5</v>
      </c>
      <c r="G161" s="98">
        <v>43883</v>
      </c>
      <c r="H161" s="99">
        <v>13</v>
      </c>
      <c r="I161" s="1056" t="s">
        <v>1545</v>
      </c>
      <c r="J161" s="100">
        <v>0.128</v>
      </c>
      <c r="K161" s="100">
        <f>SUM(J161:J169)</f>
        <v>6.3230000000000004</v>
      </c>
      <c r="L161" s="100"/>
      <c r="M161" s="1810" t="s">
        <v>1546</v>
      </c>
      <c r="N161" s="147" t="s">
        <v>1433</v>
      </c>
    </row>
    <row r="162" spans="1:14">
      <c r="A162" s="107"/>
      <c r="B162" s="107"/>
      <c r="C162" s="313"/>
      <c r="D162" s="313"/>
      <c r="E162" s="313"/>
      <c r="F162" s="313"/>
      <c r="G162" s="104">
        <v>43883</v>
      </c>
      <c r="H162" s="105">
        <v>14</v>
      </c>
      <c r="I162" s="313" t="s">
        <v>1547</v>
      </c>
      <c r="J162" s="106">
        <v>0.98899999999999999</v>
      </c>
      <c r="K162" s="106"/>
      <c r="L162" s="106"/>
      <c r="M162" s="1811"/>
      <c r="N162" s="135"/>
    </row>
    <row r="163" spans="1:14">
      <c r="A163" s="107"/>
      <c r="B163" s="107"/>
      <c r="C163" s="313"/>
      <c r="D163" s="313"/>
      <c r="E163" s="313"/>
      <c r="F163" s="313"/>
      <c r="G163" s="104">
        <v>43883</v>
      </c>
      <c r="H163" s="105">
        <v>15</v>
      </c>
      <c r="I163" s="313" t="s">
        <v>1426</v>
      </c>
      <c r="J163" s="106">
        <v>0.995</v>
      </c>
      <c r="K163" s="106"/>
      <c r="L163" s="106"/>
      <c r="M163" s="1811"/>
      <c r="N163" s="135"/>
    </row>
    <row r="164" spans="1:14">
      <c r="A164" s="107"/>
      <c r="B164" s="107"/>
      <c r="C164" s="313"/>
      <c r="D164" s="313"/>
      <c r="E164" s="313"/>
      <c r="F164" s="313"/>
      <c r="G164" s="104">
        <v>43883</v>
      </c>
      <c r="H164" s="105">
        <v>16</v>
      </c>
      <c r="I164" s="313" t="s">
        <v>1463</v>
      </c>
      <c r="J164" s="106">
        <v>0.99099999999999999</v>
      </c>
      <c r="K164" s="106"/>
      <c r="L164" s="106"/>
      <c r="M164" s="1811"/>
      <c r="N164" s="135"/>
    </row>
    <row r="165" spans="1:14">
      <c r="A165" s="107"/>
      <c r="B165" s="107"/>
      <c r="C165" s="313"/>
      <c r="D165" s="313"/>
      <c r="E165" s="313"/>
      <c r="F165" s="313"/>
      <c r="G165" s="104">
        <v>43883</v>
      </c>
      <c r="H165" s="105">
        <v>17</v>
      </c>
      <c r="I165" s="313" t="s">
        <v>1548</v>
      </c>
      <c r="J165" s="106">
        <v>0.315</v>
      </c>
      <c r="K165" s="106"/>
      <c r="L165" s="106"/>
      <c r="M165" s="1811"/>
      <c r="N165" s="135"/>
    </row>
    <row r="166" spans="1:14">
      <c r="A166" s="107"/>
      <c r="B166" s="107"/>
      <c r="C166" s="313"/>
      <c r="D166" s="313"/>
      <c r="E166" s="313"/>
      <c r="F166" s="313"/>
      <c r="G166" s="104">
        <v>43884</v>
      </c>
      <c r="H166" s="105">
        <v>8</v>
      </c>
      <c r="I166" s="313" t="s">
        <v>1549</v>
      </c>
      <c r="J166" s="106">
        <v>0.115</v>
      </c>
      <c r="K166" s="106"/>
      <c r="L166" s="106"/>
      <c r="M166" s="1811" t="s">
        <v>1550</v>
      </c>
      <c r="N166" s="135"/>
    </row>
    <row r="167" spans="1:14">
      <c r="A167" s="107"/>
      <c r="B167" s="107"/>
      <c r="C167" s="313"/>
      <c r="D167" s="313"/>
      <c r="E167" s="313"/>
      <c r="F167" s="313"/>
      <c r="G167" s="104">
        <v>43884</v>
      </c>
      <c r="H167" s="105">
        <v>9</v>
      </c>
      <c r="I167" s="313" t="s">
        <v>1382</v>
      </c>
      <c r="J167" s="106">
        <v>0.998</v>
      </c>
      <c r="K167" s="106"/>
      <c r="L167" s="106"/>
      <c r="M167" s="1811"/>
      <c r="N167" s="135"/>
    </row>
    <row r="168" spans="1:14">
      <c r="A168" s="107"/>
      <c r="B168" s="107"/>
      <c r="C168" s="313"/>
      <c r="D168" s="313"/>
      <c r="E168" s="313"/>
      <c r="F168" s="313"/>
      <c r="G168" s="104">
        <v>43884</v>
      </c>
      <c r="H168" s="105">
        <v>10</v>
      </c>
      <c r="I168" s="313" t="s">
        <v>1551</v>
      </c>
      <c r="J168" s="106">
        <v>0.98299999999999998</v>
      </c>
      <c r="K168" s="106"/>
      <c r="L168" s="106"/>
      <c r="M168" s="1811"/>
      <c r="N168" s="135"/>
    </row>
    <row r="169" spans="1:14">
      <c r="A169" s="115"/>
      <c r="B169" s="115"/>
      <c r="C169" s="110"/>
      <c r="D169" s="110"/>
      <c r="E169" s="110"/>
      <c r="F169" s="110"/>
      <c r="G169" s="111">
        <v>43884</v>
      </c>
      <c r="H169" s="123">
        <v>11</v>
      </c>
      <c r="I169" s="110" t="s">
        <v>1552</v>
      </c>
      <c r="J169" s="124">
        <v>0.80900000000000005</v>
      </c>
      <c r="K169" s="124"/>
      <c r="L169" s="124"/>
      <c r="M169" s="1812"/>
      <c r="N169" s="155"/>
    </row>
    <row r="170" spans="1:14">
      <c r="A170" s="101" t="s">
        <v>145</v>
      </c>
      <c r="B170" s="101" t="s">
        <v>260</v>
      </c>
      <c r="C170" s="1054">
        <v>43887</v>
      </c>
      <c r="D170" s="1054">
        <v>43887</v>
      </c>
      <c r="E170" s="1807">
        <v>26</v>
      </c>
      <c r="F170" s="1056">
        <v>15</v>
      </c>
      <c r="G170" s="98">
        <v>43884</v>
      </c>
      <c r="H170" s="99">
        <v>12</v>
      </c>
      <c r="I170" s="1056" t="s">
        <v>1553</v>
      </c>
      <c r="J170" s="100">
        <v>0.57599999999999996</v>
      </c>
      <c r="K170" s="100">
        <f>SUM(J170:J199)</f>
        <v>19.755999999999997</v>
      </c>
      <c r="L170" s="100"/>
      <c r="M170" s="1810" t="s">
        <v>1554</v>
      </c>
      <c r="N170" s="147" t="s">
        <v>1433</v>
      </c>
    </row>
    <row r="171" spans="1:14">
      <c r="A171" s="107"/>
      <c r="B171" s="107" t="s">
        <v>332</v>
      </c>
      <c r="C171" s="1055">
        <v>43888</v>
      </c>
      <c r="D171" s="1055">
        <v>43886</v>
      </c>
      <c r="E171" s="1808"/>
      <c r="F171" s="313"/>
      <c r="G171" s="104">
        <v>43884</v>
      </c>
      <c r="H171" s="105">
        <v>13</v>
      </c>
      <c r="I171" s="313" t="s">
        <v>1555</v>
      </c>
      <c r="J171" s="106">
        <v>0.98</v>
      </c>
      <c r="K171" s="106"/>
      <c r="L171" s="106"/>
      <c r="M171" s="1811"/>
      <c r="N171" s="135"/>
    </row>
    <row r="172" spans="1:14">
      <c r="A172" s="107"/>
      <c r="B172" s="107"/>
      <c r="C172" s="313"/>
      <c r="D172" s="313"/>
      <c r="E172" s="313"/>
      <c r="F172" s="313"/>
      <c r="G172" s="104">
        <v>43884</v>
      </c>
      <c r="H172" s="105">
        <v>14</v>
      </c>
      <c r="I172" s="313" t="s">
        <v>1556</v>
      </c>
      <c r="J172" s="106">
        <v>0.64900000000000002</v>
      </c>
      <c r="K172" s="106"/>
      <c r="L172" s="106"/>
      <c r="M172" s="1811"/>
      <c r="N172" s="135"/>
    </row>
    <row r="173" spans="1:14">
      <c r="A173" s="107"/>
      <c r="B173" s="107"/>
      <c r="C173" s="313"/>
      <c r="D173" s="313"/>
      <c r="E173" s="313"/>
      <c r="F173" s="313"/>
      <c r="G173" s="118">
        <v>43884</v>
      </c>
      <c r="H173" s="119">
        <v>15</v>
      </c>
      <c r="I173" s="120" t="s">
        <v>1557</v>
      </c>
      <c r="J173" s="121">
        <v>1.9E-2</v>
      </c>
      <c r="K173" s="121"/>
      <c r="L173" s="121"/>
      <c r="M173" s="1819" t="s">
        <v>1558</v>
      </c>
      <c r="N173" s="156"/>
    </row>
    <row r="174" spans="1:14">
      <c r="A174" s="107"/>
      <c r="B174" s="107"/>
      <c r="C174" s="313"/>
      <c r="D174" s="313"/>
      <c r="E174" s="313"/>
      <c r="F174" s="313"/>
      <c r="G174" s="118">
        <v>43884</v>
      </c>
      <c r="H174" s="119">
        <v>16</v>
      </c>
      <c r="I174" s="120" t="s">
        <v>1507</v>
      </c>
      <c r="J174" s="121">
        <v>0.998</v>
      </c>
      <c r="K174" s="121"/>
      <c r="L174" s="121"/>
      <c r="M174" s="1819"/>
      <c r="N174" s="156"/>
    </row>
    <row r="175" spans="1:14">
      <c r="A175" s="107"/>
      <c r="B175" s="107"/>
      <c r="C175" s="313"/>
      <c r="D175" s="313"/>
      <c r="E175" s="313"/>
      <c r="F175" s="313"/>
      <c r="G175" s="118">
        <v>43884</v>
      </c>
      <c r="H175" s="119">
        <v>17</v>
      </c>
      <c r="I175" s="120" t="s">
        <v>1551</v>
      </c>
      <c r="J175" s="121">
        <v>0.98299999999999998</v>
      </c>
      <c r="K175" s="121"/>
      <c r="L175" s="121"/>
      <c r="M175" s="1819"/>
      <c r="N175" s="156"/>
    </row>
    <row r="176" spans="1:14">
      <c r="A176" s="107"/>
      <c r="B176" s="107"/>
      <c r="C176" s="313"/>
      <c r="D176" s="313"/>
      <c r="E176" s="313"/>
      <c r="F176" s="313"/>
      <c r="G176" s="118">
        <v>43884</v>
      </c>
      <c r="H176" s="119">
        <v>18</v>
      </c>
      <c r="I176" s="120" t="s">
        <v>1559</v>
      </c>
      <c r="J176" s="121">
        <v>0.34</v>
      </c>
      <c r="K176" s="121"/>
      <c r="L176" s="121"/>
      <c r="M176" s="1819"/>
      <c r="N176" s="156"/>
    </row>
    <row r="177" spans="1:14">
      <c r="A177" s="107"/>
      <c r="B177" s="107"/>
      <c r="C177" s="313"/>
      <c r="D177" s="313"/>
      <c r="E177" s="313"/>
      <c r="F177" s="313"/>
      <c r="G177" s="118">
        <v>43885</v>
      </c>
      <c r="H177" s="119">
        <v>14</v>
      </c>
      <c r="I177" s="120" t="s">
        <v>1444</v>
      </c>
      <c r="J177" s="121">
        <v>0.182</v>
      </c>
      <c r="K177" s="121"/>
      <c r="L177" s="121"/>
      <c r="M177" s="1819" t="s">
        <v>1560</v>
      </c>
      <c r="N177" s="156"/>
    </row>
    <row r="178" spans="1:14">
      <c r="A178" s="107"/>
      <c r="B178" s="107"/>
      <c r="C178" s="313"/>
      <c r="D178" s="313"/>
      <c r="E178" s="313"/>
      <c r="F178" s="313"/>
      <c r="G178" s="118">
        <v>43885</v>
      </c>
      <c r="H178" s="119">
        <v>15</v>
      </c>
      <c r="I178" s="120" t="s">
        <v>1561</v>
      </c>
      <c r="J178" s="121">
        <v>0.42</v>
      </c>
      <c r="K178" s="121"/>
      <c r="L178" s="121"/>
      <c r="M178" s="1819"/>
      <c r="N178" s="156"/>
    </row>
    <row r="179" spans="1:14">
      <c r="A179" s="107"/>
      <c r="B179" s="107"/>
      <c r="C179" s="313"/>
      <c r="D179" s="313"/>
      <c r="E179" s="313"/>
      <c r="F179" s="313"/>
      <c r="G179" s="104">
        <v>43886</v>
      </c>
      <c r="H179" s="105">
        <v>11</v>
      </c>
      <c r="I179" s="313" t="s">
        <v>1562</v>
      </c>
      <c r="J179" s="106">
        <v>0.49</v>
      </c>
      <c r="K179" s="106"/>
      <c r="L179" s="106"/>
      <c r="M179" s="1811" t="s">
        <v>1563</v>
      </c>
      <c r="N179" s="135"/>
    </row>
    <row r="180" spans="1:14">
      <c r="A180" s="107"/>
      <c r="B180" s="107"/>
      <c r="C180" s="313"/>
      <c r="D180" s="313"/>
      <c r="E180" s="313"/>
      <c r="F180" s="313"/>
      <c r="G180" s="104">
        <v>43886</v>
      </c>
      <c r="H180" s="105">
        <v>12</v>
      </c>
      <c r="I180" s="313" t="s">
        <v>1564</v>
      </c>
      <c r="J180" s="106">
        <v>0.34599999999999997</v>
      </c>
      <c r="K180" s="106"/>
      <c r="L180" s="106"/>
      <c r="M180" s="1811"/>
      <c r="N180" s="135"/>
    </row>
    <row r="181" spans="1:14">
      <c r="A181" s="107"/>
      <c r="B181" s="107"/>
      <c r="C181" s="313"/>
      <c r="D181" s="313"/>
      <c r="E181" s="313"/>
      <c r="F181" s="313"/>
      <c r="G181" s="104">
        <v>43886</v>
      </c>
      <c r="H181" s="105">
        <v>13</v>
      </c>
      <c r="I181" s="313" t="s">
        <v>1565</v>
      </c>
      <c r="J181" s="106">
        <v>0.16</v>
      </c>
      <c r="K181" s="106"/>
      <c r="L181" s="106"/>
      <c r="M181" s="1811" t="s">
        <v>1566</v>
      </c>
      <c r="N181" s="135"/>
    </row>
    <row r="182" spans="1:14">
      <c r="A182" s="107"/>
      <c r="B182" s="107"/>
      <c r="C182" s="313"/>
      <c r="D182" s="313"/>
      <c r="E182" s="313"/>
      <c r="F182" s="313"/>
      <c r="G182" s="104">
        <v>43886</v>
      </c>
      <c r="H182" s="105">
        <v>14</v>
      </c>
      <c r="I182" s="313" t="s">
        <v>1567</v>
      </c>
      <c r="J182" s="106">
        <v>0.95699999999999996</v>
      </c>
      <c r="K182" s="106"/>
      <c r="L182" s="106"/>
      <c r="M182" s="1811"/>
      <c r="N182" s="135"/>
    </row>
    <row r="183" spans="1:14">
      <c r="A183" s="107"/>
      <c r="B183" s="107"/>
      <c r="C183" s="313"/>
      <c r="D183" s="313"/>
      <c r="E183" s="313"/>
      <c r="F183" s="313"/>
      <c r="G183" s="104">
        <v>43886</v>
      </c>
      <c r="H183" s="105">
        <v>15</v>
      </c>
      <c r="I183" s="313" t="s">
        <v>1380</v>
      </c>
      <c r="J183" s="106">
        <v>0.999</v>
      </c>
      <c r="K183" s="106"/>
      <c r="L183" s="106"/>
      <c r="M183" s="1811"/>
      <c r="N183" s="135"/>
    </row>
    <row r="184" spans="1:14">
      <c r="A184" s="107"/>
      <c r="B184" s="107"/>
      <c r="C184" s="313"/>
      <c r="D184" s="313"/>
      <c r="E184" s="313"/>
      <c r="F184" s="313"/>
      <c r="G184" s="104">
        <v>43886</v>
      </c>
      <c r="H184" s="105">
        <v>16</v>
      </c>
      <c r="I184" s="313" t="s">
        <v>1568</v>
      </c>
      <c r="J184" s="106">
        <v>0.64800000000000002</v>
      </c>
      <c r="K184" s="106"/>
      <c r="L184" s="106"/>
      <c r="M184" s="1811"/>
      <c r="N184" s="135"/>
    </row>
    <row r="185" spans="1:14" ht="26">
      <c r="A185" s="107"/>
      <c r="B185" s="107"/>
      <c r="C185" s="313"/>
      <c r="D185" s="313"/>
      <c r="E185" s="313"/>
      <c r="F185" s="313"/>
      <c r="G185" s="104">
        <v>43887</v>
      </c>
      <c r="H185" s="105">
        <v>14</v>
      </c>
      <c r="I185" s="313" t="s">
        <v>1569</v>
      </c>
      <c r="J185" s="106">
        <v>1.4999999999999999E-2</v>
      </c>
      <c r="K185" s="106"/>
      <c r="L185" s="106"/>
      <c r="M185" s="1811" t="s">
        <v>1570</v>
      </c>
      <c r="N185" s="135" t="s">
        <v>1571</v>
      </c>
    </row>
    <row r="186" spans="1:14">
      <c r="A186" s="107"/>
      <c r="B186" s="107"/>
      <c r="C186" s="313"/>
      <c r="D186" s="313"/>
      <c r="E186" s="313"/>
      <c r="F186" s="313"/>
      <c r="G186" s="104">
        <v>43887</v>
      </c>
      <c r="H186" s="105">
        <v>15</v>
      </c>
      <c r="I186" s="313" t="s">
        <v>1572</v>
      </c>
      <c r="J186" s="106">
        <v>0.88300000000000001</v>
      </c>
      <c r="K186" s="106"/>
      <c r="L186" s="106"/>
      <c r="M186" s="1811"/>
      <c r="N186" s="135"/>
    </row>
    <row r="187" spans="1:14">
      <c r="A187" s="107"/>
      <c r="B187" s="107"/>
      <c r="C187" s="313"/>
      <c r="D187" s="313"/>
      <c r="E187" s="313"/>
      <c r="F187" s="313"/>
      <c r="G187" s="104">
        <v>43887</v>
      </c>
      <c r="H187" s="105">
        <v>16</v>
      </c>
      <c r="I187" s="313" t="s">
        <v>1363</v>
      </c>
      <c r="J187" s="106">
        <v>0.997</v>
      </c>
      <c r="K187" s="106"/>
      <c r="L187" s="106"/>
      <c r="M187" s="1811"/>
      <c r="N187" s="135"/>
    </row>
    <row r="188" spans="1:14">
      <c r="A188" s="107"/>
      <c r="B188" s="107"/>
      <c r="C188" s="313"/>
      <c r="D188" s="313"/>
      <c r="E188" s="313"/>
      <c r="F188" s="313"/>
      <c r="G188" s="104">
        <v>43887</v>
      </c>
      <c r="H188" s="105">
        <v>17</v>
      </c>
      <c r="I188" s="313" t="s">
        <v>1573</v>
      </c>
      <c r="J188" s="106">
        <v>0.98399999999999999</v>
      </c>
      <c r="K188" s="106"/>
      <c r="L188" s="106"/>
      <c r="M188" s="1811"/>
      <c r="N188" s="135"/>
    </row>
    <row r="189" spans="1:14">
      <c r="A189" s="107"/>
      <c r="B189" s="107"/>
      <c r="C189" s="313"/>
      <c r="D189" s="313"/>
      <c r="E189" s="313"/>
      <c r="F189" s="313"/>
      <c r="G189" s="104">
        <v>43887</v>
      </c>
      <c r="H189" s="105">
        <v>18</v>
      </c>
      <c r="I189" s="313" t="s">
        <v>1463</v>
      </c>
      <c r="J189" s="106">
        <v>0.99099999999999999</v>
      </c>
      <c r="K189" s="106"/>
      <c r="L189" s="106"/>
      <c r="M189" s="1811"/>
      <c r="N189" s="135"/>
    </row>
    <row r="190" spans="1:14">
      <c r="A190" s="107"/>
      <c r="B190" s="107"/>
      <c r="C190" s="313"/>
      <c r="D190" s="313"/>
      <c r="E190" s="313"/>
      <c r="F190" s="313"/>
      <c r="G190" s="104">
        <v>43887</v>
      </c>
      <c r="H190" s="105">
        <v>19</v>
      </c>
      <c r="I190" s="313" t="s">
        <v>1574</v>
      </c>
      <c r="J190" s="106">
        <v>0.73199999999999998</v>
      </c>
      <c r="K190" s="106"/>
      <c r="L190" s="106"/>
      <c r="M190" s="1811"/>
      <c r="N190" s="135"/>
    </row>
    <row r="191" spans="1:14">
      <c r="A191" s="107"/>
      <c r="B191" s="107"/>
      <c r="C191" s="313"/>
      <c r="D191" s="313"/>
      <c r="E191" s="313"/>
      <c r="F191" s="313"/>
      <c r="G191" s="104">
        <v>43888</v>
      </c>
      <c r="H191" s="105">
        <v>9</v>
      </c>
      <c r="I191" s="313" t="s">
        <v>1377</v>
      </c>
      <c r="J191" s="106">
        <v>0.54900000000000004</v>
      </c>
      <c r="K191" s="106"/>
      <c r="L191" s="106"/>
      <c r="M191" s="1811" t="s">
        <v>1575</v>
      </c>
      <c r="N191" s="135"/>
    </row>
    <row r="192" spans="1:14">
      <c r="A192" s="107"/>
      <c r="B192" s="107"/>
      <c r="C192" s="313"/>
      <c r="D192" s="313"/>
      <c r="E192" s="313"/>
      <c r="F192" s="313"/>
      <c r="G192" s="104">
        <v>43888</v>
      </c>
      <c r="H192" s="105">
        <v>10</v>
      </c>
      <c r="I192" s="313" t="s">
        <v>1576</v>
      </c>
      <c r="J192" s="106">
        <v>0.99</v>
      </c>
      <c r="K192" s="106"/>
      <c r="L192" s="106"/>
      <c r="M192" s="1811"/>
      <c r="N192" s="135"/>
    </row>
    <row r="193" spans="1:14">
      <c r="A193" s="107"/>
      <c r="B193" s="107"/>
      <c r="C193" s="313"/>
      <c r="D193" s="313"/>
      <c r="E193" s="313"/>
      <c r="F193" s="313"/>
      <c r="G193" s="104">
        <v>43888</v>
      </c>
      <c r="H193" s="105">
        <v>11</v>
      </c>
      <c r="I193" s="313" t="s">
        <v>1577</v>
      </c>
      <c r="J193" s="106">
        <v>0.23100000000000001</v>
      </c>
      <c r="K193" s="106"/>
      <c r="L193" s="106"/>
      <c r="M193" s="1811"/>
      <c r="N193" s="135"/>
    </row>
    <row r="194" spans="1:14">
      <c r="A194" s="107"/>
      <c r="B194" s="107"/>
      <c r="C194" s="313"/>
      <c r="D194" s="313"/>
      <c r="E194" s="313"/>
      <c r="F194" s="313"/>
      <c r="G194" s="104">
        <v>43888</v>
      </c>
      <c r="H194" s="105">
        <v>12</v>
      </c>
      <c r="I194" s="313" t="s">
        <v>1578</v>
      </c>
      <c r="J194" s="106">
        <v>0.34</v>
      </c>
      <c r="K194" s="106"/>
      <c r="L194" s="106"/>
      <c r="M194" s="1811" t="s">
        <v>1579</v>
      </c>
      <c r="N194" s="135"/>
    </row>
    <row r="195" spans="1:14">
      <c r="A195" s="107"/>
      <c r="B195" s="107"/>
      <c r="C195" s="313"/>
      <c r="D195" s="313"/>
      <c r="E195" s="313"/>
      <c r="F195" s="313"/>
      <c r="G195" s="104">
        <v>43888</v>
      </c>
      <c r="H195" s="105">
        <v>13</v>
      </c>
      <c r="I195" s="313" t="s">
        <v>1440</v>
      </c>
      <c r="J195" s="106">
        <v>0.99099999999999999</v>
      </c>
      <c r="K195" s="106"/>
      <c r="L195" s="106"/>
      <c r="M195" s="1811"/>
      <c r="N195" s="135"/>
    </row>
    <row r="196" spans="1:14">
      <c r="A196" s="107"/>
      <c r="B196" s="107"/>
      <c r="C196" s="313"/>
      <c r="D196" s="313"/>
      <c r="E196" s="313"/>
      <c r="F196" s="313"/>
      <c r="G196" s="104">
        <v>43888</v>
      </c>
      <c r="H196" s="105">
        <v>14</v>
      </c>
      <c r="I196" s="313" t="s">
        <v>1580</v>
      </c>
      <c r="J196" s="106">
        <v>0.84</v>
      </c>
      <c r="K196" s="106"/>
      <c r="L196" s="106"/>
      <c r="M196" s="1811"/>
      <c r="N196" s="135"/>
    </row>
    <row r="197" spans="1:14">
      <c r="A197" s="107"/>
      <c r="B197" s="107"/>
      <c r="C197" s="313"/>
      <c r="D197" s="313"/>
      <c r="E197" s="313"/>
      <c r="F197" s="313"/>
      <c r="G197" s="104">
        <v>43888</v>
      </c>
      <c r="H197" s="105">
        <v>16</v>
      </c>
      <c r="I197" s="313" t="s">
        <v>1581</v>
      </c>
      <c r="J197" s="106">
        <v>0.91600000000000004</v>
      </c>
      <c r="K197" s="106"/>
      <c r="L197" s="106"/>
      <c r="M197" s="1811" t="s">
        <v>1582</v>
      </c>
      <c r="N197" s="135"/>
    </row>
    <row r="198" spans="1:14">
      <c r="A198" s="107"/>
      <c r="B198" s="107"/>
      <c r="C198" s="313"/>
      <c r="D198" s="313"/>
      <c r="E198" s="313"/>
      <c r="F198" s="313"/>
      <c r="G198" s="104">
        <v>43888</v>
      </c>
      <c r="H198" s="105">
        <v>17</v>
      </c>
      <c r="I198" s="313" t="s">
        <v>1466</v>
      </c>
      <c r="J198" s="106">
        <v>0.98699999999999999</v>
      </c>
      <c r="K198" s="106"/>
      <c r="L198" s="106"/>
      <c r="M198" s="1811"/>
      <c r="N198" s="135"/>
    </row>
    <row r="199" spans="1:14">
      <c r="A199" s="115"/>
      <c r="B199" s="115"/>
      <c r="C199" s="110"/>
      <c r="D199" s="110"/>
      <c r="E199" s="313"/>
      <c r="F199" s="313"/>
      <c r="G199" s="111">
        <v>43888</v>
      </c>
      <c r="H199" s="123">
        <v>18</v>
      </c>
      <c r="I199" s="110" t="s">
        <v>1583</v>
      </c>
      <c r="J199" s="106">
        <v>0.56299999999999994</v>
      </c>
      <c r="K199" s="106"/>
      <c r="L199" s="124"/>
      <c r="M199" s="1812"/>
      <c r="N199" s="155"/>
    </row>
    <row r="200" spans="1:14">
      <c r="A200" s="107"/>
      <c r="B200" s="107"/>
      <c r="C200" s="313"/>
      <c r="D200" s="313"/>
      <c r="E200" s="141" t="s">
        <v>1584</v>
      </c>
      <c r="F200" s="141">
        <f>SUM(F2:F199)</f>
        <v>136.88</v>
      </c>
      <c r="G200" s="313"/>
      <c r="H200" s="313"/>
      <c r="I200" s="313"/>
      <c r="J200" s="142" t="s">
        <v>1584</v>
      </c>
      <c r="K200" s="143">
        <f>SUM(K2:K199)</f>
        <v>131.24599999999998</v>
      </c>
      <c r="L200" s="313"/>
      <c r="M200" s="144"/>
      <c r="N200" s="158"/>
    </row>
    <row r="202" spans="1:14">
      <c r="I202" s="313" t="s">
        <v>1585</v>
      </c>
      <c r="J202" s="106">
        <v>136.88</v>
      </c>
    </row>
  </sheetData>
  <mergeCells count="64">
    <mergeCell ref="M197:M199"/>
    <mergeCell ref="M177:M178"/>
    <mergeCell ref="M179:M180"/>
    <mergeCell ref="M181:M184"/>
    <mergeCell ref="M185:M190"/>
    <mergeCell ref="M191:M193"/>
    <mergeCell ref="M194:M196"/>
    <mergeCell ref="M173:M176"/>
    <mergeCell ref="D138:D140"/>
    <mergeCell ref="E138:E140"/>
    <mergeCell ref="F138:F140"/>
    <mergeCell ref="M138:M141"/>
    <mergeCell ref="M146:M151"/>
    <mergeCell ref="E153:E154"/>
    <mergeCell ref="F153:F154"/>
    <mergeCell ref="M153:M154"/>
    <mergeCell ref="M155:M160"/>
    <mergeCell ref="M161:M165"/>
    <mergeCell ref="M166:M169"/>
    <mergeCell ref="E170:E171"/>
    <mergeCell ref="M170:M172"/>
    <mergeCell ref="E83:E85"/>
    <mergeCell ref="F83:F85"/>
    <mergeCell ref="M83:M85"/>
    <mergeCell ref="M86:M91"/>
    <mergeCell ref="M134:M137"/>
    <mergeCell ref="M97:M100"/>
    <mergeCell ref="M101:M106"/>
    <mergeCell ref="M107:M108"/>
    <mergeCell ref="M109:M112"/>
    <mergeCell ref="M114:M116"/>
    <mergeCell ref="M117:M118"/>
    <mergeCell ref="M120:M122"/>
    <mergeCell ref="M125:M129"/>
    <mergeCell ref="E130:E132"/>
    <mergeCell ref="F130:F132"/>
    <mergeCell ref="M130:M133"/>
    <mergeCell ref="M92:M96"/>
    <mergeCell ref="F62:F64"/>
    <mergeCell ref="M62:M69"/>
    <mergeCell ref="M70:M71"/>
    <mergeCell ref="N70:N71"/>
    <mergeCell ref="M74:M76"/>
    <mergeCell ref="F77:F78"/>
    <mergeCell ref="M77:M78"/>
    <mergeCell ref="M79:M82"/>
    <mergeCell ref="M58:M61"/>
    <mergeCell ref="M14:M16"/>
    <mergeCell ref="M17:M21"/>
    <mergeCell ref="M22:M23"/>
    <mergeCell ref="M25:M29"/>
    <mergeCell ref="M30:M33"/>
    <mergeCell ref="M34:M37"/>
    <mergeCell ref="M40:M41"/>
    <mergeCell ref="M42:M45"/>
    <mergeCell ref="M46:M48"/>
    <mergeCell ref="M50:M54"/>
    <mergeCell ref="M55:M57"/>
    <mergeCell ref="M11:M13"/>
    <mergeCell ref="E2:E3"/>
    <mergeCell ref="F2:F3"/>
    <mergeCell ref="M2:M5"/>
    <mergeCell ref="M6:M7"/>
    <mergeCell ref="M9:M10"/>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pane ySplit="1" topLeftCell="A12" activePane="bottomLeft" state="frozen"/>
      <selection pane="bottomLeft" activeCell="H54" sqref="H54"/>
    </sheetView>
  </sheetViews>
  <sheetFormatPr baseColWidth="10" defaultColWidth="8.7265625" defaultRowHeight="14.5"/>
  <cols>
    <col min="1" max="1" width="13.26953125" style="363" bestFit="1" customWidth="1"/>
    <col min="2" max="2" width="10.81640625" style="363" bestFit="1" customWidth="1"/>
    <col min="3" max="3" width="13.81640625" style="363" customWidth="1"/>
    <col min="4" max="4" width="13.26953125" style="363" customWidth="1"/>
    <col min="5" max="5" width="8.7265625" style="363"/>
    <col min="6" max="6" width="9.26953125" style="12" customWidth="1"/>
    <col min="7" max="7" width="20.1796875" style="363" customWidth="1"/>
    <col min="8" max="8" width="10.81640625" style="363" customWidth="1"/>
    <col min="9" max="9" width="16.81640625" style="363" customWidth="1"/>
    <col min="10" max="10" width="17.453125" style="363" customWidth="1"/>
    <col min="11" max="11" width="11.54296875" style="363" customWidth="1"/>
    <col min="12" max="12" width="25.26953125" style="565" customWidth="1"/>
    <col min="13" max="13" width="28.453125" style="363" customWidth="1"/>
    <col min="14" max="14" width="15" style="363" bestFit="1" customWidth="1"/>
    <col min="15" max="15" width="17.26953125" style="363" customWidth="1"/>
    <col min="16" max="16384" width="8.7265625" style="363"/>
  </cols>
  <sheetData>
    <row r="1" spans="1:15" ht="45.75" customHeight="1">
      <c r="A1" s="629" t="s">
        <v>212</v>
      </c>
      <c r="B1" s="630" t="s">
        <v>213</v>
      </c>
      <c r="C1" s="630" t="s">
        <v>214</v>
      </c>
      <c r="D1" s="630" t="s">
        <v>215</v>
      </c>
      <c r="E1" s="396" t="s">
        <v>216</v>
      </c>
      <c r="F1" s="396" t="s">
        <v>217</v>
      </c>
      <c r="G1" s="631" t="s">
        <v>1241</v>
      </c>
      <c r="H1" s="689" t="s">
        <v>219</v>
      </c>
      <c r="I1" s="632" t="s">
        <v>220</v>
      </c>
      <c r="J1" s="481" t="s">
        <v>1242</v>
      </c>
      <c r="K1" s="633" t="s">
        <v>223</v>
      </c>
      <c r="L1" s="396" t="s">
        <v>224</v>
      </c>
    </row>
    <row r="2" spans="1:15">
      <c r="A2" s="634" t="s">
        <v>877</v>
      </c>
      <c r="B2" s="566" t="s">
        <v>332</v>
      </c>
      <c r="C2" s="635">
        <v>44220</v>
      </c>
      <c r="D2" s="635">
        <v>44203</v>
      </c>
      <c r="E2" s="566"/>
      <c r="F2" s="480">
        <v>44203</v>
      </c>
      <c r="G2" s="678">
        <v>3.125E-2</v>
      </c>
      <c r="H2" s="678">
        <v>3.125E-2</v>
      </c>
      <c r="I2" s="758">
        <f t="shared" ref="I2:I9" si="0">H2</f>
        <v>3.125E-2</v>
      </c>
      <c r="J2" s="462" t="s">
        <v>667</v>
      </c>
      <c r="K2" s="566" t="s">
        <v>24</v>
      </c>
      <c r="L2" s="636"/>
    </row>
    <row r="3" spans="1:15">
      <c r="A3" s="637"/>
      <c r="B3" s="363" t="s">
        <v>324</v>
      </c>
      <c r="C3" s="638">
        <v>44436</v>
      </c>
      <c r="D3" s="638">
        <v>44203</v>
      </c>
      <c r="F3" s="479">
        <v>44203</v>
      </c>
      <c r="G3" s="343">
        <v>0.10069444444444442</v>
      </c>
      <c r="H3" s="343">
        <v>0.10069444444444442</v>
      </c>
      <c r="I3" s="759">
        <f t="shared" si="0"/>
        <v>0.10069444444444442</v>
      </c>
      <c r="J3" t="s">
        <v>325</v>
      </c>
      <c r="K3" s="363" t="s">
        <v>46</v>
      </c>
      <c r="L3" s="639"/>
    </row>
    <row r="4" spans="1:15">
      <c r="A4" s="637"/>
      <c r="B4" s="363" t="s">
        <v>231</v>
      </c>
      <c r="C4" s="638">
        <v>44291</v>
      </c>
      <c r="D4" s="638">
        <v>44203</v>
      </c>
      <c r="F4" s="479">
        <v>44203</v>
      </c>
      <c r="G4" s="343">
        <v>7.291666666666663E-2</v>
      </c>
      <c r="H4" s="343">
        <v>7.291666666666663E-2</v>
      </c>
      <c r="I4" s="759">
        <f t="shared" si="0"/>
        <v>7.291666666666663E-2</v>
      </c>
      <c r="J4" t="s">
        <v>325</v>
      </c>
      <c r="K4" s="363" t="s">
        <v>46</v>
      </c>
      <c r="L4" s="639"/>
    </row>
    <row r="5" spans="1:15">
      <c r="A5" s="640"/>
      <c r="B5" s="568" t="s">
        <v>260</v>
      </c>
      <c r="C5" s="641">
        <v>44291</v>
      </c>
      <c r="D5" s="641">
        <v>44203</v>
      </c>
      <c r="E5" s="568"/>
      <c r="F5" s="514">
        <v>44203</v>
      </c>
      <c r="G5" s="679">
        <v>6.9444444444445308E-3</v>
      </c>
      <c r="H5" s="679">
        <v>6.9444444444445308E-3</v>
      </c>
      <c r="I5" s="760">
        <f t="shared" si="0"/>
        <v>6.9444444444445308E-3</v>
      </c>
      <c r="J5" s="534" t="s">
        <v>326</v>
      </c>
      <c r="K5" s="568" t="s">
        <v>24</v>
      </c>
      <c r="L5" s="642"/>
    </row>
    <row r="6" spans="1:15">
      <c r="A6" s="637" t="s">
        <v>868</v>
      </c>
      <c r="B6" s="363" t="s">
        <v>654</v>
      </c>
      <c r="C6" s="638">
        <v>44217</v>
      </c>
      <c r="D6" s="638">
        <v>44204</v>
      </c>
      <c r="F6" s="480">
        <v>44204</v>
      </c>
      <c r="G6" s="678">
        <v>6.9444444444444198E-3</v>
      </c>
      <c r="H6" s="678">
        <v>6.9444444444444198E-3</v>
      </c>
      <c r="I6" s="759">
        <f t="shared" si="0"/>
        <v>6.9444444444444198E-3</v>
      </c>
      <c r="J6" s="462" t="s">
        <v>310</v>
      </c>
      <c r="K6" s="363" t="s">
        <v>655</v>
      </c>
      <c r="L6" s="639"/>
    </row>
    <row r="7" spans="1:15">
      <c r="A7" s="637"/>
      <c r="B7" s="363" t="s">
        <v>225</v>
      </c>
      <c r="C7" s="638">
        <v>44271</v>
      </c>
      <c r="D7" s="638">
        <v>44209</v>
      </c>
      <c r="F7" s="479">
        <v>44204</v>
      </c>
      <c r="G7" s="343">
        <v>0.14930555555555558</v>
      </c>
      <c r="H7" s="343">
        <v>0.14930555555555558</v>
      </c>
      <c r="I7" s="759">
        <f t="shared" si="0"/>
        <v>0.14930555555555558</v>
      </c>
      <c r="J7" t="s">
        <v>312</v>
      </c>
      <c r="K7" s="363" t="s">
        <v>46</v>
      </c>
      <c r="L7" s="639"/>
      <c r="N7" s="643"/>
      <c r="O7" s="643"/>
    </row>
    <row r="8" spans="1:15">
      <c r="A8" s="637"/>
      <c r="B8" s="363" t="s">
        <v>322</v>
      </c>
      <c r="C8" s="638">
        <v>44271</v>
      </c>
      <c r="D8" s="638">
        <v>44204</v>
      </c>
      <c r="F8" s="479">
        <v>44204</v>
      </c>
      <c r="G8" s="343">
        <v>0.10416666666666663</v>
      </c>
      <c r="H8" s="343">
        <v>0.10416666666666663</v>
      </c>
      <c r="I8" s="759">
        <f t="shared" si="0"/>
        <v>0.10416666666666663</v>
      </c>
      <c r="J8" t="s">
        <v>312</v>
      </c>
      <c r="K8" s="363" t="s">
        <v>46</v>
      </c>
      <c r="L8" s="639"/>
      <c r="N8" s="643"/>
      <c r="O8" s="644"/>
    </row>
    <row r="9" spans="1:15">
      <c r="A9" s="637"/>
      <c r="B9" s="363" t="s">
        <v>657</v>
      </c>
      <c r="C9" s="638">
        <v>44217</v>
      </c>
      <c r="D9" s="638">
        <v>44209</v>
      </c>
      <c r="F9" s="479">
        <v>44204</v>
      </c>
      <c r="G9" s="343">
        <v>1.041666666666663E-2</v>
      </c>
      <c r="H9" s="343">
        <v>1.041666666666663E-2</v>
      </c>
      <c r="I9" s="759">
        <f t="shared" si="0"/>
        <v>1.041666666666663E-2</v>
      </c>
      <c r="J9" t="s">
        <v>309</v>
      </c>
      <c r="K9" s="363" t="s">
        <v>655</v>
      </c>
      <c r="L9" s="639"/>
    </row>
    <row r="10" spans="1:15">
      <c r="A10" s="637"/>
      <c r="B10" s="363" t="s">
        <v>307</v>
      </c>
      <c r="C10" s="638">
        <v>44402</v>
      </c>
      <c r="D10" s="638">
        <v>44204</v>
      </c>
      <c r="F10" s="771">
        <v>44205</v>
      </c>
      <c r="G10" s="680">
        <v>2.4305555555555469E-2</v>
      </c>
      <c r="H10" s="680">
        <v>2.4305555555555469E-2</v>
      </c>
      <c r="I10" s="569"/>
      <c r="J10" s="549" t="s">
        <v>486</v>
      </c>
      <c r="K10" s="363" t="s">
        <v>46</v>
      </c>
      <c r="L10" s="696" t="s">
        <v>1586</v>
      </c>
    </row>
    <row r="11" spans="1:15">
      <c r="A11" s="637"/>
      <c r="B11" s="363" t="s">
        <v>260</v>
      </c>
      <c r="C11" s="638">
        <v>44369</v>
      </c>
      <c r="D11" s="638">
        <v>44204</v>
      </c>
      <c r="F11" s="771">
        <v>44209</v>
      </c>
      <c r="G11" s="680">
        <v>4.8611111111111049E-2</v>
      </c>
      <c r="H11" s="680">
        <v>4.8611111111111049E-2</v>
      </c>
      <c r="I11" s="569"/>
      <c r="J11" s="549" t="s">
        <v>308</v>
      </c>
      <c r="K11" s="363" t="s">
        <v>24</v>
      </c>
      <c r="L11" s="639"/>
    </row>
    <row r="12" spans="1:15">
      <c r="A12" s="637"/>
      <c r="B12" s="363" t="s">
        <v>273</v>
      </c>
      <c r="C12" s="638">
        <v>44402</v>
      </c>
      <c r="D12" s="638">
        <v>44209</v>
      </c>
      <c r="F12" s="479">
        <v>44209</v>
      </c>
      <c r="G12" s="343">
        <v>0.13541666666666663</v>
      </c>
      <c r="H12" s="343">
        <v>0.13541666666666663</v>
      </c>
      <c r="I12" s="759">
        <f>H12</f>
        <v>0.13541666666666663</v>
      </c>
      <c r="J12" t="s">
        <v>312</v>
      </c>
      <c r="K12" s="363" t="s">
        <v>46</v>
      </c>
      <c r="L12" s="639"/>
    </row>
    <row r="13" spans="1:15">
      <c r="A13" s="637"/>
      <c r="C13" s="638"/>
      <c r="D13" s="638"/>
      <c r="F13" s="479">
        <v>44209</v>
      </c>
      <c r="G13" s="343">
        <v>6.9444444444444441E-3</v>
      </c>
      <c r="H13" s="343">
        <v>6.9444444444444441E-3</v>
      </c>
      <c r="I13" s="759">
        <f>H13</f>
        <v>6.9444444444444441E-3</v>
      </c>
      <c r="J13" t="s">
        <v>309</v>
      </c>
      <c r="L13" s="639"/>
    </row>
    <row r="14" spans="1:15">
      <c r="A14" s="634" t="s">
        <v>883</v>
      </c>
      <c r="B14" s="566" t="s">
        <v>322</v>
      </c>
      <c r="C14" s="635">
        <v>44403</v>
      </c>
      <c r="D14" s="635">
        <v>44210</v>
      </c>
      <c r="E14" s="566"/>
      <c r="F14" s="480">
        <v>44210</v>
      </c>
      <c r="G14" s="678">
        <v>9.027777777777779E-2</v>
      </c>
      <c r="H14" s="678">
        <v>9.027777777777779E-2</v>
      </c>
      <c r="I14" s="758">
        <f>H14</f>
        <v>9.027777777777779E-2</v>
      </c>
      <c r="J14" s="462" t="s">
        <v>321</v>
      </c>
      <c r="K14" s="566" t="s">
        <v>46</v>
      </c>
      <c r="L14" s="636"/>
    </row>
    <row r="15" spans="1:15">
      <c r="A15" s="637"/>
      <c r="B15" s="363" t="s">
        <v>307</v>
      </c>
      <c r="C15" s="638">
        <v>44289</v>
      </c>
      <c r="D15" s="638">
        <v>44210</v>
      </c>
      <c r="F15" s="479">
        <v>44210</v>
      </c>
      <c r="G15" s="343">
        <v>0.10416666666666663</v>
      </c>
      <c r="H15" s="343">
        <v>0.10416666666666663</v>
      </c>
      <c r="I15" s="759">
        <f>H15</f>
        <v>0.10416666666666663</v>
      </c>
      <c r="J15" t="s">
        <v>321</v>
      </c>
      <c r="K15" s="363" t="s">
        <v>46</v>
      </c>
      <c r="L15" s="639"/>
    </row>
    <row r="16" spans="1:15">
      <c r="A16" s="637"/>
      <c r="B16" s="363" t="s">
        <v>332</v>
      </c>
      <c r="C16" s="638">
        <v>44218</v>
      </c>
      <c r="D16" s="638">
        <v>44210</v>
      </c>
      <c r="K16" s="363" t="s">
        <v>24</v>
      </c>
      <c r="L16" s="639"/>
    </row>
    <row r="17" spans="1:13">
      <c r="A17" s="640"/>
      <c r="B17" s="568" t="s">
        <v>260</v>
      </c>
      <c r="C17" s="641">
        <v>44218</v>
      </c>
      <c r="D17" s="641">
        <v>44210</v>
      </c>
      <c r="E17" s="568"/>
      <c r="F17" s="535"/>
      <c r="G17" s="568"/>
      <c r="H17" s="568"/>
      <c r="I17" s="568"/>
      <c r="J17" s="568"/>
      <c r="K17" s="568" t="s">
        <v>24</v>
      </c>
      <c r="L17" s="642"/>
    </row>
    <row r="18" spans="1:13">
      <c r="A18" s="637" t="s">
        <v>1587</v>
      </c>
      <c r="B18" s="363" t="s">
        <v>1014</v>
      </c>
      <c r="C18" s="638">
        <v>44292</v>
      </c>
      <c r="D18" s="638">
        <v>44211</v>
      </c>
      <c r="F18" s="479">
        <v>44211</v>
      </c>
      <c r="G18" s="343">
        <v>9.375E-2</v>
      </c>
      <c r="H18" s="343">
        <v>9.375E-2</v>
      </c>
      <c r="I18" s="759">
        <f>H18</f>
        <v>9.375E-2</v>
      </c>
      <c r="J18" t="s">
        <v>498</v>
      </c>
      <c r="K18" s="363" t="s">
        <v>661</v>
      </c>
      <c r="L18" s="639"/>
    </row>
    <row r="19" spans="1:13">
      <c r="A19" s="634" t="s">
        <v>1588</v>
      </c>
      <c r="B19" s="566" t="s">
        <v>260</v>
      </c>
      <c r="C19" s="635">
        <v>44295</v>
      </c>
      <c r="D19" s="635">
        <v>44211</v>
      </c>
      <c r="E19" s="566"/>
      <c r="F19" s="480">
        <v>44211</v>
      </c>
      <c r="G19" s="678">
        <v>0.14583333333333337</v>
      </c>
      <c r="H19" s="678">
        <v>0.14583333333333337</v>
      </c>
      <c r="I19" s="758">
        <f>H19</f>
        <v>0.14583333333333337</v>
      </c>
      <c r="J19" s="462" t="s">
        <v>671</v>
      </c>
      <c r="K19" s="566" t="s">
        <v>661</v>
      </c>
      <c r="L19" s="636"/>
    </row>
    <row r="20" spans="1:13">
      <c r="A20" s="640"/>
      <c r="B20" s="568" t="s">
        <v>28</v>
      </c>
      <c r="C20" s="641">
        <v>44227</v>
      </c>
      <c r="D20" s="641">
        <v>44211</v>
      </c>
      <c r="E20" s="568"/>
      <c r="F20" s="514">
        <v>44213</v>
      </c>
      <c r="G20" s="679">
        <v>4.1666666666666741E-2</v>
      </c>
      <c r="H20" s="679">
        <v>4.1666666666666741E-2</v>
      </c>
      <c r="I20" s="760">
        <f>H20</f>
        <v>4.1666666666666741E-2</v>
      </c>
      <c r="J20" s="534" t="s">
        <v>499</v>
      </c>
      <c r="K20" s="568" t="s">
        <v>655</v>
      </c>
      <c r="L20" s="642" t="s">
        <v>1025</v>
      </c>
      <c r="M20" s="638"/>
    </row>
    <row r="21" spans="1:13">
      <c r="A21" s="637" t="s">
        <v>1148</v>
      </c>
      <c r="B21" s="363" t="s">
        <v>315</v>
      </c>
      <c r="C21" s="638">
        <v>44293</v>
      </c>
      <c r="D21" s="638">
        <v>44213</v>
      </c>
      <c r="F21" s="479">
        <v>44213</v>
      </c>
      <c r="G21" s="343">
        <v>9.375E-2</v>
      </c>
      <c r="H21" s="343">
        <v>9.375E-2</v>
      </c>
      <c r="I21" s="759">
        <f>H21</f>
        <v>9.375E-2</v>
      </c>
      <c r="J21" t="s">
        <v>268</v>
      </c>
      <c r="K21" s="363" t="s">
        <v>46</v>
      </c>
      <c r="L21" s="639"/>
    </row>
    <row r="22" spans="1:13">
      <c r="A22" s="637"/>
      <c r="B22" s="363" t="s">
        <v>260</v>
      </c>
      <c r="C22" s="638">
        <v>44225</v>
      </c>
      <c r="D22" s="638">
        <v>44214</v>
      </c>
      <c r="F22" s="479">
        <v>44214</v>
      </c>
      <c r="G22" s="343">
        <v>9.7222222222222099E-2</v>
      </c>
      <c r="H22" s="343">
        <v>9.7222222222222099E-2</v>
      </c>
      <c r="I22" s="759">
        <f>H22</f>
        <v>9.7222222222222099E-2</v>
      </c>
      <c r="J22" t="s">
        <v>268</v>
      </c>
      <c r="K22" s="363" t="s">
        <v>24</v>
      </c>
      <c r="L22" s="639"/>
    </row>
    <row r="23" spans="1:13">
      <c r="A23" s="637"/>
      <c r="B23" s="363" t="s">
        <v>313</v>
      </c>
      <c r="C23" s="638">
        <v>44410</v>
      </c>
      <c r="D23" s="638">
        <v>44213</v>
      </c>
      <c r="F23" s="771">
        <v>44214</v>
      </c>
      <c r="G23" s="680">
        <v>4.861111111111116E-2</v>
      </c>
      <c r="J23" s="549" t="s">
        <v>830</v>
      </c>
      <c r="K23" s="363" t="s">
        <v>46</v>
      </c>
      <c r="L23" s="696" t="s">
        <v>1589</v>
      </c>
    </row>
    <row r="24" spans="1:13">
      <c r="A24" s="637"/>
      <c r="B24" s="363" t="s">
        <v>332</v>
      </c>
      <c r="C24" s="638">
        <v>44226</v>
      </c>
      <c r="D24" s="638">
        <v>44213</v>
      </c>
      <c r="H24" s="569"/>
      <c r="I24" s="569"/>
      <c r="K24" s="363" t="s">
        <v>24</v>
      </c>
      <c r="L24" s="639"/>
    </row>
    <row r="25" spans="1:13">
      <c r="A25" s="634" t="s">
        <v>1590</v>
      </c>
      <c r="B25" s="566" t="s">
        <v>332</v>
      </c>
      <c r="C25" s="635">
        <v>44227</v>
      </c>
      <c r="D25" s="635">
        <v>44217</v>
      </c>
      <c r="E25" s="566"/>
      <c r="F25" s="787">
        <v>44217</v>
      </c>
      <c r="G25" s="780">
        <v>6.5972222222222099E-2</v>
      </c>
      <c r="H25" s="788">
        <v>5.2083333333333336E-2</v>
      </c>
      <c r="I25" s="789">
        <f t="shared" ref="I25:I30" si="1">H25</f>
        <v>5.2083333333333336E-2</v>
      </c>
      <c r="J25" s="781" t="s">
        <v>1099</v>
      </c>
      <c r="K25" s="566" t="s">
        <v>24</v>
      </c>
      <c r="L25" s="695" t="s">
        <v>1591</v>
      </c>
    </row>
    <row r="26" spans="1:13">
      <c r="A26" s="637"/>
      <c r="B26" s="363" t="s">
        <v>267</v>
      </c>
      <c r="C26" s="638">
        <v>44294</v>
      </c>
      <c r="D26" s="638">
        <v>44217</v>
      </c>
      <c r="F26" s="479">
        <v>44217</v>
      </c>
      <c r="G26" s="343">
        <v>5.5555555555555691E-2</v>
      </c>
      <c r="H26" s="343">
        <v>5.5555555555555691E-2</v>
      </c>
      <c r="I26" s="759">
        <f t="shared" si="1"/>
        <v>5.5555555555555691E-2</v>
      </c>
      <c r="J26" t="s">
        <v>272</v>
      </c>
      <c r="L26" s="639"/>
    </row>
    <row r="27" spans="1:13">
      <c r="A27" s="637"/>
      <c r="B27" s="363" t="s">
        <v>271</v>
      </c>
      <c r="C27" s="638">
        <v>44412</v>
      </c>
      <c r="D27" s="638">
        <v>44217</v>
      </c>
      <c r="F27" s="479">
        <v>44218</v>
      </c>
      <c r="G27" s="343">
        <v>9.722222222222221E-2</v>
      </c>
      <c r="H27" s="343">
        <v>9.722222222222221E-2</v>
      </c>
      <c r="I27" s="759">
        <f t="shared" si="1"/>
        <v>9.722222222222221E-2</v>
      </c>
      <c r="J27" t="s">
        <v>272</v>
      </c>
      <c r="L27" s="639"/>
    </row>
    <row r="28" spans="1:13">
      <c r="A28" s="637"/>
      <c r="B28" s="363" t="s">
        <v>260</v>
      </c>
      <c r="C28" s="638">
        <v>44294</v>
      </c>
      <c r="D28" s="638">
        <v>44218</v>
      </c>
      <c r="F28" s="479">
        <v>44218</v>
      </c>
      <c r="G28" s="343">
        <v>4.1666666666666741E-2</v>
      </c>
      <c r="H28" s="343">
        <v>4.1666666666666741E-2</v>
      </c>
      <c r="I28" s="759">
        <f t="shared" si="1"/>
        <v>4.1666666666666741E-2</v>
      </c>
      <c r="J28" t="s">
        <v>1592</v>
      </c>
      <c r="K28" s="363" t="s">
        <v>661</v>
      </c>
      <c r="L28" s="639"/>
    </row>
    <row r="29" spans="1:13">
      <c r="A29" s="634" t="s">
        <v>1593</v>
      </c>
      <c r="B29" s="566" t="s">
        <v>260</v>
      </c>
      <c r="C29" s="635">
        <v>44240</v>
      </c>
      <c r="D29" s="635">
        <v>44218</v>
      </c>
      <c r="E29" s="566"/>
      <c r="F29" s="480">
        <v>44218</v>
      </c>
      <c r="G29" s="678">
        <v>5.208333333333337E-2</v>
      </c>
      <c r="H29" s="678">
        <v>5.208333333333337E-2</v>
      </c>
      <c r="I29" s="758">
        <f t="shared" si="1"/>
        <v>5.208333333333337E-2</v>
      </c>
      <c r="J29" s="462" t="s">
        <v>1594</v>
      </c>
      <c r="K29" s="566" t="s">
        <v>24</v>
      </c>
      <c r="L29" s="636"/>
    </row>
    <row r="30" spans="1:13">
      <c r="A30" s="637"/>
      <c r="B30" s="363" t="s">
        <v>246</v>
      </c>
      <c r="C30" s="638">
        <v>44240</v>
      </c>
      <c r="D30" s="638">
        <v>44218</v>
      </c>
      <c r="F30" s="479">
        <v>44218</v>
      </c>
      <c r="G30" s="343">
        <v>2.777777777777779E-2</v>
      </c>
      <c r="H30" s="343">
        <v>2.777777777777779E-2</v>
      </c>
      <c r="I30" s="759">
        <f t="shared" si="1"/>
        <v>2.777777777777779E-2</v>
      </c>
      <c r="J30" t="s">
        <v>1595</v>
      </c>
      <c r="K30" s="363" t="s">
        <v>46</v>
      </c>
      <c r="L30" s="639"/>
    </row>
    <row r="31" spans="1:13">
      <c r="A31" s="640"/>
      <c r="B31" s="568" t="s">
        <v>240</v>
      </c>
      <c r="C31" s="641">
        <v>44240</v>
      </c>
      <c r="D31" s="641">
        <v>44218</v>
      </c>
      <c r="E31" s="568"/>
      <c r="F31" s="535"/>
      <c r="G31" s="568"/>
      <c r="H31" s="568"/>
      <c r="I31" s="568"/>
      <c r="J31" s="568"/>
      <c r="K31" s="568" t="s">
        <v>46</v>
      </c>
      <c r="L31" s="642"/>
      <c r="M31" s="638"/>
    </row>
    <row r="32" spans="1:13">
      <c r="A32" s="637" t="s">
        <v>1103</v>
      </c>
      <c r="B32" s="363" t="s">
        <v>332</v>
      </c>
      <c r="C32" s="638">
        <v>44229</v>
      </c>
      <c r="D32" s="638">
        <v>44219</v>
      </c>
      <c r="F32" s="479">
        <v>44219</v>
      </c>
      <c r="G32" s="343">
        <v>9.0277777777777735E-2</v>
      </c>
      <c r="H32" s="343">
        <v>9.0277777777777735E-2</v>
      </c>
      <c r="I32" s="759">
        <f>H32</f>
        <v>9.0277777777777735E-2</v>
      </c>
      <c r="J32" t="s">
        <v>275</v>
      </c>
      <c r="K32" s="363" t="s">
        <v>24</v>
      </c>
      <c r="L32" s="639"/>
    </row>
    <row r="33" spans="1:13">
      <c r="A33" s="637"/>
      <c r="B33" s="363" t="s">
        <v>277</v>
      </c>
      <c r="C33" s="638">
        <v>44415</v>
      </c>
      <c r="D33" s="638">
        <v>44219</v>
      </c>
      <c r="F33" s="479">
        <v>44219</v>
      </c>
      <c r="G33" s="343">
        <v>3.4722222222222099E-2</v>
      </c>
      <c r="H33" s="343">
        <v>3.4722222222222099E-2</v>
      </c>
      <c r="I33" s="759">
        <f>H33</f>
        <v>3.4722222222222099E-2</v>
      </c>
      <c r="J33" t="s">
        <v>275</v>
      </c>
      <c r="L33" s="639"/>
      <c r="M33" s="638"/>
    </row>
    <row r="34" spans="1:13">
      <c r="A34" s="637"/>
      <c r="C34" s="638"/>
      <c r="D34" s="638"/>
      <c r="L34" s="639"/>
      <c r="M34" s="638"/>
    </row>
    <row r="35" spans="1:13">
      <c r="A35" s="634" t="s">
        <v>1596</v>
      </c>
      <c r="B35" s="566" t="s">
        <v>332</v>
      </c>
      <c r="C35" s="635">
        <v>44230</v>
      </c>
      <c r="D35" s="635">
        <v>44220</v>
      </c>
      <c r="E35" s="566"/>
      <c r="F35" s="480">
        <v>44219</v>
      </c>
      <c r="G35" s="678">
        <v>3.472222222222221E-2</v>
      </c>
      <c r="H35" s="678">
        <v>3.472222222222221E-2</v>
      </c>
      <c r="I35" s="758">
        <f t="shared" ref="I35:I44" si="2">H35</f>
        <v>3.472222222222221E-2</v>
      </c>
      <c r="J35" s="462" t="s">
        <v>280</v>
      </c>
      <c r="K35" s="566" t="s">
        <v>655</v>
      </c>
      <c r="L35" s="636"/>
    </row>
    <row r="36" spans="1:13">
      <c r="A36" s="637"/>
      <c r="B36" s="363" t="s">
        <v>274</v>
      </c>
      <c r="C36" s="638">
        <v>44313</v>
      </c>
      <c r="D36" s="638">
        <v>44220</v>
      </c>
      <c r="F36" s="479">
        <v>44220</v>
      </c>
      <c r="G36" s="343">
        <v>0.1388888888888889</v>
      </c>
      <c r="H36" s="343">
        <v>0.1388888888888889</v>
      </c>
      <c r="I36" s="759">
        <f t="shared" si="2"/>
        <v>0.1388888888888889</v>
      </c>
      <c r="J36" t="s">
        <v>281</v>
      </c>
      <c r="K36" s="363" t="s">
        <v>46</v>
      </c>
      <c r="L36" s="639"/>
    </row>
    <row r="37" spans="1:13">
      <c r="A37" s="640"/>
      <c r="B37" s="568" t="s">
        <v>277</v>
      </c>
      <c r="C37" s="641">
        <v>44415</v>
      </c>
      <c r="D37" s="641">
        <v>44220</v>
      </c>
      <c r="E37" s="568"/>
      <c r="F37" s="514">
        <v>44221</v>
      </c>
      <c r="G37" s="679">
        <v>6.25E-2</v>
      </c>
      <c r="H37" s="679">
        <v>6.25E-2</v>
      </c>
      <c r="I37" s="760">
        <f t="shared" si="2"/>
        <v>6.25E-2</v>
      </c>
      <c r="J37" s="534" t="s">
        <v>286</v>
      </c>
      <c r="K37" s="568" t="s">
        <v>46</v>
      </c>
      <c r="L37" s="642"/>
    </row>
    <row r="38" spans="1:13" ht="18" customHeight="1">
      <c r="A38" s="637" t="s">
        <v>1110</v>
      </c>
      <c r="B38" s="363" t="s">
        <v>332</v>
      </c>
      <c r="C38" s="638">
        <v>44233</v>
      </c>
      <c r="D38" s="638">
        <v>44222</v>
      </c>
      <c r="F38" s="479">
        <v>44221</v>
      </c>
      <c r="G38" s="343">
        <v>4.861111111111116E-2</v>
      </c>
      <c r="H38" s="343">
        <v>4.861111111111116E-2</v>
      </c>
      <c r="I38" s="759">
        <f t="shared" si="2"/>
        <v>4.861111111111116E-2</v>
      </c>
      <c r="J38" t="s">
        <v>287</v>
      </c>
      <c r="K38" s="363" t="s">
        <v>24</v>
      </c>
      <c r="L38" s="639" t="s">
        <v>1091</v>
      </c>
    </row>
    <row r="39" spans="1:13" ht="29">
      <c r="A39" s="637"/>
      <c r="B39" s="363" t="s">
        <v>260</v>
      </c>
      <c r="C39" s="638">
        <v>44243</v>
      </c>
      <c r="D39" s="638">
        <v>44221</v>
      </c>
      <c r="F39" s="479">
        <v>44221</v>
      </c>
      <c r="G39" s="343">
        <v>2.083333333333337E-2</v>
      </c>
      <c r="H39" s="343">
        <v>2.083333333333337E-2</v>
      </c>
      <c r="I39" s="759">
        <f t="shared" si="2"/>
        <v>2.083333333333337E-2</v>
      </c>
      <c r="J39" t="s">
        <v>287</v>
      </c>
      <c r="K39" s="565" t="s">
        <v>849</v>
      </c>
      <c r="L39" s="639"/>
    </row>
    <row r="40" spans="1:13">
      <c r="A40" s="637"/>
      <c r="B40" s="363" t="s">
        <v>277</v>
      </c>
      <c r="C40" s="638">
        <v>44418</v>
      </c>
      <c r="D40" s="638">
        <v>44222</v>
      </c>
      <c r="F40" s="479">
        <v>44222</v>
      </c>
      <c r="G40" s="343">
        <v>0.13194444444444442</v>
      </c>
      <c r="H40" s="343">
        <v>0.13194444444444442</v>
      </c>
      <c r="I40" s="759">
        <f t="shared" si="2"/>
        <v>0.13194444444444442</v>
      </c>
      <c r="J40" t="s">
        <v>287</v>
      </c>
      <c r="K40" s="363" t="s">
        <v>46</v>
      </c>
      <c r="L40" s="639"/>
      <c r="M40" s="638"/>
    </row>
    <row r="41" spans="1:13">
      <c r="A41" s="637"/>
      <c r="C41" s="638"/>
      <c r="D41" s="638"/>
      <c r="F41" s="479">
        <v>44222</v>
      </c>
      <c r="G41" s="343">
        <v>4.166666666666663E-2</v>
      </c>
      <c r="H41" s="343">
        <v>4.166666666666663E-2</v>
      </c>
      <c r="I41" s="759">
        <f t="shared" si="2"/>
        <v>4.166666666666663E-2</v>
      </c>
      <c r="J41" t="s">
        <v>287</v>
      </c>
      <c r="L41" s="639"/>
      <c r="M41" s="638"/>
    </row>
    <row r="42" spans="1:13">
      <c r="A42" s="640"/>
      <c r="B42" s="568"/>
      <c r="C42" s="641"/>
      <c r="D42" s="641"/>
      <c r="E42" s="568"/>
      <c r="F42" s="514">
        <v>44222</v>
      </c>
      <c r="G42" s="679">
        <v>2.777777777777779E-2</v>
      </c>
      <c r="H42" s="679">
        <v>2.777777777777779E-2</v>
      </c>
      <c r="I42" s="760">
        <f t="shared" si="2"/>
        <v>2.777777777777779E-2</v>
      </c>
      <c r="J42" s="534" t="s">
        <v>513</v>
      </c>
      <c r="K42" s="568"/>
      <c r="L42" s="642"/>
      <c r="M42" s="638"/>
    </row>
    <row r="43" spans="1:13" ht="20.25" customHeight="1">
      <c r="A43" s="637" t="s">
        <v>1113</v>
      </c>
      <c r="B43" s="363" t="s">
        <v>332</v>
      </c>
      <c r="C43" s="638">
        <v>44234</v>
      </c>
      <c r="D43" s="638">
        <v>44223</v>
      </c>
      <c r="F43" s="479">
        <v>44222</v>
      </c>
      <c r="G43" s="343">
        <v>5.9027777777777901E-2</v>
      </c>
      <c r="H43" s="343">
        <v>5.9027777777777901E-2</v>
      </c>
      <c r="I43" s="759">
        <f t="shared" si="2"/>
        <v>5.9027777777777901E-2</v>
      </c>
      <c r="J43" t="s">
        <v>515</v>
      </c>
      <c r="K43" s="363" t="s">
        <v>24</v>
      </c>
      <c r="L43" s="639" t="s">
        <v>1091</v>
      </c>
    </row>
    <row r="44" spans="1:13">
      <c r="A44" s="637"/>
      <c r="B44" s="363" t="s">
        <v>260</v>
      </c>
      <c r="C44" s="638">
        <v>44234</v>
      </c>
      <c r="D44" s="638">
        <v>44222</v>
      </c>
      <c r="F44" s="479">
        <v>44223</v>
      </c>
      <c r="G44" s="343">
        <v>0.11805555555555552</v>
      </c>
      <c r="H44" s="343">
        <v>0.11805555555555552</v>
      </c>
      <c r="I44" s="759">
        <f t="shared" si="2"/>
        <v>0.11805555555555552</v>
      </c>
      <c r="J44" t="s">
        <v>515</v>
      </c>
      <c r="K44" s="363" t="s">
        <v>24</v>
      </c>
      <c r="L44" s="639"/>
    </row>
    <row r="45" spans="1:13">
      <c r="A45" s="637"/>
      <c r="B45" s="363" t="s">
        <v>514</v>
      </c>
      <c r="C45" s="638">
        <v>44247</v>
      </c>
      <c r="D45" s="638">
        <v>44223</v>
      </c>
      <c r="K45" s="363" t="s">
        <v>46</v>
      </c>
      <c r="L45" s="639"/>
    </row>
    <row r="46" spans="1:13">
      <c r="A46" s="640"/>
      <c r="B46" s="568" t="s">
        <v>289</v>
      </c>
      <c r="C46" s="641">
        <v>44419</v>
      </c>
      <c r="D46" s="641">
        <v>44223</v>
      </c>
      <c r="E46" s="568"/>
      <c r="F46" s="535"/>
      <c r="G46" s="568"/>
      <c r="H46" s="568"/>
      <c r="I46" s="568"/>
      <c r="J46" s="568"/>
      <c r="K46" s="568" t="s">
        <v>46</v>
      </c>
      <c r="L46" s="642"/>
    </row>
    <row r="47" spans="1:13" ht="15" customHeight="1">
      <c r="A47" s="637" t="s">
        <v>1114</v>
      </c>
      <c r="B47" s="363" t="s">
        <v>332</v>
      </c>
      <c r="C47" s="638">
        <v>44237</v>
      </c>
      <c r="D47" s="638">
        <v>44227</v>
      </c>
      <c r="F47" s="479">
        <v>44227</v>
      </c>
      <c r="G47" s="343">
        <v>3.472222222222221E-2</v>
      </c>
      <c r="H47" s="343">
        <v>3.472222222222221E-2</v>
      </c>
      <c r="I47" s="759">
        <f>H47</f>
        <v>3.472222222222221E-2</v>
      </c>
      <c r="J47" t="s">
        <v>517</v>
      </c>
      <c r="K47" s="363" t="s">
        <v>24</v>
      </c>
      <c r="L47" s="639" t="s">
        <v>1091</v>
      </c>
    </row>
    <row r="48" spans="1:13">
      <c r="A48" s="637"/>
      <c r="B48" s="363" t="s">
        <v>149</v>
      </c>
      <c r="C48" s="638">
        <v>44248</v>
      </c>
      <c r="D48" s="638">
        <v>44227</v>
      </c>
      <c r="F48" s="479">
        <v>44227</v>
      </c>
      <c r="G48" s="343">
        <v>0.14583333333333337</v>
      </c>
      <c r="H48" s="343">
        <v>0.14583333333333337</v>
      </c>
      <c r="I48" s="759">
        <f>H48</f>
        <v>0.14583333333333337</v>
      </c>
      <c r="J48" t="s">
        <v>519</v>
      </c>
      <c r="K48" s="363" t="s">
        <v>24</v>
      </c>
      <c r="L48" s="639" t="s">
        <v>1597</v>
      </c>
    </row>
    <row r="49" spans="1:12">
      <c r="A49" s="637"/>
      <c r="B49" s="363" t="s">
        <v>277</v>
      </c>
      <c r="C49" s="638">
        <v>44422</v>
      </c>
      <c r="D49" s="638">
        <v>44227</v>
      </c>
      <c r="F49" s="479">
        <v>44227</v>
      </c>
      <c r="G49" s="343">
        <v>4.8611111111111049E-2</v>
      </c>
      <c r="H49" s="343">
        <v>4.8611111111111049E-2</v>
      </c>
      <c r="I49" s="759">
        <f>H49</f>
        <v>4.8611111111111049E-2</v>
      </c>
      <c r="J49" t="s">
        <v>519</v>
      </c>
      <c r="L49" s="639"/>
    </row>
    <row r="50" spans="1:12">
      <c r="A50" s="640"/>
      <c r="B50" s="568"/>
      <c r="C50" s="568"/>
      <c r="D50" s="568"/>
      <c r="E50" s="568"/>
      <c r="F50" s="514">
        <v>44227</v>
      </c>
      <c r="G50" s="343">
        <v>6.2499999999999889E-2</v>
      </c>
      <c r="H50" s="343">
        <v>6.2499999999999889E-2</v>
      </c>
      <c r="I50" s="760">
        <f>H50</f>
        <v>6.2499999999999889E-2</v>
      </c>
      <c r="J50" s="534" t="s">
        <v>519</v>
      </c>
      <c r="K50" s="568"/>
      <c r="L50" s="642"/>
    </row>
    <row r="51" spans="1:12">
      <c r="G51" s="790" t="s">
        <v>233</v>
      </c>
      <c r="H51" s="761">
        <f>SUM(H2:H50)</f>
        <v>2.7916666666666661</v>
      </c>
      <c r="I51" s="686"/>
    </row>
    <row r="52" spans="1:12">
      <c r="G52" s="627" t="s">
        <v>234</v>
      </c>
      <c r="H52" s="761">
        <f>SUM(I2:I50)</f>
        <v>2.71875</v>
      </c>
    </row>
    <row r="53" spans="1:12">
      <c r="G53" s="627" t="s">
        <v>1598</v>
      </c>
      <c r="H53" s="761">
        <v>0.1111111111111111</v>
      </c>
    </row>
    <row r="54" spans="1:12" ht="21" customHeight="1">
      <c r="G54" s="682" t="s">
        <v>259</v>
      </c>
      <c r="H54" s="761">
        <f>H52+H53</f>
        <v>2.8298611111111112</v>
      </c>
    </row>
    <row r="55" spans="1:12">
      <c r="F55" s="599"/>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pane ySplit="1" topLeftCell="A35" activePane="bottomLeft" state="frozen"/>
      <selection pane="bottomLeft" activeCell="J35" sqref="J35"/>
    </sheetView>
  </sheetViews>
  <sheetFormatPr baseColWidth="10" defaultColWidth="8.7265625" defaultRowHeight="14.5"/>
  <cols>
    <col min="1" max="1" width="17.81640625" style="363" customWidth="1"/>
    <col min="2" max="2" width="9.81640625" style="12" bestFit="1" customWidth="1"/>
    <col min="3" max="3" width="11" style="12" customWidth="1"/>
    <col min="4" max="4" width="10.81640625" style="12" bestFit="1" customWidth="1"/>
    <col min="5" max="6" width="8.7265625" style="12"/>
    <col min="7" max="7" width="10.453125" style="12" customWidth="1"/>
    <col min="8" max="9" width="8.7265625" style="12"/>
    <col min="10" max="10" width="10.81640625" style="12" customWidth="1"/>
    <col min="11" max="11" width="22.54296875" style="565" customWidth="1"/>
    <col min="12" max="12" width="13" style="12" customWidth="1"/>
    <col min="13" max="13" width="29.1796875" style="363" bestFit="1" customWidth="1"/>
    <col min="14" max="16384" width="8.7265625" style="12"/>
  </cols>
  <sheetData>
    <row r="1" spans="1:13" ht="36">
      <c r="A1" s="395" t="s">
        <v>212</v>
      </c>
      <c r="B1" s="89" t="s">
        <v>213</v>
      </c>
      <c r="C1" s="89" t="s">
        <v>214</v>
      </c>
      <c r="D1" s="89" t="s">
        <v>215</v>
      </c>
      <c r="E1" s="396" t="s">
        <v>216</v>
      </c>
      <c r="F1" s="369" t="s">
        <v>235</v>
      </c>
      <c r="G1" s="396" t="s">
        <v>217</v>
      </c>
      <c r="H1" s="396" t="s">
        <v>1328</v>
      </c>
      <c r="I1" s="396" t="s">
        <v>236</v>
      </c>
      <c r="J1" s="398" t="s">
        <v>220</v>
      </c>
      <c r="K1" s="481" t="s">
        <v>1329</v>
      </c>
      <c r="L1" s="576" t="s">
        <v>223</v>
      </c>
      <c r="M1" s="394" t="s">
        <v>224</v>
      </c>
    </row>
    <row r="2" spans="1:13">
      <c r="A2" s="634" t="s">
        <v>1159</v>
      </c>
      <c r="B2" s="487" t="s">
        <v>260</v>
      </c>
      <c r="C2" s="487" t="s">
        <v>38</v>
      </c>
      <c r="D2" s="542">
        <v>44221</v>
      </c>
      <c r="E2" s="487"/>
      <c r="F2" s="487">
        <v>3.8</v>
      </c>
      <c r="G2" s="645">
        <v>44221</v>
      </c>
      <c r="H2" s="646">
        <v>13</v>
      </c>
      <c r="I2" s="647">
        <v>0.93300000000000005</v>
      </c>
      <c r="J2" s="720">
        <f>I2</f>
        <v>0.93300000000000005</v>
      </c>
      <c r="K2" s="659" t="s">
        <v>1330</v>
      </c>
      <c r="L2" s="648" t="s">
        <v>24</v>
      </c>
      <c r="M2" s="665" t="s">
        <v>1207</v>
      </c>
    </row>
    <row r="3" spans="1:13">
      <c r="A3" s="637"/>
      <c r="B3" s="12" t="s">
        <v>273</v>
      </c>
      <c r="D3" s="351">
        <v>44221</v>
      </c>
      <c r="G3" s="649">
        <v>44221</v>
      </c>
      <c r="H3" s="216">
        <v>14</v>
      </c>
      <c r="I3" s="217">
        <v>0.98799999999999999</v>
      </c>
      <c r="J3" s="37">
        <f>I3</f>
        <v>0.98799999999999999</v>
      </c>
      <c r="K3" s="660" t="s">
        <v>862</v>
      </c>
      <c r="L3" s="961" t="s">
        <v>46</v>
      </c>
      <c r="M3" s="666"/>
    </row>
    <row r="4" spans="1:13">
      <c r="A4" s="637"/>
      <c r="B4" s="12" t="s">
        <v>225</v>
      </c>
      <c r="D4" s="351">
        <v>44221</v>
      </c>
      <c r="G4" s="649">
        <v>44221</v>
      </c>
      <c r="H4" s="216">
        <v>15</v>
      </c>
      <c r="I4" s="217">
        <v>0.98799999999999999</v>
      </c>
      <c r="J4" s="37">
        <f>I4</f>
        <v>0.98799999999999999</v>
      </c>
      <c r="K4" s="660" t="s">
        <v>862</v>
      </c>
      <c r="L4" s="961" t="s">
        <v>46</v>
      </c>
      <c r="M4" s="667"/>
    </row>
    <row r="5" spans="1:13">
      <c r="A5" s="637"/>
      <c r="D5" s="351"/>
      <c r="G5" s="649">
        <v>44221</v>
      </c>
      <c r="H5" s="216">
        <v>16</v>
      </c>
      <c r="I5" s="217">
        <v>0.625</v>
      </c>
      <c r="J5" s="37">
        <f>I5</f>
        <v>0.625</v>
      </c>
      <c r="K5" s="660" t="s">
        <v>1599</v>
      </c>
      <c r="L5" s="961"/>
      <c r="M5" s="667"/>
    </row>
    <row r="6" spans="1:13">
      <c r="A6" s="637"/>
      <c r="D6" s="351"/>
      <c r="G6" s="650">
        <v>44222</v>
      </c>
      <c r="H6" s="230">
        <v>8</v>
      </c>
      <c r="I6" s="232">
        <v>0.26400000000000001</v>
      </c>
      <c r="K6" s="661" t="s">
        <v>1600</v>
      </c>
      <c r="L6" s="961"/>
      <c r="M6" s="668" t="s">
        <v>1601</v>
      </c>
    </row>
    <row r="7" spans="1:13">
      <c r="A7" s="637"/>
      <c r="D7" s="351"/>
      <c r="G7" s="650">
        <v>44222</v>
      </c>
      <c r="H7" s="230">
        <v>9</v>
      </c>
      <c r="I7" s="232">
        <v>0.58499999999999996</v>
      </c>
      <c r="K7" s="661" t="s">
        <v>1602</v>
      </c>
      <c r="L7" s="961"/>
      <c r="M7" s="668"/>
    </row>
    <row r="8" spans="1:13">
      <c r="A8" s="637"/>
      <c r="D8" s="351"/>
      <c r="G8" s="650">
        <v>44222</v>
      </c>
      <c r="H8" s="230">
        <v>15</v>
      </c>
      <c r="I8" s="232">
        <v>0</v>
      </c>
      <c r="L8" s="961"/>
      <c r="M8" s="666"/>
    </row>
    <row r="9" spans="1:13">
      <c r="A9" s="634" t="s">
        <v>960</v>
      </c>
      <c r="B9" s="487" t="s">
        <v>227</v>
      </c>
      <c r="C9" s="542">
        <v>44226</v>
      </c>
      <c r="D9" s="542">
        <v>44222</v>
      </c>
      <c r="E9" s="487"/>
      <c r="F9" s="487"/>
      <c r="G9" s="727">
        <v>44222</v>
      </c>
      <c r="H9" s="728">
        <v>17</v>
      </c>
      <c r="I9" s="729">
        <v>0.59599999999999997</v>
      </c>
      <c r="J9" s="730">
        <f t="shared" ref="J9:J19" si="0">I9</f>
        <v>0.59599999999999997</v>
      </c>
      <c r="K9" s="731" t="s">
        <v>1330</v>
      </c>
      <c r="L9" s="648" t="s">
        <v>46</v>
      </c>
      <c r="M9" s="669" t="s">
        <v>1603</v>
      </c>
    </row>
    <row r="10" spans="1:13" ht="25">
      <c r="A10" s="640"/>
      <c r="B10" s="535" t="s">
        <v>228</v>
      </c>
      <c r="C10" s="540">
        <v>44226</v>
      </c>
      <c r="D10" s="540">
        <v>44222</v>
      </c>
      <c r="E10" s="535"/>
      <c r="F10" s="535"/>
      <c r="G10" s="722">
        <v>44222</v>
      </c>
      <c r="H10" s="723">
        <v>18</v>
      </c>
      <c r="I10" s="724">
        <v>0.98699999999999999</v>
      </c>
      <c r="J10" s="725">
        <f t="shared" si="0"/>
        <v>0.98699999999999999</v>
      </c>
      <c r="K10" s="726" t="s">
        <v>1604</v>
      </c>
      <c r="L10" s="654" t="s">
        <v>46</v>
      </c>
      <c r="M10" s="670"/>
    </row>
    <row r="11" spans="1:13">
      <c r="A11" s="637" t="s">
        <v>953</v>
      </c>
      <c r="B11" s="12" t="s">
        <v>332</v>
      </c>
      <c r="C11" s="351">
        <v>44228</v>
      </c>
      <c r="D11" s="351">
        <v>44224</v>
      </c>
      <c r="F11" s="12">
        <v>7.9</v>
      </c>
      <c r="G11" s="649">
        <v>44222</v>
      </c>
      <c r="H11" s="216">
        <v>19</v>
      </c>
      <c r="I11" s="217">
        <v>0.60299999999999998</v>
      </c>
      <c r="J11" s="37">
        <f t="shared" si="0"/>
        <v>0.60299999999999998</v>
      </c>
      <c r="K11" s="660" t="s">
        <v>1605</v>
      </c>
      <c r="L11" s="961" t="s">
        <v>655</v>
      </c>
      <c r="M11" s="666"/>
    </row>
    <row r="12" spans="1:13">
      <c r="A12" s="637"/>
      <c r="B12" s="12" t="s">
        <v>246</v>
      </c>
      <c r="C12" s="351">
        <v>44503</v>
      </c>
      <c r="D12" s="351">
        <v>44224</v>
      </c>
      <c r="G12" s="733">
        <v>44223</v>
      </c>
      <c r="H12" s="277">
        <v>10</v>
      </c>
      <c r="I12" s="279">
        <v>6.4000000000000001E-2</v>
      </c>
      <c r="J12" s="271">
        <f t="shared" si="0"/>
        <v>6.4000000000000001E-2</v>
      </c>
      <c r="K12" s="734" t="s">
        <v>1226</v>
      </c>
      <c r="L12" s="961" t="s">
        <v>46</v>
      </c>
      <c r="M12" s="666"/>
    </row>
    <row r="13" spans="1:13">
      <c r="A13" s="637"/>
      <c r="C13" s="351"/>
      <c r="D13" s="351"/>
      <c r="G13" s="733">
        <v>44223</v>
      </c>
      <c r="H13" s="277">
        <v>11</v>
      </c>
      <c r="I13" s="279">
        <v>8.5000000000000006E-2</v>
      </c>
      <c r="J13" s="271">
        <f t="shared" si="0"/>
        <v>8.5000000000000006E-2</v>
      </c>
      <c r="K13" s="734" t="s">
        <v>1226</v>
      </c>
      <c r="L13" s="961"/>
      <c r="M13" s="666"/>
    </row>
    <row r="14" spans="1:13">
      <c r="A14" s="637"/>
      <c r="C14" s="351"/>
      <c r="D14" s="351"/>
      <c r="G14" s="733">
        <v>44223</v>
      </c>
      <c r="H14" s="277">
        <v>13</v>
      </c>
      <c r="I14" s="279">
        <v>0.29199999999999998</v>
      </c>
      <c r="J14" s="271">
        <f t="shared" si="0"/>
        <v>0.29199999999999998</v>
      </c>
      <c r="K14" s="734" t="s">
        <v>1606</v>
      </c>
      <c r="L14" s="961"/>
      <c r="M14" s="666"/>
    </row>
    <row r="15" spans="1:13">
      <c r="A15" s="637"/>
      <c r="C15" s="351"/>
      <c r="D15" s="351"/>
      <c r="G15" s="733">
        <v>44223</v>
      </c>
      <c r="H15" s="277">
        <v>14</v>
      </c>
      <c r="I15" s="279">
        <v>0.11700000000000001</v>
      </c>
      <c r="J15" s="271">
        <f t="shared" si="0"/>
        <v>0.11700000000000001</v>
      </c>
      <c r="K15" s="734" t="s">
        <v>1607</v>
      </c>
      <c r="L15" s="961"/>
      <c r="M15" s="666"/>
    </row>
    <row r="16" spans="1:13">
      <c r="A16" s="637"/>
      <c r="C16" s="351"/>
      <c r="D16" s="351"/>
      <c r="G16" s="733">
        <v>44223</v>
      </c>
      <c r="H16" s="277">
        <v>15</v>
      </c>
      <c r="I16" s="279">
        <v>6.9000000000000006E-2</v>
      </c>
      <c r="J16" s="271">
        <f t="shared" si="0"/>
        <v>6.9000000000000006E-2</v>
      </c>
      <c r="K16" s="734" t="s">
        <v>1608</v>
      </c>
      <c r="L16" s="961"/>
      <c r="M16" s="666"/>
    </row>
    <row r="17" spans="1:13">
      <c r="A17" s="637"/>
      <c r="C17" s="351"/>
      <c r="D17" s="351"/>
      <c r="G17" s="733">
        <v>44223</v>
      </c>
      <c r="H17" s="277">
        <v>16</v>
      </c>
      <c r="I17" s="279">
        <v>7.3999999999999996E-2</v>
      </c>
      <c r="J17" s="271">
        <f t="shared" si="0"/>
        <v>7.3999999999999996E-2</v>
      </c>
      <c r="K17" s="734" t="s">
        <v>1609</v>
      </c>
      <c r="L17" s="961"/>
      <c r="M17" s="666"/>
    </row>
    <row r="18" spans="1:13">
      <c r="A18" s="637"/>
      <c r="C18" s="351"/>
      <c r="D18" s="351"/>
      <c r="G18" s="733">
        <v>44223</v>
      </c>
      <c r="H18" s="277">
        <v>17</v>
      </c>
      <c r="I18" s="279">
        <v>6.3E-2</v>
      </c>
      <c r="J18" s="271">
        <f t="shared" si="0"/>
        <v>6.3E-2</v>
      </c>
      <c r="K18" s="734" t="s">
        <v>1610</v>
      </c>
      <c r="L18" s="961"/>
      <c r="M18" s="666"/>
    </row>
    <row r="19" spans="1:13" ht="25">
      <c r="A19" s="637"/>
      <c r="C19" s="351"/>
      <c r="D19" s="351"/>
      <c r="G19" s="733">
        <v>44224</v>
      </c>
      <c r="H19" s="277">
        <v>10</v>
      </c>
      <c r="I19" s="279">
        <v>0.94</v>
      </c>
      <c r="J19" s="271">
        <f t="shared" si="0"/>
        <v>0.94</v>
      </c>
      <c r="K19" s="734" t="s">
        <v>1611</v>
      </c>
      <c r="L19" s="961"/>
      <c r="M19" s="666"/>
    </row>
    <row r="20" spans="1:13">
      <c r="A20" s="637"/>
      <c r="C20" s="351"/>
      <c r="D20" s="351"/>
      <c r="G20" s="733">
        <v>44224</v>
      </c>
      <c r="H20" s="277">
        <v>11</v>
      </c>
      <c r="I20" s="279">
        <v>6.0000000000000001E-3</v>
      </c>
      <c r="J20" s="271"/>
      <c r="K20" s="734" t="s">
        <v>1226</v>
      </c>
      <c r="L20" s="961"/>
      <c r="M20" s="666"/>
    </row>
    <row r="21" spans="1:13">
      <c r="A21" s="637"/>
      <c r="C21" s="351"/>
      <c r="D21" s="351"/>
      <c r="G21" s="649">
        <v>44224</v>
      </c>
      <c r="H21" s="216">
        <v>13</v>
      </c>
      <c r="I21" s="217">
        <v>0.76700000000000002</v>
      </c>
      <c r="J21" s="37">
        <f>I21</f>
        <v>0.76700000000000002</v>
      </c>
      <c r="K21" s="660" t="s">
        <v>1612</v>
      </c>
      <c r="L21" s="961"/>
      <c r="M21" s="668"/>
    </row>
    <row r="22" spans="1:13">
      <c r="A22" s="637"/>
      <c r="C22" s="351"/>
      <c r="D22" s="351"/>
      <c r="G22" s="649">
        <v>44224</v>
      </c>
      <c r="H22" s="216">
        <v>14</v>
      </c>
      <c r="I22" s="217">
        <v>0.99199999999999999</v>
      </c>
      <c r="J22" s="37">
        <f>I22</f>
        <v>0.99199999999999999</v>
      </c>
      <c r="K22" s="660" t="s">
        <v>956</v>
      </c>
      <c r="L22" s="961"/>
      <c r="M22" s="666"/>
    </row>
    <row r="23" spans="1:13">
      <c r="A23" s="637"/>
      <c r="C23" s="351"/>
      <c r="D23" s="351"/>
      <c r="G23" s="649">
        <v>44224</v>
      </c>
      <c r="H23" s="216">
        <v>15</v>
      </c>
      <c r="I23" s="217">
        <v>0.98699999999999999</v>
      </c>
      <c r="J23" s="37">
        <f>I23</f>
        <v>0.98699999999999999</v>
      </c>
      <c r="K23" s="660" t="s">
        <v>1613</v>
      </c>
      <c r="L23" s="961"/>
      <c r="M23" s="666"/>
    </row>
    <row r="24" spans="1:13">
      <c r="A24" s="640"/>
      <c r="B24" s="535"/>
      <c r="C24" s="540"/>
      <c r="D24" s="540"/>
      <c r="E24" s="535"/>
      <c r="F24" s="535"/>
      <c r="G24" s="655">
        <v>44224</v>
      </c>
      <c r="H24" s="656">
        <v>16</v>
      </c>
      <c r="I24" s="657">
        <v>0.71299999999999997</v>
      </c>
      <c r="J24" s="721">
        <f>I24</f>
        <v>0.71299999999999997</v>
      </c>
      <c r="K24" s="662" t="s">
        <v>1614</v>
      </c>
      <c r="L24" s="654"/>
      <c r="M24" s="670"/>
    </row>
    <row r="25" spans="1:13" ht="29">
      <c r="A25" s="658" t="s">
        <v>944</v>
      </c>
      <c r="B25" s="12" t="s">
        <v>346</v>
      </c>
      <c r="C25" s="351" t="s">
        <v>38</v>
      </c>
      <c r="D25" s="351">
        <v>44225</v>
      </c>
      <c r="F25" s="12">
        <v>1.5</v>
      </c>
      <c r="G25" s="733">
        <v>44224</v>
      </c>
      <c r="H25" s="277">
        <v>17</v>
      </c>
      <c r="I25" s="279">
        <v>0.47399999999999998</v>
      </c>
      <c r="J25" s="271">
        <f>I25</f>
        <v>0.47399999999999998</v>
      </c>
      <c r="K25" s="734" t="s">
        <v>1615</v>
      </c>
      <c r="L25" s="963" t="s">
        <v>1347</v>
      </c>
      <c r="M25" s="666" t="s">
        <v>728</v>
      </c>
    </row>
    <row r="26" spans="1:13">
      <c r="A26" s="637"/>
      <c r="G26" s="650">
        <v>44224</v>
      </c>
      <c r="H26" s="230">
        <v>18</v>
      </c>
      <c r="I26" s="232">
        <v>0.45100000000000001</v>
      </c>
      <c r="J26" s="732"/>
      <c r="K26" s="661" t="s">
        <v>1616</v>
      </c>
      <c r="M26" s="736" t="s">
        <v>1617</v>
      </c>
    </row>
    <row r="27" spans="1:13">
      <c r="A27" s="637"/>
      <c r="C27" s="351"/>
      <c r="D27" s="351"/>
      <c r="G27" s="650">
        <v>44225</v>
      </c>
      <c r="H27" s="230">
        <v>11</v>
      </c>
      <c r="I27" s="232">
        <v>2.1000000000000001E-2</v>
      </c>
      <c r="J27" s="732"/>
      <c r="K27" s="661" t="s">
        <v>1618</v>
      </c>
      <c r="L27" s="961"/>
      <c r="M27" s="666"/>
    </row>
    <row r="28" spans="1:13">
      <c r="A28" s="637"/>
      <c r="C28" s="351"/>
      <c r="D28" s="351"/>
      <c r="G28" s="650">
        <v>44225</v>
      </c>
      <c r="H28" s="230">
        <v>12</v>
      </c>
      <c r="I28" s="232">
        <v>0.83399999999999996</v>
      </c>
      <c r="J28" s="732"/>
      <c r="K28" s="661" t="s">
        <v>1619</v>
      </c>
      <c r="L28" s="961"/>
      <c r="M28" s="666"/>
    </row>
    <row r="29" spans="1:13">
      <c r="A29" s="637"/>
      <c r="C29" s="351"/>
      <c r="D29" s="351"/>
      <c r="G29" s="650">
        <v>44225</v>
      </c>
      <c r="H29" s="230">
        <v>13</v>
      </c>
      <c r="I29" s="232">
        <v>0.123</v>
      </c>
      <c r="J29" s="732"/>
      <c r="K29" s="661" t="s">
        <v>1616</v>
      </c>
      <c r="L29" s="961"/>
      <c r="M29" s="666"/>
    </row>
    <row r="30" spans="1:13" ht="25">
      <c r="A30" s="637"/>
      <c r="C30" s="351"/>
      <c r="D30" s="351"/>
      <c r="G30" s="733">
        <v>44225</v>
      </c>
      <c r="H30" s="277">
        <v>16</v>
      </c>
      <c r="I30" s="279">
        <v>0.496</v>
      </c>
      <c r="J30" s="271">
        <f>I30</f>
        <v>0.496</v>
      </c>
      <c r="K30" s="734" t="s">
        <v>1620</v>
      </c>
      <c r="L30" s="961"/>
      <c r="M30" s="666"/>
    </row>
    <row r="31" spans="1:13">
      <c r="A31" s="637"/>
      <c r="G31" s="650">
        <v>44225</v>
      </c>
      <c r="H31" s="230">
        <v>19</v>
      </c>
      <c r="I31" s="232">
        <v>0.59</v>
      </c>
      <c r="J31" s="732"/>
      <c r="K31" s="661" t="s">
        <v>1621</v>
      </c>
      <c r="M31" s="666"/>
    </row>
    <row r="32" spans="1:13">
      <c r="A32" s="637"/>
      <c r="G32" s="650">
        <v>44226</v>
      </c>
      <c r="H32" s="230">
        <v>13</v>
      </c>
      <c r="I32" s="232">
        <v>0.32100000000000001</v>
      </c>
      <c r="K32" s="661" t="s">
        <v>1618</v>
      </c>
      <c r="M32" s="668" t="s">
        <v>1601</v>
      </c>
    </row>
    <row r="33" spans="1:13">
      <c r="A33" s="637"/>
      <c r="G33" s="650">
        <v>44226</v>
      </c>
      <c r="H33" s="230">
        <v>14</v>
      </c>
      <c r="I33" s="232">
        <v>0.999</v>
      </c>
      <c r="K33" s="661" t="s">
        <v>242</v>
      </c>
      <c r="M33" s="666"/>
    </row>
    <row r="34" spans="1:13">
      <c r="A34" s="640"/>
      <c r="B34" s="535"/>
      <c r="C34" s="535"/>
      <c r="D34" s="535"/>
      <c r="E34" s="535"/>
      <c r="G34" s="651">
        <v>44226</v>
      </c>
      <c r="H34" s="652">
        <v>15</v>
      </c>
      <c r="I34" s="653">
        <v>0.376</v>
      </c>
      <c r="K34" s="663" t="s">
        <v>1346</v>
      </c>
      <c r="L34" s="535"/>
      <c r="M34" s="670"/>
    </row>
    <row r="35" spans="1:13" ht="36">
      <c r="E35" s="664" t="s">
        <v>464</v>
      </c>
      <c r="F35" s="628">
        <f>SUM(F2:F34)</f>
        <v>13.2</v>
      </c>
      <c r="I35" s="742" t="s">
        <v>234</v>
      </c>
      <c r="J35" s="735">
        <f>SUM(J2:J34)</f>
        <v>11.853</v>
      </c>
    </row>
    <row r="38" spans="1:13">
      <c r="E38" s="719">
        <v>44228</v>
      </c>
      <c r="F38" s="369">
        <v>17.8</v>
      </c>
    </row>
    <row r="39" spans="1:13">
      <c r="E39" s="719">
        <v>44197</v>
      </c>
      <c r="F39" s="369">
        <v>13.2</v>
      </c>
    </row>
    <row r="40" spans="1:13">
      <c r="E40" s="546"/>
      <c r="F40" s="369">
        <f>F39+F38</f>
        <v>31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topLeftCell="A94" workbookViewId="0">
      <selection activeCell="K117" sqref="K117"/>
    </sheetView>
  </sheetViews>
  <sheetFormatPr baseColWidth="10" defaultColWidth="9.1796875" defaultRowHeight="14.5"/>
  <cols>
    <col min="1" max="1" width="11.453125" bestFit="1" customWidth="1"/>
    <col min="2" max="2" width="12.7265625" bestFit="1" customWidth="1"/>
    <col min="3" max="3" width="12.54296875" bestFit="1" customWidth="1"/>
    <col min="4" max="4" width="11.7265625" bestFit="1" customWidth="1"/>
    <col min="5" max="5" width="8.7265625" bestFit="1" customWidth="1"/>
    <col min="6" max="6" width="21.7265625" bestFit="1" customWidth="1"/>
    <col min="7" max="7" width="9" bestFit="1" customWidth="1"/>
    <col min="8" max="8" width="5.26953125" bestFit="1" customWidth="1"/>
    <col min="9" max="9" width="8.453125" bestFit="1" customWidth="1"/>
    <col min="10" max="10" width="6.26953125" bestFit="1" customWidth="1"/>
    <col min="11" max="11" width="7.453125" bestFit="1" customWidth="1"/>
    <col min="12" max="12" width="18.26953125" bestFit="1" customWidth="1"/>
    <col min="13" max="13" width="47.54296875" bestFit="1" customWidth="1"/>
    <col min="14" max="14" width="34.7265625" bestFit="1" customWidth="1"/>
  </cols>
  <sheetData>
    <row r="1" spans="1:14">
      <c r="A1" s="198" t="s">
        <v>1349</v>
      </c>
      <c r="B1" s="198" t="s">
        <v>213</v>
      </c>
      <c r="C1" s="198" t="s">
        <v>214</v>
      </c>
      <c r="D1" s="198" t="s">
        <v>215</v>
      </c>
      <c r="E1" s="198" t="s">
        <v>1350</v>
      </c>
      <c r="F1" s="199" t="s">
        <v>1351</v>
      </c>
      <c r="G1" s="198" t="s">
        <v>217</v>
      </c>
      <c r="H1" s="198" t="s">
        <v>1328</v>
      </c>
      <c r="I1" s="198" t="s">
        <v>1352</v>
      </c>
      <c r="J1" s="198" t="s">
        <v>1353</v>
      </c>
      <c r="K1" s="200" t="s">
        <v>236</v>
      </c>
      <c r="L1" s="201" t="s">
        <v>220</v>
      </c>
      <c r="M1" s="201" t="s">
        <v>1354</v>
      </c>
      <c r="N1" s="202" t="s">
        <v>1355</v>
      </c>
    </row>
    <row r="2" spans="1:14">
      <c r="A2" s="101" t="s">
        <v>1103</v>
      </c>
      <c r="B2" s="101" t="s">
        <v>260</v>
      </c>
      <c r="C2" s="1054">
        <v>43837</v>
      </c>
      <c r="D2" s="193">
        <v>43837</v>
      </c>
      <c r="E2" s="1807">
        <v>12.5</v>
      </c>
      <c r="F2" s="1807">
        <v>16.5</v>
      </c>
      <c r="G2" s="98">
        <v>43836</v>
      </c>
      <c r="H2" s="99">
        <v>7</v>
      </c>
      <c r="I2" s="1056" t="s">
        <v>1622</v>
      </c>
      <c r="J2" s="100">
        <v>0.79400000000000004</v>
      </c>
      <c r="K2" s="100">
        <f>SUM(J2:J14)</f>
        <v>10.159000000000001</v>
      </c>
      <c r="L2" s="100"/>
      <c r="M2" s="1822" t="s">
        <v>1623</v>
      </c>
      <c r="N2" s="194"/>
    </row>
    <row r="3" spans="1:14">
      <c r="A3" s="107"/>
      <c r="B3" s="107" t="s">
        <v>1624</v>
      </c>
      <c r="C3" s="1055">
        <v>43837</v>
      </c>
      <c r="D3" s="195">
        <v>43837</v>
      </c>
      <c r="E3" s="1808"/>
      <c r="F3" s="1808"/>
      <c r="G3" s="104">
        <v>43836</v>
      </c>
      <c r="H3" s="105">
        <v>8</v>
      </c>
      <c r="I3" s="313" t="s">
        <v>1453</v>
      </c>
      <c r="J3" s="106">
        <v>0.99399999999999999</v>
      </c>
      <c r="K3" s="106"/>
      <c r="L3" s="106"/>
      <c r="M3" s="1823"/>
      <c r="N3" s="196"/>
    </row>
    <row r="4" spans="1:14">
      <c r="A4" s="107"/>
      <c r="B4" s="107"/>
      <c r="C4" s="313"/>
      <c r="D4" s="107"/>
      <c r="E4" s="107"/>
      <c r="F4" s="107"/>
      <c r="G4" s="104">
        <v>43836</v>
      </c>
      <c r="H4" s="105">
        <v>9</v>
      </c>
      <c r="I4" s="313" t="s">
        <v>1507</v>
      </c>
      <c r="J4" s="106">
        <v>0.998</v>
      </c>
      <c r="K4" s="106"/>
      <c r="L4" s="106"/>
      <c r="M4" s="1823"/>
      <c r="N4" s="196"/>
    </row>
    <row r="5" spans="1:14">
      <c r="A5" s="107"/>
      <c r="B5" s="107"/>
      <c r="C5" s="313"/>
      <c r="D5" s="107"/>
      <c r="E5" s="107"/>
      <c r="F5" s="107"/>
      <c r="G5" s="104">
        <v>43836</v>
      </c>
      <c r="H5" s="105">
        <v>10</v>
      </c>
      <c r="I5" s="313" t="s">
        <v>1625</v>
      </c>
      <c r="J5" s="106">
        <v>0.73799999999999999</v>
      </c>
      <c r="K5" s="106"/>
      <c r="L5" s="106"/>
      <c r="M5" s="1823"/>
      <c r="N5" s="196"/>
    </row>
    <row r="6" spans="1:14">
      <c r="A6" s="107"/>
      <c r="B6" s="107"/>
      <c r="C6" s="313"/>
      <c r="D6" s="107"/>
      <c r="E6" s="107"/>
      <c r="F6" s="107"/>
      <c r="G6" s="104">
        <v>43836</v>
      </c>
      <c r="H6" s="105">
        <v>11</v>
      </c>
      <c r="I6" s="313" t="s">
        <v>1626</v>
      </c>
      <c r="J6" s="106">
        <v>0.71099999999999997</v>
      </c>
      <c r="K6" s="106"/>
      <c r="L6" s="106"/>
      <c r="M6" s="1823" t="s">
        <v>1627</v>
      </c>
      <c r="N6" s="196"/>
    </row>
    <row r="7" spans="1:14">
      <c r="A7" s="107"/>
      <c r="B7" s="107"/>
      <c r="C7" s="313"/>
      <c r="D7" s="107"/>
      <c r="E7" s="107"/>
      <c r="F7" s="107"/>
      <c r="G7" s="104">
        <v>43836</v>
      </c>
      <c r="H7" s="105">
        <v>12</v>
      </c>
      <c r="I7" s="313" t="s">
        <v>1398</v>
      </c>
      <c r="J7" s="106">
        <v>0.99299999999999999</v>
      </c>
      <c r="K7" s="106"/>
      <c r="L7" s="106"/>
      <c r="M7" s="1823"/>
      <c r="N7" s="196"/>
    </row>
    <row r="8" spans="1:14">
      <c r="A8" s="107"/>
      <c r="B8" s="107"/>
      <c r="C8" s="313"/>
      <c r="D8" s="107"/>
      <c r="E8" s="107"/>
      <c r="F8" s="107"/>
      <c r="G8" s="104">
        <v>43836</v>
      </c>
      <c r="H8" s="105">
        <v>13</v>
      </c>
      <c r="I8" s="313" t="s">
        <v>1426</v>
      </c>
      <c r="J8" s="106">
        <v>0.995</v>
      </c>
      <c r="K8" s="106"/>
      <c r="L8" s="106"/>
      <c r="M8" s="1823"/>
      <c r="N8" s="196"/>
    </row>
    <row r="9" spans="1:14">
      <c r="A9" s="107"/>
      <c r="B9" s="107"/>
      <c r="C9" s="313"/>
      <c r="D9" s="107"/>
      <c r="E9" s="107"/>
      <c r="F9" s="107"/>
      <c r="G9" s="104">
        <v>43836</v>
      </c>
      <c r="H9" s="105">
        <v>14</v>
      </c>
      <c r="I9" s="313" t="s">
        <v>1628</v>
      </c>
      <c r="J9" s="106">
        <v>0.41399999999999998</v>
      </c>
      <c r="K9" s="106"/>
      <c r="L9" s="106"/>
      <c r="M9" s="1823"/>
      <c r="N9" s="196"/>
    </row>
    <row r="10" spans="1:14">
      <c r="A10" s="107"/>
      <c r="B10" s="107"/>
      <c r="C10" s="313"/>
      <c r="D10" s="107"/>
      <c r="E10" s="107"/>
      <c r="F10" s="107"/>
      <c r="G10" s="104">
        <v>43837</v>
      </c>
      <c r="H10" s="105">
        <v>16</v>
      </c>
      <c r="I10" s="313" t="s">
        <v>1629</v>
      </c>
      <c r="J10" s="106">
        <v>0.41199999999999998</v>
      </c>
      <c r="K10" s="106"/>
      <c r="L10" s="106"/>
      <c r="M10" s="1823" t="s">
        <v>1630</v>
      </c>
      <c r="N10" s="196"/>
    </row>
    <row r="11" spans="1:14">
      <c r="A11" s="107"/>
      <c r="B11" s="107"/>
      <c r="C11" s="313"/>
      <c r="D11" s="107"/>
      <c r="E11" s="107"/>
      <c r="F11" s="107"/>
      <c r="G11" s="104">
        <v>43837</v>
      </c>
      <c r="H11" s="105">
        <v>17</v>
      </c>
      <c r="I11" s="313" t="s">
        <v>1453</v>
      </c>
      <c r="J11" s="106">
        <v>0.99399999999999999</v>
      </c>
      <c r="K11" s="106"/>
      <c r="L11" s="106"/>
      <c r="M11" s="1823"/>
      <c r="N11" s="196"/>
    </row>
    <row r="12" spans="1:14">
      <c r="A12" s="107"/>
      <c r="B12" s="107"/>
      <c r="C12" s="313"/>
      <c r="D12" s="107"/>
      <c r="E12" s="107"/>
      <c r="F12" s="107"/>
      <c r="G12" s="104">
        <v>43837</v>
      </c>
      <c r="H12" s="105">
        <v>18</v>
      </c>
      <c r="I12" s="313" t="s">
        <v>1376</v>
      </c>
      <c r="J12" s="106">
        <v>0.995</v>
      </c>
      <c r="K12" s="106"/>
      <c r="L12" s="106"/>
      <c r="M12" s="1823"/>
      <c r="N12" s="196"/>
    </row>
    <row r="13" spans="1:14">
      <c r="A13" s="107"/>
      <c r="B13" s="107"/>
      <c r="C13" s="313"/>
      <c r="D13" s="107"/>
      <c r="E13" s="107"/>
      <c r="F13" s="107"/>
      <c r="G13" s="104">
        <v>43837</v>
      </c>
      <c r="H13" s="105">
        <v>19</v>
      </c>
      <c r="I13" s="313" t="s">
        <v>1453</v>
      </c>
      <c r="J13" s="106">
        <v>0.99399999999999999</v>
      </c>
      <c r="K13" s="106"/>
      <c r="L13" s="106"/>
      <c r="M13" s="1823"/>
      <c r="N13" s="196"/>
    </row>
    <row r="14" spans="1:14">
      <c r="A14" s="115"/>
      <c r="B14" s="115"/>
      <c r="C14" s="110"/>
      <c r="D14" s="115"/>
      <c r="E14" s="115"/>
      <c r="F14" s="115"/>
      <c r="G14" s="111">
        <v>43837</v>
      </c>
      <c r="H14" s="123">
        <v>20</v>
      </c>
      <c r="I14" s="110" t="s">
        <v>1631</v>
      </c>
      <c r="J14" s="124">
        <v>0.127</v>
      </c>
      <c r="K14" s="124"/>
      <c r="L14" s="124"/>
      <c r="M14" s="1824"/>
      <c r="N14" s="197"/>
    </row>
    <row r="15" spans="1:14">
      <c r="A15" s="101" t="s">
        <v>1085</v>
      </c>
      <c r="B15" s="101" t="s">
        <v>260</v>
      </c>
      <c r="C15" s="1054">
        <v>43837</v>
      </c>
      <c r="D15" s="193">
        <v>43840</v>
      </c>
      <c r="E15" s="1807">
        <v>3.5</v>
      </c>
      <c r="F15" s="1807">
        <v>7.9</v>
      </c>
      <c r="G15" s="98">
        <v>43839</v>
      </c>
      <c r="H15" s="99">
        <v>6</v>
      </c>
      <c r="I15" s="1056" t="s">
        <v>1632</v>
      </c>
      <c r="J15" s="100">
        <v>0.14599999999999999</v>
      </c>
      <c r="K15" s="100">
        <f>SUM(J15:J30)</f>
        <v>11.612999999999998</v>
      </c>
      <c r="L15" s="100"/>
      <c r="M15" s="1822" t="s">
        <v>1633</v>
      </c>
      <c r="N15" s="194"/>
    </row>
    <row r="16" spans="1:14">
      <c r="A16" s="107"/>
      <c r="B16" s="107" t="s">
        <v>1634</v>
      </c>
      <c r="C16" s="1055">
        <v>43837</v>
      </c>
      <c r="D16" s="195">
        <v>43840</v>
      </c>
      <c r="E16" s="1808"/>
      <c r="F16" s="1808"/>
      <c r="G16" s="104">
        <v>43839</v>
      </c>
      <c r="H16" s="105">
        <v>7</v>
      </c>
      <c r="I16" s="313" t="s">
        <v>1363</v>
      </c>
      <c r="J16" s="106">
        <v>0.997</v>
      </c>
      <c r="K16" s="106"/>
      <c r="L16" s="106"/>
      <c r="M16" s="1823"/>
      <c r="N16" s="196"/>
    </row>
    <row r="17" spans="1:14">
      <c r="A17" s="107"/>
      <c r="B17" s="107"/>
      <c r="C17" s="313"/>
      <c r="D17" s="107"/>
      <c r="E17" s="107"/>
      <c r="F17" s="107"/>
      <c r="G17" s="104">
        <v>43839</v>
      </c>
      <c r="H17" s="105">
        <v>8</v>
      </c>
      <c r="I17" s="313" t="s">
        <v>1635</v>
      </c>
      <c r="J17" s="106">
        <v>0.99199999999999999</v>
      </c>
      <c r="K17" s="106"/>
      <c r="L17" s="106"/>
      <c r="M17" s="1823"/>
      <c r="N17" s="196"/>
    </row>
    <row r="18" spans="1:14">
      <c r="A18" s="107"/>
      <c r="B18" s="107"/>
      <c r="C18" s="313"/>
      <c r="D18" s="107"/>
      <c r="E18" s="107"/>
      <c r="F18" s="107"/>
      <c r="G18" s="104">
        <v>43839</v>
      </c>
      <c r="H18" s="105">
        <v>9</v>
      </c>
      <c r="I18" s="313" t="s">
        <v>1636</v>
      </c>
      <c r="J18" s="106">
        <v>0.156</v>
      </c>
      <c r="K18" s="106"/>
      <c r="L18" s="106"/>
      <c r="M18" s="1823"/>
      <c r="N18" s="196"/>
    </row>
    <row r="19" spans="1:14">
      <c r="A19" s="107"/>
      <c r="B19" s="107"/>
      <c r="C19" s="313"/>
      <c r="D19" s="107"/>
      <c r="E19" s="107"/>
      <c r="F19" s="107"/>
      <c r="G19" s="104">
        <v>43839</v>
      </c>
      <c r="H19" s="105">
        <v>13</v>
      </c>
      <c r="I19" s="313" t="s">
        <v>1637</v>
      </c>
      <c r="J19" s="106">
        <v>0.875</v>
      </c>
      <c r="K19" s="106"/>
      <c r="L19" s="106"/>
      <c r="M19" s="1823" t="s">
        <v>466</v>
      </c>
      <c r="N19" s="196"/>
    </row>
    <row r="20" spans="1:14">
      <c r="A20" s="107"/>
      <c r="B20" s="107"/>
      <c r="C20" s="313"/>
      <c r="D20" s="107"/>
      <c r="E20" s="107"/>
      <c r="F20" s="107"/>
      <c r="G20" s="104">
        <v>43839</v>
      </c>
      <c r="H20" s="105">
        <v>14</v>
      </c>
      <c r="I20" s="313" t="s">
        <v>1391</v>
      </c>
      <c r="J20" s="106">
        <v>0.99199999999999999</v>
      </c>
      <c r="K20" s="106"/>
      <c r="L20" s="106"/>
      <c r="M20" s="1823"/>
      <c r="N20" s="196"/>
    </row>
    <row r="21" spans="1:14">
      <c r="A21" s="107"/>
      <c r="B21" s="107"/>
      <c r="C21" s="313"/>
      <c r="D21" s="107"/>
      <c r="E21" s="107"/>
      <c r="F21" s="107"/>
      <c r="G21" s="104">
        <v>43839</v>
      </c>
      <c r="H21" s="105">
        <v>15</v>
      </c>
      <c r="I21" s="313" t="s">
        <v>1481</v>
      </c>
      <c r="J21" s="106">
        <v>0.998</v>
      </c>
      <c r="K21" s="106"/>
      <c r="L21" s="106"/>
      <c r="M21" s="1823"/>
      <c r="N21" s="196"/>
    </row>
    <row r="22" spans="1:14">
      <c r="A22" s="107"/>
      <c r="B22" s="107"/>
      <c r="C22" s="313"/>
      <c r="D22" s="107"/>
      <c r="E22" s="107"/>
      <c r="F22" s="107"/>
      <c r="G22" s="104">
        <v>43839</v>
      </c>
      <c r="H22" s="105">
        <v>16</v>
      </c>
      <c r="I22" s="313" t="s">
        <v>1638</v>
      </c>
      <c r="J22" s="106">
        <v>0.84399999999999997</v>
      </c>
      <c r="K22" s="106"/>
      <c r="L22" s="106"/>
      <c r="M22" s="1823"/>
      <c r="N22" s="196"/>
    </row>
    <row r="23" spans="1:14">
      <c r="A23" s="107"/>
      <c r="B23" s="107"/>
      <c r="C23" s="313"/>
      <c r="D23" s="107"/>
      <c r="E23" s="107"/>
      <c r="F23" s="107"/>
      <c r="G23" s="104">
        <v>43840</v>
      </c>
      <c r="H23" s="105">
        <v>10</v>
      </c>
      <c r="I23" s="313" t="s">
        <v>1639</v>
      </c>
      <c r="J23" s="106">
        <v>0.504</v>
      </c>
      <c r="K23" s="106"/>
      <c r="L23" s="106"/>
      <c r="M23" s="1823" t="s">
        <v>1640</v>
      </c>
      <c r="N23" s="196"/>
    </row>
    <row r="24" spans="1:14">
      <c r="A24" s="107"/>
      <c r="B24" s="107"/>
      <c r="C24" s="313"/>
      <c r="D24" s="107"/>
      <c r="E24" s="107"/>
      <c r="F24" s="107"/>
      <c r="G24" s="104">
        <v>43840</v>
      </c>
      <c r="H24" s="105">
        <v>11</v>
      </c>
      <c r="I24" s="313" t="s">
        <v>1480</v>
      </c>
      <c r="J24" s="106">
        <v>0.99399999999999999</v>
      </c>
      <c r="K24" s="106"/>
      <c r="L24" s="106"/>
      <c r="M24" s="1823"/>
      <c r="N24" s="196"/>
    </row>
    <row r="25" spans="1:14">
      <c r="A25" s="107"/>
      <c r="B25" s="107"/>
      <c r="C25" s="313"/>
      <c r="D25" s="107"/>
      <c r="E25" s="107"/>
      <c r="F25" s="107"/>
      <c r="G25" s="104">
        <v>43840</v>
      </c>
      <c r="H25" s="105">
        <v>12</v>
      </c>
      <c r="I25" s="313" t="s">
        <v>1393</v>
      </c>
      <c r="J25" s="106">
        <v>0.999</v>
      </c>
      <c r="K25" s="106"/>
      <c r="L25" s="106"/>
      <c r="M25" s="1823"/>
      <c r="N25" s="196"/>
    </row>
    <row r="26" spans="1:14">
      <c r="A26" s="107"/>
      <c r="B26" s="107"/>
      <c r="C26" s="313"/>
      <c r="D26" s="107"/>
      <c r="E26" s="107"/>
      <c r="F26" s="107"/>
      <c r="G26" s="104">
        <v>43840</v>
      </c>
      <c r="H26" s="105">
        <v>13</v>
      </c>
      <c r="I26" s="313" t="s">
        <v>1440</v>
      </c>
      <c r="J26" s="106">
        <v>0.99099999999999999</v>
      </c>
      <c r="K26" s="106"/>
      <c r="L26" s="106"/>
      <c r="M26" s="1823"/>
      <c r="N26" s="196"/>
    </row>
    <row r="27" spans="1:14">
      <c r="A27" s="107"/>
      <c r="B27" s="107"/>
      <c r="C27" s="313"/>
      <c r="D27" s="107"/>
      <c r="E27" s="107"/>
      <c r="F27" s="107"/>
      <c r="G27" s="104">
        <v>43840</v>
      </c>
      <c r="H27" s="105">
        <v>14</v>
      </c>
      <c r="I27" s="313" t="s">
        <v>1641</v>
      </c>
      <c r="J27" s="106">
        <v>0.34100000000000003</v>
      </c>
      <c r="K27" s="106"/>
      <c r="L27" s="106"/>
      <c r="M27" s="1823"/>
      <c r="N27" s="196"/>
    </row>
    <row r="28" spans="1:14">
      <c r="A28" s="107"/>
      <c r="B28" s="107"/>
      <c r="C28" s="313"/>
      <c r="D28" s="107"/>
      <c r="E28" s="107"/>
      <c r="F28" s="107"/>
      <c r="G28" s="104">
        <v>43840</v>
      </c>
      <c r="H28" s="105">
        <v>16</v>
      </c>
      <c r="I28" s="313" t="s">
        <v>1642</v>
      </c>
      <c r="J28" s="106">
        <v>0.67700000000000005</v>
      </c>
      <c r="K28" s="106"/>
      <c r="L28" s="106"/>
      <c r="M28" s="1823" t="s">
        <v>1643</v>
      </c>
      <c r="N28" s="196"/>
    </row>
    <row r="29" spans="1:14">
      <c r="A29" s="107"/>
      <c r="B29" s="107"/>
      <c r="C29" s="313"/>
      <c r="D29" s="107"/>
      <c r="E29" s="107"/>
      <c r="F29" s="107"/>
      <c r="G29" s="104">
        <v>43840</v>
      </c>
      <c r="H29" s="105">
        <v>17</v>
      </c>
      <c r="I29" s="313" t="s">
        <v>1453</v>
      </c>
      <c r="J29" s="106">
        <v>0.99399999999999999</v>
      </c>
      <c r="K29" s="106"/>
      <c r="L29" s="106"/>
      <c r="M29" s="1823"/>
      <c r="N29" s="196"/>
    </row>
    <row r="30" spans="1:14">
      <c r="A30" s="115"/>
      <c r="B30" s="115"/>
      <c r="C30" s="110"/>
      <c r="D30" s="115"/>
      <c r="E30" s="115"/>
      <c r="F30" s="115"/>
      <c r="G30" s="111">
        <v>43840</v>
      </c>
      <c r="H30" s="123">
        <v>18</v>
      </c>
      <c r="I30" s="110" t="s">
        <v>1644</v>
      </c>
      <c r="J30" s="124">
        <v>0.113</v>
      </c>
      <c r="K30" s="124"/>
      <c r="L30" s="124"/>
      <c r="M30" s="1824"/>
      <c r="N30" s="197"/>
    </row>
    <row r="31" spans="1:14">
      <c r="A31" s="101" t="s">
        <v>1588</v>
      </c>
      <c r="B31" s="101" t="s">
        <v>28</v>
      </c>
      <c r="C31" s="1054">
        <v>43850</v>
      </c>
      <c r="D31" s="193">
        <v>43844</v>
      </c>
      <c r="E31" s="101">
        <v>9</v>
      </c>
      <c r="F31" s="101">
        <v>17.100000000000001</v>
      </c>
      <c r="G31" s="98">
        <v>43841</v>
      </c>
      <c r="H31" s="99">
        <v>7</v>
      </c>
      <c r="I31" s="1056" t="s">
        <v>1645</v>
      </c>
      <c r="J31" s="100">
        <v>0.246</v>
      </c>
      <c r="K31" s="100">
        <f>SUM(J31:J58)</f>
        <v>16.803000000000001</v>
      </c>
      <c r="L31" s="100"/>
      <c r="M31" s="1822" t="s">
        <v>1646</v>
      </c>
      <c r="N31" s="194"/>
    </row>
    <row r="32" spans="1:14">
      <c r="A32" s="107"/>
      <c r="B32" s="107"/>
      <c r="C32" s="313"/>
      <c r="D32" s="107"/>
      <c r="E32" s="107"/>
      <c r="F32" s="107"/>
      <c r="G32" s="104">
        <v>43841</v>
      </c>
      <c r="H32" s="105">
        <v>8</v>
      </c>
      <c r="I32" s="313" t="s">
        <v>1647</v>
      </c>
      <c r="J32" s="106">
        <v>0.99099999999999999</v>
      </c>
      <c r="K32" s="106"/>
      <c r="L32" s="106"/>
      <c r="M32" s="1823"/>
      <c r="N32" s="196"/>
    </row>
    <row r="33" spans="1:14">
      <c r="A33" s="107"/>
      <c r="B33" s="107"/>
      <c r="C33" s="313"/>
      <c r="D33" s="107"/>
      <c r="E33" s="107"/>
      <c r="F33" s="107"/>
      <c r="G33" s="104">
        <v>43841</v>
      </c>
      <c r="H33" s="105">
        <v>9</v>
      </c>
      <c r="I33" s="313" t="s">
        <v>1421</v>
      </c>
      <c r="J33" s="106">
        <v>0.997</v>
      </c>
      <c r="K33" s="106"/>
      <c r="L33" s="106"/>
      <c r="M33" s="1823"/>
      <c r="N33" s="196"/>
    </row>
    <row r="34" spans="1:14">
      <c r="A34" s="107"/>
      <c r="B34" s="107"/>
      <c r="C34" s="313"/>
      <c r="D34" s="107"/>
      <c r="E34" s="107"/>
      <c r="F34" s="107"/>
      <c r="G34" s="104">
        <v>43841</v>
      </c>
      <c r="H34" s="105">
        <v>10</v>
      </c>
      <c r="I34" s="313" t="s">
        <v>1362</v>
      </c>
      <c r="J34" s="106">
        <v>0.995</v>
      </c>
      <c r="K34" s="106"/>
      <c r="L34" s="106"/>
      <c r="M34" s="1823"/>
      <c r="N34" s="196"/>
    </row>
    <row r="35" spans="1:14">
      <c r="A35" s="107"/>
      <c r="B35" s="107"/>
      <c r="C35" s="313"/>
      <c r="D35" s="107"/>
      <c r="E35" s="107"/>
      <c r="F35" s="107"/>
      <c r="G35" s="104">
        <v>43841</v>
      </c>
      <c r="H35" s="105">
        <v>11</v>
      </c>
      <c r="I35" s="313" t="s">
        <v>1648</v>
      </c>
      <c r="J35" s="106">
        <v>0.64100000000000001</v>
      </c>
      <c r="K35" s="106"/>
      <c r="L35" s="106"/>
      <c r="M35" s="1823"/>
      <c r="N35" s="196"/>
    </row>
    <row r="36" spans="1:14">
      <c r="A36" s="107"/>
      <c r="B36" s="107"/>
      <c r="C36" s="313"/>
      <c r="D36" s="107"/>
      <c r="E36" s="107"/>
      <c r="F36" s="107"/>
      <c r="G36" s="104">
        <v>43841</v>
      </c>
      <c r="H36" s="105">
        <v>13</v>
      </c>
      <c r="I36" s="313" t="s">
        <v>1649</v>
      </c>
      <c r="J36" s="106">
        <v>0.28799999999999998</v>
      </c>
      <c r="K36" s="106"/>
      <c r="L36" s="106"/>
      <c r="M36" s="1823" t="s">
        <v>1650</v>
      </c>
      <c r="N36" s="196"/>
    </row>
    <row r="37" spans="1:14">
      <c r="A37" s="107"/>
      <c r="B37" s="107"/>
      <c r="C37" s="313"/>
      <c r="D37" s="107"/>
      <c r="E37" s="107"/>
      <c r="F37" s="107"/>
      <c r="G37" s="104">
        <v>43841</v>
      </c>
      <c r="H37" s="105">
        <v>14</v>
      </c>
      <c r="I37" s="313" t="s">
        <v>1412</v>
      </c>
      <c r="J37" s="106">
        <v>0.99299999999999999</v>
      </c>
      <c r="K37" s="106"/>
      <c r="L37" s="106"/>
      <c r="M37" s="1823"/>
      <c r="N37" s="196"/>
    </row>
    <row r="38" spans="1:14">
      <c r="A38" s="107"/>
      <c r="B38" s="107"/>
      <c r="C38" s="313"/>
      <c r="D38" s="107"/>
      <c r="E38" s="107"/>
      <c r="F38" s="107"/>
      <c r="G38" s="104">
        <v>43841</v>
      </c>
      <c r="H38" s="105">
        <v>15</v>
      </c>
      <c r="I38" s="313" t="s">
        <v>1415</v>
      </c>
      <c r="J38" s="106">
        <v>0.99299999999999999</v>
      </c>
      <c r="K38" s="106"/>
      <c r="L38" s="106"/>
      <c r="M38" s="1823"/>
      <c r="N38" s="196"/>
    </row>
    <row r="39" spans="1:14">
      <c r="A39" s="107"/>
      <c r="B39" s="107"/>
      <c r="C39" s="313"/>
      <c r="D39" s="107"/>
      <c r="E39" s="107"/>
      <c r="F39" s="107"/>
      <c r="G39" s="104">
        <v>43841</v>
      </c>
      <c r="H39" s="105">
        <v>16</v>
      </c>
      <c r="I39" s="313" t="s">
        <v>1651</v>
      </c>
      <c r="J39" s="106">
        <v>0.84699999999999998</v>
      </c>
      <c r="K39" s="106"/>
      <c r="L39" s="106"/>
      <c r="M39" s="1823"/>
      <c r="N39" s="196"/>
    </row>
    <row r="40" spans="1:14">
      <c r="A40" s="107"/>
      <c r="B40" s="107"/>
      <c r="C40" s="313"/>
      <c r="D40" s="107"/>
      <c r="E40" s="107"/>
      <c r="F40" s="107"/>
      <c r="G40" s="130">
        <v>43841</v>
      </c>
      <c r="H40" s="131">
        <v>17</v>
      </c>
      <c r="I40" s="132" t="s">
        <v>1652</v>
      </c>
      <c r="J40" s="133">
        <v>1.9E-2</v>
      </c>
      <c r="K40" s="133"/>
      <c r="L40" s="133"/>
      <c r="M40" s="1823" t="s">
        <v>1653</v>
      </c>
      <c r="N40" s="196"/>
    </row>
    <row r="41" spans="1:14">
      <c r="A41" s="107"/>
      <c r="B41" s="107"/>
      <c r="C41" s="313"/>
      <c r="D41" s="107"/>
      <c r="E41" s="107"/>
      <c r="F41" s="107"/>
      <c r="G41" s="104">
        <v>43841</v>
      </c>
      <c r="H41" s="105">
        <v>18</v>
      </c>
      <c r="I41" s="313" t="s">
        <v>1471</v>
      </c>
      <c r="J41" s="106">
        <v>0.998</v>
      </c>
      <c r="K41" s="106"/>
      <c r="L41" s="106"/>
      <c r="M41" s="1823"/>
      <c r="N41" s="196"/>
    </row>
    <row r="42" spans="1:14">
      <c r="A42" s="107"/>
      <c r="B42" s="107"/>
      <c r="C42" s="313"/>
      <c r="D42" s="107"/>
      <c r="E42" s="107"/>
      <c r="F42" s="107"/>
      <c r="G42" s="104">
        <v>43841</v>
      </c>
      <c r="H42" s="105">
        <v>19</v>
      </c>
      <c r="I42" s="313" t="s">
        <v>1654</v>
      </c>
      <c r="J42" s="106">
        <v>0.31</v>
      </c>
      <c r="K42" s="106"/>
      <c r="L42" s="106"/>
      <c r="M42" s="1823"/>
      <c r="N42" s="196"/>
    </row>
    <row r="43" spans="1:14">
      <c r="A43" s="107"/>
      <c r="B43" s="107"/>
      <c r="C43" s="313"/>
      <c r="D43" s="107"/>
      <c r="E43" s="107"/>
      <c r="F43" s="107"/>
      <c r="G43" s="118">
        <v>43842</v>
      </c>
      <c r="H43" s="119">
        <v>20</v>
      </c>
      <c r="I43" s="120" t="s">
        <v>1403</v>
      </c>
      <c r="J43" s="121">
        <v>0</v>
      </c>
      <c r="K43" s="121"/>
      <c r="L43" s="121"/>
      <c r="M43" s="1063"/>
      <c r="N43" s="196"/>
    </row>
    <row r="44" spans="1:14">
      <c r="A44" s="107"/>
      <c r="B44" s="107"/>
      <c r="C44" s="313"/>
      <c r="D44" s="107"/>
      <c r="E44" s="107"/>
      <c r="F44" s="107"/>
      <c r="G44" s="118">
        <v>43842</v>
      </c>
      <c r="H44" s="119">
        <v>21</v>
      </c>
      <c r="I44" s="120" t="s">
        <v>1403</v>
      </c>
      <c r="J44" s="121">
        <v>0</v>
      </c>
      <c r="K44" s="121"/>
      <c r="L44" s="121"/>
      <c r="M44" s="1063"/>
      <c r="N44" s="196"/>
    </row>
    <row r="45" spans="1:14">
      <c r="A45" s="107"/>
      <c r="B45" s="107"/>
      <c r="C45" s="313"/>
      <c r="D45" s="107"/>
      <c r="E45" s="107"/>
      <c r="F45" s="107"/>
      <c r="G45" s="118">
        <v>43843</v>
      </c>
      <c r="H45" s="119">
        <v>11</v>
      </c>
      <c r="I45" s="120" t="s">
        <v>1403</v>
      </c>
      <c r="J45" s="121">
        <v>0</v>
      </c>
      <c r="K45" s="121"/>
      <c r="L45" s="121"/>
      <c r="M45" s="1063"/>
      <c r="N45" s="196"/>
    </row>
    <row r="46" spans="1:14">
      <c r="A46" s="107"/>
      <c r="B46" s="107"/>
      <c r="C46" s="313"/>
      <c r="D46" s="107"/>
      <c r="E46" s="107"/>
      <c r="F46" s="107"/>
      <c r="G46" s="104">
        <v>43843</v>
      </c>
      <c r="H46" s="105">
        <v>12</v>
      </c>
      <c r="I46" s="313" t="s">
        <v>1655</v>
      </c>
      <c r="J46" s="106">
        <v>0.23799999999999999</v>
      </c>
      <c r="K46" s="106"/>
      <c r="L46" s="106"/>
      <c r="M46" s="1823" t="s">
        <v>1656</v>
      </c>
      <c r="N46" s="196"/>
    </row>
    <row r="47" spans="1:14">
      <c r="A47" s="107"/>
      <c r="B47" s="107"/>
      <c r="C47" s="313"/>
      <c r="D47" s="107"/>
      <c r="E47" s="107"/>
      <c r="F47" s="107"/>
      <c r="G47" s="104">
        <v>43843</v>
      </c>
      <c r="H47" s="105">
        <v>13</v>
      </c>
      <c r="I47" s="313" t="s">
        <v>1471</v>
      </c>
      <c r="J47" s="106">
        <v>0.998</v>
      </c>
      <c r="K47" s="106"/>
      <c r="L47" s="106"/>
      <c r="M47" s="1823"/>
      <c r="N47" s="196"/>
    </row>
    <row r="48" spans="1:14">
      <c r="A48" s="107"/>
      <c r="B48" s="107"/>
      <c r="C48" s="313"/>
      <c r="D48" s="107"/>
      <c r="E48" s="107"/>
      <c r="F48" s="107"/>
      <c r="G48" s="104">
        <v>43843</v>
      </c>
      <c r="H48" s="105">
        <v>14</v>
      </c>
      <c r="I48" s="313" t="s">
        <v>1376</v>
      </c>
      <c r="J48" s="106">
        <v>0.995</v>
      </c>
      <c r="K48" s="106"/>
      <c r="L48" s="106"/>
      <c r="M48" s="1823"/>
      <c r="N48" s="196"/>
    </row>
    <row r="49" spans="1:14">
      <c r="A49" s="107"/>
      <c r="B49" s="107"/>
      <c r="C49" s="313"/>
      <c r="D49" s="107"/>
      <c r="E49" s="107"/>
      <c r="F49" s="107"/>
      <c r="G49" s="104">
        <v>43843</v>
      </c>
      <c r="H49" s="105">
        <v>15</v>
      </c>
      <c r="I49" s="313" t="s">
        <v>1657</v>
      </c>
      <c r="J49" s="106">
        <v>0.185</v>
      </c>
      <c r="K49" s="106"/>
      <c r="L49" s="106"/>
      <c r="M49" s="1823"/>
      <c r="N49" s="196"/>
    </row>
    <row r="50" spans="1:14">
      <c r="A50" s="107"/>
      <c r="B50" s="107"/>
      <c r="C50" s="313"/>
      <c r="D50" s="107"/>
      <c r="E50" s="107"/>
      <c r="F50" s="107"/>
      <c r="G50" s="130">
        <v>43843</v>
      </c>
      <c r="H50" s="131">
        <v>16</v>
      </c>
      <c r="I50" s="132" t="s">
        <v>1658</v>
      </c>
      <c r="J50" s="133">
        <v>0.121</v>
      </c>
      <c r="K50" s="133"/>
      <c r="L50" s="133"/>
      <c r="M50" s="1823" t="s">
        <v>1659</v>
      </c>
      <c r="N50" s="196"/>
    </row>
    <row r="51" spans="1:14">
      <c r="A51" s="107"/>
      <c r="B51" s="107"/>
      <c r="C51" s="313"/>
      <c r="D51" s="107"/>
      <c r="E51" s="107"/>
      <c r="F51" s="107"/>
      <c r="G51" s="104">
        <v>43843</v>
      </c>
      <c r="H51" s="105">
        <v>17</v>
      </c>
      <c r="I51" s="313" t="s">
        <v>1660</v>
      </c>
      <c r="J51" s="106">
        <v>0.72899999999999998</v>
      </c>
      <c r="K51" s="106"/>
      <c r="L51" s="106"/>
      <c r="M51" s="1823"/>
      <c r="N51" s="196"/>
    </row>
    <row r="52" spans="1:14">
      <c r="A52" s="107"/>
      <c r="B52" s="107"/>
      <c r="C52" s="313"/>
      <c r="D52" s="107"/>
      <c r="E52" s="107"/>
      <c r="F52" s="107"/>
      <c r="G52" s="104">
        <v>43843</v>
      </c>
      <c r="H52" s="105">
        <v>18</v>
      </c>
      <c r="I52" s="313" t="s">
        <v>1661</v>
      </c>
      <c r="J52" s="106">
        <v>0.84599999999999997</v>
      </c>
      <c r="K52" s="106"/>
      <c r="L52" s="106"/>
      <c r="M52" s="1823"/>
      <c r="N52" s="196"/>
    </row>
    <row r="53" spans="1:14">
      <c r="A53" s="107"/>
      <c r="B53" s="107"/>
      <c r="C53" s="313"/>
      <c r="D53" s="107"/>
      <c r="E53" s="107"/>
      <c r="F53" s="107"/>
      <c r="G53" s="104">
        <v>43844</v>
      </c>
      <c r="H53" s="105">
        <v>9</v>
      </c>
      <c r="I53" s="313" t="s">
        <v>1662</v>
      </c>
      <c r="J53" s="106">
        <v>0.156</v>
      </c>
      <c r="K53" s="106"/>
      <c r="L53" s="106"/>
      <c r="M53" s="1826" t="s">
        <v>1663</v>
      </c>
      <c r="N53" s="196"/>
    </row>
    <row r="54" spans="1:14">
      <c r="A54" s="107"/>
      <c r="B54" s="107"/>
      <c r="C54" s="313"/>
      <c r="D54" s="107"/>
      <c r="E54" s="107"/>
      <c r="F54" s="107"/>
      <c r="G54" s="104">
        <v>43844</v>
      </c>
      <c r="H54" s="105">
        <v>10</v>
      </c>
      <c r="I54" s="313" t="s">
        <v>1362</v>
      </c>
      <c r="J54" s="106">
        <v>0.995</v>
      </c>
      <c r="K54" s="106"/>
      <c r="L54" s="106"/>
      <c r="M54" s="1823"/>
      <c r="N54" s="196"/>
    </row>
    <row r="55" spans="1:14">
      <c r="A55" s="107"/>
      <c r="B55" s="107"/>
      <c r="C55" s="313"/>
      <c r="D55" s="107"/>
      <c r="E55" s="107"/>
      <c r="F55" s="107"/>
      <c r="G55" s="104">
        <v>43844</v>
      </c>
      <c r="H55" s="105">
        <v>11</v>
      </c>
      <c r="I55" s="313" t="s">
        <v>1380</v>
      </c>
      <c r="J55" s="106">
        <v>0.999</v>
      </c>
      <c r="K55" s="106"/>
      <c r="L55" s="106"/>
      <c r="M55" s="1823"/>
      <c r="N55" s="196"/>
    </row>
    <row r="56" spans="1:14">
      <c r="A56" s="107"/>
      <c r="B56" s="107"/>
      <c r="C56" s="313"/>
      <c r="D56" s="107"/>
      <c r="E56" s="107"/>
      <c r="F56" s="107"/>
      <c r="G56" s="104">
        <v>43844</v>
      </c>
      <c r="H56" s="105">
        <v>12</v>
      </c>
      <c r="I56" s="313" t="s">
        <v>1664</v>
      </c>
      <c r="J56" s="106">
        <v>0.27900000000000003</v>
      </c>
      <c r="K56" s="106"/>
      <c r="L56" s="106"/>
      <c r="M56" s="1823"/>
      <c r="N56" s="196"/>
    </row>
    <row r="57" spans="1:14">
      <c r="A57" s="107"/>
      <c r="B57" s="107"/>
      <c r="C57" s="313"/>
      <c r="D57" s="107"/>
      <c r="E57" s="107"/>
      <c r="F57" s="107"/>
      <c r="G57" s="104">
        <v>43844</v>
      </c>
      <c r="H57" s="105">
        <v>13</v>
      </c>
      <c r="I57" s="313" t="s">
        <v>1576</v>
      </c>
      <c r="J57" s="106">
        <v>0.99</v>
      </c>
      <c r="K57" s="106"/>
      <c r="L57" s="106"/>
      <c r="M57" s="1823"/>
      <c r="N57" s="196"/>
    </row>
    <row r="58" spans="1:14">
      <c r="A58" s="115"/>
      <c r="B58" s="115"/>
      <c r="C58" s="110"/>
      <c r="D58" s="115"/>
      <c r="E58" s="115"/>
      <c r="F58" s="115"/>
      <c r="G58" s="111">
        <v>43844</v>
      </c>
      <c r="H58" s="123">
        <v>14</v>
      </c>
      <c r="I58" s="110" t="s">
        <v>1665</v>
      </c>
      <c r="J58" s="124">
        <v>0.95399999999999996</v>
      </c>
      <c r="K58" s="124"/>
      <c r="L58" s="124"/>
      <c r="M58" s="1824"/>
      <c r="N58" s="197"/>
    </row>
    <row r="59" spans="1:14">
      <c r="A59" s="101" t="s">
        <v>978</v>
      </c>
      <c r="B59" s="101" t="s">
        <v>332</v>
      </c>
      <c r="C59" s="1054">
        <v>43853</v>
      </c>
      <c r="D59" s="193">
        <v>43854</v>
      </c>
      <c r="E59" s="101">
        <v>4.5</v>
      </c>
      <c r="F59" s="101">
        <v>4.3</v>
      </c>
      <c r="G59" s="98">
        <v>43844</v>
      </c>
      <c r="H59" s="99">
        <v>16</v>
      </c>
      <c r="I59" s="1056" t="s">
        <v>1666</v>
      </c>
      <c r="J59" s="100">
        <v>0.35599999999999998</v>
      </c>
      <c r="K59" s="100">
        <f>SUM(J59:J67)</f>
        <v>5.8179999999999996</v>
      </c>
      <c r="L59" s="100"/>
      <c r="M59" s="1822" t="s">
        <v>1667</v>
      </c>
      <c r="N59" s="1825" t="s">
        <v>1668</v>
      </c>
    </row>
    <row r="60" spans="1:14">
      <c r="A60" s="107"/>
      <c r="B60" s="107"/>
      <c r="C60" s="313"/>
      <c r="D60" s="107"/>
      <c r="E60" s="107"/>
      <c r="F60" s="107"/>
      <c r="G60" s="104">
        <v>43844</v>
      </c>
      <c r="H60" s="105">
        <v>17</v>
      </c>
      <c r="I60" s="313" t="s">
        <v>1362</v>
      </c>
      <c r="J60" s="106">
        <v>0.995</v>
      </c>
      <c r="K60" s="106"/>
      <c r="L60" s="106"/>
      <c r="M60" s="1823"/>
      <c r="N60" s="1813"/>
    </row>
    <row r="61" spans="1:14">
      <c r="A61" s="107"/>
      <c r="B61" s="107"/>
      <c r="C61" s="313"/>
      <c r="D61" s="107"/>
      <c r="E61" s="107"/>
      <c r="F61" s="107"/>
      <c r="G61" s="104">
        <v>43844</v>
      </c>
      <c r="H61" s="105">
        <v>18</v>
      </c>
      <c r="I61" s="313" t="s">
        <v>1669</v>
      </c>
      <c r="J61" s="106">
        <v>0.51600000000000001</v>
      </c>
      <c r="K61" s="106"/>
      <c r="L61" s="106"/>
      <c r="M61" s="1823"/>
      <c r="N61" s="1813"/>
    </row>
    <row r="62" spans="1:14">
      <c r="A62" s="107"/>
      <c r="B62" s="107"/>
      <c r="C62" s="313"/>
      <c r="D62" s="107"/>
      <c r="E62" s="107"/>
      <c r="F62" s="107"/>
      <c r="G62" s="104">
        <v>43854</v>
      </c>
      <c r="H62" s="105">
        <v>23</v>
      </c>
      <c r="I62" s="313" t="s">
        <v>1670</v>
      </c>
      <c r="J62" s="106">
        <v>0.29099999999999998</v>
      </c>
      <c r="K62" s="106"/>
      <c r="L62" s="106"/>
      <c r="M62" s="1063" t="s">
        <v>1671</v>
      </c>
      <c r="N62" s="196"/>
    </row>
    <row r="63" spans="1:14">
      <c r="A63" s="107"/>
      <c r="B63" s="107"/>
      <c r="C63" s="313"/>
      <c r="D63" s="107"/>
      <c r="E63" s="107"/>
      <c r="F63" s="107"/>
      <c r="G63" s="104">
        <v>43855</v>
      </c>
      <c r="H63" s="105">
        <v>1</v>
      </c>
      <c r="I63" s="313" t="s">
        <v>1672</v>
      </c>
      <c r="J63" s="106">
        <v>0.06</v>
      </c>
      <c r="K63" s="106"/>
      <c r="L63" s="106"/>
      <c r="M63" s="1823" t="s">
        <v>1673</v>
      </c>
      <c r="N63" s="196"/>
    </row>
    <row r="64" spans="1:14">
      <c r="A64" s="107"/>
      <c r="B64" s="107"/>
      <c r="C64" s="313"/>
      <c r="D64" s="107"/>
      <c r="E64" s="107"/>
      <c r="F64" s="107"/>
      <c r="G64" s="104">
        <v>43855</v>
      </c>
      <c r="H64" s="105">
        <v>2</v>
      </c>
      <c r="I64" s="313" t="s">
        <v>1674</v>
      </c>
      <c r="J64" s="106">
        <v>0.93899999999999995</v>
      </c>
      <c r="K64" s="106"/>
      <c r="L64" s="106"/>
      <c r="M64" s="1823"/>
      <c r="N64" s="196"/>
    </row>
    <row r="65" spans="1:14">
      <c r="A65" s="107"/>
      <c r="B65" s="107"/>
      <c r="C65" s="313"/>
      <c r="D65" s="107"/>
      <c r="E65" s="107"/>
      <c r="F65" s="107"/>
      <c r="G65" s="104">
        <v>43855</v>
      </c>
      <c r="H65" s="105">
        <v>3</v>
      </c>
      <c r="I65" s="313" t="s">
        <v>1675</v>
      </c>
      <c r="J65" s="106">
        <v>0.99199999999999999</v>
      </c>
      <c r="K65" s="106"/>
      <c r="L65" s="106"/>
      <c r="M65" s="1823"/>
      <c r="N65" s="196"/>
    </row>
    <row r="66" spans="1:14">
      <c r="A66" s="107"/>
      <c r="B66" s="107"/>
      <c r="C66" s="313"/>
      <c r="D66" s="107"/>
      <c r="E66" s="107"/>
      <c r="F66" s="107"/>
      <c r="G66" s="104">
        <v>43855</v>
      </c>
      <c r="H66" s="105">
        <v>4</v>
      </c>
      <c r="I66" s="313" t="s">
        <v>1393</v>
      </c>
      <c r="J66" s="106">
        <v>0.999</v>
      </c>
      <c r="K66" s="106"/>
      <c r="L66" s="106"/>
      <c r="M66" s="1823"/>
      <c r="N66" s="196"/>
    </row>
    <row r="67" spans="1:14">
      <c r="A67" s="115"/>
      <c r="B67" s="115"/>
      <c r="C67" s="110"/>
      <c r="D67" s="115"/>
      <c r="E67" s="115"/>
      <c r="F67" s="115"/>
      <c r="G67" s="111">
        <v>43855</v>
      </c>
      <c r="H67" s="123">
        <v>5</v>
      </c>
      <c r="I67" s="110" t="s">
        <v>1518</v>
      </c>
      <c r="J67" s="124">
        <v>0.67</v>
      </c>
      <c r="K67" s="124"/>
      <c r="L67" s="124"/>
      <c r="M67" s="1824"/>
      <c r="N67" s="197"/>
    </row>
    <row r="68" spans="1:14">
      <c r="A68" s="101" t="s">
        <v>868</v>
      </c>
      <c r="B68" s="101" t="s">
        <v>1676</v>
      </c>
      <c r="C68" s="1054">
        <v>43859</v>
      </c>
      <c r="D68" s="193">
        <v>43855</v>
      </c>
      <c r="E68" s="101">
        <v>8</v>
      </c>
      <c r="F68" s="101">
        <v>9.5500000000000007</v>
      </c>
      <c r="G68" s="98">
        <v>43855</v>
      </c>
      <c r="H68" s="99">
        <v>14</v>
      </c>
      <c r="I68" s="1056" t="s">
        <v>1677</v>
      </c>
      <c r="J68" s="100">
        <v>0.30599999999999999</v>
      </c>
      <c r="K68" s="100">
        <f>SUM(J68:J77)</f>
        <v>5.6120000000000001</v>
      </c>
      <c r="L68" s="100"/>
      <c r="M68" s="1822" t="s">
        <v>1120</v>
      </c>
      <c r="N68" s="194"/>
    </row>
    <row r="69" spans="1:14">
      <c r="A69" s="107"/>
      <c r="B69" s="107"/>
      <c r="C69" s="313"/>
      <c r="D69" s="107"/>
      <c r="E69" s="107"/>
      <c r="F69" s="107"/>
      <c r="G69" s="104">
        <v>43855</v>
      </c>
      <c r="H69" s="105">
        <v>15</v>
      </c>
      <c r="I69" s="313" t="s">
        <v>1678</v>
      </c>
      <c r="J69" s="106">
        <v>0.23300000000000001</v>
      </c>
      <c r="K69" s="106"/>
      <c r="L69" s="106"/>
      <c r="M69" s="1823"/>
      <c r="N69" s="196"/>
    </row>
    <row r="70" spans="1:14">
      <c r="A70" s="107"/>
      <c r="B70" s="107"/>
      <c r="C70" s="313"/>
      <c r="D70" s="107"/>
      <c r="E70" s="107"/>
      <c r="F70" s="107"/>
      <c r="G70" s="104">
        <v>43855</v>
      </c>
      <c r="H70" s="105">
        <v>17</v>
      </c>
      <c r="I70" s="313" t="s">
        <v>1679</v>
      </c>
      <c r="J70" s="106">
        <v>0.17799999999999999</v>
      </c>
      <c r="K70" s="106"/>
      <c r="L70" s="106"/>
      <c r="M70" s="1823" t="s">
        <v>1680</v>
      </c>
      <c r="N70" s="196"/>
    </row>
    <row r="71" spans="1:14">
      <c r="A71" s="107"/>
      <c r="B71" s="107"/>
      <c r="C71" s="313"/>
      <c r="D71" s="107"/>
      <c r="E71" s="107"/>
      <c r="F71" s="107"/>
      <c r="G71" s="104">
        <v>43855</v>
      </c>
      <c r="H71" s="105">
        <v>18</v>
      </c>
      <c r="I71" s="313" t="s">
        <v>1426</v>
      </c>
      <c r="J71" s="106">
        <v>0.995</v>
      </c>
      <c r="K71" s="106"/>
      <c r="L71" s="106"/>
      <c r="M71" s="1823"/>
      <c r="N71" s="196"/>
    </row>
    <row r="72" spans="1:14">
      <c r="A72" s="107"/>
      <c r="B72" s="107"/>
      <c r="C72" s="313"/>
      <c r="D72" s="107"/>
      <c r="E72" s="107"/>
      <c r="F72" s="107"/>
      <c r="G72" s="104">
        <v>43855</v>
      </c>
      <c r="H72" s="105">
        <v>19</v>
      </c>
      <c r="I72" s="313" t="s">
        <v>1362</v>
      </c>
      <c r="J72" s="106">
        <v>0.995</v>
      </c>
      <c r="K72" s="106"/>
      <c r="L72" s="106"/>
      <c r="M72" s="1823"/>
      <c r="N72" s="196"/>
    </row>
    <row r="73" spans="1:14">
      <c r="A73" s="107"/>
      <c r="B73" s="107"/>
      <c r="C73" s="313"/>
      <c r="D73" s="107"/>
      <c r="E73" s="107"/>
      <c r="F73" s="107"/>
      <c r="G73" s="104">
        <v>43855</v>
      </c>
      <c r="H73" s="105">
        <v>20</v>
      </c>
      <c r="I73" s="313" t="s">
        <v>1507</v>
      </c>
      <c r="J73" s="106">
        <v>0.998</v>
      </c>
      <c r="K73" s="106"/>
      <c r="L73" s="106"/>
      <c r="M73" s="1823"/>
      <c r="N73" s="196"/>
    </row>
    <row r="74" spans="1:14">
      <c r="A74" s="107"/>
      <c r="B74" s="107"/>
      <c r="C74" s="313"/>
      <c r="D74" s="107"/>
      <c r="E74" s="107"/>
      <c r="F74" s="107"/>
      <c r="G74" s="104">
        <v>43855</v>
      </c>
      <c r="H74" s="105">
        <v>21</v>
      </c>
      <c r="I74" s="313" t="s">
        <v>1681</v>
      </c>
      <c r="J74" s="106">
        <v>0.38300000000000001</v>
      </c>
      <c r="K74" s="106"/>
      <c r="L74" s="106"/>
      <c r="M74" s="1823"/>
      <c r="N74" s="196"/>
    </row>
    <row r="75" spans="1:14">
      <c r="A75" s="107"/>
      <c r="B75" s="107"/>
      <c r="C75" s="313"/>
      <c r="D75" s="107"/>
      <c r="E75" s="107"/>
      <c r="F75" s="107"/>
      <c r="G75" s="118">
        <v>43855</v>
      </c>
      <c r="H75" s="119">
        <v>22</v>
      </c>
      <c r="I75" s="120" t="s">
        <v>1403</v>
      </c>
      <c r="J75" s="121">
        <v>0</v>
      </c>
      <c r="K75" s="121"/>
      <c r="L75" s="121"/>
      <c r="M75" s="1063"/>
      <c r="N75" s="196"/>
    </row>
    <row r="76" spans="1:14">
      <c r="A76" s="107"/>
      <c r="B76" s="107"/>
      <c r="C76" s="313"/>
      <c r="D76" s="107"/>
      <c r="E76" s="107"/>
      <c r="F76" s="107"/>
      <c r="G76" s="104">
        <v>43855</v>
      </c>
      <c r="H76" s="105">
        <v>23</v>
      </c>
      <c r="I76" s="313" t="s">
        <v>1682</v>
      </c>
      <c r="J76" s="106">
        <v>0.93600000000000005</v>
      </c>
      <c r="K76" s="106"/>
      <c r="L76" s="106"/>
      <c r="M76" s="1823" t="s">
        <v>1683</v>
      </c>
      <c r="N76" s="196"/>
    </row>
    <row r="77" spans="1:14">
      <c r="A77" s="115"/>
      <c r="B77" s="115"/>
      <c r="C77" s="110"/>
      <c r="D77" s="115"/>
      <c r="E77" s="115"/>
      <c r="F77" s="115"/>
      <c r="G77" s="111">
        <v>43856</v>
      </c>
      <c r="H77" s="123">
        <v>0</v>
      </c>
      <c r="I77" s="110" t="s">
        <v>1684</v>
      </c>
      <c r="J77" s="124">
        <v>0.58799999999999997</v>
      </c>
      <c r="K77" s="124"/>
      <c r="L77" s="124"/>
      <c r="M77" s="1824"/>
      <c r="N77" s="197"/>
    </row>
    <row r="78" spans="1:14">
      <c r="A78" s="101" t="s">
        <v>883</v>
      </c>
      <c r="B78" s="101" t="s">
        <v>332</v>
      </c>
      <c r="C78" s="1054">
        <v>43858</v>
      </c>
      <c r="D78" s="193">
        <v>43857</v>
      </c>
      <c r="E78" s="101">
        <v>4.5</v>
      </c>
      <c r="F78" s="101">
        <v>3.33</v>
      </c>
      <c r="G78" s="98">
        <v>43856</v>
      </c>
      <c r="H78" s="99">
        <v>20</v>
      </c>
      <c r="I78" s="1056" t="s">
        <v>1685</v>
      </c>
      <c r="J78" s="100">
        <v>2.3E-2</v>
      </c>
      <c r="K78" s="100">
        <f>SUM(J78:J83)</f>
        <v>3.1279999999999997</v>
      </c>
      <c r="L78" s="100"/>
      <c r="M78" s="1822" t="s">
        <v>326</v>
      </c>
      <c r="N78" s="194"/>
    </row>
    <row r="79" spans="1:14">
      <c r="A79" s="107"/>
      <c r="B79" s="107"/>
      <c r="C79" s="313"/>
      <c r="D79" s="107"/>
      <c r="E79" s="107"/>
      <c r="F79" s="107"/>
      <c r="G79" s="104">
        <v>43856</v>
      </c>
      <c r="H79" s="105">
        <v>21</v>
      </c>
      <c r="I79" s="313" t="s">
        <v>1686</v>
      </c>
      <c r="J79" s="106">
        <v>0.35099999999999998</v>
      </c>
      <c r="K79" s="106"/>
      <c r="L79" s="106"/>
      <c r="M79" s="1823"/>
      <c r="N79" s="196"/>
    </row>
    <row r="80" spans="1:14">
      <c r="A80" s="107"/>
      <c r="B80" s="107"/>
      <c r="C80" s="313"/>
      <c r="D80" s="107"/>
      <c r="E80" s="107"/>
      <c r="F80" s="107"/>
      <c r="G80" s="104">
        <v>43857</v>
      </c>
      <c r="H80" s="105">
        <v>0</v>
      </c>
      <c r="I80" s="313" t="s">
        <v>1687</v>
      </c>
      <c r="J80" s="106">
        <v>0.46500000000000002</v>
      </c>
      <c r="K80" s="106"/>
      <c r="L80" s="106"/>
      <c r="M80" s="1823" t="s">
        <v>1688</v>
      </c>
      <c r="N80" s="196"/>
    </row>
    <row r="81" spans="1:14">
      <c r="A81" s="107"/>
      <c r="B81" s="107"/>
      <c r="C81" s="313"/>
      <c r="D81" s="107"/>
      <c r="E81" s="107"/>
      <c r="F81" s="107"/>
      <c r="G81" s="104">
        <v>43857</v>
      </c>
      <c r="H81" s="105">
        <v>1</v>
      </c>
      <c r="I81" s="313" t="s">
        <v>1376</v>
      </c>
      <c r="J81" s="106">
        <v>0.995</v>
      </c>
      <c r="K81" s="106"/>
      <c r="L81" s="106"/>
      <c r="M81" s="1823"/>
      <c r="N81" s="196"/>
    </row>
    <row r="82" spans="1:14">
      <c r="A82" s="107"/>
      <c r="B82" s="107"/>
      <c r="C82" s="313"/>
      <c r="D82" s="107"/>
      <c r="E82" s="107"/>
      <c r="F82" s="107"/>
      <c r="G82" s="104">
        <v>43857</v>
      </c>
      <c r="H82" s="105">
        <v>2</v>
      </c>
      <c r="I82" s="313" t="s">
        <v>1471</v>
      </c>
      <c r="J82" s="106">
        <v>0.998</v>
      </c>
      <c r="K82" s="106"/>
      <c r="L82" s="106"/>
      <c r="M82" s="1823"/>
      <c r="N82" s="196"/>
    </row>
    <row r="83" spans="1:14">
      <c r="A83" s="115"/>
      <c r="B83" s="115"/>
      <c r="C83" s="110"/>
      <c r="D83" s="115"/>
      <c r="E83" s="115"/>
      <c r="F83" s="115"/>
      <c r="G83" s="111">
        <v>43857</v>
      </c>
      <c r="H83" s="123">
        <v>3</v>
      </c>
      <c r="I83" s="110" t="s">
        <v>1689</v>
      </c>
      <c r="J83" s="124">
        <v>0.29599999999999999</v>
      </c>
      <c r="K83" s="124"/>
      <c r="L83" s="124"/>
      <c r="M83" s="1824"/>
      <c r="N83" s="197"/>
    </row>
    <row r="84" spans="1:14">
      <c r="A84" s="107" t="s">
        <v>886</v>
      </c>
      <c r="B84" s="101" t="s">
        <v>260</v>
      </c>
      <c r="C84" s="1054">
        <v>43853</v>
      </c>
      <c r="D84" s="1820">
        <v>43857</v>
      </c>
      <c r="E84" s="101">
        <v>8.5</v>
      </c>
      <c r="F84" s="101">
        <v>9.34</v>
      </c>
      <c r="G84" s="98">
        <v>43857</v>
      </c>
      <c r="H84" s="99">
        <v>12</v>
      </c>
      <c r="I84" s="1056" t="s">
        <v>1690</v>
      </c>
      <c r="J84" s="100">
        <v>0.81</v>
      </c>
      <c r="K84" s="100">
        <f>SUM(J84:J91,J95:J98)</f>
        <v>9.8699999999999992</v>
      </c>
      <c r="L84" s="100"/>
      <c r="M84" s="1822" t="s">
        <v>1302</v>
      </c>
      <c r="N84" s="194"/>
    </row>
    <row r="85" spans="1:14">
      <c r="A85" s="107"/>
      <c r="B85" s="107" t="s">
        <v>332</v>
      </c>
      <c r="C85" s="1055">
        <v>43880</v>
      </c>
      <c r="D85" s="1821"/>
      <c r="E85" s="107"/>
      <c r="F85" s="107"/>
      <c r="G85" s="104">
        <v>43857</v>
      </c>
      <c r="H85" s="105">
        <v>13</v>
      </c>
      <c r="I85" s="313" t="s">
        <v>1426</v>
      </c>
      <c r="J85" s="106">
        <v>0.995</v>
      </c>
      <c r="K85" s="106"/>
      <c r="L85" s="106"/>
      <c r="M85" s="1823"/>
      <c r="N85" s="196"/>
    </row>
    <row r="86" spans="1:14">
      <c r="A86" s="107"/>
      <c r="B86" s="107"/>
      <c r="C86" s="313"/>
      <c r="D86" s="107"/>
      <c r="E86" s="107"/>
      <c r="F86" s="107"/>
      <c r="G86" s="104">
        <v>43857</v>
      </c>
      <c r="H86" s="105">
        <v>14</v>
      </c>
      <c r="I86" s="313" t="s">
        <v>1365</v>
      </c>
      <c r="J86" s="106">
        <v>0.99399999999999999</v>
      </c>
      <c r="K86" s="106"/>
      <c r="L86" s="106"/>
      <c r="M86" s="1823"/>
      <c r="N86" s="196"/>
    </row>
    <row r="87" spans="1:14">
      <c r="A87" s="107"/>
      <c r="B87" s="107"/>
      <c r="C87" s="313"/>
      <c r="D87" s="107"/>
      <c r="E87" s="107"/>
      <c r="F87" s="107"/>
      <c r="G87" s="104">
        <v>43857</v>
      </c>
      <c r="H87" s="105">
        <v>15</v>
      </c>
      <c r="I87" s="313" t="s">
        <v>1691</v>
      </c>
      <c r="J87" s="106">
        <v>0.621</v>
      </c>
      <c r="K87" s="106"/>
      <c r="L87" s="106"/>
      <c r="M87" s="1823"/>
      <c r="N87" s="196"/>
    </row>
    <row r="88" spans="1:14">
      <c r="A88" s="107"/>
      <c r="B88" s="107"/>
      <c r="C88" s="313"/>
      <c r="D88" s="107"/>
      <c r="E88" s="107"/>
      <c r="F88" s="107"/>
      <c r="G88" s="104">
        <v>43857</v>
      </c>
      <c r="H88" s="105">
        <v>17</v>
      </c>
      <c r="I88" s="313" t="s">
        <v>1692</v>
      </c>
      <c r="J88" s="106">
        <v>0.375</v>
      </c>
      <c r="K88" s="106"/>
      <c r="L88" s="106"/>
      <c r="M88" s="1823" t="s">
        <v>1693</v>
      </c>
      <c r="N88" s="196"/>
    </row>
    <row r="89" spans="1:14">
      <c r="A89" s="107"/>
      <c r="B89" s="107"/>
      <c r="C89" s="313"/>
      <c r="D89" s="107"/>
      <c r="E89" s="107"/>
      <c r="F89" s="107"/>
      <c r="G89" s="104">
        <v>43857</v>
      </c>
      <c r="H89" s="105">
        <v>18</v>
      </c>
      <c r="I89" s="313" t="s">
        <v>1426</v>
      </c>
      <c r="J89" s="106">
        <v>0.995</v>
      </c>
      <c r="K89" s="106"/>
      <c r="L89" s="106"/>
      <c r="M89" s="1823"/>
      <c r="N89" s="196"/>
    </row>
    <row r="90" spans="1:14">
      <c r="A90" s="107"/>
      <c r="B90" s="107"/>
      <c r="C90" s="313"/>
      <c r="D90" s="107"/>
      <c r="E90" s="107"/>
      <c r="F90" s="107"/>
      <c r="G90" s="104">
        <v>43857</v>
      </c>
      <c r="H90" s="105">
        <v>19</v>
      </c>
      <c r="I90" s="313" t="s">
        <v>1489</v>
      </c>
      <c r="J90" s="106">
        <v>0.997</v>
      </c>
      <c r="K90" s="106"/>
      <c r="L90" s="106"/>
      <c r="M90" s="1823"/>
      <c r="N90" s="196"/>
    </row>
    <row r="91" spans="1:14">
      <c r="A91" s="107"/>
      <c r="B91" s="107"/>
      <c r="C91" s="313"/>
      <c r="D91" s="107"/>
      <c r="E91" s="107"/>
      <c r="F91" s="107"/>
      <c r="G91" s="104">
        <v>43857</v>
      </c>
      <c r="H91" s="105">
        <v>20</v>
      </c>
      <c r="I91" s="313" t="s">
        <v>1391</v>
      </c>
      <c r="J91" s="106">
        <v>0.99199999999999999</v>
      </c>
      <c r="K91" s="106"/>
      <c r="L91" s="106"/>
      <c r="M91" s="1823"/>
      <c r="N91" s="196"/>
    </row>
    <row r="92" spans="1:14">
      <c r="A92" s="107"/>
      <c r="B92" s="107"/>
      <c r="C92" s="313"/>
      <c r="D92" s="107"/>
      <c r="E92" s="107"/>
      <c r="F92" s="107"/>
      <c r="G92" s="118">
        <v>43857</v>
      </c>
      <c r="H92" s="119">
        <v>21</v>
      </c>
      <c r="I92" s="120" t="s">
        <v>1403</v>
      </c>
      <c r="J92" s="121">
        <v>0</v>
      </c>
      <c r="K92" s="121"/>
      <c r="L92" s="121"/>
      <c r="M92" s="1063"/>
      <c r="N92" s="196" t="s">
        <v>1694</v>
      </c>
    </row>
    <row r="93" spans="1:14">
      <c r="A93" s="107"/>
      <c r="B93" s="107"/>
      <c r="C93" s="313"/>
      <c r="D93" s="107"/>
      <c r="E93" s="107"/>
      <c r="F93" s="107"/>
      <c r="G93" s="118">
        <v>43858</v>
      </c>
      <c r="H93" s="119">
        <v>9</v>
      </c>
      <c r="I93" s="120" t="s">
        <v>1695</v>
      </c>
      <c r="J93" s="121">
        <v>2.5000000000000001E-2</v>
      </c>
      <c r="K93" s="121"/>
      <c r="L93" s="121"/>
      <c r="M93" s="107"/>
      <c r="N93" s="196" t="s">
        <v>1696</v>
      </c>
    </row>
    <row r="94" spans="1:14">
      <c r="A94" s="107"/>
      <c r="B94" s="107"/>
      <c r="C94" s="313"/>
      <c r="D94" s="107"/>
      <c r="E94" s="107"/>
      <c r="F94" s="107"/>
      <c r="G94" s="118">
        <v>43858</v>
      </c>
      <c r="H94" s="119">
        <v>11</v>
      </c>
      <c r="I94" s="120" t="s">
        <v>1697</v>
      </c>
      <c r="J94" s="121">
        <v>0.17399999999999999</v>
      </c>
      <c r="K94" s="121"/>
      <c r="L94" s="121"/>
      <c r="M94" s="1063"/>
      <c r="N94" s="196" t="s">
        <v>1698</v>
      </c>
    </row>
    <row r="95" spans="1:14">
      <c r="A95" s="107"/>
      <c r="B95" s="107"/>
      <c r="C95" s="313"/>
      <c r="D95" s="107"/>
      <c r="E95" s="107"/>
      <c r="F95" s="107"/>
      <c r="G95" s="104">
        <v>43858</v>
      </c>
      <c r="H95" s="105">
        <v>12</v>
      </c>
      <c r="I95" s="313" t="s">
        <v>1699</v>
      </c>
      <c r="J95" s="106">
        <v>0.91400000000000003</v>
      </c>
      <c r="K95" s="106"/>
      <c r="L95" s="106"/>
      <c r="M95" s="1823" t="s">
        <v>1700</v>
      </c>
      <c r="N95" s="196"/>
    </row>
    <row r="96" spans="1:14">
      <c r="A96" s="107"/>
      <c r="B96" s="107"/>
      <c r="C96" s="313"/>
      <c r="D96" s="107"/>
      <c r="E96" s="107"/>
      <c r="F96" s="107"/>
      <c r="G96" s="104">
        <v>43858</v>
      </c>
      <c r="H96" s="105">
        <v>13</v>
      </c>
      <c r="I96" s="313" t="s">
        <v>1397</v>
      </c>
      <c r="J96" s="106">
        <v>0.99399999999999999</v>
      </c>
      <c r="K96" s="106"/>
      <c r="L96" s="106"/>
      <c r="M96" s="1823"/>
      <c r="N96" s="196"/>
    </row>
    <row r="97" spans="1:14">
      <c r="A97" s="107"/>
      <c r="B97" s="107"/>
      <c r="C97" s="313"/>
      <c r="D97" s="107"/>
      <c r="E97" s="107"/>
      <c r="F97" s="107"/>
      <c r="G97" s="104">
        <v>43858</v>
      </c>
      <c r="H97" s="105">
        <v>14</v>
      </c>
      <c r="I97" s="313" t="s">
        <v>1365</v>
      </c>
      <c r="J97" s="106">
        <v>0.99399999999999999</v>
      </c>
      <c r="K97" s="106"/>
      <c r="L97" s="106"/>
      <c r="M97" s="1823"/>
      <c r="N97" s="196"/>
    </row>
    <row r="98" spans="1:14">
      <c r="A98" s="115"/>
      <c r="B98" s="115"/>
      <c r="C98" s="110"/>
      <c r="D98" s="115"/>
      <c r="E98" s="115"/>
      <c r="F98" s="115"/>
      <c r="G98" s="111">
        <v>43858</v>
      </c>
      <c r="H98" s="123">
        <v>15</v>
      </c>
      <c r="I98" s="110" t="s">
        <v>1701</v>
      </c>
      <c r="J98" s="124">
        <v>0.189</v>
      </c>
      <c r="K98" s="124"/>
      <c r="L98" s="124"/>
      <c r="M98" s="1824"/>
      <c r="N98" s="197"/>
    </row>
    <row r="99" spans="1:14">
      <c r="A99" s="101" t="s">
        <v>981</v>
      </c>
      <c r="B99" s="101" t="s">
        <v>260</v>
      </c>
      <c r="C99" s="1054">
        <v>43913</v>
      </c>
      <c r="D99" s="193">
        <v>43860</v>
      </c>
      <c r="E99" s="101">
        <v>14</v>
      </c>
      <c r="F99" s="101">
        <v>7.36</v>
      </c>
      <c r="G99" s="98">
        <v>43858</v>
      </c>
      <c r="H99" s="99">
        <v>16</v>
      </c>
      <c r="I99" s="1056" t="s">
        <v>1702</v>
      </c>
      <c r="J99" s="100">
        <v>0.36799999999999999</v>
      </c>
      <c r="K99" s="100">
        <f>SUM(J99:J111)</f>
        <v>10.72</v>
      </c>
      <c r="L99" s="100"/>
      <c r="M99" s="1822" t="s">
        <v>1703</v>
      </c>
      <c r="N99" s="194"/>
    </row>
    <row r="100" spans="1:14">
      <c r="A100" s="107"/>
      <c r="B100" s="107"/>
      <c r="C100" s="313"/>
      <c r="D100" s="107"/>
      <c r="E100" s="107"/>
      <c r="F100" s="107"/>
      <c r="G100" s="104">
        <v>43858</v>
      </c>
      <c r="H100" s="105">
        <v>17</v>
      </c>
      <c r="I100" s="313" t="s">
        <v>1376</v>
      </c>
      <c r="J100" s="106">
        <v>0.995</v>
      </c>
      <c r="K100" s="106"/>
      <c r="L100" s="106"/>
      <c r="M100" s="1823"/>
      <c r="N100" s="196"/>
    </row>
    <row r="101" spans="1:14">
      <c r="A101" s="107"/>
      <c r="B101" s="107"/>
      <c r="C101" s="313"/>
      <c r="D101" s="107"/>
      <c r="E101" s="107"/>
      <c r="F101" s="107"/>
      <c r="G101" s="104">
        <v>43858</v>
      </c>
      <c r="H101" s="105">
        <v>18</v>
      </c>
      <c r="I101" s="313" t="s">
        <v>1453</v>
      </c>
      <c r="J101" s="106">
        <v>0.99399999999999999</v>
      </c>
      <c r="K101" s="106"/>
      <c r="L101" s="106"/>
      <c r="M101" s="1823"/>
      <c r="N101" s="196"/>
    </row>
    <row r="102" spans="1:14">
      <c r="A102" s="107"/>
      <c r="B102" s="107"/>
      <c r="C102" s="313"/>
      <c r="D102" s="107"/>
      <c r="E102" s="107"/>
      <c r="F102" s="107"/>
      <c r="G102" s="104">
        <v>43858</v>
      </c>
      <c r="H102" s="105">
        <v>19</v>
      </c>
      <c r="I102" s="313" t="s">
        <v>1704</v>
      </c>
      <c r="J102" s="106">
        <v>0.871</v>
      </c>
      <c r="K102" s="106"/>
      <c r="L102" s="106"/>
      <c r="M102" s="1823"/>
      <c r="N102" s="196"/>
    </row>
    <row r="103" spans="1:14">
      <c r="A103" s="107"/>
      <c r="B103" s="107"/>
      <c r="C103" s="313"/>
      <c r="D103" s="107"/>
      <c r="E103" s="107"/>
      <c r="F103" s="107"/>
      <c r="G103" s="104">
        <v>43860</v>
      </c>
      <c r="H103" s="105">
        <v>6</v>
      </c>
      <c r="I103" s="313" t="s">
        <v>1705</v>
      </c>
      <c r="J103" s="106">
        <v>0.24099999999999999</v>
      </c>
      <c r="K103" s="106"/>
      <c r="L103" s="106"/>
      <c r="M103" s="1823" t="s">
        <v>1706</v>
      </c>
      <c r="N103" s="196"/>
    </row>
    <row r="104" spans="1:14">
      <c r="A104" s="107"/>
      <c r="B104" s="107"/>
      <c r="C104" s="313"/>
      <c r="D104" s="107"/>
      <c r="E104" s="107"/>
      <c r="F104" s="107"/>
      <c r="G104" s="104">
        <v>43860</v>
      </c>
      <c r="H104" s="105">
        <v>7</v>
      </c>
      <c r="I104" s="313" t="s">
        <v>1513</v>
      </c>
      <c r="J104" s="106">
        <v>0.996</v>
      </c>
      <c r="K104" s="106"/>
      <c r="L104" s="106"/>
      <c r="M104" s="1823"/>
      <c r="N104" s="196"/>
    </row>
    <row r="105" spans="1:14">
      <c r="A105" s="107"/>
      <c r="B105" s="107"/>
      <c r="C105" s="313"/>
      <c r="D105" s="107"/>
      <c r="E105" s="107"/>
      <c r="F105" s="107"/>
      <c r="G105" s="104">
        <v>43860</v>
      </c>
      <c r="H105" s="105">
        <v>8</v>
      </c>
      <c r="I105" s="313" t="s">
        <v>1513</v>
      </c>
      <c r="J105" s="106">
        <v>0.996</v>
      </c>
      <c r="K105" s="106"/>
      <c r="L105" s="106"/>
      <c r="M105" s="1823"/>
      <c r="N105" s="196"/>
    </row>
    <row r="106" spans="1:14">
      <c r="A106" s="107"/>
      <c r="B106" s="107"/>
      <c r="C106" s="313"/>
      <c r="D106" s="107"/>
      <c r="E106" s="107"/>
      <c r="F106" s="107"/>
      <c r="G106" s="104">
        <v>43860</v>
      </c>
      <c r="H106" s="105">
        <v>9</v>
      </c>
      <c r="I106" s="313" t="s">
        <v>1707</v>
      </c>
      <c r="J106" s="106">
        <v>0.9</v>
      </c>
      <c r="K106" s="106"/>
      <c r="L106" s="106"/>
      <c r="M106" s="1823"/>
      <c r="N106" s="196"/>
    </row>
    <row r="107" spans="1:14">
      <c r="A107" s="107"/>
      <c r="B107" s="107"/>
      <c r="C107" s="313"/>
      <c r="D107" s="107"/>
      <c r="E107" s="107"/>
      <c r="F107" s="107"/>
      <c r="G107" s="104">
        <v>43860</v>
      </c>
      <c r="H107" s="105">
        <v>12</v>
      </c>
      <c r="I107" s="313" t="s">
        <v>1367</v>
      </c>
      <c r="J107" s="106">
        <v>0.56999999999999995</v>
      </c>
      <c r="K107" s="106"/>
      <c r="L107" s="106"/>
      <c r="M107" s="1823" t="s">
        <v>1708</v>
      </c>
      <c r="N107" s="196" t="s">
        <v>1709</v>
      </c>
    </row>
    <row r="108" spans="1:14">
      <c r="A108" s="107"/>
      <c r="B108" s="107"/>
      <c r="C108" s="313"/>
      <c r="D108" s="107"/>
      <c r="E108" s="107"/>
      <c r="F108" s="107"/>
      <c r="G108" s="104">
        <v>43860</v>
      </c>
      <c r="H108" s="105">
        <v>13</v>
      </c>
      <c r="I108" s="313" t="s">
        <v>1576</v>
      </c>
      <c r="J108" s="106">
        <v>0.99</v>
      </c>
      <c r="K108" s="106"/>
      <c r="L108" s="106"/>
      <c r="M108" s="1823"/>
      <c r="N108" s="196"/>
    </row>
    <row r="109" spans="1:14">
      <c r="A109" s="107"/>
      <c r="B109" s="107"/>
      <c r="C109" s="313"/>
      <c r="D109" s="107"/>
      <c r="E109" s="107"/>
      <c r="F109" s="107"/>
      <c r="G109" s="104">
        <v>43860</v>
      </c>
      <c r="H109" s="105">
        <v>14</v>
      </c>
      <c r="I109" s="313" t="s">
        <v>1513</v>
      </c>
      <c r="J109" s="106">
        <v>0.996</v>
      </c>
      <c r="K109" s="106"/>
      <c r="L109" s="106"/>
      <c r="M109" s="1823"/>
      <c r="N109" s="196"/>
    </row>
    <row r="110" spans="1:14">
      <c r="A110" s="107"/>
      <c r="B110" s="107"/>
      <c r="C110" s="313"/>
      <c r="D110" s="107"/>
      <c r="E110" s="107"/>
      <c r="F110" s="107"/>
      <c r="G110" s="104">
        <v>43860</v>
      </c>
      <c r="H110" s="105">
        <v>15</v>
      </c>
      <c r="I110" s="313" t="s">
        <v>1397</v>
      </c>
      <c r="J110" s="106">
        <v>0.99399999999999999</v>
      </c>
      <c r="K110" s="106"/>
      <c r="L110" s="106"/>
      <c r="M110" s="1823"/>
      <c r="N110" s="196"/>
    </row>
    <row r="111" spans="1:14">
      <c r="A111" s="107"/>
      <c r="B111" s="107"/>
      <c r="C111" s="313"/>
      <c r="D111" s="107"/>
      <c r="E111" s="107"/>
      <c r="F111" s="107"/>
      <c r="G111" s="104">
        <v>43860</v>
      </c>
      <c r="H111" s="105">
        <v>16</v>
      </c>
      <c r="I111" s="313" t="s">
        <v>1710</v>
      </c>
      <c r="J111" s="106">
        <v>0.80900000000000005</v>
      </c>
      <c r="K111" s="106"/>
      <c r="L111" s="106"/>
      <c r="M111" s="1823"/>
      <c r="N111" s="196"/>
    </row>
    <row r="112" spans="1:14">
      <c r="A112" s="107"/>
      <c r="B112" s="107"/>
      <c r="C112" s="313"/>
      <c r="D112" s="107"/>
      <c r="E112" s="107"/>
      <c r="F112" s="107"/>
      <c r="G112" s="118">
        <v>43860</v>
      </c>
      <c r="H112" s="119">
        <v>17</v>
      </c>
      <c r="I112" s="120" t="s">
        <v>1711</v>
      </c>
      <c r="J112" s="121">
        <v>2.1000000000000001E-2</v>
      </c>
      <c r="K112" s="121"/>
      <c r="L112" s="121"/>
      <c r="M112" s="107"/>
      <c r="N112" s="196" t="s">
        <v>1712</v>
      </c>
    </row>
    <row r="113" spans="1:14">
      <c r="A113" s="101" t="s">
        <v>960</v>
      </c>
      <c r="B113" s="101" t="s">
        <v>1491</v>
      </c>
      <c r="C113" s="1054">
        <v>43882</v>
      </c>
      <c r="D113" s="193">
        <v>43861</v>
      </c>
      <c r="E113" s="101">
        <v>2</v>
      </c>
      <c r="F113" s="101">
        <v>2.88</v>
      </c>
      <c r="G113" s="98">
        <v>43861</v>
      </c>
      <c r="H113" s="99">
        <v>8</v>
      </c>
      <c r="I113" s="1056" t="s">
        <v>1713</v>
      </c>
      <c r="J113" s="100">
        <v>0.749</v>
      </c>
      <c r="K113" s="100">
        <f>SUM(J113:J116)</f>
        <v>3.117</v>
      </c>
      <c r="L113" s="100"/>
      <c r="M113" s="1822" t="s">
        <v>1714</v>
      </c>
      <c r="N113" s="194"/>
    </row>
    <row r="114" spans="1:14">
      <c r="A114" s="107"/>
      <c r="B114" s="107"/>
      <c r="C114" s="313"/>
      <c r="D114" s="107"/>
      <c r="E114" s="107"/>
      <c r="F114" s="107"/>
      <c r="G114" s="104">
        <v>43861</v>
      </c>
      <c r="H114" s="105">
        <v>9</v>
      </c>
      <c r="I114" s="313" t="s">
        <v>1715</v>
      </c>
      <c r="J114" s="106">
        <v>0.83499999999999996</v>
      </c>
      <c r="K114" s="106"/>
      <c r="L114" s="106"/>
      <c r="M114" s="1823"/>
      <c r="N114" s="196"/>
    </row>
    <row r="115" spans="1:14">
      <c r="A115" s="107"/>
      <c r="B115" s="107"/>
      <c r="C115" s="313"/>
      <c r="D115" s="107"/>
      <c r="E115" s="107"/>
      <c r="F115" s="107"/>
      <c r="G115" s="104">
        <v>43861</v>
      </c>
      <c r="H115" s="105">
        <v>10</v>
      </c>
      <c r="I115" s="313" t="s">
        <v>1716</v>
      </c>
      <c r="J115" s="106">
        <v>0.94</v>
      </c>
      <c r="K115" s="106"/>
      <c r="L115" s="106"/>
      <c r="M115" s="1823" t="s">
        <v>1717</v>
      </c>
      <c r="N115" s="196"/>
    </row>
    <row r="116" spans="1:14">
      <c r="A116" s="115"/>
      <c r="B116" s="115"/>
      <c r="C116" s="110"/>
      <c r="D116" s="115"/>
      <c r="E116" s="107"/>
      <c r="F116" s="107"/>
      <c r="G116" s="111">
        <v>43861</v>
      </c>
      <c r="H116" s="123">
        <v>11</v>
      </c>
      <c r="I116" s="110" t="s">
        <v>1718</v>
      </c>
      <c r="J116" s="106">
        <v>0.59299999999999997</v>
      </c>
      <c r="K116" s="106"/>
      <c r="L116" s="124"/>
      <c r="M116" s="1824"/>
      <c r="N116" s="197"/>
    </row>
    <row r="117" spans="1:14">
      <c r="A117" s="107"/>
      <c r="B117" s="107"/>
      <c r="C117" s="313"/>
      <c r="D117" s="107"/>
      <c r="E117" s="141" t="s">
        <v>1584</v>
      </c>
      <c r="F117" s="141">
        <f>SUM(F2:F116)</f>
        <v>78.259999999999991</v>
      </c>
      <c r="G117" s="313"/>
      <c r="H117" s="313"/>
      <c r="I117" s="313"/>
      <c r="J117" s="142" t="s">
        <v>1584</v>
      </c>
      <c r="K117" s="143">
        <f>SUM(K2:K116)</f>
        <v>76.84</v>
      </c>
      <c r="L117" s="313"/>
      <c r="M117" s="107"/>
      <c r="N117" s="107"/>
    </row>
    <row r="120" spans="1:14">
      <c r="I120" t="s">
        <v>1719</v>
      </c>
      <c r="K120">
        <v>25</v>
      </c>
    </row>
    <row r="121" spans="1:14">
      <c r="I121" t="s">
        <v>1720</v>
      </c>
      <c r="K121">
        <v>10.199999999999999</v>
      </c>
    </row>
    <row r="122" spans="1:14">
      <c r="I122" t="s">
        <v>1721</v>
      </c>
      <c r="K122">
        <v>41.56</v>
      </c>
    </row>
  </sheetData>
  <mergeCells count="34">
    <mergeCell ref="M115:M116"/>
    <mergeCell ref="M88:M91"/>
    <mergeCell ref="M95:M98"/>
    <mergeCell ref="M99:M102"/>
    <mergeCell ref="M103:M106"/>
    <mergeCell ref="M107:M111"/>
    <mergeCell ref="M113:M114"/>
    <mergeCell ref="D84:D85"/>
    <mergeCell ref="M84:M87"/>
    <mergeCell ref="M46:M49"/>
    <mergeCell ref="M50:M52"/>
    <mergeCell ref="M53:M58"/>
    <mergeCell ref="M59:M61"/>
    <mergeCell ref="M68:M69"/>
    <mergeCell ref="M70:M74"/>
    <mergeCell ref="M76:M77"/>
    <mergeCell ref="M78:M79"/>
    <mergeCell ref="M80:M83"/>
    <mergeCell ref="N59:N61"/>
    <mergeCell ref="M63:M67"/>
    <mergeCell ref="M19:M22"/>
    <mergeCell ref="M23:M27"/>
    <mergeCell ref="M28:M30"/>
    <mergeCell ref="M31:M35"/>
    <mergeCell ref="M36:M39"/>
    <mergeCell ref="M40:M42"/>
    <mergeCell ref="E15:E16"/>
    <mergeCell ref="F15:F16"/>
    <mergeCell ref="M15:M18"/>
    <mergeCell ref="E2:E3"/>
    <mergeCell ref="F2:F3"/>
    <mergeCell ref="M2:M5"/>
    <mergeCell ref="M6:M9"/>
    <mergeCell ref="M10:M14"/>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workbookViewId="0">
      <pane ySplit="1" topLeftCell="A35" activePane="bottomLeft" state="frozen"/>
      <selection pane="bottomLeft" activeCell="H116" sqref="H116"/>
    </sheetView>
  </sheetViews>
  <sheetFormatPr baseColWidth="10" defaultColWidth="9.1796875" defaultRowHeight="14.5"/>
  <cols>
    <col min="1" max="1" width="15.7265625" bestFit="1" customWidth="1"/>
    <col min="3" max="3" width="10.54296875" customWidth="1"/>
    <col min="5" max="5" width="11.453125" bestFit="1" customWidth="1"/>
    <col min="7" max="7" width="10" bestFit="1" customWidth="1"/>
    <col min="13" max="13" width="33.1796875" customWidth="1"/>
    <col min="14" max="14" width="46.26953125" customWidth="1"/>
  </cols>
  <sheetData>
    <row r="1" spans="1:14" ht="43.5">
      <c r="A1" s="90" t="s">
        <v>1349</v>
      </c>
      <c r="B1" s="90" t="s">
        <v>213</v>
      </c>
      <c r="C1" s="90" t="s">
        <v>214</v>
      </c>
      <c r="D1" s="90" t="s">
        <v>1722</v>
      </c>
      <c r="E1" s="90" t="s">
        <v>1350</v>
      </c>
      <c r="F1" s="94" t="s">
        <v>1351</v>
      </c>
      <c r="G1" s="159" t="s">
        <v>217</v>
      </c>
      <c r="H1" s="95" t="s">
        <v>1328</v>
      </c>
      <c r="I1" s="95" t="s">
        <v>1352</v>
      </c>
      <c r="J1" s="95" t="s">
        <v>1353</v>
      </c>
      <c r="K1" s="92" t="s">
        <v>236</v>
      </c>
      <c r="L1" s="95" t="s">
        <v>220</v>
      </c>
      <c r="M1" s="95" t="s">
        <v>1354</v>
      </c>
      <c r="N1" s="160" t="s">
        <v>1355</v>
      </c>
    </row>
    <row r="2" spans="1:14">
      <c r="A2" s="161" t="s">
        <v>157</v>
      </c>
      <c r="B2" s="162" t="s">
        <v>260</v>
      </c>
      <c r="C2" s="1829">
        <v>43902</v>
      </c>
      <c r="D2" s="1829">
        <v>43895</v>
      </c>
      <c r="E2" s="1830">
        <v>10.5</v>
      </c>
      <c r="F2" s="1830">
        <v>8.6999999999999993</v>
      </c>
      <c r="G2" s="163">
        <v>43895</v>
      </c>
      <c r="H2" s="164">
        <v>8</v>
      </c>
      <c r="I2" s="1070" t="s">
        <v>1723</v>
      </c>
      <c r="J2" s="165">
        <v>0.83299999999999996</v>
      </c>
      <c r="K2" s="165">
        <f>SUM(J2:J6)</f>
        <v>4.5350000000000001</v>
      </c>
      <c r="L2" s="166">
        <f>K2</f>
        <v>4.5350000000000001</v>
      </c>
      <c r="M2" s="1828" t="s">
        <v>1724</v>
      </c>
      <c r="N2" s="167"/>
    </row>
    <row r="3" spans="1:14">
      <c r="A3" s="161"/>
      <c r="B3" s="162" t="s">
        <v>55</v>
      </c>
      <c r="C3" s="1829"/>
      <c r="D3" s="1829"/>
      <c r="E3" s="1830"/>
      <c r="F3" s="1830"/>
      <c r="G3" s="163">
        <v>43895</v>
      </c>
      <c r="H3" s="164">
        <v>9</v>
      </c>
      <c r="I3" s="1070" t="s">
        <v>1456</v>
      </c>
      <c r="J3" s="165">
        <v>0.98699999999999999</v>
      </c>
      <c r="K3" s="165"/>
      <c r="L3" s="166"/>
      <c r="M3" s="1828"/>
      <c r="N3" s="167"/>
    </row>
    <row r="4" spans="1:14">
      <c r="A4" s="161"/>
      <c r="B4" s="162"/>
      <c r="C4" s="1070"/>
      <c r="D4" s="1070"/>
      <c r="E4" s="1070"/>
      <c r="F4" s="1070"/>
      <c r="G4" s="163">
        <v>43895</v>
      </c>
      <c r="H4" s="164">
        <v>10</v>
      </c>
      <c r="I4" s="1070" t="s">
        <v>1725</v>
      </c>
      <c r="J4" s="165">
        <v>0.97899999999999998</v>
      </c>
      <c r="K4" s="165"/>
      <c r="L4" s="166"/>
      <c r="M4" s="1828"/>
      <c r="N4" s="167"/>
    </row>
    <row r="5" spans="1:14">
      <c r="A5" s="161"/>
      <c r="B5" s="162"/>
      <c r="C5" s="1070"/>
      <c r="D5" s="1070"/>
      <c r="E5" s="1070"/>
      <c r="F5" s="1070"/>
      <c r="G5" s="163">
        <v>43895</v>
      </c>
      <c r="H5" s="164">
        <v>11</v>
      </c>
      <c r="I5" s="1070" t="s">
        <v>1436</v>
      </c>
      <c r="J5" s="165">
        <v>0.98799999999999999</v>
      </c>
      <c r="K5" s="165"/>
      <c r="L5" s="166"/>
      <c r="M5" s="1828"/>
      <c r="N5" s="167"/>
    </row>
    <row r="6" spans="1:14">
      <c r="A6" s="168"/>
      <c r="B6" s="169"/>
      <c r="C6" s="170"/>
      <c r="D6" s="170"/>
      <c r="E6" s="170"/>
      <c r="F6" s="170"/>
      <c r="G6" s="171">
        <v>43895</v>
      </c>
      <c r="H6" s="172">
        <v>12</v>
      </c>
      <c r="I6" s="170" t="s">
        <v>1726</v>
      </c>
      <c r="J6" s="173">
        <v>0.748</v>
      </c>
      <c r="K6" s="173"/>
      <c r="L6" s="174"/>
      <c r="M6" s="1831"/>
      <c r="N6" s="175"/>
    </row>
    <row r="7" spans="1:14">
      <c r="A7" s="176" t="s">
        <v>133</v>
      </c>
      <c r="B7" s="177" t="s">
        <v>332</v>
      </c>
      <c r="C7" s="1067">
        <v>43896</v>
      </c>
      <c r="D7" s="1832">
        <v>43896</v>
      </c>
      <c r="E7" s="1833">
        <v>7</v>
      </c>
      <c r="F7" s="1833">
        <v>5.7</v>
      </c>
      <c r="G7" s="178">
        <v>43895</v>
      </c>
      <c r="H7" s="179">
        <v>13</v>
      </c>
      <c r="I7" s="1069" t="s">
        <v>1727</v>
      </c>
      <c r="J7" s="63">
        <v>0.39800000000000002</v>
      </c>
      <c r="K7" s="63">
        <f>SUM(J7:J16)</f>
        <v>8.3130000000000006</v>
      </c>
      <c r="L7" s="180">
        <f>K7</f>
        <v>8.3130000000000006</v>
      </c>
      <c r="M7" s="1827" t="s">
        <v>1728</v>
      </c>
      <c r="N7" s="181"/>
    </row>
    <row r="8" spans="1:14">
      <c r="A8" s="161"/>
      <c r="B8" s="162" t="s">
        <v>260</v>
      </c>
      <c r="C8" s="1070" t="s">
        <v>1729</v>
      </c>
      <c r="D8" s="1829"/>
      <c r="E8" s="1830"/>
      <c r="F8" s="1830"/>
      <c r="G8" s="163">
        <v>43895</v>
      </c>
      <c r="H8" s="164">
        <v>14</v>
      </c>
      <c r="I8" s="1070" t="s">
        <v>1489</v>
      </c>
      <c r="J8" s="165">
        <v>0.997</v>
      </c>
      <c r="K8" s="165"/>
      <c r="L8" s="166"/>
      <c r="M8" s="1828"/>
      <c r="N8" s="167"/>
    </row>
    <row r="9" spans="1:14">
      <c r="A9" s="161"/>
      <c r="B9" s="162"/>
      <c r="C9" s="1070"/>
      <c r="D9" s="1070"/>
      <c r="E9" s="1070"/>
      <c r="F9" s="1070"/>
      <c r="G9" s="163">
        <v>43895</v>
      </c>
      <c r="H9" s="164">
        <v>15</v>
      </c>
      <c r="I9" s="1070" t="s">
        <v>1730</v>
      </c>
      <c r="J9" s="165">
        <v>0.98799999999999999</v>
      </c>
      <c r="K9" s="165"/>
      <c r="L9" s="166"/>
      <c r="M9" s="1828"/>
      <c r="N9" s="167"/>
    </row>
    <row r="10" spans="1:14">
      <c r="A10" s="161"/>
      <c r="B10" s="162"/>
      <c r="C10" s="1070"/>
      <c r="D10" s="1070"/>
      <c r="E10" s="1070"/>
      <c r="F10" s="1070"/>
      <c r="G10" s="163">
        <v>43895</v>
      </c>
      <c r="H10" s="164">
        <v>16</v>
      </c>
      <c r="I10" s="1070" t="s">
        <v>1421</v>
      </c>
      <c r="J10" s="165">
        <v>0.997</v>
      </c>
      <c r="K10" s="165"/>
      <c r="L10" s="166"/>
      <c r="M10" s="1828"/>
      <c r="N10" s="167"/>
    </row>
    <row r="11" spans="1:14">
      <c r="A11" s="161"/>
      <c r="B11" s="162"/>
      <c r="C11" s="1070"/>
      <c r="D11" s="1070"/>
      <c r="E11" s="1070"/>
      <c r="F11" s="1070"/>
      <c r="G11" s="163">
        <v>43895</v>
      </c>
      <c r="H11" s="164">
        <v>17</v>
      </c>
      <c r="I11" s="1070" t="s">
        <v>1731</v>
      </c>
      <c r="J11" s="165">
        <v>0.5</v>
      </c>
      <c r="K11" s="165"/>
      <c r="L11" s="166"/>
      <c r="M11" s="1828"/>
      <c r="N11" s="167"/>
    </row>
    <row r="12" spans="1:14">
      <c r="A12" s="161"/>
      <c r="B12" s="162"/>
      <c r="C12" s="1070"/>
      <c r="D12" s="1070"/>
      <c r="E12" s="1070"/>
      <c r="F12" s="1070"/>
      <c r="G12" s="163">
        <v>43896</v>
      </c>
      <c r="H12" s="164">
        <v>10</v>
      </c>
      <c r="I12" s="1070" t="s">
        <v>1732</v>
      </c>
      <c r="J12" s="165">
        <v>0.70799999999999996</v>
      </c>
      <c r="K12" s="165"/>
      <c r="L12" s="166"/>
      <c r="M12" s="1828" t="s">
        <v>1733</v>
      </c>
      <c r="N12" s="167"/>
    </row>
    <row r="13" spans="1:14">
      <c r="A13" s="161"/>
      <c r="B13" s="162"/>
      <c r="C13" s="1070"/>
      <c r="D13" s="1070"/>
      <c r="E13" s="1070"/>
      <c r="F13" s="1070"/>
      <c r="G13" s="163">
        <v>43896</v>
      </c>
      <c r="H13" s="164">
        <v>11</v>
      </c>
      <c r="I13" s="1070" t="s">
        <v>1415</v>
      </c>
      <c r="J13" s="165">
        <v>0.99299999999999999</v>
      </c>
      <c r="K13" s="165"/>
      <c r="L13" s="166"/>
      <c r="M13" s="1828"/>
      <c r="N13" s="167"/>
    </row>
    <row r="14" spans="1:14">
      <c r="A14" s="161"/>
      <c r="B14" s="162"/>
      <c r="C14" s="1070"/>
      <c r="D14" s="1070"/>
      <c r="E14" s="1070"/>
      <c r="F14" s="1070"/>
      <c r="G14" s="163">
        <v>43896</v>
      </c>
      <c r="H14" s="164">
        <v>12</v>
      </c>
      <c r="I14" s="1070" t="s">
        <v>1453</v>
      </c>
      <c r="J14" s="165">
        <v>0.99399999999999999</v>
      </c>
      <c r="K14" s="165"/>
      <c r="L14" s="166"/>
      <c r="M14" s="1828"/>
      <c r="N14" s="167"/>
    </row>
    <row r="15" spans="1:14">
      <c r="A15" s="161"/>
      <c r="B15" s="162"/>
      <c r="C15" s="1070"/>
      <c r="D15" s="1070"/>
      <c r="E15" s="1070"/>
      <c r="F15" s="1070"/>
      <c r="G15" s="163">
        <v>43896</v>
      </c>
      <c r="H15" s="164">
        <v>13</v>
      </c>
      <c r="I15" s="1070" t="s">
        <v>1734</v>
      </c>
      <c r="J15" s="165">
        <v>0.98499999999999999</v>
      </c>
      <c r="K15" s="165"/>
      <c r="L15" s="166"/>
      <c r="M15" s="1828"/>
      <c r="N15" s="167"/>
    </row>
    <row r="16" spans="1:14">
      <c r="A16" s="168"/>
      <c r="B16" s="169"/>
      <c r="C16" s="170"/>
      <c r="D16" s="170"/>
      <c r="E16" s="170"/>
      <c r="F16" s="170"/>
      <c r="G16" s="171">
        <v>43896</v>
      </c>
      <c r="H16" s="172">
        <v>14</v>
      </c>
      <c r="I16" s="170" t="s">
        <v>1735</v>
      </c>
      <c r="J16" s="173">
        <v>0.753</v>
      </c>
      <c r="K16" s="173"/>
      <c r="L16" s="174"/>
      <c r="M16" s="1831"/>
      <c r="N16" s="175"/>
    </row>
    <row r="17" spans="1:14">
      <c r="A17" s="176" t="s">
        <v>27</v>
      </c>
      <c r="B17" s="177" t="s">
        <v>28</v>
      </c>
      <c r="C17" s="1069" t="s">
        <v>1729</v>
      </c>
      <c r="D17" s="1067">
        <v>43897</v>
      </c>
      <c r="E17" s="1069">
        <v>6</v>
      </c>
      <c r="F17" s="1069">
        <v>4.0999999999999996</v>
      </c>
      <c r="G17" s="178">
        <v>43896</v>
      </c>
      <c r="H17" s="179">
        <v>15</v>
      </c>
      <c r="I17" s="1069" t="s">
        <v>173</v>
      </c>
      <c r="J17" s="63">
        <v>8.0000000000000002E-3</v>
      </c>
      <c r="K17" s="63">
        <f>SUM(J17:J24)</f>
        <v>4.74</v>
      </c>
      <c r="L17" s="180">
        <f>K17</f>
        <v>4.74</v>
      </c>
      <c r="M17" s="1827" t="s">
        <v>1736</v>
      </c>
      <c r="N17" s="305"/>
    </row>
    <row r="18" spans="1:14">
      <c r="A18" s="161"/>
      <c r="B18" s="162"/>
      <c r="C18" s="1070"/>
      <c r="D18" s="1070"/>
      <c r="E18" s="1070"/>
      <c r="F18" s="1070"/>
      <c r="G18" s="163">
        <v>43896</v>
      </c>
      <c r="H18" s="164">
        <v>16</v>
      </c>
      <c r="I18" s="1070" t="s">
        <v>1397</v>
      </c>
      <c r="J18" s="165">
        <v>0.99399999999999999</v>
      </c>
      <c r="K18" s="165"/>
      <c r="L18" s="166"/>
      <c r="M18" s="1828"/>
      <c r="N18" s="167"/>
    </row>
    <row r="19" spans="1:14">
      <c r="A19" s="161"/>
      <c r="B19" s="162"/>
      <c r="C19" s="1070"/>
      <c r="D19" s="1070"/>
      <c r="E19" s="1070"/>
      <c r="F19" s="1070"/>
      <c r="G19" s="163">
        <v>43897</v>
      </c>
      <c r="H19" s="164">
        <v>9</v>
      </c>
      <c r="I19" s="1070" t="s">
        <v>1737</v>
      </c>
      <c r="J19" s="165">
        <v>0.45500000000000002</v>
      </c>
      <c r="K19" s="165"/>
      <c r="L19" s="166"/>
      <c r="M19" s="1065" t="s">
        <v>1738</v>
      </c>
      <c r="N19" s="167"/>
    </row>
    <row r="20" spans="1:14">
      <c r="A20" s="161"/>
      <c r="B20" s="162"/>
      <c r="C20" s="1070"/>
      <c r="D20" s="1070"/>
      <c r="E20" s="1070"/>
      <c r="F20" s="1070"/>
      <c r="G20" s="163">
        <v>43897</v>
      </c>
      <c r="H20" s="164">
        <v>10</v>
      </c>
      <c r="I20" s="1070" t="s">
        <v>1739</v>
      </c>
      <c r="J20" s="165">
        <v>0.56899999999999995</v>
      </c>
      <c r="K20" s="165"/>
      <c r="L20" s="166"/>
      <c r="M20" s="1065" t="s">
        <v>1740</v>
      </c>
      <c r="N20" s="167"/>
    </row>
    <row r="21" spans="1:14">
      <c r="A21" s="161"/>
      <c r="B21" s="162"/>
      <c r="C21" s="1070"/>
      <c r="D21" s="1070"/>
      <c r="E21" s="1070"/>
      <c r="F21" s="1070"/>
      <c r="G21" s="163">
        <v>43897</v>
      </c>
      <c r="H21" s="164">
        <v>12</v>
      </c>
      <c r="I21" s="1070" t="s">
        <v>1741</v>
      </c>
      <c r="J21" s="165">
        <v>0.16</v>
      </c>
      <c r="K21" s="165"/>
      <c r="L21" s="166"/>
      <c r="M21" s="1828" t="s">
        <v>1740</v>
      </c>
      <c r="N21" s="167"/>
    </row>
    <row r="22" spans="1:14">
      <c r="A22" s="161"/>
      <c r="B22" s="162"/>
      <c r="C22" s="1070"/>
      <c r="D22" s="1070"/>
      <c r="E22" s="1070"/>
      <c r="F22" s="1070"/>
      <c r="G22" s="163">
        <v>43897</v>
      </c>
      <c r="H22" s="164">
        <v>13</v>
      </c>
      <c r="I22" s="1070" t="s">
        <v>1448</v>
      </c>
      <c r="J22" s="165">
        <v>0.98699999999999999</v>
      </c>
      <c r="K22" s="165"/>
      <c r="L22" s="166"/>
      <c r="M22" s="1828"/>
      <c r="N22" s="167"/>
    </row>
    <row r="23" spans="1:14">
      <c r="A23" s="161"/>
      <c r="B23" s="162"/>
      <c r="C23" s="1070"/>
      <c r="D23" s="1070"/>
      <c r="E23" s="1070"/>
      <c r="F23" s="1070"/>
      <c r="G23" s="163">
        <v>43897</v>
      </c>
      <c r="H23" s="164">
        <v>14</v>
      </c>
      <c r="I23" s="1070" t="s">
        <v>1742</v>
      </c>
      <c r="J23" s="165">
        <v>0.99</v>
      </c>
      <c r="K23" s="165"/>
      <c r="L23" s="166"/>
      <c r="M23" s="1828"/>
      <c r="N23" s="167"/>
    </row>
    <row r="24" spans="1:14">
      <c r="A24" s="161"/>
      <c r="B24" s="162"/>
      <c r="C24" s="1070"/>
      <c r="D24" s="1070"/>
      <c r="E24" s="1070"/>
      <c r="F24" s="165"/>
      <c r="G24" s="163">
        <v>43897</v>
      </c>
      <c r="H24" s="164">
        <v>15</v>
      </c>
      <c r="I24" s="1070" t="s">
        <v>1743</v>
      </c>
      <c r="J24" s="165">
        <v>0.57699999999999996</v>
      </c>
      <c r="K24" s="165"/>
      <c r="L24" s="166"/>
      <c r="M24" s="1828"/>
      <c r="N24" s="167"/>
    </row>
    <row r="25" spans="1:14" ht="44" thickBot="1">
      <c r="A25" s="168"/>
      <c r="B25" s="169"/>
      <c r="C25" s="170"/>
      <c r="D25" s="170"/>
      <c r="E25" s="170"/>
      <c r="F25" s="170"/>
      <c r="G25" s="323">
        <v>43897</v>
      </c>
      <c r="H25" s="324">
        <v>16</v>
      </c>
      <c r="I25" s="236" t="s">
        <v>1744</v>
      </c>
      <c r="J25" s="325">
        <v>0.39900000000000002</v>
      </c>
      <c r="K25" s="182"/>
      <c r="L25" s="183"/>
      <c r="M25" s="1072" t="s">
        <v>1745</v>
      </c>
      <c r="N25" s="184" t="s">
        <v>1746</v>
      </c>
    </row>
    <row r="26" spans="1:14" ht="29">
      <c r="A26" s="161" t="s">
        <v>49</v>
      </c>
      <c r="B26" s="162" t="s">
        <v>332</v>
      </c>
      <c r="C26" s="1068">
        <v>43900</v>
      </c>
      <c r="D26" s="1068">
        <v>43902</v>
      </c>
      <c r="E26" s="1070">
        <v>7</v>
      </c>
      <c r="F26" s="1070">
        <v>5</v>
      </c>
      <c r="G26" s="321">
        <v>43902</v>
      </c>
      <c r="H26" s="322">
        <v>9</v>
      </c>
      <c r="I26" s="546" t="s">
        <v>1747</v>
      </c>
      <c r="J26" s="271">
        <v>0.57899999999999996</v>
      </c>
      <c r="K26" s="185">
        <v>5</v>
      </c>
      <c r="L26" s="185">
        <v>5</v>
      </c>
      <c r="M26" s="1834" t="s">
        <v>241</v>
      </c>
      <c r="N26" s="187" t="s">
        <v>1748</v>
      </c>
    </row>
    <row r="27" spans="1:14">
      <c r="A27" s="161"/>
      <c r="B27" s="162"/>
      <c r="C27" s="1070"/>
      <c r="D27" s="1070"/>
      <c r="E27" s="1070"/>
      <c r="F27" s="1070"/>
      <c r="G27" s="321">
        <v>43902</v>
      </c>
      <c r="H27" s="322">
        <v>10</v>
      </c>
      <c r="I27" s="546" t="s">
        <v>1440</v>
      </c>
      <c r="J27" s="271">
        <v>0.99099999999999999</v>
      </c>
      <c r="K27" s="58"/>
      <c r="L27" s="186"/>
      <c r="M27" s="1834"/>
      <c r="N27" s="167"/>
    </row>
    <row r="28" spans="1:14">
      <c r="A28" s="161"/>
      <c r="B28" s="162"/>
      <c r="C28" s="1070"/>
      <c r="D28" s="1070"/>
      <c r="E28" s="1070"/>
      <c r="F28" s="1070"/>
      <c r="G28" s="321">
        <v>43902</v>
      </c>
      <c r="H28" s="322">
        <v>11</v>
      </c>
      <c r="I28" s="546" t="s">
        <v>1749</v>
      </c>
      <c r="J28" s="271">
        <v>8.8999999999999996E-2</v>
      </c>
      <c r="K28" s="58"/>
      <c r="L28" s="186"/>
      <c r="M28" s="1834"/>
      <c r="N28" s="167"/>
    </row>
    <row r="29" spans="1:14">
      <c r="A29" s="161"/>
      <c r="B29" s="162"/>
      <c r="C29" s="1070"/>
      <c r="D29" s="1070"/>
      <c r="E29" s="1070"/>
      <c r="F29" s="1070"/>
      <c r="G29" s="163">
        <v>43902</v>
      </c>
      <c r="H29" s="164">
        <v>12</v>
      </c>
      <c r="I29" s="1070" t="s">
        <v>1750</v>
      </c>
      <c r="J29" s="165">
        <v>0.754</v>
      </c>
      <c r="K29" s="165"/>
      <c r="L29" s="166"/>
      <c r="M29" s="1828" t="s">
        <v>1751</v>
      </c>
      <c r="N29" s="167"/>
    </row>
    <row r="30" spans="1:14">
      <c r="A30" s="161"/>
      <c r="B30" s="162"/>
      <c r="C30" s="1070"/>
      <c r="D30" s="1070"/>
      <c r="E30" s="1070"/>
      <c r="F30" s="1070"/>
      <c r="G30" s="163">
        <v>43902</v>
      </c>
      <c r="H30" s="164">
        <v>13</v>
      </c>
      <c r="I30" s="1070" t="s">
        <v>1463</v>
      </c>
      <c r="J30" s="165">
        <v>0.99099999999999999</v>
      </c>
      <c r="K30" s="165"/>
      <c r="L30" s="166"/>
      <c r="M30" s="1828"/>
      <c r="N30" s="167"/>
    </row>
    <row r="31" spans="1:14">
      <c r="A31" s="168"/>
      <c r="B31" s="169"/>
      <c r="C31" s="170"/>
      <c r="D31" s="170"/>
      <c r="E31" s="170"/>
      <c r="F31" s="170"/>
      <c r="G31" s="171">
        <v>43902</v>
      </c>
      <c r="H31" s="172">
        <v>14</v>
      </c>
      <c r="I31" s="170" t="s">
        <v>1752</v>
      </c>
      <c r="J31" s="173">
        <v>0.48799999999999999</v>
      </c>
      <c r="K31" s="173"/>
      <c r="L31" s="174"/>
      <c r="M31" s="1831"/>
      <c r="N31" s="175"/>
    </row>
    <row r="32" spans="1:14">
      <c r="A32" s="176" t="s">
        <v>116</v>
      </c>
      <c r="B32" s="177" t="s">
        <v>260</v>
      </c>
      <c r="C32" s="1067">
        <v>43920</v>
      </c>
      <c r="D32" s="1067">
        <v>43903</v>
      </c>
      <c r="E32" s="1069">
        <v>3</v>
      </c>
      <c r="F32" s="1069">
        <v>4.9000000000000004</v>
      </c>
      <c r="G32" s="178">
        <v>43902</v>
      </c>
      <c r="H32" s="179">
        <v>15</v>
      </c>
      <c r="I32" s="1069" t="s">
        <v>1753</v>
      </c>
      <c r="J32" s="63">
        <v>0.52500000000000002</v>
      </c>
      <c r="K32" s="63">
        <f>SUM(J32:J38)</f>
        <v>2.9409999999999998</v>
      </c>
      <c r="L32" s="63">
        <f>K32</f>
        <v>2.9409999999999998</v>
      </c>
      <c r="M32" s="1827" t="s">
        <v>697</v>
      </c>
      <c r="N32" s="305"/>
    </row>
    <row r="33" spans="1:14">
      <c r="A33" s="161"/>
      <c r="B33" s="162"/>
      <c r="C33" s="1070"/>
      <c r="D33" s="1070"/>
      <c r="E33" s="1070"/>
      <c r="F33" s="1070"/>
      <c r="G33" s="163">
        <v>43902</v>
      </c>
      <c r="H33" s="164">
        <v>16</v>
      </c>
      <c r="I33" s="1070" t="s">
        <v>1754</v>
      </c>
      <c r="J33" s="165">
        <v>0.35299999999999998</v>
      </c>
      <c r="K33" s="165"/>
      <c r="L33" s="166"/>
      <c r="M33" s="1828"/>
      <c r="N33" s="167"/>
    </row>
    <row r="34" spans="1:14">
      <c r="A34" s="161"/>
      <c r="B34" s="162"/>
      <c r="C34" s="1070"/>
      <c r="D34" s="1070"/>
      <c r="E34" s="1070"/>
      <c r="F34" s="1070"/>
      <c r="G34" s="163">
        <v>43903</v>
      </c>
      <c r="H34" s="164">
        <v>9</v>
      </c>
      <c r="I34" s="1070" t="s">
        <v>1685</v>
      </c>
      <c r="J34" s="165">
        <v>2.3E-2</v>
      </c>
      <c r="K34" s="58"/>
      <c r="L34" s="186"/>
      <c r="M34" s="1835" t="s">
        <v>1755</v>
      </c>
      <c r="N34" s="167"/>
    </row>
    <row r="35" spans="1:14">
      <c r="A35" s="161"/>
      <c r="B35" s="162"/>
      <c r="C35" s="1070"/>
      <c r="D35" s="1070"/>
      <c r="E35" s="1070"/>
      <c r="F35" s="1070"/>
      <c r="G35" s="163">
        <v>43903</v>
      </c>
      <c r="H35" s="164">
        <v>10</v>
      </c>
      <c r="I35" s="1070" t="s">
        <v>1679</v>
      </c>
      <c r="J35" s="165">
        <v>0.17799999999999999</v>
      </c>
      <c r="K35" s="58"/>
      <c r="L35" s="186"/>
      <c r="M35" s="1835"/>
      <c r="N35" s="167"/>
    </row>
    <row r="36" spans="1:14">
      <c r="A36" s="161"/>
      <c r="B36" s="162"/>
      <c r="C36" s="1070"/>
      <c r="D36" s="1070"/>
      <c r="E36" s="1070"/>
      <c r="F36" s="1070"/>
      <c r="G36" s="163">
        <v>43903</v>
      </c>
      <c r="H36" s="164">
        <v>12</v>
      </c>
      <c r="I36" s="1070" t="s">
        <v>1756</v>
      </c>
      <c r="J36" s="165">
        <v>0.34300000000000003</v>
      </c>
      <c r="K36" s="165"/>
      <c r="L36" s="166"/>
      <c r="M36" s="1828" t="s">
        <v>1757</v>
      </c>
      <c r="N36" s="167"/>
    </row>
    <row r="37" spans="1:14">
      <c r="A37" s="161"/>
      <c r="B37" s="162"/>
      <c r="C37" s="1070"/>
      <c r="D37" s="1070"/>
      <c r="E37" s="1070"/>
      <c r="F37" s="1070"/>
      <c r="G37" s="163">
        <v>43903</v>
      </c>
      <c r="H37" s="164">
        <v>13</v>
      </c>
      <c r="I37" s="1070" t="s">
        <v>1382</v>
      </c>
      <c r="J37" s="165">
        <v>0.998</v>
      </c>
      <c r="K37" s="165"/>
      <c r="L37" s="166"/>
      <c r="M37" s="1828"/>
      <c r="N37" s="167"/>
    </row>
    <row r="38" spans="1:14">
      <c r="A38" s="168"/>
      <c r="B38" s="169"/>
      <c r="C38" s="170"/>
      <c r="D38" s="170"/>
      <c r="E38" s="170"/>
      <c r="F38" s="170"/>
      <c r="G38" s="171">
        <v>43903</v>
      </c>
      <c r="H38" s="172">
        <v>14</v>
      </c>
      <c r="I38" s="170" t="s">
        <v>1758</v>
      </c>
      <c r="J38" s="173">
        <v>0.52100000000000002</v>
      </c>
      <c r="K38" s="173"/>
      <c r="L38" s="174"/>
      <c r="M38" s="1831"/>
      <c r="N38" s="175"/>
    </row>
    <row r="39" spans="1:14">
      <c r="A39" s="176" t="s">
        <v>47</v>
      </c>
      <c r="B39" s="177" t="s">
        <v>260</v>
      </c>
      <c r="C39" s="1067">
        <v>43903</v>
      </c>
      <c r="D39" s="1067">
        <v>43905</v>
      </c>
      <c r="E39" s="1069">
        <v>6</v>
      </c>
      <c r="F39" s="1069">
        <v>4.2</v>
      </c>
      <c r="G39" s="178">
        <v>43903</v>
      </c>
      <c r="H39" s="179">
        <v>15</v>
      </c>
      <c r="I39" s="1069" t="s">
        <v>1759</v>
      </c>
      <c r="J39" s="63">
        <v>0.12</v>
      </c>
      <c r="K39" s="63">
        <f>SUM(J39:J46)</f>
        <v>5.234</v>
      </c>
      <c r="L39" s="63">
        <f>K39</f>
        <v>5.234</v>
      </c>
      <c r="M39" s="1827" t="s">
        <v>1760</v>
      </c>
      <c r="N39" s="181"/>
    </row>
    <row r="40" spans="1:14">
      <c r="A40" s="161"/>
      <c r="B40" s="162"/>
      <c r="C40" s="1070"/>
      <c r="D40" s="1070"/>
      <c r="E40" s="1070"/>
      <c r="F40" s="1070"/>
      <c r="G40" s="163">
        <v>43903</v>
      </c>
      <c r="H40" s="164">
        <v>16</v>
      </c>
      <c r="I40" s="1070" t="s">
        <v>1761</v>
      </c>
      <c r="J40" s="165">
        <v>0.98199999999999998</v>
      </c>
      <c r="K40" s="165"/>
      <c r="L40" s="166"/>
      <c r="M40" s="1828"/>
      <c r="N40" s="167"/>
    </row>
    <row r="41" spans="1:14">
      <c r="A41" s="161"/>
      <c r="B41" s="162"/>
      <c r="C41" s="1070"/>
      <c r="D41" s="1070"/>
      <c r="E41" s="1070"/>
      <c r="F41" s="1070"/>
      <c r="G41" s="163">
        <v>43903</v>
      </c>
      <c r="H41" s="164">
        <v>17</v>
      </c>
      <c r="I41" s="1070" t="s">
        <v>1675</v>
      </c>
      <c r="J41" s="165">
        <v>0.99199999999999999</v>
      </c>
      <c r="K41" s="165"/>
      <c r="L41" s="166"/>
      <c r="M41" s="1828"/>
      <c r="N41" s="167"/>
    </row>
    <row r="42" spans="1:14">
      <c r="A42" s="161"/>
      <c r="B42" s="162"/>
      <c r="C42" s="1070"/>
      <c r="D42" s="1070"/>
      <c r="E42" s="1070"/>
      <c r="F42" s="1070"/>
      <c r="G42" s="163">
        <v>43903</v>
      </c>
      <c r="H42" s="164">
        <v>18</v>
      </c>
      <c r="I42" s="1070" t="s">
        <v>1762</v>
      </c>
      <c r="J42" s="165">
        <v>0.58699999999999997</v>
      </c>
      <c r="K42" s="165"/>
      <c r="L42" s="166"/>
      <c r="M42" s="1828"/>
      <c r="N42" s="167"/>
    </row>
    <row r="43" spans="1:14">
      <c r="A43" s="162"/>
      <c r="B43" s="162"/>
      <c r="C43" s="1070"/>
      <c r="D43" s="1070"/>
      <c r="E43" s="1070"/>
      <c r="F43" s="1070"/>
      <c r="G43" s="163">
        <v>43905</v>
      </c>
      <c r="H43" s="164">
        <v>12</v>
      </c>
      <c r="I43" s="1070" t="s">
        <v>1763</v>
      </c>
      <c r="J43" s="165">
        <v>0.873</v>
      </c>
      <c r="K43" s="165"/>
      <c r="L43" s="166"/>
      <c r="M43" s="1828" t="s">
        <v>1764</v>
      </c>
      <c r="N43" s="167"/>
    </row>
    <row r="44" spans="1:14">
      <c r="A44" s="162"/>
      <c r="B44" s="162"/>
      <c r="C44" s="1070"/>
      <c r="D44" s="1070"/>
      <c r="E44" s="1070"/>
      <c r="F44" s="1070"/>
      <c r="G44" s="163">
        <v>43905</v>
      </c>
      <c r="H44" s="164">
        <v>13</v>
      </c>
      <c r="I44" s="1070" t="s">
        <v>1362</v>
      </c>
      <c r="J44" s="165">
        <v>0.995</v>
      </c>
      <c r="K44" s="165"/>
      <c r="L44" s="166"/>
      <c r="M44" s="1828"/>
      <c r="N44" s="167"/>
    </row>
    <row r="45" spans="1:14">
      <c r="A45" s="162"/>
      <c r="B45" s="162"/>
      <c r="C45" s="1070"/>
      <c r="D45" s="1070"/>
      <c r="E45" s="1070"/>
      <c r="F45" s="1070"/>
      <c r="G45" s="163">
        <v>43905</v>
      </c>
      <c r="H45" s="164">
        <v>14</v>
      </c>
      <c r="I45" s="1070" t="s">
        <v>1765</v>
      </c>
      <c r="J45" s="165">
        <v>0.58399999999999996</v>
      </c>
      <c r="K45" s="165"/>
      <c r="L45" s="166"/>
      <c r="M45" s="1828"/>
      <c r="N45" s="167"/>
    </row>
    <row r="46" spans="1:14">
      <c r="A46" s="169"/>
      <c r="B46" s="169"/>
      <c r="C46" s="170"/>
      <c r="D46" s="170"/>
      <c r="E46" s="170"/>
      <c r="F46" s="170"/>
      <c r="G46" s="272">
        <v>43905</v>
      </c>
      <c r="H46" s="273">
        <v>15</v>
      </c>
      <c r="I46" s="274" t="s">
        <v>1766</v>
      </c>
      <c r="J46" s="275">
        <v>0.10100000000000001</v>
      </c>
      <c r="K46" s="182"/>
      <c r="L46" s="183"/>
      <c r="M46" s="1066"/>
      <c r="N46" s="1064"/>
    </row>
    <row r="47" spans="1:14">
      <c r="A47" s="161" t="s">
        <v>129</v>
      </c>
      <c r="B47" s="162" t="s">
        <v>55</v>
      </c>
      <c r="C47" s="1068">
        <v>43874</v>
      </c>
      <c r="D47" s="1068">
        <v>43906</v>
      </c>
      <c r="E47" s="1070">
        <v>2</v>
      </c>
      <c r="F47" s="1070">
        <v>1.5</v>
      </c>
      <c r="G47" s="163">
        <v>43905</v>
      </c>
      <c r="H47" s="164">
        <v>17</v>
      </c>
      <c r="I47" s="1070" t="s">
        <v>1767</v>
      </c>
      <c r="J47" s="165">
        <v>0.41899999999999998</v>
      </c>
      <c r="K47" s="271">
        <f>SUM(J47:J50)</f>
        <v>1.8069999999999999</v>
      </c>
      <c r="L47" s="165">
        <f>K47</f>
        <v>1.8069999999999999</v>
      </c>
      <c r="M47" s="188" t="s">
        <v>1768</v>
      </c>
      <c r="N47" s="167"/>
    </row>
    <row r="48" spans="1:14">
      <c r="A48" s="161"/>
      <c r="B48" s="162"/>
      <c r="C48" s="1070"/>
      <c r="D48" s="1070"/>
      <c r="E48" s="1070"/>
      <c r="F48" s="1070"/>
      <c r="G48" s="163">
        <v>43906</v>
      </c>
      <c r="H48" s="164">
        <v>11</v>
      </c>
      <c r="I48" s="1070" t="s">
        <v>1769</v>
      </c>
      <c r="J48" s="165">
        <v>4.2999999999999997E-2</v>
      </c>
      <c r="K48" s="165"/>
      <c r="L48" s="166"/>
      <c r="M48" s="1836" t="s">
        <v>1770</v>
      </c>
      <c r="N48" s="167"/>
    </row>
    <row r="49" spans="1:14">
      <c r="A49" s="161"/>
      <c r="B49" s="162"/>
      <c r="C49" s="1070"/>
      <c r="D49" s="1070"/>
      <c r="E49" s="1070"/>
      <c r="F49" s="1070"/>
      <c r="G49" s="163">
        <v>43906</v>
      </c>
      <c r="H49" s="164">
        <v>12</v>
      </c>
      <c r="I49" s="1070" t="s">
        <v>1771</v>
      </c>
      <c r="J49" s="165">
        <v>0.98599999999999999</v>
      </c>
      <c r="K49" s="165"/>
      <c r="L49" s="166"/>
      <c r="M49" s="1828"/>
      <c r="N49" s="167"/>
    </row>
    <row r="50" spans="1:14">
      <c r="A50" s="168"/>
      <c r="B50" s="169"/>
      <c r="C50" s="170"/>
      <c r="D50" s="170"/>
      <c r="E50" s="170"/>
      <c r="F50" s="170"/>
      <c r="G50" s="171">
        <v>43906</v>
      </c>
      <c r="H50" s="172">
        <v>13</v>
      </c>
      <c r="I50" s="170" t="s">
        <v>1772</v>
      </c>
      <c r="J50" s="173">
        <v>0.35899999999999999</v>
      </c>
      <c r="K50" s="173"/>
      <c r="L50" s="174"/>
      <c r="M50" s="1831"/>
      <c r="N50" s="306"/>
    </row>
    <row r="51" spans="1:14">
      <c r="A51" s="176" t="s">
        <v>47</v>
      </c>
      <c r="B51" s="177" t="s">
        <v>1773</v>
      </c>
      <c r="C51" s="1069"/>
      <c r="D51" s="1067">
        <v>43906</v>
      </c>
      <c r="E51" s="1069"/>
      <c r="F51" s="1069">
        <v>3.4</v>
      </c>
      <c r="G51" s="178">
        <v>43906</v>
      </c>
      <c r="H51" s="179">
        <v>15</v>
      </c>
      <c r="I51" s="1069" t="s">
        <v>1774</v>
      </c>
      <c r="J51" s="307">
        <v>5.7000000000000002E-2</v>
      </c>
      <c r="K51" s="189">
        <f>SUM(J51:J52)</f>
        <v>0.81800000000000006</v>
      </c>
      <c r="L51" s="307">
        <f>K51</f>
        <v>0.81800000000000006</v>
      </c>
      <c r="M51" s="1827" t="s">
        <v>1775</v>
      </c>
      <c r="N51" s="1837" t="s">
        <v>1776</v>
      </c>
    </row>
    <row r="52" spans="1:14">
      <c r="A52" s="168"/>
      <c r="B52" s="169"/>
      <c r="C52" s="170"/>
      <c r="D52" s="170"/>
      <c r="E52" s="170"/>
      <c r="F52" s="170"/>
      <c r="G52" s="171">
        <v>43906</v>
      </c>
      <c r="H52" s="172">
        <v>16</v>
      </c>
      <c r="I52" s="170" t="s">
        <v>1777</v>
      </c>
      <c r="J52" s="325">
        <v>0.76100000000000001</v>
      </c>
      <c r="K52" s="182"/>
      <c r="L52" s="183"/>
      <c r="M52" s="1831"/>
      <c r="N52" s="1838"/>
    </row>
    <row r="53" spans="1:14">
      <c r="A53" s="176" t="s">
        <v>59</v>
      </c>
      <c r="B53" s="177" t="s">
        <v>332</v>
      </c>
      <c r="C53" s="1067">
        <v>43915</v>
      </c>
      <c r="D53" s="1067">
        <v>43907</v>
      </c>
      <c r="E53" s="1069">
        <v>8</v>
      </c>
      <c r="F53" s="1069">
        <v>9.4</v>
      </c>
      <c r="G53" s="178">
        <v>43906</v>
      </c>
      <c r="H53" s="179">
        <v>17</v>
      </c>
      <c r="I53" s="1069" t="s">
        <v>1647</v>
      </c>
      <c r="J53" s="63">
        <v>0.99099999999999999</v>
      </c>
      <c r="K53" s="63">
        <f>SUM(J53:J68)</f>
        <v>11.744000000000002</v>
      </c>
      <c r="L53" s="63">
        <f>SUM(J53:J68)</f>
        <v>11.744000000000002</v>
      </c>
      <c r="M53" s="1827" t="s">
        <v>1778</v>
      </c>
      <c r="N53" s="181"/>
    </row>
    <row r="54" spans="1:14">
      <c r="A54" s="161"/>
      <c r="B54" s="162"/>
      <c r="C54" s="1070"/>
      <c r="D54" s="1070"/>
      <c r="E54" s="1070"/>
      <c r="F54" s="1070"/>
      <c r="G54" s="163">
        <v>43906</v>
      </c>
      <c r="H54" s="164">
        <v>18</v>
      </c>
      <c r="I54" s="1070" t="s">
        <v>1779</v>
      </c>
      <c r="J54" s="165">
        <v>0.98099999999999998</v>
      </c>
      <c r="K54" s="165"/>
      <c r="L54" s="166"/>
      <c r="M54" s="1828"/>
      <c r="N54" s="167"/>
    </row>
    <row r="55" spans="1:14">
      <c r="A55" s="161"/>
      <c r="B55" s="162"/>
      <c r="C55" s="1070"/>
      <c r="D55" s="1070"/>
      <c r="E55" s="1070"/>
      <c r="F55" s="1070"/>
      <c r="G55" s="163">
        <v>43906</v>
      </c>
      <c r="H55" s="164">
        <v>19</v>
      </c>
      <c r="I55" s="1070" t="s">
        <v>1780</v>
      </c>
      <c r="J55" s="165">
        <v>0.51400000000000001</v>
      </c>
      <c r="K55" s="165"/>
      <c r="L55" s="166"/>
      <c r="M55" s="1828"/>
      <c r="N55" s="167"/>
    </row>
    <row r="56" spans="1:14">
      <c r="A56" s="161"/>
      <c r="B56" s="162"/>
      <c r="C56" s="1070"/>
      <c r="D56" s="1070"/>
      <c r="E56" s="1070"/>
      <c r="F56" s="1070"/>
      <c r="G56" s="163">
        <v>43907</v>
      </c>
      <c r="H56" s="164">
        <v>16</v>
      </c>
      <c r="I56" s="1070" t="s">
        <v>1781</v>
      </c>
      <c r="J56" s="165">
        <v>0.37</v>
      </c>
      <c r="K56" s="165"/>
      <c r="L56" s="166"/>
      <c r="M56" s="1828" t="s">
        <v>1782</v>
      </c>
      <c r="N56" s="167"/>
    </row>
    <row r="57" spans="1:14">
      <c r="A57" s="161"/>
      <c r="B57" s="162"/>
      <c r="C57" s="1070"/>
      <c r="D57" s="1070"/>
      <c r="E57" s="1070"/>
      <c r="F57" s="1070"/>
      <c r="G57" s="163">
        <v>43907</v>
      </c>
      <c r="H57" s="164">
        <v>17</v>
      </c>
      <c r="I57" s="1070" t="s">
        <v>1783</v>
      </c>
      <c r="J57" s="165">
        <v>0.98199999999999998</v>
      </c>
      <c r="K57" s="165"/>
      <c r="L57" s="166"/>
      <c r="M57" s="1828"/>
      <c r="N57" s="167"/>
    </row>
    <row r="58" spans="1:14">
      <c r="A58" s="161"/>
      <c r="B58" s="162"/>
      <c r="C58" s="1070"/>
      <c r="D58" s="1070"/>
      <c r="E58" s="1070"/>
      <c r="F58" s="1070"/>
      <c r="G58" s="163">
        <v>43907</v>
      </c>
      <c r="H58" s="164">
        <v>18</v>
      </c>
      <c r="I58" s="1070" t="s">
        <v>1437</v>
      </c>
      <c r="J58" s="165">
        <v>0.98799999999999999</v>
      </c>
      <c r="K58" s="165"/>
      <c r="L58" s="166"/>
      <c r="M58" s="1828"/>
      <c r="N58" s="167"/>
    </row>
    <row r="59" spans="1:14">
      <c r="A59" s="161"/>
      <c r="B59" s="162"/>
      <c r="C59" s="1070"/>
      <c r="D59" s="1070"/>
      <c r="E59" s="1070"/>
      <c r="F59" s="1070"/>
      <c r="G59" s="163">
        <v>43907</v>
      </c>
      <c r="H59" s="164">
        <v>19</v>
      </c>
      <c r="I59" s="1070" t="s">
        <v>1376</v>
      </c>
      <c r="J59" s="165">
        <v>0.995</v>
      </c>
      <c r="K59" s="165"/>
      <c r="L59" s="166"/>
      <c r="M59" s="1828"/>
      <c r="N59" s="167"/>
    </row>
    <row r="60" spans="1:14">
      <c r="A60" s="161"/>
      <c r="B60" s="162"/>
      <c r="C60" s="1070"/>
      <c r="D60" s="1070"/>
      <c r="E60" s="1070"/>
      <c r="F60" s="1070"/>
      <c r="G60" s="163">
        <v>43907</v>
      </c>
      <c r="H60" s="164">
        <v>20</v>
      </c>
      <c r="I60" s="1070" t="s">
        <v>1784</v>
      </c>
      <c r="J60" s="165">
        <v>0.67900000000000005</v>
      </c>
      <c r="K60" s="165"/>
      <c r="L60" s="166"/>
      <c r="M60" s="1828"/>
      <c r="N60" s="167"/>
    </row>
    <row r="61" spans="1:14">
      <c r="A61" s="161"/>
      <c r="B61" s="162"/>
      <c r="C61" s="1070"/>
      <c r="D61" s="1070"/>
      <c r="E61" s="1070"/>
      <c r="F61" s="1070"/>
      <c r="G61" s="163">
        <v>43907</v>
      </c>
      <c r="H61" s="164">
        <v>22</v>
      </c>
      <c r="I61" s="1070" t="s">
        <v>1785</v>
      </c>
      <c r="J61" s="165">
        <v>0.98799999999999999</v>
      </c>
      <c r="K61" s="165"/>
      <c r="L61" s="166"/>
      <c r="M61" s="1828" t="s">
        <v>1786</v>
      </c>
      <c r="N61" s="1839" t="s">
        <v>1787</v>
      </c>
    </row>
    <row r="62" spans="1:14">
      <c r="A62" s="161"/>
      <c r="B62" s="162"/>
      <c r="C62" s="1070"/>
      <c r="D62" s="1070"/>
      <c r="E62" s="1070"/>
      <c r="F62" s="1070"/>
      <c r="G62" s="163">
        <v>43907</v>
      </c>
      <c r="H62" s="164">
        <v>23</v>
      </c>
      <c r="I62" s="1070" t="s">
        <v>1362</v>
      </c>
      <c r="J62" s="165">
        <v>0.995</v>
      </c>
      <c r="K62" s="165"/>
      <c r="L62" s="166"/>
      <c r="M62" s="1828"/>
      <c r="N62" s="1839"/>
    </row>
    <row r="63" spans="1:14">
      <c r="A63" s="161"/>
      <c r="B63" s="162"/>
      <c r="C63" s="1070"/>
      <c r="D63" s="1070"/>
      <c r="E63" s="1070"/>
      <c r="F63" s="1070"/>
      <c r="G63" s="163">
        <v>43908</v>
      </c>
      <c r="H63" s="164">
        <v>0</v>
      </c>
      <c r="I63" s="1070" t="s">
        <v>1788</v>
      </c>
      <c r="J63" s="165">
        <v>0.19900000000000001</v>
      </c>
      <c r="K63" s="165"/>
      <c r="L63" s="166"/>
      <c r="M63" s="1828"/>
      <c r="N63" s="1839"/>
    </row>
    <row r="64" spans="1:14">
      <c r="A64" s="161"/>
      <c r="B64" s="162"/>
      <c r="C64" s="1070"/>
      <c r="D64" s="1070"/>
      <c r="E64" s="1070"/>
      <c r="F64" s="1070"/>
      <c r="G64" s="321">
        <v>43908</v>
      </c>
      <c r="H64" s="322">
        <v>11</v>
      </c>
      <c r="I64" s="546" t="s">
        <v>1789</v>
      </c>
      <c r="J64" s="271">
        <v>6.0999999999999999E-2</v>
      </c>
      <c r="K64" s="58"/>
      <c r="L64" s="186"/>
      <c r="M64" s="1834" t="s">
        <v>1790</v>
      </c>
      <c r="N64" s="167"/>
    </row>
    <row r="65" spans="1:14">
      <c r="A65" s="161"/>
      <c r="B65" s="162"/>
      <c r="C65" s="1070"/>
      <c r="D65" s="1070"/>
      <c r="E65" s="1070"/>
      <c r="F65" s="1070"/>
      <c r="G65" s="321">
        <v>43908</v>
      </c>
      <c r="H65" s="322">
        <v>12</v>
      </c>
      <c r="I65" s="546" t="s">
        <v>1791</v>
      </c>
      <c r="J65" s="271">
        <v>0.98899999999999999</v>
      </c>
      <c r="K65" s="58"/>
      <c r="L65" s="186"/>
      <c r="M65" s="1834"/>
      <c r="N65" s="167"/>
    </row>
    <row r="66" spans="1:14">
      <c r="A66" s="161"/>
      <c r="B66" s="162"/>
      <c r="C66" s="1070"/>
      <c r="D66" s="1070"/>
      <c r="E66" s="1070"/>
      <c r="F66" s="1070"/>
      <c r="G66" s="321">
        <v>43908</v>
      </c>
      <c r="H66" s="322">
        <v>13</v>
      </c>
      <c r="I66" s="546" t="s">
        <v>1573</v>
      </c>
      <c r="J66" s="271">
        <v>0.98399999999999999</v>
      </c>
      <c r="K66" s="58"/>
      <c r="L66" s="186"/>
      <c r="M66" s="1834"/>
      <c r="N66" s="167"/>
    </row>
    <row r="67" spans="1:14">
      <c r="A67" s="161"/>
      <c r="B67" s="162"/>
      <c r="C67" s="1070"/>
      <c r="D67" s="1070"/>
      <c r="E67" s="1070"/>
      <c r="F67" s="1070"/>
      <c r="G67" s="321">
        <v>43908</v>
      </c>
      <c r="H67" s="322">
        <v>14</v>
      </c>
      <c r="I67" s="546" t="s">
        <v>1421</v>
      </c>
      <c r="J67" s="271">
        <v>0.997</v>
      </c>
      <c r="K67" s="58"/>
      <c r="L67" s="186"/>
      <c r="M67" s="1834"/>
      <c r="N67" s="167"/>
    </row>
    <row r="68" spans="1:14">
      <c r="A68" s="161"/>
      <c r="B68" s="162"/>
      <c r="C68" s="1070"/>
      <c r="D68" s="1070"/>
      <c r="E68" s="1070"/>
      <c r="F68" s="1070"/>
      <c r="G68" s="321">
        <v>43908</v>
      </c>
      <c r="H68" s="322">
        <v>15</v>
      </c>
      <c r="I68" s="546" t="s">
        <v>1792</v>
      </c>
      <c r="J68" s="271">
        <v>3.1E-2</v>
      </c>
      <c r="K68" s="58"/>
      <c r="L68" s="186"/>
      <c r="M68" s="1840"/>
      <c r="N68" s="167"/>
    </row>
    <row r="69" spans="1:14">
      <c r="A69" s="176" t="s">
        <v>151</v>
      </c>
      <c r="B69" s="177" t="s">
        <v>260</v>
      </c>
      <c r="C69" s="1067">
        <v>43912</v>
      </c>
      <c r="D69" s="1832">
        <v>43914</v>
      </c>
      <c r="E69" s="1833">
        <v>8</v>
      </c>
      <c r="F69" s="1833">
        <v>7.8</v>
      </c>
      <c r="G69" s="319">
        <v>43914</v>
      </c>
      <c r="H69" s="320">
        <v>9</v>
      </c>
      <c r="I69" s="1074" t="s">
        <v>1793</v>
      </c>
      <c r="J69" s="307">
        <v>0.315</v>
      </c>
      <c r="K69" s="189">
        <f>SUM(J69:J78)</f>
        <v>7.4960000000000004</v>
      </c>
      <c r="L69" s="189">
        <f>SUM(J69:J78)</f>
        <v>7.4960000000000004</v>
      </c>
      <c r="M69" s="1841" t="s">
        <v>1165</v>
      </c>
      <c r="N69" s="181"/>
    </row>
    <row r="70" spans="1:14">
      <c r="A70" s="161"/>
      <c r="B70" s="162" t="s">
        <v>55</v>
      </c>
      <c r="C70" s="1068">
        <v>43933</v>
      </c>
      <c r="D70" s="1830"/>
      <c r="E70" s="1830"/>
      <c r="F70" s="1830"/>
      <c r="G70" s="321">
        <v>43914</v>
      </c>
      <c r="H70" s="322">
        <v>10</v>
      </c>
      <c r="I70" s="546" t="s">
        <v>1521</v>
      </c>
      <c r="J70" s="271">
        <v>0.98599999999999999</v>
      </c>
      <c r="K70" s="58"/>
      <c r="L70" s="186"/>
      <c r="M70" s="1834"/>
      <c r="N70" s="167"/>
    </row>
    <row r="71" spans="1:14">
      <c r="A71" s="161"/>
      <c r="B71" s="162"/>
      <c r="C71" s="1070"/>
      <c r="D71" s="1070"/>
      <c r="E71" s="1070"/>
      <c r="F71" s="1070"/>
      <c r="G71" s="321">
        <v>43914</v>
      </c>
      <c r="H71" s="322">
        <v>11</v>
      </c>
      <c r="I71" s="546" t="s">
        <v>1381</v>
      </c>
      <c r="J71" s="271">
        <v>0.99099999999999999</v>
      </c>
      <c r="K71" s="58"/>
      <c r="L71" s="186"/>
      <c r="M71" s="1834"/>
      <c r="N71" s="167"/>
    </row>
    <row r="72" spans="1:14" ht="29">
      <c r="A72" s="161"/>
      <c r="B72" s="162"/>
      <c r="C72" s="1070"/>
      <c r="D72" s="1070"/>
      <c r="E72" s="1070"/>
      <c r="F72" s="1070"/>
      <c r="G72" s="163">
        <v>43914</v>
      </c>
      <c r="H72" s="164">
        <v>12</v>
      </c>
      <c r="I72" s="1070" t="s">
        <v>109</v>
      </c>
      <c r="J72" s="165">
        <v>0.55900000000000005</v>
      </c>
      <c r="K72" s="165"/>
      <c r="L72" s="166"/>
      <c r="M72" s="1828" t="s">
        <v>1794</v>
      </c>
      <c r="N72" s="1071" t="s">
        <v>1795</v>
      </c>
    </row>
    <row r="73" spans="1:14">
      <c r="A73" s="161"/>
      <c r="B73" s="162"/>
      <c r="C73" s="1070"/>
      <c r="D73" s="1070"/>
      <c r="E73" s="1070"/>
      <c r="F73" s="1070"/>
      <c r="G73" s="163">
        <v>43914</v>
      </c>
      <c r="H73" s="164">
        <v>13</v>
      </c>
      <c r="I73" s="1070" t="s">
        <v>1463</v>
      </c>
      <c r="J73" s="165">
        <v>0.99099999999999999</v>
      </c>
      <c r="K73" s="165"/>
      <c r="L73" s="166"/>
      <c r="M73" s="1828"/>
      <c r="N73" s="167"/>
    </row>
    <row r="74" spans="1:14">
      <c r="A74" s="161"/>
      <c r="B74" s="162"/>
      <c r="C74" s="1070"/>
      <c r="D74" s="1070"/>
      <c r="E74" s="1070"/>
      <c r="F74" s="1070"/>
      <c r="G74" s="163">
        <v>43914</v>
      </c>
      <c r="H74" s="164">
        <v>14</v>
      </c>
      <c r="I74" s="1070" t="s">
        <v>1437</v>
      </c>
      <c r="J74" s="165">
        <v>0.98799999999999999</v>
      </c>
      <c r="K74" s="165"/>
      <c r="L74" s="166"/>
      <c r="M74" s="1828"/>
      <c r="N74" s="167"/>
    </row>
    <row r="75" spans="1:14">
      <c r="A75" s="161"/>
      <c r="B75" s="162"/>
      <c r="C75" s="1070"/>
      <c r="D75" s="1070"/>
      <c r="E75" s="1070"/>
      <c r="F75" s="1070"/>
      <c r="G75" s="163">
        <v>43914</v>
      </c>
      <c r="H75" s="164">
        <v>15</v>
      </c>
      <c r="I75" s="1070" t="s">
        <v>1412</v>
      </c>
      <c r="J75" s="165">
        <v>0.99299999999999999</v>
      </c>
      <c r="K75" s="165"/>
      <c r="L75" s="166"/>
      <c r="M75" s="1828"/>
      <c r="N75" s="167"/>
    </row>
    <row r="76" spans="1:14">
      <c r="A76" s="161"/>
      <c r="B76" s="162"/>
      <c r="C76" s="1070"/>
      <c r="D76" s="1070"/>
      <c r="E76" s="1070"/>
      <c r="F76" s="1070"/>
      <c r="G76" s="163">
        <v>43914</v>
      </c>
      <c r="H76" s="164">
        <v>16</v>
      </c>
      <c r="I76" s="1070" t="s">
        <v>1796</v>
      </c>
      <c r="J76" s="165">
        <v>0.27600000000000002</v>
      </c>
      <c r="K76" s="165"/>
      <c r="L76" s="166"/>
      <c r="M76" s="1828"/>
      <c r="N76" s="167"/>
    </row>
    <row r="77" spans="1:14">
      <c r="A77" s="161"/>
      <c r="B77" s="162"/>
      <c r="C77" s="1070"/>
      <c r="D77" s="1070"/>
      <c r="E77" s="1070"/>
      <c r="F77" s="1070"/>
      <c r="G77" s="163">
        <v>43914</v>
      </c>
      <c r="H77" s="164">
        <v>17</v>
      </c>
      <c r="I77" s="1070" t="s">
        <v>1513</v>
      </c>
      <c r="J77" s="165">
        <v>0.996</v>
      </c>
      <c r="K77" s="165"/>
      <c r="L77" s="166"/>
      <c r="M77" s="1828" t="s">
        <v>1160</v>
      </c>
      <c r="N77" s="167"/>
    </row>
    <row r="78" spans="1:14" ht="15" thickBot="1">
      <c r="A78" s="168"/>
      <c r="B78" s="169"/>
      <c r="C78" s="170"/>
      <c r="D78" s="170"/>
      <c r="E78" s="170"/>
      <c r="F78" s="170"/>
      <c r="G78" s="171">
        <v>43914</v>
      </c>
      <c r="H78" s="172">
        <v>18</v>
      </c>
      <c r="I78" s="170" t="s">
        <v>1797</v>
      </c>
      <c r="J78" s="173">
        <v>0.40100000000000002</v>
      </c>
      <c r="K78" s="173"/>
      <c r="L78" s="174"/>
      <c r="M78" s="1831"/>
      <c r="N78" s="175"/>
    </row>
    <row r="79" spans="1:14">
      <c r="A79" s="282" t="s">
        <v>124</v>
      </c>
      <c r="B79" s="283" t="s">
        <v>332</v>
      </c>
      <c r="C79" s="284">
        <v>43922</v>
      </c>
      <c r="D79" s="284">
        <v>43916</v>
      </c>
      <c r="E79" s="285">
        <v>4</v>
      </c>
      <c r="F79" s="285">
        <v>2.8</v>
      </c>
      <c r="G79" s="286">
        <v>43916</v>
      </c>
      <c r="H79" s="287">
        <v>10</v>
      </c>
      <c r="I79" s="285" t="s">
        <v>1798</v>
      </c>
      <c r="J79" s="288">
        <v>0.97099999999999997</v>
      </c>
      <c r="K79" s="288">
        <f>SUM(J79:J81)</f>
        <v>2.677</v>
      </c>
      <c r="L79" s="288">
        <f>K79</f>
        <v>2.677</v>
      </c>
      <c r="M79" s="1842" t="s">
        <v>1799</v>
      </c>
      <c r="N79" s="289"/>
    </row>
    <row r="80" spans="1:14">
      <c r="A80" s="290"/>
      <c r="B80" s="162"/>
      <c r="C80" s="1070"/>
      <c r="D80" s="1070"/>
      <c r="E80" s="1070"/>
      <c r="F80" s="1070"/>
      <c r="G80" s="163">
        <v>43916</v>
      </c>
      <c r="H80" s="164">
        <v>11</v>
      </c>
      <c r="I80" s="1070" t="s">
        <v>1391</v>
      </c>
      <c r="J80" s="185">
        <v>0.99199999999999999</v>
      </c>
      <c r="K80" s="185"/>
      <c r="L80" s="291"/>
      <c r="M80" s="1828"/>
      <c r="N80" s="292"/>
    </row>
    <row r="81" spans="1:14">
      <c r="A81" s="290"/>
      <c r="B81" s="162"/>
      <c r="C81" s="1070"/>
      <c r="D81" s="1070"/>
      <c r="E81" s="1070"/>
      <c r="F81" s="1070"/>
      <c r="G81" s="163">
        <v>43916</v>
      </c>
      <c r="H81" s="164">
        <v>12</v>
      </c>
      <c r="I81" s="1070" t="s">
        <v>1800</v>
      </c>
      <c r="J81" s="185">
        <v>0.71399999999999997</v>
      </c>
      <c r="K81" s="185"/>
      <c r="L81" s="291"/>
      <c r="M81" s="1828"/>
      <c r="N81" s="292"/>
    </row>
    <row r="82" spans="1:14">
      <c r="A82" s="282" t="s">
        <v>128</v>
      </c>
      <c r="B82" s="283" t="s">
        <v>260</v>
      </c>
      <c r="C82" s="284">
        <v>43931</v>
      </c>
      <c r="D82" s="284">
        <v>43917</v>
      </c>
      <c r="E82" s="285">
        <v>6.3</v>
      </c>
      <c r="F82" s="285">
        <v>3.5</v>
      </c>
      <c r="G82" s="293">
        <v>43917</v>
      </c>
      <c r="H82" s="294">
        <v>8</v>
      </c>
      <c r="I82" s="1073" t="s">
        <v>1801</v>
      </c>
      <c r="J82" s="295">
        <v>1.0999999999999999E-2</v>
      </c>
      <c r="K82" s="301">
        <f>SUM(J83:J86)</f>
        <v>3.3620000000000001</v>
      </c>
      <c r="L82" s="295">
        <f>K82</f>
        <v>3.3620000000000001</v>
      </c>
      <c r="M82" s="296"/>
      <c r="N82" s="289"/>
    </row>
    <row r="83" spans="1:14">
      <c r="A83" s="302"/>
      <c r="G83" s="163">
        <v>43917</v>
      </c>
      <c r="H83" s="164">
        <v>9</v>
      </c>
      <c r="I83" s="1070" t="s">
        <v>1802</v>
      </c>
      <c r="J83" s="165">
        <v>0.751</v>
      </c>
      <c r="L83" s="166"/>
      <c r="M83" s="1828" t="s">
        <v>1803</v>
      </c>
      <c r="N83" s="292"/>
    </row>
    <row r="84" spans="1:14">
      <c r="A84" s="290"/>
      <c r="B84" s="162"/>
      <c r="C84" s="1070"/>
      <c r="D84" s="1070"/>
      <c r="E84" s="1070"/>
      <c r="F84" s="1070"/>
      <c r="G84" s="163">
        <v>43917</v>
      </c>
      <c r="H84" s="164">
        <v>10</v>
      </c>
      <c r="I84" s="1070" t="s">
        <v>1456</v>
      </c>
      <c r="J84" s="165">
        <v>0.98699999999999999</v>
      </c>
      <c r="K84" s="165"/>
      <c r="L84" s="166"/>
      <c r="M84" s="1828"/>
      <c r="N84" s="292"/>
    </row>
    <row r="85" spans="1:14">
      <c r="A85" s="290"/>
      <c r="B85" s="162"/>
      <c r="C85" s="1070"/>
      <c r="D85" s="1070"/>
      <c r="E85" s="1070"/>
      <c r="F85" s="1070"/>
      <c r="G85" s="163">
        <v>43917</v>
      </c>
      <c r="H85" s="164">
        <v>11</v>
      </c>
      <c r="I85" s="1070" t="s">
        <v>1804</v>
      </c>
      <c r="J85" s="165">
        <v>0.98499999999999999</v>
      </c>
      <c r="K85" s="165"/>
      <c r="L85" s="166"/>
      <c r="M85" s="1828"/>
      <c r="N85" s="292"/>
    </row>
    <row r="86" spans="1:14">
      <c r="A86" s="297"/>
      <c r="B86" s="298"/>
      <c r="C86" s="274"/>
      <c r="D86" s="274"/>
      <c r="E86" s="274"/>
      <c r="F86" s="274"/>
      <c r="G86" s="272">
        <v>43917</v>
      </c>
      <c r="H86" s="273">
        <v>12</v>
      </c>
      <c r="I86" s="274" t="s">
        <v>1805</v>
      </c>
      <c r="J86" s="275">
        <v>0.63900000000000001</v>
      </c>
      <c r="K86" s="275"/>
      <c r="L86" s="299"/>
      <c r="M86" s="1843"/>
      <c r="N86" s="300"/>
    </row>
    <row r="87" spans="1:14" ht="29">
      <c r="A87" s="161" t="s">
        <v>1806</v>
      </c>
      <c r="B87" s="162" t="s">
        <v>260</v>
      </c>
      <c r="C87" s="1068">
        <v>43916</v>
      </c>
      <c r="D87" s="1829">
        <v>43918</v>
      </c>
      <c r="E87" s="1830">
        <v>6</v>
      </c>
      <c r="F87" s="1830">
        <v>4.5</v>
      </c>
      <c r="G87" s="163">
        <v>43918</v>
      </c>
      <c r="H87" s="164">
        <v>9</v>
      </c>
      <c r="I87" s="1070" t="s">
        <v>1807</v>
      </c>
      <c r="J87" s="165">
        <v>0.91600000000000004</v>
      </c>
      <c r="K87" s="165">
        <f>SUM(J87:J92)</f>
        <v>4.4129999999999994</v>
      </c>
      <c r="L87" s="165">
        <f>K87</f>
        <v>4.4129999999999994</v>
      </c>
      <c r="M87" s="1828" t="s">
        <v>1808</v>
      </c>
      <c r="N87" s="1071" t="s">
        <v>1809</v>
      </c>
    </row>
    <row r="88" spans="1:14">
      <c r="A88" s="161"/>
      <c r="B88" s="162" t="s">
        <v>55</v>
      </c>
      <c r="C88" s="1068">
        <v>43933</v>
      </c>
      <c r="D88" s="1830"/>
      <c r="E88" s="1830"/>
      <c r="F88" s="1830"/>
      <c r="G88" s="163">
        <v>43918</v>
      </c>
      <c r="H88" s="164">
        <v>10</v>
      </c>
      <c r="I88" s="1070" t="s">
        <v>1439</v>
      </c>
      <c r="J88" s="165">
        <v>0.98499999999999999</v>
      </c>
      <c r="K88" s="165"/>
      <c r="L88" s="166"/>
      <c r="M88" s="1828"/>
      <c r="N88" s="167"/>
    </row>
    <row r="89" spans="1:14">
      <c r="A89" s="161"/>
      <c r="B89" s="162"/>
      <c r="C89" s="1070"/>
      <c r="D89" s="1070"/>
      <c r="E89" s="1070"/>
      <c r="F89" s="1070"/>
      <c r="G89" s="163">
        <v>43918</v>
      </c>
      <c r="H89" s="164">
        <v>11</v>
      </c>
      <c r="I89" s="1070" t="s">
        <v>1810</v>
      </c>
      <c r="J89" s="165">
        <v>0.97899999999999998</v>
      </c>
      <c r="K89" s="165"/>
      <c r="L89" s="166"/>
      <c r="M89" s="1828"/>
      <c r="N89" s="167"/>
    </row>
    <row r="90" spans="1:14">
      <c r="A90" s="161"/>
      <c r="B90" s="162"/>
      <c r="C90" s="1070"/>
      <c r="D90" s="1070"/>
      <c r="E90" s="1070"/>
      <c r="F90" s="1070"/>
      <c r="G90" s="163">
        <v>43918</v>
      </c>
      <c r="H90" s="164">
        <v>12</v>
      </c>
      <c r="I90" s="1070" t="s">
        <v>1811</v>
      </c>
      <c r="J90" s="165">
        <v>0.60299999999999998</v>
      </c>
      <c r="K90" s="165"/>
      <c r="L90" s="166"/>
      <c r="M90" s="1828"/>
      <c r="N90" s="167"/>
    </row>
    <row r="91" spans="1:14">
      <c r="A91" s="161"/>
      <c r="B91" s="162"/>
      <c r="C91" s="1070"/>
      <c r="D91" s="1070"/>
      <c r="E91" s="1070"/>
      <c r="F91" s="1070"/>
      <c r="G91" s="163">
        <v>43918</v>
      </c>
      <c r="H91" s="164">
        <v>13</v>
      </c>
      <c r="I91" s="1070" t="s">
        <v>1812</v>
      </c>
      <c r="J91" s="165">
        <v>0.65300000000000002</v>
      </c>
      <c r="K91" s="165"/>
      <c r="L91" s="166"/>
      <c r="M91" s="1828" t="s">
        <v>1160</v>
      </c>
      <c r="N91" s="167"/>
    </row>
    <row r="92" spans="1:14">
      <c r="A92" s="168"/>
      <c r="B92" s="169"/>
      <c r="C92" s="170"/>
      <c r="D92" s="170"/>
      <c r="E92" s="170"/>
      <c r="F92" s="170"/>
      <c r="G92" s="171">
        <v>43918</v>
      </c>
      <c r="H92" s="172">
        <v>14</v>
      </c>
      <c r="I92" s="170" t="s">
        <v>1813</v>
      </c>
      <c r="J92" s="173">
        <v>0.27700000000000002</v>
      </c>
      <c r="K92" s="173"/>
      <c r="L92" s="174"/>
      <c r="M92" s="1831"/>
      <c r="N92" s="175"/>
    </row>
    <row r="93" spans="1:14">
      <c r="A93" s="176" t="s">
        <v>67</v>
      </c>
      <c r="B93" s="177" t="s">
        <v>332</v>
      </c>
      <c r="C93" s="1067">
        <v>43910</v>
      </c>
      <c r="D93" s="1067">
        <v>43950</v>
      </c>
      <c r="E93" s="1069">
        <v>4</v>
      </c>
      <c r="F93" s="1069">
        <v>8.1</v>
      </c>
      <c r="G93" s="178">
        <v>43919</v>
      </c>
      <c r="H93" s="179">
        <v>9</v>
      </c>
      <c r="I93" s="1069" t="s">
        <v>1814</v>
      </c>
      <c r="J93" s="63">
        <v>0.80700000000000005</v>
      </c>
      <c r="K93" s="63">
        <f>SUM(J93:J102)</f>
        <v>7.98</v>
      </c>
      <c r="L93" s="63">
        <f>K93</f>
        <v>7.98</v>
      </c>
      <c r="M93" s="1827" t="s">
        <v>1815</v>
      </c>
      <c r="N93" s="181"/>
    </row>
    <row r="94" spans="1:14">
      <c r="A94" s="161"/>
      <c r="B94" s="162"/>
      <c r="C94" s="1070"/>
      <c r="D94" s="1070"/>
      <c r="E94" s="1070"/>
      <c r="F94" s="1070"/>
      <c r="G94" s="163">
        <v>43919</v>
      </c>
      <c r="H94" s="164">
        <v>10</v>
      </c>
      <c r="I94" s="1070" t="s">
        <v>1453</v>
      </c>
      <c r="J94" s="165">
        <v>0.99399999999999999</v>
      </c>
      <c r="K94" s="165"/>
      <c r="L94" s="166"/>
      <c r="M94" s="1828"/>
      <c r="N94" s="167"/>
    </row>
    <row r="95" spans="1:14">
      <c r="A95" s="161"/>
      <c r="B95" s="162"/>
      <c r="C95" s="1070"/>
      <c r="D95" s="1070"/>
      <c r="E95" s="1070"/>
      <c r="F95" s="1070"/>
      <c r="G95" s="163">
        <v>43919</v>
      </c>
      <c r="H95" s="164">
        <v>11</v>
      </c>
      <c r="I95" s="1070" t="s">
        <v>1456</v>
      </c>
      <c r="J95" s="165">
        <v>0.98699999999999999</v>
      </c>
      <c r="K95" s="165"/>
      <c r="L95" s="166"/>
      <c r="M95" s="1828"/>
      <c r="N95" s="167"/>
    </row>
    <row r="96" spans="1:14">
      <c r="A96" s="161"/>
      <c r="B96" s="162"/>
      <c r="C96" s="1070"/>
      <c r="D96" s="1070"/>
      <c r="E96" s="1070"/>
      <c r="F96" s="1070"/>
      <c r="G96" s="163">
        <v>43919</v>
      </c>
      <c r="H96" s="164">
        <v>12</v>
      </c>
      <c r="I96" s="1070" t="s">
        <v>1507</v>
      </c>
      <c r="J96" s="165">
        <v>0.998</v>
      </c>
      <c r="K96" s="165"/>
      <c r="L96" s="166"/>
      <c r="M96" s="1828"/>
      <c r="N96" s="167"/>
    </row>
    <row r="97" spans="1:14">
      <c r="A97" s="161"/>
      <c r="B97" s="162"/>
      <c r="C97" s="1070"/>
      <c r="D97" s="1070"/>
      <c r="E97" s="1070"/>
      <c r="F97" s="1070"/>
      <c r="G97" s="163">
        <v>43919</v>
      </c>
      <c r="H97" s="164">
        <v>13</v>
      </c>
      <c r="I97" s="1070" t="s">
        <v>1816</v>
      </c>
      <c r="J97" s="165">
        <v>9.7000000000000003E-2</v>
      </c>
      <c r="K97" s="165"/>
      <c r="L97" s="166"/>
      <c r="M97" s="1828"/>
      <c r="N97" s="167"/>
    </row>
    <row r="98" spans="1:14">
      <c r="A98" s="161"/>
      <c r="B98" s="162"/>
      <c r="C98" s="1070"/>
      <c r="D98" s="1070"/>
      <c r="E98" s="1070"/>
      <c r="F98" s="1070"/>
      <c r="G98" s="163">
        <v>43919</v>
      </c>
      <c r="H98" s="164">
        <v>14</v>
      </c>
      <c r="I98" s="1070" t="s">
        <v>1817</v>
      </c>
      <c r="J98" s="165">
        <v>0.21199999999999999</v>
      </c>
      <c r="K98" s="165"/>
      <c r="L98" s="166"/>
      <c r="M98" s="1828" t="s">
        <v>1818</v>
      </c>
      <c r="N98" s="167"/>
    </row>
    <row r="99" spans="1:14">
      <c r="A99" s="161"/>
      <c r="B99" s="162"/>
      <c r="C99" s="1070"/>
      <c r="D99" s="1070"/>
      <c r="E99" s="1070"/>
      <c r="F99" s="1070"/>
      <c r="G99" s="163">
        <v>43919</v>
      </c>
      <c r="H99" s="164">
        <v>15</v>
      </c>
      <c r="I99" s="1070" t="s">
        <v>1551</v>
      </c>
      <c r="J99" s="165">
        <v>0.98299999999999998</v>
      </c>
      <c r="K99" s="165"/>
      <c r="L99" s="166"/>
      <c r="M99" s="1828"/>
      <c r="N99" s="167"/>
    </row>
    <row r="100" spans="1:14">
      <c r="A100" s="161"/>
      <c r="B100" s="162"/>
      <c r="C100" s="1070"/>
      <c r="D100" s="1070"/>
      <c r="E100" s="1070"/>
      <c r="F100" s="1070"/>
      <c r="G100" s="163">
        <v>43919</v>
      </c>
      <c r="H100" s="164">
        <v>16</v>
      </c>
      <c r="I100" s="1070" t="s">
        <v>1481</v>
      </c>
      <c r="J100" s="165">
        <v>0.998</v>
      </c>
      <c r="K100" s="165"/>
      <c r="L100" s="166"/>
      <c r="M100" s="1828"/>
      <c r="N100" s="167"/>
    </row>
    <row r="101" spans="1:14">
      <c r="A101" s="161"/>
      <c r="B101" s="162"/>
      <c r="C101" s="1070"/>
      <c r="D101" s="1070"/>
      <c r="E101" s="1070"/>
      <c r="F101" s="1070"/>
      <c r="G101" s="163">
        <v>43919</v>
      </c>
      <c r="H101" s="164">
        <v>17</v>
      </c>
      <c r="I101" s="1070" t="s">
        <v>1412</v>
      </c>
      <c r="J101" s="165">
        <v>0.99299999999999999</v>
      </c>
      <c r="K101" s="165"/>
      <c r="L101" s="166"/>
      <c r="M101" s="1828"/>
      <c r="N101" s="167"/>
    </row>
    <row r="102" spans="1:14">
      <c r="A102" s="168"/>
      <c r="B102" s="169"/>
      <c r="C102" s="170"/>
      <c r="D102" s="170"/>
      <c r="E102" s="170"/>
      <c r="F102" s="170"/>
      <c r="G102" s="171">
        <v>43919</v>
      </c>
      <c r="H102" s="172">
        <v>18</v>
      </c>
      <c r="I102" s="170" t="s">
        <v>1819</v>
      </c>
      <c r="J102" s="173">
        <v>0.91100000000000003</v>
      </c>
      <c r="K102" s="173"/>
      <c r="L102" s="174"/>
      <c r="M102" s="1831"/>
      <c r="N102" s="175"/>
    </row>
    <row r="103" spans="1:14">
      <c r="A103" s="176" t="s">
        <v>63</v>
      </c>
      <c r="B103" s="177" t="s">
        <v>332</v>
      </c>
      <c r="C103" s="1832" t="s">
        <v>1820</v>
      </c>
      <c r="D103" s="1832">
        <v>43920</v>
      </c>
      <c r="E103" s="1833">
        <v>14</v>
      </c>
      <c r="F103" s="1833">
        <v>6</v>
      </c>
      <c r="G103" s="319">
        <v>43920</v>
      </c>
      <c r="H103" s="320">
        <v>9</v>
      </c>
      <c r="I103" s="1074" t="s">
        <v>1821</v>
      </c>
      <c r="J103" s="307">
        <v>0.83599999999999997</v>
      </c>
      <c r="K103" s="189">
        <f>SUM(J103:J109)</f>
        <v>5.8849999999999998</v>
      </c>
      <c r="L103" s="307">
        <f>K103</f>
        <v>5.8849999999999998</v>
      </c>
      <c r="M103" s="1844" t="s">
        <v>1822</v>
      </c>
      <c r="N103" s="1837" t="s">
        <v>1823</v>
      </c>
    </row>
    <row r="104" spans="1:14">
      <c r="A104" s="161"/>
      <c r="B104" s="162" t="s">
        <v>260</v>
      </c>
      <c r="C104" s="1829"/>
      <c r="D104" s="1829"/>
      <c r="E104" s="1830"/>
      <c r="F104" s="1830"/>
      <c r="G104" s="321">
        <v>43920</v>
      </c>
      <c r="H104" s="322">
        <v>10</v>
      </c>
      <c r="I104" s="546" t="s">
        <v>1555</v>
      </c>
      <c r="J104" s="271">
        <v>0.98</v>
      </c>
      <c r="K104" s="58"/>
      <c r="L104" s="186"/>
      <c r="M104" s="1835"/>
      <c r="N104" s="1845"/>
    </row>
    <row r="105" spans="1:14">
      <c r="A105" s="161"/>
      <c r="B105" s="162" t="s">
        <v>55</v>
      </c>
      <c r="C105" s="1829"/>
      <c r="D105" s="1829"/>
      <c r="E105" s="1830"/>
      <c r="F105" s="1830"/>
      <c r="G105" s="321">
        <v>43920</v>
      </c>
      <c r="H105" s="322">
        <v>11</v>
      </c>
      <c r="I105" s="546" t="s">
        <v>1824</v>
      </c>
      <c r="J105" s="271">
        <v>0.46100000000000002</v>
      </c>
      <c r="K105" s="58"/>
      <c r="L105" s="186"/>
      <c r="M105" s="1835"/>
      <c r="N105" s="1845"/>
    </row>
    <row r="106" spans="1:14">
      <c r="A106" s="161"/>
      <c r="B106" s="162"/>
      <c r="C106" s="1070"/>
      <c r="D106" s="1070"/>
      <c r="E106" s="1070"/>
      <c r="F106" s="1070"/>
      <c r="G106" s="321">
        <v>43920</v>
      </c>
      <c r="H106" s="322">
        <v>12</v>
      </c>
      <c r="I106" s="546" t="s">
        <v>1825</v>
      </c>
      <c r="J106" s="271">
        <v>0.74099999999999999</v>
      </c>
      <c r="K106" s="58"/>
      <c r="L106" s="186"/>
      <c r="M106" s="1835" t="s">
        <v>1826</v>
      </c>
      <c r="N106" s="1845"/>
    </row>
    <row r="107" spans="1:14">
      <c r="A107" s="161"/>
      <c r="B107" s="162"/>
      <c r="C107" s="1070"/>
      <c r="D107" s="1070"/>
      <c r="E107" s="1070"/>
      <c r="F107" s="1070"/>
      <c r="G107" s="321">
        <v>43920</v>
      </c>
      <c r="H107" s="322">
        <v>13</v>
      </c>
      <c r="I107" s="546" t="s">
        <v>1456</v>
      </c>
      <c r="J107" s="271">
        <v>0.98699999999999999</v>
      </c>
      <c r="K107" s="58"/>
      <c r="L107" s="186"/>
      <c r="M107" s="1835"/>
      <c r="N107" s="1845"/>
    </row>
    <row r="108" spans="1:14">
      <c r="A108" s="161"/>
      <c r="B108" s="162"/>
      <c r="C108" s="1070"/>
      <c r="D108" s="1070"/>
      <c r="E108" s="1070"/>
      <c r="F108" s="1070"/>
      <c r="G108" s="321">
        <v>43920</v>
      </c>
      <c r="H108" s="322">
        <v>14</v>
      </c>
      <c r="I108" s="546" t="s">
        <v>1392</v>
      </c>
      <c r="J108" s="271">
        <v>0.99299999999999999</v>
      </c>
      <c r="K108" s="58"/>
      <c r="L108" s="186"/>
      <c r="M108" s="1835"/>
      <c r="N108" s="1845"/>
    </row>
    <row r="109" spans="1:14">
      <c r="A109" s="168"/>
      <c r="B109" s="169"/>
      <c r="C109" s="170"/>
      <c r="D109" s="170"/>
      <c r="E109" s="1070"/>
      <c r="F109" s="1070"/>
      <c r="G109" s="323">
        <v>43920</v>
      </c>
      <c r="H109" s="324">
        <v>15</v>
      </c>
      <c r="I109" s="236" t="s">
        <v>1827</v>
      </c>
      <c r="J109" s="271">
        <v>0.88700000000000001</v>
      </c>
      <c r="K109" s="58"/>
      <c r="L109" s="183"/>
      <c r="M109" s="1846"/>
      <c r="N109" s="1838"/>
    </row>
    <row r="110" spans="1:14">
      <c r="A110" s="162"/>
      <c r="B110" s="162"/>
      <c r="C110" s="1070"/>
      <c r="D110" s="1070"/>
      <c r="E110" s="190" t="s">
        <v>1584</v>
      </c>
      <c r="F110" s="190">
        <f>SUM(F2:F109)</f>
        <v>79.599999999999994</v>
      </c>
      <c r="G110" s="162"/>
      <c r="H110" s="1070"/>
      <c r="I110" s="1070"/>
      <c r="J110" s="191" t="s">
        <v>1584</v>
      </c>
      <c r="K110" s="318">
        <f>SUM(K2:K109)</f>
        <v>76.945000000000007</v>
      </c>
      <c r="L110" s="192">
        <f>SUM(L2:L109)</f>
        <v>76.945000000000007</v>
      </c>
      <c r="M110" s="1065"/>
      <c r="N110" s="1065"/>
    </row>
    <row r="113" spans="5:8">
      <c r="E113" t="s">
        <v>1828</v>
      </c>
      <c r="F113">
        <v>61.1</v>
      </c>
      <c r="G113" s="303">
        <f>H113/F113</f>
        <v>2481.9967266775775</v>
      </c>
      <c r="H113">
        <v>151650</v>
      </c>
    </row>
    <row r="114" spans="5:8">
      <c r="E114" t="s">
        <v>1829</v>
      </c>
      <c r="F114">
        <v>18.5</v>
      </c>
      <c r="G114">
        <f>H114/F114</f>
        <v>2482</v>
      </c>
      <c r="H114">
        <v>45917</v>
      </c>
    </row>
    <row r="115" spans="5:8">
      <c r="F115">
        <f>SUM(F113:F114)</f>
        <v>79.599999999999994</v>
      </c>
    </row>
  </sheetData>
  <mergeCells count="49">
    <mergeCell ref="N103:N109"/>
    <mergeCell ref="M106:M109"/>
    <mergeCell ref="M91:M92"/>
    <mergeCell ref="M93:M97"/>
    <mergeCell ref="M98:M102"/>
    <mergeCell ref="C103:C105"/>
    <mergeCell ref="D103:D105"/>
    <mergeCell ref="E103:E105"/>
    <mergeCell ref="F103:F105"/>
    <mergeCell ref="M103:M105"/>
    <mergeCell ref="M79:M81"/>
    <mergeCell ref="M83:M86"/>
    <mergeCell ref="D87:D88"/>
    <mergeCell ref="E87:E88"/>
    <mergeCell ref="F87:F88"/>
    <mergeCell ref="M87:M90"/>
    <mergeCell ref="D69:D70"/>
    <mergeCell ref="E69:E70"/>
    <mergeCell ref="F69:F70"/>
    <mergeCell ref="M69:M71"/>
    <mergeCell ref="M72:M76"/>
    <mergeCell ref="M77:M78"/>
    <mergeCell ref="N51:N52"/>
    <mergeCell ref="M53:M55"/>
    <mergeCell ref="M56:M60"/>
    <mergeCell ref="M61:M63"/>
    <mergeCell ref="N61:N63"/>
    <mergeCell ref="M64:M68"/>
    <mergeCell ref="M51:M52"/>
    <mergeCell ref="M34:M35"/>
    <mergeCell ref="M36:M38"/>
    <mergeCell ref="M39:M42"/>
    <mergeCell ref="M43:M45"/>
    <mergeCell ref="M48:M50"/>
    <mergeCell ref="M32:M33"/>
    <mergeCell ref="C2:C3"/>
    <mergeCell ref="D2:D3"/>
    <mergeCell ref="E2:E3"/>
    <mergeCell ref="F2:F3"/>
    <mergeCell ref="M2:M6"/>
    <mergeCell ref="D7:D8"/>
    <mergeCell ref="E7:E8"/>
    <mergeCell ref="F7:F8"/>
    <mergeCell ref="M7:M11"/>
    <mergeCell ref="M12:M16"/>
    <mergeCell ref="M17:M18"/>
    <mergeCell ref="M21:M24"/>
    <mergeCell ref="M26:M28"/>
    <mergeCell ref="M29:M3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workbookViewId="0">
      <pane xSplit="14" ySplit="1" topLeftCell="O119" activePane="bottomRight" state="frozen"/>
      <selection pane="topRight"/>
      <selection pane="bottomLeft"/>
      <selection pane="bottomRight" activeCell="M134" sqref="M134"/>
    </sheetView>
  </sheetViews>
  <sheetFormatPr baseColWidth="10" defaultColWidth="11.1796875" defaultRowHeight="14.5"/>
  <cols>
    <col min="1" max="1" width="11.1796875" style="5"/>
    <col min="2" max="2" width="9.81640625" style="5" bestFit="1" customWidth="1"/>
    <col min="3" max="4" width="11.1796875" style="5"/>
    <col min="5" max="5" width="8.7265625" style="5" bestFit="1" customWidth="1"/>
    <col min="6" max="6" width="11.1796875" style="5"/>
    <col min="7" max="7" width="9.453125" style="5" bestFit="1" customWidth="1"/>
    <col min="8" max="8" width="5.26953125" style="12" bestFit="1" customWidth="1"/>
    <col min="9" max="10" width="5.1796875" style="5" bestFit="1" customWidth="1"/>
    <col min="11" max="11" width="7.453125" style="5" bestFit="1" customWidth="1"/>
    <col min="12" max="12" width="7.453125" style="5" customWidth="1"/>
    <col min="13" max="13" width="17.453125" style="5" bestFit="1" customWidth="1"/>
    <col min="14" max="14" width="74.1796875" style="5" customWidth="1"/>
    <col min="15" max="16384" width="11.1796875" style="5"/>
  </cols>
  <sheetData>
    <row r="1" spans="1:14" ht="43.5">
      <c r="A1" s="14" t="s">
        <v>1349</v>
      </c>
      <c r="B1" s="14" t="s">
        <v>213</v>
      </c>
      <c r="C1" s="14" t="s">
        <v>214</v>
      </c>
      <c r="D1" s="14" t="s">
        <v>1722</v>
      </c>
      <c r="E1" s="14" t="s">
        <v>1350</v>
      </c>
      <c r="F1" s="15" t="s">
        <v>1351</v>
      </c>
      <c r="G1" s="14" t="s">
        <v>1830</v>
      </c>
      <c r="H1" s="14" t="s">
        <v>1328</v>
      </c>
      <c r="I1" s="16"/>
      <c r="J1" s="14"/>
      <c r="K1" s="16" t="s">
        <v>236</v>
      </c>
      <c r="L1" s="18" t="s">
        <v>1831</v>
      </c>
      <c r="M1" s="17" t="s">
        <v>1832</v>
      </c>
      <c r="N1" s="18" t="s">
        <v>224</v>
      </c>
    </row>
    <row r="2" spans="1:14">
      <c r="A2" s="19" t="s">
        <v>914</v>
      </c>
      <c r="B2" s="20" t="s">
        <v>260</v>
      </c>
      <c r="C2" s="21">
        <v>43929</v>
      </c>
      <c r="D2" s="21">
        <v>43923</v>
      </c>
      <c r="E2" s="20">
        <v>10</v>
      </c>
      <c r="F2" s="22">
        <v>7.6</v>
      </c>
      <c r="G2" s="34">
        <v>43923</v>
      </c>
      <c r="H2" s="78">
        <v>9</v>
      </c>
      <c r="I2" s="35" t="s">
        <v>1833</v>
      </c>
      <c r="J2" s="36">
        <v>0.78200000000000003</v>
      </c>
      <c r="K2" s="37">
        <f>SUM(J2:J11)</f>
        <v>7.2689999999999992</v>
      </c>
      <c r="L2" s="37">
        <v>0.33</v>
      </c>
      <c r="M2" s="37">
        <f>K2</f>
        <v>7.2689999999999992</v>
      </c>
      <c r="N2" s="38"/>
    </row>
    <row r="3" spans="1:14">
      <c r="A3" s="19"/>
      <c r="B3" s="20" t="s">
        <v>332</v>
      </c>
      <c r="C3" s="22"/>
      <c r="D3" s="22"/>
      <c r="E3" s="20"/>
      <c r="F3" s="22"/>
      <c r="G3" s="34">
        <v>43923</v>
      </c>
      <c r="H3" s="78">
        <v>10</v>
      </c>
      <c r="I3" s="35" t="s">
        <v>1834</v>
      </c>
      <c r="J3" s="36">
        <v>0.98099999999999998</v>
      </c>
      <c r="K3" s="12"/>
      <c r="L3" s="12"/>
      <c r="M3" s="12"/>
      <c r="N3" s="38"/>
    </row>
    <row r="4" spans="1:14">
      <c r="A4" s="19"/>
      <c r="B4" s="20"/>
      <c r="C4" s="22"/>
      <c r="D4" s="22"/>
      <c r="E4" s="20"/>
      <c r="F4" s="22"/>
      <c r="G4" s="34">
        <v>43923</v>
      </c>
      <c r="H4" s="78">
        <v>11</v>
      </c>
      <c r="I4" s="35" t="s">
        <v>1835</v>
      </c>
      <c r="J4" s="36">
        <v>0.91200000000000003</v>
      </c>
      <c r="K4" s="12"/>
      <c r="L4" s="12"/>
      <c r="M4" s="12"/>
      <c r="N4" s="38"/>
    </row>
    <row r="5" spans="1:14">
      <c r="A5" s="19"/>
      <c r="B5" s="20"/>
      <c r="C5" s="22"/>
      <c r="D5" s="22"/>
      <c r="E5" s="20"/>
      <c r="F5" s="22"/>
      <c r="G5" s="34">
        <v>43923</v>
      </c>
      <c r="H5" s="78">
        <v>12</v>
      </c>
      <c r="I5" s="35" t="s">
        <v>1836</v>
      </c>
      <c r="J5" s="36">
        <v>0.40400000000000003</v>
      </c>
      <c r="K5" s="12"/>
      <c r="L5" s="12"/>
      <c r="M5" s="12"/>
      <c r="N5" s="38"/>
    </row>
    <row r="6" spans="1:14">
      <c r="A6" s="19"/>
      <c r="B6" s="20"/>
      <c r="C6" s="22"/>
      <c r="D6" s="22"/>
      <c r="E6" s="20"/>
      <c r="F6" s="22"/>
      <c r="G6" s="34">
        <v>43923</v>
      </c>
      <c r="H6" s="78">
        <v>13</v>
      </c>
      <c r="I6" s="35" t="s">
        <v>1397</v>
      </c>
      <c r="J6" s="36">
        <v>0.99399999999999999</v>
      </c>
      <c r="K6" s="12"/>
      <c r="L6" s="12"/>
      <c r="M6" s="12"/>
      <c r="N6" s="38"/>
    </row>
    <row r="7" spans="1:14">
      <c r="A7" s="19"/>
      <c r="B7" s="20"/>
      <c r="C7" s="22"/>
      <c r="D7" s="22"/>
      <c r="E7" s="20"/>
      <c r="F7" s="22"/>
      <c r="G7" s="34">
        <v>43923</v>
      </c>
      <c r="H7" s="78">
        <v>14</v>
      </c>
      <c r="I7" s="35" t="s">
        <v>1837</v>
      </c>
      <c r="J7" s="36">
        <v>0.98399999999999999</v>
      </c>
      <c r="K7" s="12"/>
      <c r="L7" s="12"/>
      <c r="M7" s="12"/>
      <c r="N7" s="38"/>
    </row>
    <row r="8" spans="1:14">
      <c r="A8" s="19"/>
      <c r="B8" s="20"/>
      <c r="C8" s="22"/>
      <c r="D8" s="22"/>
      <c r="E8" s="20"/>
      <c r="F8" s="22"/>
      <c r="G8" s="34">
        <v>43923</v>
      </c>
      <c r="H8" s="78">
        <v>15</v>
      </c>
      <c r="I8" s="35" t="s">
        <v>1838</v>
      </c>
      <c r="J8" s="36">
        <v>0.24099999999999999</v>
      </c>
      <c r="K8" s="12"/>
      <c r="L8" s="12"/>
      <c r="M8" s="12"/>
      <c r="N8" s="38"/>
    </row>
    <row r="9" spans="1:14">
      <c r="A9" s="19"/>
      <c r="B9" s="20"/>
      <c r="C9" s="22"/>
      <c r="D9" s="22"/>
      <c r="E9" s="20"/>
      <c r="F9" s="22"/>
      <c r="G9" s="34">
        <v>43923</v>
      </c>
      <c r="H9" s="78">
        <v>16</v>
      </c>
      <c r="I9" s="35" t="s">
        <v>1839</v>
      </c>
      <c r="J9" s="36">
        <v>0.86299999999999999</v>
      </c>
      <c r="K9" s="12"/>
      <c r="L9" s="12"/>
      <c r="M9" s="12"/>
      <c r="N9" s="38"/>
    </row>
    <row r="10" spans="1:14">
      <c r="A10" s="19"/>
      <c r="B10" s="20"/>
      <c r="C10" s="22"/>
      <c r="D10" s="22"/>
      <c r="E10" s="20"/>
      <c r="F10" s="22"/>
      <c r="G10" s="34">
        <v>43923</v>
      </c>
      <c r="H10" s="78">
        <v>17</v>
      </c>
      <c r="I10" s="35" t="s">
        <v>1771</v>
      </c>
      <c r="J10" s="36">
        <v>0.98599999999999999</v>
      </c>
      <c r="K10" s="12"/>
      <c r="L10" s="12"/>
      <c r="M10" s="12"/>
      <c r="N10" s="38"/>
    </row>
    <row r="11" spans="1:14">
      <c r="A11" s="23"/>
      <c r="B11" s="24"/>
      <c r="C11" s="25"/>
      <c r="D11" s="25"/>
      <c r="E11" s="24"/>
      <c r="F11" s="25"/>
      <c r="G11" s="39">
        <v>43923</v>
      </c>
      <c r="H11" s="79">
        <v>18</v>
      </c>
      <c r="I11" s="40" t="s">
        <v>1840</v>
      </c>
      <c r="J11" s="41">
        <v>0.122</v>
      </c>
      <c r="K11" s="1077"/>
      <c r="L11" s="12"/>
      <c r="M11" s="12"/>
      <c r="N11" s="38"/>
    </row>
    <row r="12" spans="1:14">
      <c r="A12" s="19" t="s">
        <v>883</v>
      </c>
      <c r="B12" s="20" t="s">
        <v>260</v>
      </c>
      <c r="C12" s="21">
        <v>43931</v>
      </c>
      <c r="D12" s="21">
        <v>43924</v>
      </c>
      <c r="E12" s="20">
        <v>10.25</v>
      </c>
      <c r="F12" s="22">
        <v>6.7</v>
      </c>
      <c r="G12" s="26">
        <v>43924</v>
      </c>
      <c r="H12" s="12">
        <v>10</v>
      </c>
      <c r="I12" s="12">
        <v>3293</v>
      </c>
      <c r="J12" s="12">
        <v>0.92</v>
      </c>
      <c r="K12" s="12">
        <f>SUM(J12:J21)</f>
        <v>6.36</v>
      </c>
      <c r="L12" s="1078">
        <v>0.34</v>
      </c>
      <c r="M12" s="1078">
        <f>K12</f>
        <v>6.36</v>
      </c>
      <c r="N12" s="42"/>
    </row>
    <row r="13" spans="1:14">
      <c r="A13" s="19"/>
      <c r="B13" s="20" t="s">
        <v>332</v>
      </c>
      <c r="C13" s="22"/>
      <c r="D13" s="22"/>
      <c r="E13" s="20"/>
      <c r="F13" s="22"/>
      <c r="G13" s="26">
        <v>43924</v>
      </c>
      <c r="H13" s="12">
        <v>11</v>
      </c>
      <c r="I13" s="12">
        <v>3568</v>
      </c>
      <c r="J13" s="12">
        <v>0.99</v>
      </c>
      <c r="K13" s="12"/>
      <c r="L13" s="12"/>
      <c r="M13" s="12"/>
      <c r="N13" s="43"/>
    </row>
    <row r="14" spans="1:14">
      <c r="A14" s="19"/>
      <c r="B14" s="20" t="s">
        <v>55</v>
      </c>
      <c r="C14" s="22"/>
      <c r="D14" s="22"/>
      <c r="E14" s="20"/>
      <c r="F14" s="22"/>
      <c r="G14" s="26">
        <v>43924</v>
      </c>
      <c r="H14" s="12">
        <v>12</v>
      </c>
      <c r="I14" s="12">
        <v>195</v>
      </c>
      <c r="J14" s="12">
        <v>0.05</v>
      </c>
      <c r="K14" s="12"/>
      <c r="L14" s="12"/>
      <c r="M14" s="12"/>
      <c r="N14" s="43"/>
    </row>
    <row r="15" spans="1:14">
      <c r="A15" s="19"/>
      <c r="B15" s="20"/>
      <c r="C15" s="22"/>
      <c r="D15" s="22"/>
      <c r="E15" s="20"/>
      <c r="F15" s="22"/>
      <c r="G15" s="26">
        <v>43924</v>
      </c>
      <c r="H15" s="12">
        <v>13</v>
      </c>
      <c r="I15" s="12">
        <v>2055</v>
      </c>
      <c r="J15" s="12">
        <v>0.56999999999999995</v>
      </c>
      <c r="K15" s="12"/>
      <c r="L15" s="12"/>
      <c r="M15" s="12"/>
      <c r="N15" s="43"/>
    </row>
    <row r="16" spans="1:14">
      <c r="A16" s="19"/>
      <c r="B16" s="20"/>
      <c r="C16" s="22"/>
      <c r="D16" s="22"/>
      <c r="E16" s="20"/>
      <c r="F16" s="22"/>
      <c r="G16" s="26">
        <v>43924</v>
      </c>
      <c r="H16" s="12">
        <v>14</v>
      </c>
      <c r="I16" s="12">
        <v>3538</v>
      </c>
      <c r="J16" s="12">
        <v>0.98</v>
      </c>
      <c r="K16" s="12"/>
      <c r="L16" s="12"/>
      <c r="M16" s="12"/>
      <c r="N16" s="43"/>
    </row>
    <row r="17" spans="1:14">
      <c r="A17" s="19"/>
      <c r="B17" s="20"/>
      <c r="C17" s="22"/>
      <c r="D17" s="22"/>
      <c r="E17" s="20"/>
      <c r="F17" s="22"/>
      <c r="G17" s="26">
        <v>43924</v>
      </c>
      <c r="H17" s="12">
        <v>15</v>
      </c>
      <c r="I17" s="12">
        <v>3576</v>
      </c>
      <c r="J17" s="12">
        <v>0.99</v>
      </c>
      <c r="K17" s="12"/>
      <c r="L17" s="12"/>
      <c r="M17" s="12"/>
      <c r="N17" s="43"/>
    </row>
    <row r="18" spans="1:14">
      <c r="A18" s="19"/>
      <c r="B18" s="20"/>
      <c r="C18" s="22"/>
      <c r="D18" s="22"/>
      <c r="E18" s="20"/>
      <c r="F18" s="22"/>
      <c r="G18" s="26">
        <v>43924</v>
      </c>
      <c r="H18" s="12">
        <v>16</v>
      </c>
      <c r="I18" s="12">
        <v>120</v>
      </c>
      <c r="J18" s="12">
        <v>0.03</v>
      </c>
      <c r="K18" s="12"/>
      <c r="L18" s="12"/>
      <c r="M18" s="12"/>
      <c r="N18" s="43"/>
    </row>
    <row r="19" spans="1:14">
      <c r="A19" s="19"/>
      <c r="B19" s="20"/>
      <c r="C19" s="22"/>
      <c r="D19" s="22"/>
      <c r="E19" s="20"/>
      <c r="F19" s="22"/>
      <c r="G19" s="26">
        <v>43924</v>
      </c>
      <c r="H19" s="12">
        <v>17</v>
      </c>
      <c r="I19" s="12">
        <v>2768</v>
      </c>
      <c r="J19" s="12">
        <v>0.77</v>
      </c>
      <c r="K19" s="12"/>
      <c r="L19" s="12"/>
      <c r="M19" s="12"/>
      <c r="N19" s="43"/>
    </row>
    <row r="20" spans="1:14">
      <c r="A20" s="19"/>
      <c r="B20" s="20"/>
      <c r="C20" s="22"/>
      <c r="D20" s="22"/>
      <c r="E20" s="20"/>
      <c r="F20" s="22"/>
      <c r="G20" s="26">
        <v>43924</v>
      </c>
      <c r="H20" s="12">
        <v>18</v>
      </c>
      <c r="I20" s="12">
        <v>3585</v>
      </c>
      <c r="J20" s="12">
        <v>1</v>
      </c>
      <c r="K20" s="12"/>
      <c r="L20" s="12"/>
      <c r="M20" s="12"/>
      <c r="N20" s="43"/>
    </row>
    <row r="21" spans="1:14">
      <c r="A21" s="23"/>
      <c r="B21" s="24"/>
      <c r="C21" s="25"/>
      <c r="D21" s="25"/>
      <c r="E21" s="24"/>
      <c r="F21" s="25"/>
      <c r="G21" s="27">
        <v>43924</v>
      </c>
      <c r="H21" s="1077">
        <v>19</v>
      </c>
      <c r="I21" s="1077">
        <v>209</v>
      </c>
      <c r="J21" s="1077">
        <v>0.06</v>
      </c>
      <c r="K21" s="1077"/>
      <c r="L21" s="12"/>
      <c r="M21" s="12"/>
      <c r="N21" s="43"/>
    </row>
    <row r="22" spans="1:14">
      <c r="A22" s="28" t="s">
        <v>1841</v>
      </c>
      <c r="B22" s="29" t="s">
        <v>260</v>
      </c>
      <c r="C22" s="30">
        <v>43981</v>
      </c>
      <c r="D22" s="30">
        <v>43925</v>
      </c>
      <c r="E22" s="29">
        <v>5.73</v>
      </c>
      <c r="F22" s="31">
        <v>4.7</v>
      </c>
      <c r="G22" s="45">
        <v>43925</v>
      </c>
      <c r="H22" s="80">
        <v>14</v>
      </c>
      <c r="I22" s="46" t="s">
        <v>1842</v>
      </c>
      <c r="J22" s="47">
        <v>0.48699999999999999</v>
      </c>
      <c r="K22" s="48">
        <f>SUM(J22:J24)</f>
        <v>2.214</v>
      </c>
      <c r="L22" s="48"/>
      <c r="M22" s="48">
        <f>K22</f>
        <v>2.214</v>
      </c>
      <c r="N22" s="42"/>
    </row>
    <row r="23" spans="1:14">
      <c r="A23" s="19"/>
      <c r="B23" s="20" t="s">
        <v>332</v>
      </c>
      <c r="C23" s="22"/>
      <c r="D23" s="22"/>
      <c r="E23" s="20"/>
      <c r="F23" s="22"/>
      <c r="G23" s="34">
        <v>43925</v>
      </c>
      <c r="H23" s="78">
        <v>15</v>
      </c>
      <c r="I23" s="35" t="s">
        <v>1843</v>
      </c>
      <c r="J23" s="36">
        <v>0.98899999999999999</v>
      </c>
      <c r="K23" s="12"/>
      <c r="L23" s="12"/>
      <c r="M23" s="12"/>
      <c r="N23" s="43"/>
    </row>
    <row r="24" spans="1:14">
      <c r="A24" s="23"/>
      <c r="B24" s="24" t="s">
        <v>55</v>
      </c>
      <c r="C24" s="25"/>
      <c r="D24" s="25"/>
      <c r="E24" s="24"/>
      <c r="F24" s="25"/>
      <c r="G24" s="39">
        <v>43925</v>
      </c>
      <c r="H24" s="79">
        <v>16</v>
      </c>
      <c r="I24" s="40" t="s">
        <v>1625</v>
      </c>
      <c r="J24" s="41">
        <v>0.73799999999999999</v>
      </c>
      <c r="K24" s="1077"/>
      <c r="L24" s="12"/>
      <c r="M24" s="12"/>
      <c r="N24" s="43"/>
    </row>
    <row r="25" spans="1:14" ht="29">
      <c r="A25" s="28" t="s">
        <v>877</v>
      </c>
      <c r="B25" s="29" t="s">
        <v>260</v>
      </c>
      <c r="C25" s="30">
        <v>43964</v>
      </c>
      <c r="D25" s="30">
        <v>43926</v>
      </c>
      <c r="E25" s="29">
        <v>7.45</v>
      </c>
      <c r="F25" s="31">
        <v>4.3</v>
      </c>
      <c r="G25" s="45">
        <v>43926</v>
      </c>
      <c r="H25" s="80">
        <v>10</v>
      </c>
      <c r="I25" s="46" t="s">
        <v>152</v>
      </c>
      <c r="J25" s="47">
        <v>0.55000000000000004</v>
      </c>
      <c r="K25" s="48">
        <f>SUM(J25:J32)</f>
        <v>6.1639999999999997</v>
      </c>
      <c r="L25" s="48">
        <v>0.62</v>
      </c>
      <c r="M25" s="48">
        <f>K25</f>
        <v>6.1639999999999997</v>
      </c>
      <c r="N25" s="42"/>
    </row>
    <row r="26" spans="1:14">
      <c r="A26" s="19"/>
      <c r="B26" s="20" t="s">
        <v>332</v>
      </c>
      <c r="C26" s="22"/>
      <c r="D26" s="22"/>
      <c r="E26" s="20"/>
      <c r="F26" s="22"/>
      <c r="G26" s="34">
        <v>43926</v>
      </c>
      <c r="H26" s="78">
        <v>11</v>
      </c>
      <c r="I26" s="35" t="s">
        <v>1513</v>
      </c>
      <c r="J26" s="36">
        <v>0.996</v>
      </c>
      <c r="K26" s="12"/>
      <c r="L26" s="12"/>
      <c r="M26" s="12"/>
      <c r="N26" s="49"/>
    </row>
    <row r="27" spans="1:14">
      <c r="A27" s="19"/>
      <c r="B27" s="20" t="s">
        <v>55</v>
      </c>
      <c r="C27" s="22"/>
      <c r="D27" s="22"/>
      <c r="E27" s="20"/>
      <c r="F27" s="22"/>
      <c r="G27" s="34">
        <v>43926</v>
      </c>
      <c r="H27" s="78">
        <v>12</v>
      </c>
      <c r="I27" s="35" t="s">
        <v>1381</v>
      </c>
      <c r="J27" s="36">
        <v>0.99099999999999999</v>
      </c>
      <c r="K27" s="12"/>
      <c r="L27" s="12"/>
      <c r="M27" s="12"/>
      <c r="N27" s="49"/>
    </row>
    <row r="28" spans="1:14">
      <c r="A28" s="19"/>
      <c r="B28" s="20"/>
      <c r="C28" s="22"/>
      <c r="D28" s="22"/>
      <c r="E28" s="20"/>
      <c r="F28" s="22"/>
      <c r="G28" s="34">
        <v>43926</v>
      </c>
      <c r="H28" s="78">
        <v>13</v>
      </c>
      <c r="I28" s="35" t="s">
        <v>1466</v>
      </c>
      <c r="J28" s="36">
        <v>0.98699999999999999</v>
      </c>
      <c r="K28" s="12"/>
      <c r="L28" s="12"/>
      <c r="M28" s="12"/>
      <c r="N28" s="49"/>
    </row>
    <row r="29" spans="1:14">
      <c r="A29" s="19"/>
      <c r="B29" s="20"/>
      <c r="C29" s="22"/>
      <c r="D29" s="22"/>
      <c r="E29" s="20"/>
      <c r="F29" s="22"/>
      <c r="G29" s="34">
        <v>43926</v>
      </c>
      <c r="H29" s="78">
        <v>14</v>
      </c>
      <c r="I29" s="35" t="s">
        <v>1844</v>
      </c>
      <c r="J29" s="36">
        <v>0.59499999999999997</v>
      </c>
      <c r="K29" s="12"/>
      <c r="L29" s="12"/>
      <c r="M29" s="12"/>
      <c r="N29" s="49"/>
    </row>
    <row r="30" spans="1:14">
      <c r="A30" s="19"/>
      <c r="B30" s="20"/>
      <c r="C30" s="22"/>
      <c r="D30" s="22"/>
      <c r="E30" s="20"/>
      <c r="F30" s="22"/>
      <c r="G30" s="34">
        <v>43926</v>
      </c>
      <c r="H30" s="78">
        <v>16</v>
      </c>
      <c r="I30" s="35" t="s">
        <v>1845</v>
      </c>
      <c r="J30" s="36">
        <v>0.86</v>
      </c>
      <c r="K30" s="12"/>
      <c r="L30" s="12"/>
      <c r="M30" s="12"/>
      <c r="N30" s="49"/>
    </row>
    <row r="31" spans="1:14">
      <c r="A31" s="19"/>
      <c r="B31" s="20"/>
      <c r="C31" s="22"/>
      <c r="D31" s="22"/>
      <c r="E31" s="20"/>
      <c r="F31" s="22"/>
      <c r="G31" s="34">
        <v>43926</v>
      </c>
      <c r="H31" s="78">
        <v>17</v>
      </c>
      <c r="I31" s="35" t="s">
        <v>1453</v>
      </c>
      <c r="J31" s="36">
        <v>0.99399999999999999</v>
      </c>
      <c r="K31" s="12"/>
      <c r="L31" s="12"/>
      <c r="M31" s="12"/>
      <c r="N31" s="49"/>
    </row>
    <row r="32" spans="1:14">
      <c r="A32" s="23"/>
      <c r="B32" s="24"/>
      <c r="C32" s="25"/>
      <c r="D32" s="25"/>
      <c r="E32" s="24"/>
      <c r="F32" s="25"/>
      <c r="G32" s="39">
        <v>43926</v>
      </c>
      <c r="H32" s="79">
        <v>18</v>
      </c>
      <c r="I32" s="40" t="s">
        <v>1846</v>
      </c>
      <c r="J32" s="41">
        <v>0.191</v>
      </c>
      <c r="K32" s="1077"/>
      <c r="L32" s="12"/>
      <c r="M32" s="12"/>
      <c r="N32" s="49"/>
    </row>
    <row r="33" spans="1:14">
      <c r="A33" s="28" t="s">
        <v>1145</v>
      </c>
      <c r="B33" s="29" t="s">
        <v>25</v>
      </c>
      <c r="C33" s="30">
        <v>43933</v>
      </c>
      <c r="D33" s="30">
        <v>43927</v>
      </c>
      <c r="E33" s="29">
        <v>3.9</v>
      </c>
      <c r="F33" s="31">
        <v>2.42</v>
      </c>
      <c r="G33" s="45">
        <v>43927</v>
      </c>
      <c r="H33" s="80">
        <v>11</v>
      </c>
      <c r="I33" s="46" t="s">
        <v>1847</v>
      </c>
      <c r="J33" s="47">
        <v>0.75</v>
      </c>
      <c r="K33" s="48">
        <f>SUM(J33:J38)</f>
        <v>4.8209999999999997</v>
      </c>
      <c r="L33" s="48">
        <v>0.1</v>
      </c>
      <c r="M33" s="48">
        <f>SUM(J33:J37)</f>
        <v>4.0169999999999995</v>
      </c>
      <c r="N33" s="42"/>
    </row>
    <row r="34" spans="1:14" ht="29">
      <c r="A34" s="19" t="s">
        <v>1587</v>
      </c>
      <c r="B34" s="20" t="s">
        <v>25</v>
      </c>
      <c r="C34" s="21">
        <v>43933</v>
      </c>
      <c r="D34" s="21">
        <v>43927</v>
      </c>
      <c r="E34" s="20">
        <v>3.4</v>
      </c>
      <c r="F34" s="22">
        <v>2.5</v>
      </c>
      <c r="G34" s="34">
        <v>43927</v>
      </c>
      <c r="H34" s="78">
        <v>12</v>
      </c>
      <c r="I34" s="35" t="s">
        <v>1421</v>
      </c>
      <c r="J34" s="36">
        <v>0.997</v>
      </c>
      <c r="K34" s="12"/>
      <c r="L34" s="12"/>
      <c r="M34" s="12"/>
      <c r="N34" s="49"/>
    </row>
    <row r="35" spans="1:14">
      <c r="A35" s="19"/>
      <c r="B35" s="20"/>
      <c r="C35" s="21"/>
      <c r="D35" s="21"/>
      <c r="E35" s="20"/>
      <c r="F35" s="22"/>
      <c r="G35" s="34">
        <v>43927</v>
      </c>
      <c r="H35" s="78">
        <v>13</v>
      </c>
      <c r="I35" s="35" t="s">
        <v>1848</v>
      </c>
      <c r="J35" s="36">
        <v>0.28699999999999998</v>
      </c>
      <c r="K35" s="12"/>
      <c r="L35" s="12"/>
      <c r="M35" s="12"/>
      <c r="N35" s="49"/>
    </row>
    <row r="36" spans="1:14">
      <c r="A36" s="19"/>
      <c r="B36" s="20"/>
      <c r="C36" s="21"/>
      <c r="D36" s="21"/>
      <c r="E36" s="20"/>
      <c r="F36" s="22"/>
      <c r="G36" s="34">
        <v>43927</v>
      </c>
      <c r="H36" s="78">
        <v>14</v>
      </c>
      <c r="I36" s="35" t="s">
        <v>1849</v>
      </c>
      <c r="J36" s="36">
        <v>0.98399999999999999</v>
      </c>
      <c r="K36" s="12"/>
      <c r="L36" s="12"/>
      <c r="M36" s="12"/>
      <c r="N36" s="49"/>
    </row>
    <row r="37" spans="1:14">
      <c r="A37" s="19"/>
      <c r="B37" s="20"/>
      <c r="C37" s="21"/>
      <c r="D37" s="21"/>
      <c r="E37" s="20"/>
      <c r="F37" s="22"/>
      <c r="G37" s="34">
        <v>43927</v>
      </c>
      <c r="H37" s="78">
        <v>15</v>
      </c>
      <c r="I37" s="35" t="s">
        <v>1850</v>
      </c>
      <c r="J37" s="36">
        <v>0.999</v>
      </c>
      <c r="K37" s="12"/>
      <c r="L37" s="12"/>
      <c r="M37" s="12"/>
      <c r="N37" s="49"/>
    </row>
    <row r="38" spans="1:14">
      <c r="A38" s="23"/>
      <c r="B38" s="24"/>
      <c r="C38" s="32"/>
      <c r="D38" s="32"/>
      <c r="E38" s="24"/>
      <c r="F38" s="25"/>
      <c r="G38" s="60">
        <v>43927</v>
      </c>
      <c r="H38" s="83">
        <v>16</v>
      </c>
      <c r="I38" s="61" t="s">
        <v>1851</v>
      </c>
      <c r="J38" s="62">
        <v>0.80400000000000005</v>
      </c>
      <c r="K38" s="1077"/>
      <c r="L38" s="12"/>
      <c r="M38" s="12"/>
      <c r="N38" s="49" t="s">
        <v>1852</v>
      </c>
    </row>
    <row r="39" spans="1:14" ht="29">
      <c r="A39" s="28" t="s">
        <v>1148</v>
      </c>
      <c r="B39" s="29" t="s">
        <v>260</v>
      </c>
      <c r="C39" s="30">
        <v>43986</v>
      </c>
      <c r="D39" s="30">
        <v>43928</v>
      </c>
      <c r="E39" s="29">
        <v>9.4499999999999993</v>
      </c>
      <c r="F39" s="31">
        <v>7.93</v>
      </c>
      <c r="G39" s="50">
        <v>43928</v>
      </c>
      <c r="H39" s="81">
        <v>10</v>
      </c>
      <c r="I39" s="51" t="s">
        <v>1784</v>
      </c>
      <c r="J39" s="52">
        <v>0.67900000000000005</v>
      </c>
      <c r="K39" s="53">
        <f>SUM(J39:J48)</f>
        <v>6.9219999999999997</v>
      </c>
      <c r="L39" s="307">
        <v>1.01</v>
      </c>
      <c r="M39" s="48">
        <f>SUM(J43:J48)+2</f>
        <v>6.141</v>
      </c>
      <c r="N39" s="54" t="s">
        <v>1853</v>
      </c>
    </row>
    <row r="40" spans="1:14">
      <c r="A40" s="19"/>
      <c r="B40" s="20" t="s">
        <v>332</v>
      </c>
      <c r="C40" s="22"/>
      <c r="D40" s="21">
        <v>43928</v>
      </c>
      <c r="E40" s="20"/>
      <c r="F40" s="22"/>
      <c r="G40" s="55">
        <v>43928</v>
      </c>
      <c r="H40" s="82">
        <v>11</v>
      </c>
      <c r="I40" s="56" t="s">
        <v>1854</v>
      </c>
      <c r="J40" s="57">
        <v>0.81399999999999995</v>
      </c>
      <c r="K40" s="12"/>
      <c r="L40" s="12"/>
      <c r="M40" s="12"/>
      <c r="N40" s="49"/>
    </row>
    <row r="41" spans="1:14">
      <c r="A41" s="19"/>
      <c r="B41" s="20" t="s">
        <v>55</v>
      </c>
      <c r="C41" s="22"/>
      <c r="D41" s="21">
        <v>43928</v>
      </c>
      <c r="E41" s="20"/>
      <c r="F41" s="22"/>
      <c r="G41" s="55">
        <v>43928</v>
      </c>
      <c r="H41" s="82">
        <v>12</v>
      </c>
      <c r="I41" s="56" t="s">
        <v>1521</v>
      </c>
      <c r="J41" s="57">
        <v>0.98599999999999999</v>
      </c>
      <c r="K41" s="12"/>
      <c r="L41" s="12"/>
      <c r="M41" s="12"/>
      <c r="N41" s="49"/>
    </row>
    <row r="42" spans="1:14">
      <c r="A42" s="19"/>
      <c r="B42" s="20"/>
      <c r="C42" s="22"/>
      <c r="D42" s="21"/>
      <c r="E42" s="20"/>
      <c r="F42" s="22"/>
      <c r="G42" s="55">
        <v>43928</v>
      </c>
      <c r="H42" s="82">
        <v>13</v>
      </c>
      <c r="I42" s="56" t="s">
        <v>1855</v>
      </c>
      <c r="J42" s="57">
        <v>0.30199999999999999</v>
      </c>
      <c r="K42" s="12"/>
      <c r="L42" s="12"/>
      <c r="M42" s="12"/>
      <c r="N42" s="49"/>
    </row>
    <row r="43" spans="1:14">
      <c r="A43" s="19"/>
      <c r="B43" s="20"/>
      <c r="C43" s="22"/>
      <c r="D43" s="21"/>
      <c r="E43" s="20"/>
      <c r="F43" s="22"/>
      <c r="G43" s="34">
        <v>43928</v>
      </c>
      <c r="H43" s="78">
        <v>14</v>
      </c>
      <c r="I43" s="35" t="s">
        <v>1856</v>
      </c>
      <c r="J43" s="36">
        <v>0.61799999999999999</v>
      </c>
      <c r="K43" s="12"/>
      <c r="L43" s="12"/>
      <c r="M43" s="12"/>
      <c r="N43" s="49"/>
    </row>
    <row r="44" spans="1:14">
      <c r="A44" s="19"/>
      <c r="B44" s="20"/>
      <c r="C44" s="22"/>
      <c r="D44" s="21"/>
      <c r="E44" s="20"/>
      <c r="F44" s="22"/>
      <c r="G44" s="34">
        <v>43928</v>
      </c>
      <c r="H44" s="78">
        <v>15</v>
      </c>
      <c r="I44" s="35" t="s">
        <v>1421</v>
      </c>
      <c r="J44" s="36">
        <v>0.997</v>
      </c>
      <c r="K44" s="12"/>
      <c r="L44" s="12"/>
      <c r="M44" s="12"/>
      <c r="N44" s="49"/>
    </row>
    <row r="45" spans="1:14">
      <c r="A45" s="19"/>
      <c r="B45" s="20"/>
      <c r="C45" s="22"/>
      <c r="D45" s="21"/>
      <c r="E45" s="20"/>
      <c r="F45" s="22"/>
      <c r="G45" s="34">
        <v>43928</v>
      </c>
      <c r="H45" s="78">
        <v>16</v>
      </c>
      <c r="I45" s="35" t="s">
        <v>1857</v>
      </c>
      <c r="J45" s="36">
        <v>2.7E-2</v>
      </c>
      <c r="K45" s="12"/>
      <c r="L45" s="12"/>
      <c r="M45" s="12"/>
      <c r="N45" s="49"/>
    </row>
    <row r="46" spans="1:14">
      <c r="A46" s="19"/>
      <c r="B46" s="20"/>
      <c r="C46" s="22"/>
      <c r="D46" s="21"/>
      <c r="E46" s="20"/>
      <c r="F46" s="22"/>
      <c r="G46" s="34">
        <v>43928</v>
      </c>
      <c r="H46" s="78">
        <v>17</v>
      </c>
      <c r="I46" s="35" t="s">
        <v>1661</v>
      </c>
      <c r="J46" s="36">
        <v>0.84599999999999997</v>
      </c>
      <c r="K46" s="12"/>
      <c r="L46" s="12"/>
      <c r="M46" s="12"/>
      <c r="N46" s="49"/>
    </row>
    <row r="47" spans="1:14">
      <c r="A47" s="19"/>
      <c r="B47" s="20"/>
      <c r="C47" s="22"/>
      <c r="D47" s="21"/>
      <c r="E47" s="20"/>
      <c r="F47" s="22"/>
      <c r="G47" s="34">
        <v>43928</v>
      </c>
      <c r="H47" s="78">
        <v>18</v>
      </c>
      <c r="I47" s="35" t="s">
        <v>1421</v>
      </c>
      <c r="J47" s="36">
        <v>0.997</v>
      </c>
      <c r="K47" s="12"/>
      <c r="L47" s="12"/>
      <c r="M47" s="12"/>
      <c r="N47" s="49"/>
    </row>
    <row r="48" spans="1:14">
      <c r="A48" s="23"/>
      <c r="B48" s="24"/>
      <c r="C48" s="25"/>
      <c r="D48" s="32"/>
      <c r="E48" s="24"/>
      <c r="F48" s="25"/>
      <c r="G48" s="39">
        <v>43928</v>
      </c>
      <c r="H48" s="79">
        <v>19</v>
      </c>
      <c r="I48" s="40" t="s">
        <v>1858</v>
      </c>
      <c r="J48" s="41">
        <v>0.65600000000000003</v>
      </c>
      <c r="K48" s="1077"/>
      <c r="L48" s="12"/>
      <c r="M48" s="12"/>
      <c r="N48" s="49"/>
    </row>
    <row r="49" spans="1:16">
      <c r="A49" s="28" t="s">
        <v>1588</v>
      </c>
      <c r="B49" s="29" t="s">
        <v>260</v>
      </c>
      <c r="C49" s="30">
        <v>43987</v>
      </c>
      <c r="D49" s="30">
        <v>43930</v>
      </c>
      <c r="E49" s="29">
        <v>7.55</v>
      </c>
      <c r="F49" s="31">
        <v>5.25</v>
      </c>
      <c r="G49" s="45">
        <v>43930</v>
      </c>
      <c r="H49" s="80">
        <v>10</v>
      </c>
      <c r="I49" s="46" t="s">
        <v>1859</v>
      </c>
      <c r="J49" s="47">
        <v>0.86199999999999999</v>
      </c>
      <c r="K49" s="48">
        <f>SUM(J49:J55)</f>
        <v>5.8570000000000002</v>
      </c>
      <c r="L49" s="48">
        <v>-0.61</v>
      </c>
      <c r="M49" s="48">
        <f>K49</f>
        <v>5.8570000000000002</v>
      </c>
      <c r="N49" s="42"/>
    </row>
    <row r="50" spans="1:16">
      <c r="A50" s="19"/>
      <c r="B50" s="20" t="s">
        <v>332</v>
      </c>
      <c r="C50" s="22"/>
      <c r="D50" s="22"/>
      <c r="E50" s="20"/>
      <c r="F50" s="22"/>
      <c r="G50" s="34">
        <v>43930</v>
      </c>
      <c r="H50" s="78">
        <v>11</v>
      </c>
      <c r="I50" s="35" t="s">
        <v>1464</v>
      </c>
      <c r="J50" s="36">
        <v>0.98299999999999998</v>
      </c>
      <c r="K50" s="12"/>
      <c r="L50" s="12"/>
      <c r="M50" s="12"/>
      <c r="N50" s="49"/>
    </row>
    <row r="51" spans="1:16">
      <c r="A51" s="19"/>
      <c r="B51" s="20"/>
      <c r="C51" s="22"/>
      <c r="D51" s="22"/>
      <c r="E51" s="20"/>
      <c r="F51" s="22"/>
      <c r="G51" s="34">
        <v>43930</v>
      </c>
      <c r="H51" s="78">
        <v>12</v>
      </c>
      <c r="I51" s="35" t="s">
        <v>1397</v>
      </c>
      <c r="J51" s="36">
        <v>0.99399999999999999</v>
      </c>
      <c r="K51" s="12"/>
      <c r="L51" s="12"/>
      <c r="M51" s="12"/>
      <c r="N51" s="49"/>
    </row>
    <row r="52" spans="1:16">
      <c r="A52" s="19"/>
      <c r="B52" s="20"/>
      <c r="C52" s="22"/>
      <c r="D52" s="22"/>
      <c r="E52" s="20"/>
      <c r="F52" s="22"/>
      <c r="G52" s="34">
        <v>43930</v>
      </c>
      <c r="H52" s="78">
        <v>13</v>
      </c>
      <c r="I52" s="35" t="s">
        <v>1362</v>
      </c>
      <c r="J52" s="36">
        <v>0.995</v>
      </c>
      <c r="K52" s="12"/>
      <c r="L52" s="12"/>
      <c r="M52" s="12"/>
      <c r="N52" s="49"/>
    </row>
    <row r="53" spans="1:16">
      <c r="A53" s="19"/>
      <c r="B53" s="20"/>
      <c r="C53" s="22"/>
      <c r="D53" s="22"/>
      <c r="E53" s="20"/>
      <c r="F53" s="22"/>
      <c r="G53" s="34">
        <v>43930</v>
      </c>
      <c r="H53" s="78">
        <v>14</v>
      </c>
      <c r="I53" s="35" t="s">
        <v>1860</v>
      </c>
      <c r="J53" s="36">
        <v>0.55000000000000004</v>
      </c>
      <c r="K53" s="12"/>
      <c r="L53" s="12"/>
      <c r="M53" s="12"/>
      <c r="N53" s="49"/>
    </row>
    <row r="54" spans="1:16">
      <c r="A54" s="19"/>
      <c r="B54" s="20"/>
      <c r="C54" s="22"/>
      <c r="D54" s="22"/>
      <c r="E54" s="20"/>
      <c r="F54" s="22"/>
      <c r="G54" s="34">
        <v>43930</v>
      </c>
      <c r="H54" s="78">
        <v>15</v>
      </c>
      <c r="I54" s="35" t="s">
        <v>1861</v>
      </c>
      <c r="J54" s="36">
        <v>0.47799999999999998</v>
      </c>
      <c r="K54" s="12"/>
      <c r="L54" s="12"/>
      <c r="M54" s="12"/>
      <c r="N54" s="49"/>
    </row>
    <row r="55" spans="1:16">
      <c r="A55" s="23"/>
      <c r="B55" s="24"/>
      <c r="C55" s="25"/>
      <c r="D55" s="25"/>
      <c r="E55" s="24"/>
      <c r="F55" s="25"/>
      <c r="G55" s="39">
        <v>43930</v>
      </c>
      <c r="H55" s="79">
        <v>16</v>
      </c>
      <c r="I55" s="40" t="s">
        <v>1362</v>
      </c>
      <c r="J55" s="41">
        <v>0.995</v>
      </c>
      <c r="K55" s="1077"/>
      <c r="L55" s="12"/>
      <c r="M55" s="12"/>
      <c r="N55" s="43"/>
    </row>
    <row r="56" spans="1:16" ht="29">
      <c r="A56" s="20" t="s">
        <v>1590</v>
      </c>
      <c r="B56" s="20" t="s">
        <v>260</v>
      </c>
      <c r="C56" s="21">
        <v>43935</v>
      </c>
      <c r="D56" s="21">
        <v>43929</v>
      </c>
      <c r="E56" s="20">
        <v>14.45</v>
      </c>
      <c r="F56" s="22">
        <v>7.9</v>
      </c>
      <c r="G56" s="55">
        <v>43929</v>
      </c>
      <c r="H56" s="82">
        <v>10</v>
      </c>
      <c r="I56" s="56" t="s">
        <v>1810</v>
      </c>
      <c r="J56" s="57">
        <v>0.97899999999999998</v>
      </c>
      <c r="K56" s="37">
        <f>SUM(J56:J64)</f>
        <v>7.1439999999999992</v>
      </c>
      <c r="L56" s="48">
        <v>0.76</v>
      </c>
      <c r="M56" s="48">
        <f>SUM(J59:J64)</f>
        <v>4.21</v>
      </c>
      <c r="N56" s="54" t="s">
        <v>1862</v>
      </c>
      <c r="O56" s="76">
        <f>SUM(K2:K56)</f>
        <v>46.750999999999991</v>
      </c>
      <c r="P56" s="76">
        <f>SUM(M2:M56)</f>
        <v>42.231999999999999</v>
      </c>
    </row>
    <row r="57" spans="1:16">
      <c r="A57" s="20"/>
      <c r="B57" s="20" t="s">
        <v>332</v>
      </c>
      <c r="C57" s="22"/>
      <c r="D57" s="22"/>
      <c r="E57" s="20"/>
      <c r="F57" s="22"/>
      <c r="G57" s="55">
        <v>43929</v>
      </c>
      <c r="H57" s="82">
        <v>11</v>
      </c>
      <c r="I57" s="56" t="s">
        <v>1439</v>
      </c>
      <c r="J57" s="57">
        <v>0.98499999999999999</v>
      </c>
      <c r="K57" s="12"/>
      <c r="L57" s="12"/>
      <c r="M57" s="12"/>
      <c r="N57" s="43"/>
    </row>
    <row r="58" spans="1:16">
      <c r="A58" s="20"/>
      <c r="B58" s="20" t="s">
        <v>55</v>
      </c>
      <c r="C58" s="22"/>
      <c r="D58" s="22"/>
      <c r="E58" s="20"/>
      <c r="F58" s="22"/>
      <c r="G58" s="55">
        <v>43929</v>
      </c>
      <c r="H58" s="82">
        <v>12</v>
      </c>
      <c r="I58" s="56" t="s">
        <v>1863</v>
      </c>
      <c r="J58" s="57">
        <v>0.97</v>
      </c>
      <c r="K58" s="12"/>
      <c r="L58" s="12"/>
      <c r="M58" s="12"/>
      <c r="N58" s="43"/>
    </row>
    <row r="59" spans="1:16">
      <c r="A59" s="20"/>
      <c r="B59" s="20"/>
      <c r="C59" s="22"/>
      <c r="D59" s="22"/>
      <c r="E59" s="20"/>
      <c r="F59" s="22"/>
      <c r="G59" s="34">
        <v>43929</v>
      </c>
      <c r="H59" s="78">
        <v>13</v>
      </c>
      <c r="I59" s="35" t="s">
        <v>1864</v>
      </c>
      <c r="J59" s="36">
        <v>4.1000000000000002E-2</v>
      </c>
      <c r="K59" s="12"/>
      <c r="L59" s="12"/>
      <c r="M59" s="12"/>
      <c r="N59" s="43"/>
    </row>
    <row r="60" spans="1:16">
      <c r="A60" s="20"/>
      <c r="B60" s="20"/>
      <c r="C60" s="22"/>
      <c r="D60" s="22"/>
      <c r="E60" s="20"/>
      <c r="F60" s="22"/>
      <c r="G60" s="34">
        <v>43929</v>
      </c>
      <c r="H60" s="78">
        <v>14</v>
      </c>
      <c r="I60" s="35" t="s">
        <v>1865</v>
      </c>
      <c r="J60" s="36">
        <v>0.96899999999999997</v>
      </c>
      <c r="K60" s="12"/>
      <c r="L60" s="12"/>
      <c r="M60" s="12"/>
      <c r="N60" s="43"/>
    </row>
    <row r="61" spans="1:16">
      <c r="A61" s="20"/>
      <c r="B61" s="20"/>
      <c r="C61" s="22"/>
      <c r="D61" s="22"/>
      <c r="E61" s="20"/>
      <c r="F61" s="22"/>
      <c r="G61" s="34">
        <v>43929</v>
      </c>
      <c r="H61" s="78">
        <v>15</v>
      </c>
      <c r="I61" s="35" t="s">
        <v>1426</v>
      </c>
      <c r="J61" s="36">
        <v>0.995</v>
      </c>
      <c r="K61" s="12"/>
      <c r="L61" s="12"/>
      <c r="M61" s="12"/>
      <c r="N61" s="43"/>
    </row>
    <row r="62" spans="1:16">
      <c r="A62" s="20"/>
      <c r="B62" s="20"/>
      <c r="C62" s="22"/>
      <c r="D62" s="22"/>
      <c r="E62" s="20"/>
      <c r="F62" s="22"/>
      <c r="G62" s="55">
        <v>43929</v>
      </c>
      <c r="H62" s="82">
        <v>16</v>
      </c>
      <c r="I62" s="56" t="s">
        <v>1866</v>
      </c>
      <c r="J62" s="57">
        <v>0.49099999999999999</v>
      </c>
      <c r="K62" s="12"/>
      <c r="L62" s="12"/>
      <c r="M62" s="12"/>
      <c r="N62" s="43"/>
    </row>
    <row r="63" spans="1:16">
      <c r="A63" s="20"/>
      <c r="B63" s="20"/>
      <c r="C63" s="22"/>
      <c r="D63" s="22"/>
      <c r="E63" s="20"/>
      <c r="F63" s="22"/>
      <c r="G63" s="55">
        <v>43929</v>
      </c>
      <c r="H63" s="82">
        <v>17</v>
      </c>
      <c r="I63" s="56" t="s">
        <v>1867</v>
      </c>
      <c r="J63" s="57">
        <v>0.97799999999999998</v>
      </c>
      <c r="K63" s="12"/>
      <c r="L63" s="12"/>
      <c r="M63" s="12"/>
      <c r="N63" s="43"/>
    </row>
    <row r="64" spans="1:16">
      <c r="A64" s="20"/>
      <c r="B64" s="20"/>
      <c r="C64" s="22"/>
      <c r="D64" s="22"/>
      <c r="E64" s="20"/>
      <c r="F64" s="22"/>
      <c r="G64" s="55">
        <v>43929</v>
      </c>
      <c r="H64" s="82">
        <v>18</v>
      </c>
      <c r="I64" s="56" t="s">
        <v>1868</v>
      </c>
      <c r="J64" s="57">
        <v>0.73599999999999999</v>
      </c>
      <c r="K64" s="12"/>
      <c r="L64" s="12"/>
      <c r="M64" s="12"/>
      <c r="N64" s="43"/>
    </row>
    <row r="65" spans="1:14">
      <c r="A65" s="28" t="s">
        <v>1322</v>
      </c>
      <c r="B65" s="29" t="s">
        <v>260</v>
      </c>
      <c r="C65" s="30">
        <v>43961</v>
      </c>
      <c r="D65" s="30">
        <v>43944</v>
      </c>
      <c r="E65" s="29">
        <v>7.8</v>
      </c>
      <c r="F65" s="31">
        <v>6.4</v>
      </c>
      <c r="G65" s="50">
        <v>43944</v>
      </c>
      <c r="H65" s="81">
        <v>8</v>
      </c>
      <c r="I65" s="51" t="s">
        <v>1869</v>
      </c>
      <c r="J65" s="52">
        <v>0.71899999999999997</v>
      </c>
      <c r="K65" s="53">
        <f>SUM(J65:J73)</f>
        <v>6.7450000000000001</v>
      </c>
      <c r="L65" s="307">
        <v>-0.35</v>
      </c>
      <c r="M65" s="48">
        <f>SUM(J66:J73)</f>
        <v>6.0260000000000007</v>
      </c>
      <c r="N65" s="54" t="s">
        <v>1862</v>
      </c>
    </row>
    <row r="66" spans="1:14">
      <c r="A66" s="19"/>
      <c r="B66" s="20"/>
      <c r="C66" s="21"/>
      <c r="D66" s="21"/>
      <c r="E66" s="20"/>
      <c r="F66" s="22"/>
      <c r="G66" s="55">
        <v>43944</v>
      </c>
      <c r="H66" s="82">
        <v>9</v>
      </c>
      <c r="I66" s="56" t="s">
        <v>1771</v>
      </c>
      <c r="J66" s="57">
        <v>0.98599999999999999</v>
      </c>
      <c r="K66" s="37"/>
      <c r="L66" s="37"/>
      <c r="M66" s="12"/>
      <c r="N66" s="43"/>
    </row>
    <row r="67" spans="1:14">
      <c r="A67" s="19"/>
      <c r="B67" s="20"/>
      <c r="C67" s="21"/>
      <c r="D67" s="21"/>
      <c r="E67" s="20"/>
      <c r="F67" s="22"/>
      <c r="G67" s="55">
        <v>43944</v>
      </c>
      <c r="H67" s="82">
        <v>10</v>
      </c>
      <c r="I67" s="56" t="s">
        <v>1397</v>
      </c>
      <c r="J67" s="57">
        <v>0.99399999999999999</v>
      </c>
      <c r="K67" s="37"/>
      <c r="L67" s="37"/>
      <c r="M67" s="12"/>
      <c r="N67" s="43"/>
    </row>
    <row r="68" spans="1:14">
      <c r="A68" s="19"/>
      <c r="B68" s="20"/>
      <c r="C68" s="21"/>
      <c r="D68" s="21"/>
      <c r="E68" s="20"/>
      <c r="F68" s="22"/>
      <c r="G68" s="55">
        <v>43944</v>
      </c>
      <c r="H68" s="82">
        <v>11</v>
      </c>
      <c r="I68" s="56" t="s">
        <v>1870</v>
      </c>
      <c r="J68" s="57">
        <v>0.59299999999999997</v>
      </c>
      <c r="K68" s="37"/>
      <c r="L68" s="37"/>
      <c r="M68" s="12"/>
      <c r="N68" s="43"/>
    </row>
    <row r="69" spans="1:14">
      <c r="A69" s="19"/>
      <c r="B69" s="20"/>
      <c r="C69" s="21"/>
      <c r="D69" s="21"/>
      <c r="E69" s="20"/>
      <c r="F69" s="22"/>
      <c r="G69" s="55">
        <v>43944</v>
      </c>
      <c r="H69" s="82">
        <v>12</v>
      </c>
      <c r="I69" s="56" t="s">
        <v>1791</v>
      </c>
      <c r="J69" s="57">
        <v>0.98899999999999999</v>
      </c>
      <c r="K69" s="37"/>
      <c r="L69" s="37"/>
      <c r="M69" s="12"/>
      <c r="N69" s="43"/>
    </row>
    <row r="70" spans="1:14">
      <c r="A70" s="19"/>
      <c r="B70" s="20"/>
      <c r="C70" s="21"/>
      <c r="D70" s="21"/>
      <c r="E70" s="20"/>
      <c r="F70" s="22"/>
      <c r="G70" s="55">
        <v>43944</v>
      </c>
      <c r="H70" s="82">
        <v>13</v>
      </c>
      <c r="I70" s="56" t="s">
        <v>1871</v>
      </c>
      <c r="J70" s="57">
        <v>0.39200000000000002</v>
      </c>
      <c r="K70" s="37"/>
      <c r="L70" s="37"/>
      <c r="M70" s="12"/>
      <c r="N70" s="43"/>
    </row>
    <row r="71" spans="1:14">
      <c r="A71" s="19"/>
      <c r="B71" s="20"/>
      <c r="C71" s="21"/>
      <c r="D71" s="21"/>
      <c r="E71" s="20"/>
      <c r="F71" s="22"/>
      <c r="G71" s="34">
        <v>43944</v>
      </c>
      <c r="H71" s="78">
        <v>14</v>
      </c>
      <c r="I71" s="35" t="s">
        <v>1872</v>
      </c>
      <c r="J71" s="36">
        <v>0.23799999999999999</v>
      </c>
      <c r="K71" s="37"/>
      <c r="L71" s="37"/>
      <c r="M71" s="12"/>
      <c r="N71" s="43"/>
    </row>
    <row r="72" spans="1:14">
      <c r="A72" s="19"/>
      <c r="B72" s="20"/>
      <c r="C72" s="21"/>
      <c r="D72" s="21"/>
      <c r="E72" s="20"/>
      <c r="F72" s="22"/>
      <c r="G72" s="34">
        <v>43944</v>
      </c>
      <c r="H72" s="78">
        <v>15</v>
      </c>
      <c r="I72" s="35" t="s">
        <v>1742</v>
      </c>
      <c r="J72" s="36">
        <v>0.99</v>
      </c>
      <c r="K72" s="37"/>
      <c r="L72" s="37"/>
      <c r="M72" s="12"/>
      <c r="N72" s="43"/>
    </row>
    <row r="73" spans="1:14">
      <c r="A73" s="23"/>
      <c r="B73" s="24" t="s">
        <v>55</v>
      </c>
      <c r="C73" s="25"/>
      <c r="D73" s="25"/>
      <c r="E73" s="24"/>
      <c r="F73" s="25"/>
      <c r="G73" s="39">
        <v>43944</v>
      </c>
      <c r="H73" s="79">
        <v>16</v>
      </c>
      <c r="I73" s="40" t="s">
        <v>1873</v>
      </c>
      <c r="J73" s="41">
        <v>0.84399999999999997</v>
      </c>
      <c r="K73" s="1077"/>
      <c r="L73" s="12"/>
      <c r="M73" s="12"/>
      <c r="N73" s="43"/>
    </row>
    <row r="74" spans="1:14">
      <c r="A74" s="19" t="s">
        <v>1089</v>
      </c>
      <c r="B74" s="20" t="s">
        <v>260</v>
      </c>
      <c r="C74" s="21">
        <v>43939</v>
      </c>
      <c r="D74" s="21">
        <v>43945</v>
      </c>
      <c r="E74" s="20">
        <v>5.85</v>
      </c>
      <c r="F74" s="22">
        <v>6.9</v>
      </c>
      <c r="G74" s="34">
        <v>43945</v>
      </c>
      <c r="H74" s="78">
        <v>9</v>
      </c>
      <c r="I74" s="35" t="s">
        <v>1874</v>
      </c>
      <c r="J74" s="36">
        <v>0.81200000000000006</v>
      </c>
      <c r="K74" s="58">
        <f>SUM(J74:J84)</f>
        <v>6.5760000000000014</v>
      </c>
      <c r="L74" s="307">
        <v>0.32</v>
      </c>
      <c r="M74" s="48">
        <f>SUM(J74:J82)</f>
        <v>5.4200000000000008</v>
      </c>
      <c r="N74" s="54" t="s">
        <v>1875</v>
      </c>
    </row>
    <row r="75" spans="1:14">
      <c r="A75" s="19"/>
      <c r="B75" s="20" t="s">
        <v>332</v>
      </c>
      <c r="C75" s="22"/>
      <c r="D75" s="22"/>
      <c r="E75" s="20"/>
      <c r="F75" s="22"/>
      <c r="G75" s="34">
        <v>43945</v>
      </c>
      <c r="H75" s="78">
        <v>10</v>
      </c>
      <c r="I75" s="35" t="s">
        <v>1466</v>
      </c>
      <c r="J75" s="36">
        <v>0.98699999999999999</v>
      </c>
      <c r="K75" s="12"/>
      <c r="L75" s="12"/>
      <c r="M75" s="59"/>
      <c r="N75" s="43"/>
    </row>
    <row r="76" spans="1:14">
      <c r="A76" s="19"/>
      <c r="B76" s="20" t="s">
        <v>55</v>
      </c>
      <c r="C76" s="22"/>
      <c r="D76" s="22"/>
      <c r="E76" s="20"/>
      <c r="F76" s="22"/>
      <c r="G76" s="34">
        <v>43945</v>
      </c>
      <c r="H76" s="78">
        <v>11</v>
      </c>
      <c r="I76" s="35" t="s">
        <v>1521</v>
      </c>
      <c r="J76" s="36">
        <v>0.98599999999999999</v>
      </c>
      <c r="K76" s="12"/>
      <c r="L76" s="12"/>
      <c r="M76" s="59"/>
      <c r="N76" s="43"/>
    </row>
    <row r="77" spans="1:14">
      <c r="A77" s="19"/>
      <c r="B77" s="20"/>
      <c r="C77" s="22"/>
      <c r="D77" s="22"/>
      <c r="E77" s="20"/>
      <c r="F77" s="22"/>
      <c r="G77" s="34">
        <v>43945</v>
      </c>
      <c r="H77" s="78">
        <v>12</v>
      </c>
      <c r="I77" s="35" t="s">
        <v>1876</v>
      </c>
      <c r="J77" s="36">
        <v>0.68899999999999995</v>
      </c>
      <c r="K77" s="12"/>
      <c r="L77" s="12"/>
      <c r="M77" s="59"/>
      <c r="N77" s="43"/>
    </row>
    <row r="78" spans="1:14">
      <c r="A78" s="19"/>
      <c r="B78" s="20"/>
      <c r="C78" s="22"/>
      <c r="D78" s="22"/>
      <c r="E78" s="20"/>
      <c r="F78" s="22"/>
      <c r="G78" s="34">
        <v>43945</v>
      </c>
      <c r="H78" s="78">
        <v>15</v>
      </c>
      <c r="I78" s="35" t="s">
        <v>1877</v>
      </c>
      <c r="J78" s="36">
        <v>0.26200000000000001</v>
      </c>
      <c r="K78" s="12"/>
      <c r="L78" s="12"/>
      <c r="M78" s="59"/>
      <c r="N78" s="43"/>
    </row>
    <row r="79" spans="1:14">
      <c r="A79" s="20"/>
      <c r="B79" s="20"/>
      <c r="C79" s="22"/>
      <c r="D79" s="22"/>
      <c r="E79" s="20"/>
      <c r="F79" s="22"/>
      <c r="G79" s="34">
        <v>43946</v>
      </c>
      <c r="H79" s="78">
        <v>10</v>
      </c>
      <c r="I79" s="35" t="s">
        <v>1878</v>
      </c>
      <c r="J79" s="36">
        <v>5.0999999999999997E-2</v>
      </c>
      <c r="K79" s="37"/>
      <c r="L79" s="37"/>
      <c r="M79" s="37"/>
      <c r="N79" s="43"/>
    </row>
    <row r="80" spans="1:14">
      <c r="A80" s="20"/>
      <c r="B80" s="20"/>
      <c r="C80" s="22"/>
      <c r="D80" s="22"/>
      <c r="E80" s="20"/>
      <c r="F80" s="22"/>
      <c r="G80" s="34">
        <v>43946</v>
      </c>
      <c r="H80" s="78">
        <v>11</v>
      </c>
      <c r="I80" s="35" t="s">
        <v>1521</v>
      </c>
      <c r="J80" s="36">
        <v>0.98599999999999999</v>
      </c>
      <c r="K80" s="12"/>
      <c r="L80" s="12"/>
      <c r="M80" s="59"/>
      <c r="N80" s="43"/>
    </row>
    <row r="81" spans="1:14">
      <c r="A81" s="20"/>
      <c r="B81" s="20"/>
      <c r="C81" s="22"/>
      <c r="D81" s="22"/>
      <c r="E81" s="20"/>
      <c r="F81" s="22"/>
      <c r="G81" s="34">
        <v>43946</v>
      </c>
      <c r="H81" s="78">
        <v>12</v>
      </c>
      <c r="I81" s="35" t="s">
        <v>1744</v>
      </c>
      <c r="J81" s="36">
        <v>0.39900000000000002</v>
      </c>
      <c r="K81" s="12"/>
      <c r="L81" s="12"/>
      <c r="M81" s="59"/>
      <c r="N81" s="43"/>
    </row>
    <row r="82" spans="1:14">
      <c r="A82" s="20"/>
      <c r="B82" s="20"/>
      <c r="C82" s="22"/>
      <c r="D82" s="22"/>
      <c r="E82" s="20"/>
      <c r="F82" s="22"/>
      <c r="G82" s="34">
        <v>43946</v>
      </c>
      <c r="H82" s="78">
        <v>13</v>
      </c>
      <c r="I82" s="35" t="s">
        <v>1879</v>
      </c>
      <c r="J82" s="36">
        <v>0.248</v>
      </c>
      <c r="K82" s="12"/>
      <c r="L82" s="12"/>
      <c r="M82" s="59"/>
      <c r="N82" s="43"/>
    </row>
    <row r="83" spans="1:14">
      <c r="A83" s="20"/>
      <c r="B83" s="20"/>
      <c r="C83" s="22"/>
      <c r="D83" s="22"/>
      <c r="E83" s="20"/>
      <c r="F83" s="22"/>
      <c r="G83" s="55">
        <v>43946</v>
      </c>
      <c r="H83" s="82">
        <v>15</v>
      </c>
      <c r="I83" s="56" t="s">
        <v>1880</v>
      </c>
      <c r="J83" s="57">
        <v>0.54100000000000004</v>
      </c>
      <c r="K83" s="12"/>
      <c r="L83" s="12"/>
      <c r="M83" s="59"/>
      <c r="N83" s="43"/>
    </row>
    <row r="84" spans="1:14">
      <c r="A84" s="24"/>
      <c r="B84" s="24"/>
      <c r="C84" s="25"/>
      <c r="D84" s="25"/>
      <c r="E84" s="24"/>
      <c r="F84" s="25"/>
      <c r="G84" s="60">
        <v>43946</v>
      </c>
      <c r="H84" s="83">
        <v>17</v>
      </c>
      <c r="I84" s="61" t="s">
        <v>1400</v>
      </c>
      <c r="J84" s="62">
        <v>0.61499999999999999</v>
      </c>
      <c r="K84" s="1077"/>
      <c r="L84" s="12"/>
      <c r="M84" s="59"/>
      <c r="N84" s="43"/>
    </row>
    <row r="85" spans="1:14" ht="29">
      <c r="A85" s="29" t="s">
        <v>1881</v>
      </c>
      <c r="B85" s="29" t="s">
        <v>260</v>
      </c>
      <c r="C85" s="30">
        <v>43959</v>
      </c>
      <c r="D85" s="30">
        <v>43947</v>
      </c>
      <c r="E85" s="29">
        <v>10.77</v>
      </c>
      <c r="F85" s="31">
        <v>12.1</v>
      </c>
      <c r="G85" s="45">
        <v>43947</v>
      </c>
      <c r="H85" s="80">
        <v>13</v>
      </c>
      <c r="I85" s="46" t="s">
        <v>1882</v>
      </c>
      <c r="J85" s="47">
        <v>0.34699999999999998</v>
      </c>
      <c r="K85" s="48">
        <f>SUM(J85:J100)</f>
        <v>11.274000000000001</v>
      </c>
      <c r="L85" s="48">
        <v>0.83</v>
      </c>
      <c r="M85" s="48">
        <f>K85</f>
        <v>11.274000000000001</v>
      </c>
      <c r="N85" s="42"/>
    </row>
    <row r="86" spans="1:14">
      <c r="A86" s="20"/>
      <c r="B86" s="20" t="s">
        <v>332</v>
      </c>
      <c r="C86" s="22"/>
      <c r="D86" s="21">
        <v>43948</v>
      </c>
      <c r="E86" s="20"/>
      <c r="F86" s="22"/>
      <c r="G86" s="34">
        <v>43947</v>
      </c>
      <c r="H86" s="78">
        <v>14</v>
      </c>
      <c r="I86" s="35" t="s">
        <v>1730</v>
      </c>
      <c r="J86" s="36">
        <v>0.98799999999999999</v>
      </c>
      <c r="K86" s="12"/>
      <c r="L86" s="12"/>
      <c r="M86" s="12"/>
      <c r="N86" s="43"/>
    </row>
    <row r="87" spans="1:14">
      <c r="A87" s="20"/>
      <c r="B87" s="20" t="s">
        <v>55</v>
      </c>
      <c r="C87" s="22"/>
      <c r="D87" s="22"/>
      <c r="E87" s="20"/>
      <c r="F87" s="22"/>
      <c r="G87" s="34">
        <v>43947</v>
      </c>
      <c r="H87" s="78">
        <v>15</v>
      </c>
      <c r="I87" s="35" t="s">
        <v>1465</v>
      </c>
      <c r="J87" s="36">
        <v>0.98299999999999998</v>
      </c>
      <c r="K87" s="12"/>
      <c r="L87" s="12"/>
      <c r="M87" s="12"/>
      <c r="N87" s="43"/>
    </row>
    <row r="88" spans="1:14">
      <c r="A88" s="20"/>
      <c r="B88" s="20"/>
      <c r="C88" s="22"/>
      <c r="D88" s="22"/>
      <c r="E88" s="20"/>
      <c r="F88" s="22"/>
      <c r="G88" s="34">
        <v>43947</v>
      </c>
      <c r="H88" s="78">
        <v>16</v>
      </c>
      <c r="I88" s="35" t="s">
        <v>1449</v>
      </c>
      <c r="J88" s="36">
        <v>0.9</v>
      </c>
      <c r="K88" s="12"/>
      <c r="L88" s="12"/>
      <c r="M88" s="12"/>
      <c r="N88" s="43"/>
    </row>
    <row r="89" spans="1:14">
      <c r="A89" s="20"/>
      <c r="B89" s="20"/>
      <c r="C89" s="22"/>
      <c r="D89" s="22"/>
      <c r="E89" s="20"/>
      <c r="F89" s="22"/>
      <c r="G89" s="34">
        <v>43947</v>
      </c>
      <c r="H89" s="78">
        <v>17</v>
      </c>
      <c r="I89" s="35" t="s">
        <v>1883</v>
      </c>
      <c r="J89" s="36">
        <v>0.27800000000000002</v>
      </c>
      <c r="K89" s="12"/>
      <c r="L89" s="12"/>
      <c r="M89" s="12"/>
      <c r="N89" s="43"/>
    </row>
    <row r="90" spans="1:14">
      <c r="A90" s="20"/>
      <c r="B90" s="20"/>
      <c r="C90" s="22"/>
      <c r="D90" s="22"/>
      <c r="E90" s="20"/>
      <c r="F90" s="22"/>
      <c r="G90" s="34">
        <v>43947</v>
      </c>
      <c r="H90" s="78">
        <v>18</v>
      </c>
      <c r="I90" s="35" t="s">
        <v>1884</v>
      </c>
      <c r="J90" s="36">
        <v>0.622</v>
      </c>
      <c r="K90" s="12"/>
      <c r="L90" s="12"/>
      <c r="M90" s="12"/>
      <c r="N90" s="43"/>
    </row>
    <row r="91" spans="1:14">
      <c r="C91" s="12"/>
      <c r="D91" s="12"/>
      <c r="F91" s="12"/>
      <c r="G91" s="34">
        <v>43948</v>
      </c>
      <c r="H91" s="78">
        <v>9</v>
      </c>
      <c r="I91" s="35" t="s">
        <v>1419</v>
      </c>
      <c r="J91" s="36">
        <v>0.497</v>
      </c>
      <c r="K91" s="37"/>
      <c r="L91" s="37"/>
      <c r="M91" s="12"/>
      <c r="N91" s="43"/>
    </row>
    <row r="92" spans="1:14">
      <c r="A92" s="20"/>
      <c r="B92" s="20"/>
      <c r="C92" s="21"/>
      <c r="D92" s="21"/>
      <c r="E92" s="20"/>
      <c r="F92" s="22"/>
      <c r="G92" s="34">
        <v>43948</v>
      </c>
      <c r="H92" s="78">
        <v>10</v>
      </c>
      <c r="I92" s="35" t="s">
        <v>1885</v>
      </c>
      <c r="J92" s="36">
        <v>0.129</v>
      </c>
      <c r="K92" s="12"/>
      <c r="L92" s="12"/>
      <c r="M92" s="12"/>
      <c r="N92" s="43"/>
    </row>
    <row r="93" spans="1:14">
      <c r="A93" s="20"/>
      <c r="B93" s="20"/>
      <c r="C93" s="21"/>
      <c r="D93" s="21"/>
      <c r="E93" s="20"/>
      <c r="F93" s="22"/>
      <c r="G93" s="34">
        <v>43948</v>
      </c>
      <c r="H93" s="78">
        <v>11</v>
      </c>
      <c r="I93" s="35" t="s">
        <v>1555</v>
      </c>
      <c r="J93" s="36">
        <v>0.98</v>
      </c>
      <c r="K93" s="12"/>
      <c r="L93" s="12"/>
      <c r="M93" s="12"/>
      <c r="N93" s="43"/>
    </row>
    <row r="94" spans="1:14">
      <c r="A94" s="20"/>
      <c r="B94" s="20"/>
      <c r="C94" s="21"/>
      <c r="D94" s="21"/>
      <c r="E94" s="20"/>
      <c r="F94" s="22"/>
      <c r="G94" s="34">
        <v>43948</v>
      </c>
      <c r="H94" s="78">
        <v>12</v>
      </c>
      <c r="I94" s="35" t="s">
        <v>1517</v>
      </c>
      <c r="J94" s="36">
        <v>0.996</v>
      </c>
      <c r="K94" s="12"/>
      <c r="L94" s="12"/>
      <c r="M94" s="12"/>
      <c r="N94" s="43"/>
    </row>
    <row r="95" spans="1:14">
      <c r="A95" s="20"/>
      <c r="B95" s="20"/>
      <c r="C95" s="21"/>
      <c r="D95" s="21"/>
      <c r="E95" s="20"/>
      <c r="F95" s="22"/>
      <c r="G95" s="34">
        <v>43948</v>
      </c>
      <c r="H95" s="78">
        <v>13</v>
      </c>
      <c r="I95" s="35" t="s">
        <v>1886</v>
      </c>
      <c r="J95" s="36">
        <v>0.63100000000000001</v>
      </c>
      <c r="K95" s="12"/>
      <c r="L95" s="12"/>
      <c r="M95" s="12"/>
      <c r="N95" s="43"/>
    </row>
    <row r="96" spans="1:14">
      <c r="A96" s="20"/>
      <c r="B96" s="20"/>
      <c r="C96" s="21"/>
      <c r="D96" s="21"/>
      <c r="E96" s="20"/>
      <c r="F96" s="22"/>
      <c r="G96" s="34">
        <v>43948</v>
      </c>
      <c r="H96" s="78">
        <v>14</v>
      </c>
      <c r="I96" s="35" t="s">
        <v>1887</v>
      </c>
      <c r="J96" s="36">
        <v>0.75900000000000001</v>
      </c>
      <c r="K96" s="12"/>
      <c r="L96" s="12"/>
      <c r="M96" s="12"/>
      <c r="N96" s="43"/>
    </row>
    <row r="97" spans="1:14">
      <c r="A97" s="20"/>
      <c r="B97" s="20"/>
      <c r="C97" s="21"/>
      <c r="D97" s="21"/>
      <c r="E97" s="20"/>
      <c r="F97" s="22"/>
      <c r="G97" s="34">
        <v>43948</v>
      </c>
      <c r="H97" s="78">
        <v>15</v>
      </c>
      <c r="I97" s="35" t="s">
        <v>1382</v>
      </c>
      <c r="J97" s="36">
        <v>0.998</v>
      </c>
      <c r="K97" s="12"/>
      <c r="L97" s="12"/>
      <c r="M97" s="12"/>
      <c r="N97" s="43"/>
    </row>
    <row r="98" spans="1:14">
      <c r="A98" s="20"/>
      <c r="B98" s="20"/>
      <c r="C98" s="21"/>
      <c r="D98" s="21"/>
      <c r="E98" s="20"/>
      <c r="F98" s="22"/>
      <c r="G98" s="34">
        <v>43948</v>
      </c>
      <c r="H98" s="78">
        <v>16</v>
      </c>
      <c r="I98" s="35" t="s">
        <v>1798</v>
      </c>
      <c r="J98" s="36">
        <v>0.97099999999999997</v>
      </c>
      <c r="K98" s="12"/>
      <c r="L98" s="12"/>
      <c r="M98" s="12"/>
      <c r="N98" s="43"/>
    </row>
    <row r="99" spans="1:14">
      <c r="A99" s="20"/>
      <c r="B99" s="20"/>
      <c r="C99" s="21"/>
      <c r="D99" s="21"/>
      <c r="E99" s="20"/>
      <c r="F99" s="22"/>
      <c r="G99" s="34">
        <v>43948</v>
      </c>
      <c r="H99" s="78">
        <v>17</v>
      </c>
      <c r="I99" s="35" t="s">
        <v>1843</v>
      </c>
      <c r="J99" s="36">
        <v>0.98899999999999999</v>
      </c>
      <c r="K99" s="12"/>
      <c r="L99" s="12"/>
      <c r="M99" s="12"/>
      <c r="N99" s="43"/>
    </row>
    <row r="100" spans="1:14">
      <c r="A100" s="24"/>
      <c r="B100" s="24"/>
      <c r="C100" s="32"/>
      <c r="D100" s="32"/>
      <c r="E100" s="24"/>
      <c r="F100" s="25"/>
      <c r="G100" s="39">
        <v>43948</v>
      </c>
      <c r="H100" s="79">
        <v>18</v>
      </c>
      <c r="I100" s="40" t="s">
        <v>1888</v>
      </c>
      <c r="J100" s="41">
        <v>0.20599999999999999</v>
      </c>
      <c r="K100" s="1077"/>
      <c r="L100" s="12"/>
      <c r="M100" s="12"/>
      <c r="N100" s="43"/>
    </row>
    <row r="101" spans="1:14" ht="29">
      <c r="A101" s="29" t="s">
        <v>1324</v>
      </c>
      <c r="B101" s="29" t="s">
        <v>260</v>
      </c>
      <c r="C101" s="30">
        <v>43962</v>
      </c>
      <c r="D101" s="30">
        <v>43949</v>
      </c>
      <c r="E101" s="29">
        <v>6.4</v>
      </c>
      <c r="F101" s="31">
        <v>1.7</v>
      </c>
      <c r="G101" s="45">
        <v>43949</v>
      </c>
      <c r="H101" s="80">
        <v>9</v>
      </c>
      <c r="I101" s="46" t="s">
        <v>1889</v>
      </c>
      <c r="J101" s="47">
        <v>0.85799999999999998</v>
      </c>
      <c r="K101" s="48">
        <f>SUM(J101:J108)</f>
        <v>6.8650000000000002</v>
      </c>
      <c r="L101" s="48">
        <v>0.14000000000000001</v>
      </c>
      <c r="M101" s="48">
        <f>K101</f>
        <v>6.8650000000000002</v>
      </c>
      <c r="N101" s="42"/>
    </row>
    <row r="102" spans="1:14">
      <c r="A102" s="20" t="s">
        <v>974</v>
      </c>
      <c r="B102" s="20" t="s">
        <v>260</v>
      </c>
      <c r="C102" s="21">
        <v>43955</v>
      </c>
      <c r="D102" s="21">
        <v>43949</v>
      </c>
      <c r="E102" s="20">
        <v>12.17</v>
      </c>
      <c r="F102" s="22">
        <v>5.3</v>
      </c>
      <c r="G102" s="34">
        <v>43949</v>
      </c>
      <c r="H102" s="78">
        <v>10</v>
      </c>
      <c r="I102" s="35" t="s">
        <v>1890</v>
      </c>
      <c r="J102" s="36">
        <v>0.98</v>
      </c>
      <c r="K102" s="12"/>
      <c r="L102" s="12"/>
      <c r="M102" s="12"/>
      <c r="N102" s="43"/>
    </row>
    <row r="103" spans="1:14">
      <c r="A103" s="20"/>
      <c r="B103" s="20" t="s">
        <v>332</v>
      </c>
      <c r="C103" s="21">
        <v>43979</v>
      </c>
      <c r="D103" s="21">
        <v>43949</v>
      </c>
      <c r="E103" s="20"/>
      <c r="F103" s="22"/>
      <c r="G103" s="34">
        <v>43949</v>
      </c>
      <c r="H103" s="78">
        <v>11</v>
      </c>
      <c r="I103" s="35" t="s">
        <v>1436</v>
      </c>
      <c r="J103" s="36">
        <v>0.98799999999999999</v>
      </c>
      <c r="K103" s="12"/>
      <c r="L103" s="12"/>
      <c r="M103" s="12"/>
      <c r="N103" s="43"/>
    </row>
    <row r="104" spans="1:14">
      <c r="A104" s="20"/>
      <c r="B104" s="20" t="s">
        <v>55</v>
      </c>
      <c r="C104" s="22"/>
      <c r="D104" s="22"/>
      <c r="E104" s="20"/>
      <c r="F104" s="22"/>
      <c r="G104" s="34">
        <v>43949</v>
      </c>
      <c r="H104" s="78">
        <v>12</v>
      </c>
      <c r="I104" s="35" t="s">
        <v>1891</v>
      </c>
      <c r="J104" s="36">
        <v>0.97899999999999998</v>
      </c>
      <c r="K104" s="12"/>
      <c r="L104" s="12"/>
      <c r="M104" s="12"/>
      <c r="N104" s="43"/>
    </row>
    <row r="105" spans="1:14">
      <c r="A105" s="20"/>
      <c r="B105" s="20"/>
      <c r="C105" s="22"/>
      <c r="D105" s="22"/>
      <c r="E105" s="20"/>
      <c r="F105" s="22"/>
      <c r="G105" s="34">
        <v>43949</v>
      </c>
      <c r="H105" s="78">
        <v>13</v>
      </c>
      <c r="I105" s="35" t="s">
        <v>1892</v>
      </c>
      <c r="J105" s="36">
        <v>0.78</v>
      </c>
      <c r="K105" s="12"/>
      <c r="L105" s="12"/>
      <c r="M105" s="12"/>
      <c r="N105" s="43"/>
    </row>
    <row r="106" spans="1:14">
      <c r="A106" s="20"/>
      <c r="B106" s="20"/>
      <c r="C106" s="22"/>
      <c r="D106" s="22"/>
      <c r="E106" s="20"/>
      <c r="F106" s="22"/>
      <c r="G106" s="34">
        <v>43949</v>
      </c>
      <c r="H106" s="78">
        <v>14</v>
      </c>
      <c r="I106" s="35" t="s">
        <v>1893</v>
      </c>
      <c r="J106" s="36">
        <v>0.49299999999999999</v>
      </c>
      <c r="K106" s="12"/>
      <c r="L106" s="12"/>
      <c r="M106" s="12"/>
      <c r="N106" s="43"/>
    </row>
    <row r="107" spans="1:14">
      <c r="A107" s="20"/>
      <c r="B107" s="20"/>
      <c r="C107" s="22"/>
      <c r="D107" s="22"/>
      <c r="E107" s="20"/>
      <c r="F107" s="22"/>
      <c r="G107" s="34">
        <v>43949</v>
      </c>
      <c r="H107" s="78">
        <v>15</v>
      </c>
      <c r="I107" s="35" t="s">
        <v>1555</v>
      </c>
      <c r="J107" s="36">
        <v>0.98</v>
      </c>
      <c r="K107" s="12"/>
      <c r="L107" s="12"/>
      <c r="M107" s="12"/>
      <c r="N107" s="43"/>
    </row>
    <row r="108" spans="1:14">
      <c r="A108" s="24"/>
      <c r="B108" s="24"/>
      <c r="C108" s="25"/>
      <c r="D108" s="25"/>
      <c r="E108" s="24"/>
      <c r="F108" s="25"/>
      <c r="G108" s="39">
        <v>43949</v>
      </c>
      <c r="H108" s="79">
        <v>16</v>
      </c>
      <c r="I108" s="40" t="s">
        <v>1894</v>
      </c>
      <c r="J108" s="41">
        <v>0.80700000000000005</v>
      </c>
      <c r="K108" s="1077"/>
      <c r="L108" s="12"/>
      <c r="M108" s="12"/>
      <c r="N108" s="43"/>
    </row>
    <row r="109" spans="1:14">
      <c r="A109" s="29" t="s">
        <v>1162</v>
      </c>
      <c r="B109" s="29" t="s">
        <v>260</v>
      </c>
      <c r="C109" s="30">
        <v>44002</v>
      </c>
      <c r="D109" s="30">
        <v>43950</v>
      </c>
      <c r="E109" s="29">
        <v>6</v>
      </c>
      <c r="F109" s="31">
        <v>5.5</v>
      </c>
      <c r="G109" s="45">
        <v>43950</v>
      </c>
      <c r="H109" s="80">
        <v>9</v>
      </c>
      <c r="I109" s="46" t="s">
        <v>1895</v>
      </c>
      <c r="J109" s="47">
        <v>0.78600000000000003</v>
      </c>
      <c r="K109" s="53">
        <f>SUM(J109:J115)</f>
        <v>5.338000000000001</v>
      </c>
      <c r="L109" s="307">
        <v>0.16</v>
      </c>
      <c r="M109" s="48">
        <v>0</v>
      </c>
      <c r="N109" s="42" t="s">
        <v>1896</v>
      </c>
    </row>
    <row r="110" spans="1:14">
      <c r="A110" s="20"/>
      <c r="B110" s="20" t="s">
        <v>55</v>
      </c>
      <c r="C110" s="22"/>
      <c r="D110" s="22"/>
      <c r="E110" s="20"/>
      <c r="F110" s="22"/>
      <c r="G110" s="34">
        <v>43950</v>
      </c>
      <c r="H110" s="78">
        <v>10</v>
      </c>
      <c r="I110" s="35" t="s">
        <v>1725</v>
      </c>
      <c r="J110" s="36">
        <v>0.97899999999999998</v>
      </c>
      <c r="K110" s="12"/>
      <c r="L110" s="12"/>
      <c r="M110" s="12"/>
      <c r="N110" s="43"/>
    </row>
    <row r="111" spans="1:14">
      <c r="A111" s="20"/>
      <c r="B111" s="20"/>
      <c r="C111" s="22"/>
      <c r="D111" s="22"/>
      <c r="E111" s="20"/>
      <c r="F111" s="22"/>
      <c r="G111" s="34">
        <v>43950</v>
      </c>
      <c r="H111" s="78">
        <v>11</v>
      </c>
      <c r="I111" s="35" t="s">
        <v>1465</v>
      </c>
      <c r="J111" s="36">
        <v>0.98299999999999998</v>
      </c>
      <c r="K111" s="12"/>
      <c r="L111" s="12"/>
      <c r="M111" s="12"/>
      <c r="N111" s="43"/>
    </row>
    <row r="112" spans="1:14">
      <c r="A112" s="20"/>
      <c r="B112" s="20"/>
      <c r="C112" s="22"/>
      <c r="D112" s="22"/>
      <c r="E112" s="20"/>
      <c r="F112" s="22"/>
      <c r="G112" s="34">
        <v>43950</v>
      </c>
      <c r="H112" s="78">
        <v>12</v>
      </c>
      <c r="I112" s="35" t="s">
        <v>1897</v>
      </c>
      <c r="J112" s="36">
        <v>0.23599999999999999</v>
      </c>
      <c r="K112" s="12"/>
      <c r="L112" s="12"/>
      <c r="M112" s="12"/>
      <c r="N112" s="43"/>
    </row>
    <row r="113" spans="1:16">
      <c r="A113" s="20"/>
      <c r="B113" s="20"/>
      <c r="C113" s="22"/>
      <c r="D113" s="22"/>
      <c r="E113" s="20"/>
      <c r="F113" s="22"/>
      <c r="G113" s="34">
        <v>43950</v>
      </c>
      <c r="H113" s="78">
        <v>13</v>
      </c>
      <c r="I113" s="35" t="s">
        <v>1898</v>
      </c>
      <c r="J113" s="36">
        <v>0.92900000000000005</v>
      </c>
      <c r="K113" s="12"/>
      <c r="L113" s="12"/>
      <c r="M113" s="12"/>
      <c r="N113" s="43"/>
    </row>
    <row r="114" spans="1:16">
      <c r="A114" s="20"/>
      <c r="B114" s="20"/>
      <c r="C114" s="22"/>
      <c r="D114" s="22"/>
      <c r="E114" s="20"/>
      <c r="F114" s="22"/>
      <c r="G114" s="34">
        <v>43950</v>
      </c>
      <c r="H114" s="78">
        <v>14</v>
      </c>
      <c r="I114" s="35" t="s">
        <v>1415</v>
      </c>
      <c r="J114" s="36">
        <v>0.99299999999999999</v>
      </c>
      <c r="K114" s="12"/>
      <c r="L114" s="12"/>
      <c r="M114" s="12"/>
      <c r="N114" s="43"/>
    </row>
    <row r="115" spans="1:16">
      <c r="A115" s="24"/>
      <c r="B115" s="24"/>
      <c r="C115" s="25"/>
      <c r="D115" s="25"/>
      <c r="E115" s="24"/>
      <c r="F115" s="25"/>
      <c r="G115" s="39">
        <v>43950</v>
      </c>
      <c r="H115" s="79">
        <v>15</v>
      </c>
      <c r="I115" s="40" t="s">
        <v>1899</v>
      </c>
      <c r="J115" s="41">
        <v>0.432</v>
      </c>
      <c r="K115" s="1077"/>
      <c r="L115" s="12"/>
      <c r="M115" s="12"/>
      <c r="N115" s="43"/>
    </row>
    <row r="116" spans="1:16">
      <c r="A116" s="28" t="s">
        <v>981</v>
      </c>
      <c r="B116" s="29" t="s">
        <v>332</v>
      </c>
      <c r="C116" s="30">
        <v>44100</v>
      </c>
      <c r="D116" s="30">
        <v>43951</v>
      </c>
      <c r="E116" s="29">
        <v>9.4499999999999993</v>
      </c>
      <c r="F116" s="31">
        <v>6.5</v>
      </c>
      <c r="G116" s="64">
        <v>43951</v>
      </c>
      <c r="H116" s="84">
        <v>9</v>
      </c>
      <c r="I116" s="65" t="s">
        <v>1900</v>
      </c>
      <c r="J116" s="66">
        <v>0.68500000000000005</v>
      </c>
      <c r="K116" s="53">
        <f>SUM(J116:J123)</f>
        <v>6.322000000000001</v>
      </c>
      <c r="L116" s="307">
        <v>0.18</v>
      </c>
      <c r="M116" s="48">
        <v>0</v>
      </c>
      <c r="N116" s="42" t="s">
        <v>1901</v>
      </c>
      <c r="O116" s="76">
        <f>SUM(K65:K116)</f>
        <v>43.120000000000005</v>
      </c>
      <c r="P116" s="76">
        <f>SUM(M65:M116)</f>
        <v>29.585000000000001</v>
      </c>
    </row>
    <row r="117" spans="1:16">
      <c r="A117" s="19"/>
      <c r="B117" s="20" t="s">
        <v>55</v>
      </c>
      <c r="C117" s="33">
        <v>44285</v>
      </c>
      <c r="D117" s="22"/>
      <c r="E117" s="20"/>
      <c r="F117" s="22"/>
      <c r="G117" s="67">
        <v>43951</v>
      </c>
      <c r="H117" s="85">
        <v>10</v>
      </c>
      <c r="I117" s="68" t="s">
        <v>1365</v>
      </c>
      <c r="J117" s="69">
        <v>0.99399999999999999</v>
      </c>
      <c r="K117" s="12"/>
      <c r="L117" s="12"/>
      <c r="M117" s="12"/>
      <c r="N117" s="43"/>
    </row>
    <row r="118" spans="1:16">
      <c r="A118" s="19"/>
      <c r="B118" s="20" t="s">
        <v>260</v>
      </c>
      <c r="C118" s="21">
        <v>44040</v>
      </c>
      <c r="D118" s="22"/>
      <c r="E118" s="20"/>
      <c r="F118" s="22"/>
      <c r="G118" s="67">
        <v>43951</v>
      </c>
      <c r="H118" s="85">
        <v>11</v>
      </c>
      <c r="I118" s="68" t="s">
        <v>1761</v>
      </c>
      <c r="J118" s="69">
        <v>0.98199999999999998</v>
      </c>
      <c r="K118" s="12"/>
      <c r="L118" s="12"/>
      <c r="M118" s="12"/>
      <c r="N118" s="43"/>
    </row>
    <row r="119" spans="1:16">
      <c r="A119" s="70"/>
      <c r="C119" s="12"/>
      <c r="D119" s="12"/>
      <c r="F119" s="12"/>
      <c r="G119" s="67">
        <v>43951</v>
      </c>
      <c r="H119" s="85">
        <v>12</v>
      </c>
      <c r="I119" s="68" t="s">
        <v>1381</v>
      </c>
      <c r="J119" s="69">
        <v>0.99099999999999999</v>
      </c>
      <c r="K119" s="12"/>
      <c r="L119" s="12"/>
      <c r="M119" s="12"/>
      <c r="N119" s="43"/>
    </row>
    <row r="120" spans="1:16">
      <c r="A120" s="70"/>
      <c r="C120" s="12"/>
      <c r="D120" s="12"/>
      <c r="F120" s="12"/>
      <c r="G120" s="67">
        <v>43951</v>
      </c>
      <c r="H120" s="85">
        <v>13</v>
      </c>
      <c r="I120" s="68" t="s">
        <v>1902</v>
      </c>
      <c r="J120" s="69">
        <v>0.20799999999999999</v>
      </c>
      <c r="K120" s="12"/>
      <c r="L120" s="12"/>
      <c r="M120" s="12"/>
      <c r="N120" s="43"/>
    </row>
    <row r="121" spans="1:16">
      <c r="A121" s="70"/>
      <c r="C121" s="12"/>
      <c r="D121" s="12"/>
      <c r="F121" s="12"/>
      <c r="G121" s="67">
        <v>43951</v>
      </c>
      <c r="H121" s="85">
        <v>14</v>
      </c>
      <c r="I121" s="68" t="s">
        <v>1730</v>
      </c>
      <c r="J121" s="69">
        <v>0.98799999999999999</v>
      </c>
      <c r="K121" s="12"/>
      <c r="L121" s="12"/>
      <c r="M121" s="12"/>
      <c r="N121" s="43"/>
    </row>
    <row r="122" spans="1:16">
      <c r="A122" s="70"/>
      <c r="C122" s="12"/>
      <c r="D122" s="12"/>
      <c r="F122" s="12"/>
      <c r="G122" s="67">
        <v>43951</v>
      </c>
      <c r="H122" s="85">
        <v>15</v>
      </c>
      <c r="I122" s="68" t="s">
        <v>1397</v>
      </c>
      <c r="J122" s="69">
        <v>0.99399999999999999</v>
      </c>
      <c r="K122" s="12"/>
      <c r="L122" s="12"/>
      <c r="M122" s="12"/>
      <c r="N122" s="43"/>
    </row>
    <row r="123" spans="1:16">
      <c r="A123" s="71"/>
      <c r="B123" s="44"/>
      <c r="C123" s="1077"/>
      <c r="D123" s="1077"/>
      <c r="F123" s="12"/>
      <c r="G123" s="72">
        <v>43951</v>
      </c>
      <c r="H123" s="86">
        <v>16</v>
      </c>
      <c r="I123" s="73" t="s">
        <v>1903</v>
      </c>
      <c r="J123" s="74">
        <v>0.48</v>
      </c>
      <c r="K123" s="12"/>
      <c r="L123" s="12"/>
      <c r="M123" s="12"/>
      <c r="N123" s="75"/>
    </row>
    <row r="124" spans="1:16">
      <c r="A124" s="76"/>
      <c r="C124" s="12"/>
      <c r="D124" s="12"/>
      <c r="E124" s="77" t="s">
        <v>194</v>
      </c>
      <c r="F124" s="77">
        <f>SUM(F2:F123)</f>
        <v>93.699999999999989</v>
      </c>
      <c r="I124" s="12"/>
      <c r="J124" s="12"/>
      <c r="K124" s="422" t="s">
        <v>194</v>
      </c>
      <c r="L124" s="423">
        <f>SUM(L2:L123)</f>
        <v>3.830000000000001</v>
      </c>
      <c r="M124" s="423">
        <f>SUM(M2:M123)</f>
        <v>71.816999999999993</v>
      </c>
    </row>
    <row r="125" spans="1:16">
      <c r="M125" s="12"/>
    </row>
    <row r="126" spans="1:16">
      <c r="K126" s="422" t="s">
        <v>194</v>
      </c>
      <c r="L126" s="424"/>
      <c r="M126" s="421">
        <f>M124+L124</f>
        <v>75.646999999999991</v>
      </c>
    </row>
    <row r="127" spans="1:16">
      <c r="L127" s="76"/>
    </row>
    <row r="129" spans="11:13">
      <c r="K129" s="5" t="s">
        <v>1904</v>
      </c>
      <c r="L129" s="5">
        <v>29</v>
      </c>
      <c r="M129" s="5">
        <v>41.96</v>
      </c>
    </row>
    <row r="130" spans="11:13">
      <c r="K130" s="5" t="s">
        <v>1904</v>
      </c>
      <c r="L130" s="5">
        <v>1</v>
      </c>
      <c r="M130" s="5">
        <v>31.04</v>
      </c>
    </row>
    <row r="131" spans="11:13">
      <c r="K131" s="5" t="s">
        <v>1904</v>
      </c>
      <c r="L131" s="5">
        <v>3</v>
      </c>
      <c r="M131" s="5">
        <v>2.65</v>
      </c>
    </row>
    <row r="132" spans="11:13">
      <c r="M132" s="5">
        <v>75.650000000000006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pane ySplit="1" topLeftCell="A41" activePane="bottomLeft" state="frozen"/>
      <selection pane="bottomLeft" activeCell="K54" sqref="K54"/>
    </sheetView>
  </sheetViews>
  <sheetFormatPr baseColWidth="10" defaultColWidth="9.1796875" defaultRowHeight="14.5"/>
  <cols>
    <col min="1" max="1" width="17.1796875" style="13" bestFit="1" customWidth="1"/>
    <col min="2" max="2" width="10.54296875" bestFit="1" customWidth="1"/>
    <col min="3" max="3" width="12.54296875" bestFit="1" customWidth="1"/>
    <col min="4" max="4" width="11.7265625" style="4" bestFit="1" customWidth="1"/>
    <col min="5" max="5" width="8.7265625" bestFit="1" customWidth="1"/>
    <col min="7" max="7" width="9.81640625" bestFit="1" customWidth="1"/>
    <col min="8" max="8" width="5.26953125" bestFit="1" customWidth="1"/>
    <col min="9" max="9" width="5.1796875" bestFit="1" customWidth="1"/>
    <col min="10" max="10" width="6.26953125" bestFit="1" customWidth="1"/>
    <col min="11" max="11" width="7.453125" bestFit="1" customWidth="1"/>
    <col min="12" max="12" width="11.453125" customWidth="1"/>
    <col min="13" max="13" width="22.1796875" bestFit="1" customWidth="1"/>
    <col min="14" max="14" width="14.26953125" customWidth="1"/>
    <col min="15" max="16" width="20.1796875" style="20" customWidth="1"/>
  </cols>
  <sheetData>
    <row r="1" spans="1:16" ht="43.5">
      <c r="A1" s="93" t="s">
        <v>1349</v>
      </c>
      <c r="B1" s="89" t="s">
        <v>213</v>
      </c>
      <c r="C1" s="88" t="s">
        <v>214</v>
      </c>
      <c r="D1" s="88" t="s">
        <v>215</v>
      </c>
      <c r="E1" s="90" t="s">
        <v>1350</v>
      </c>
      <c r="F1" s="91" t="s">
        <v>1351</v>
      </c>
      <c r="G1" s="90" t="s">
        <v>217</v>
      </c>
      <c r="H1" s="90" t="s">
        <v>1328</v>
      </c>
      <c r="I1" s="90"/>
      <c r="J1" s="90" t="s">
        <v>1353</v>
      </c>
      <c r="K1" s="92" t="s">
        <v>236</v>
      </c>
      <c r="L1" s="255" t="s">
        <v>220</v>
      </c>
      <c r="M1" s="90" t="s">
        <v>1354</v>
      </c>
      <c r="N1" s="90" t="s">
        <v>1905</v>
      </c>
      <c r="O1" s="211" t="s">
        <v>223</v>
      </c>
      <c r="P1" s="211" t="s">
        <v>1355</v>
      </c>
    </row>
    <row r="2" spans="1:16">
      <c r="A2" s="204" t="s">
        <v>928</v>
      </c>
      <c r="B2" s="1073" t="s">
        <v>260</v>
      </c>
      <c r="C2" s="205">
        <v>43947</v>
      </c>
      <c r="D2" s="1854">
        <v>43952</v>
      </c>
      <c r="E2" s="1856">
        <v>13.65</v>
      </c>
      <c r="F2" s="1856">
        <v>8.1999999999999993</v>
      </c>
      <c r="G2" s="256">
        <v>43952</v>
      </c>
      <c r="H2" s="257">
        <v>7</v>
      </c>
      <c r="I2" s="258" t="s">
        <v>1906</v>
      </c>
      <c r="J2" s="259">
        <v>0.28899999999999998</v>
      </c>
      <c r="K2" s="259">
        <f>SUM(J2:J12)</f>
        <v>7.9920000000000009</v>
      </c>
      <c r="L2" s="259">
        <f>SUM(K2:K12)</f>
        <v>7.9920000000000009</v>
      </c>
      <c r="M2" s="1852" t="s">
        <v>1907</v>
      </c>
      <c r="N2" s="1075" t="s">
        <v>1908</v>
      </c>
      <c r="O2" s="1075" t="s">
        <v>1909</v>
      </c>
      <c r="P2" s="212"/>
    </row>
    <row r="3" spans="1:16">
      <c r="A3" s="208"/>
      <c r="B3" s="546" t="s">
        <v>332</v>
      </c>
      <c r="C3" s="218">
        <v>43954</v>
      </c>
      <c r="D3" s="1855"/>
      <c r="E3" s="1857"/>
      <c r="F3" s="1857"/>
      <c r="G3" s="215">
        <v>43952</v>
      </c>
      <c r="H3" s="216">
        <v>8</v>
      </c>
      <c r="I3" s="260" t="s">
        <v>1448</v>
      </c>
      <c r="J3" s="217">
        <v>0.98699999999999999</v>
      </c>
      <c r="K3" s="217"/>
      <c r="L3" s="217"/>
      <c r="M3" s="1849"/>
      <c r="N3" s="12"/>
      <c r="O3" s="12" t="s">
        <v>1909</v>
      </c>
      <c r="P3" s="213"/>
    </row>
    <row r="4" spans="1:16">
      <c r="A4" s="208"/>
      <c r="B4" s="546"/>
      <c r="C4" s="218"/>
      <c r="D4" s="219"/>
      <c r="E4" s="546"/>
      <c r="F4" s="546"/>
      <c r="G4" s="215">
        <v>43952</v>
      </c>
      <c r="H4" s="216">
        <v>9</v>
      </c>
      <c r="I4" s="260" t="s">
        <v>1910</v>
      </c>
      <c r="J4" s="217">
        <v>0.98099999999999998</v>
      </c>
      <c r="K4" s="217"/>
      <c r="L4" s="217"/>
      <c r="M4" s="1849"/>
      <c r="N4" s="12"/>
      <c r="O4" s="12"/>
      <c r="P4" s="213"/>
    </row>
    <row r="5" spans="1:16">
      <c r="A5" s="208"/>
      <c r="B5" s="546"/>
      <c r="C5" s="218"/>
      <c r="D5" s="219"/>
      <c r="E5" s="546"/>
      <c r="F5" s="546"/>
      <c r="G5" s="215">
        <v>43952</v>
      </c>
      <c r="H5" s="216">
        <v>10</v>
      </c>
      <c r="I5" s="260" t="s">
        <v>1381</v>
      </c>
      <c r="J5" s="217">
        <v>0.99099999999999999</v>
      </c>
      <c r="K5" s="217"/>
      <c r="L5" s="217"/>
      <c r="M5" s="1849"/>
      <c r="N5" s="12"/>
      <c r="O5" s="12"/>
      <c r="P5" s="213"/>
    </row>
    <row r="6" spans="1:16">
      <c r="A6" s="208"/>
      <c r="B6" s="546"/>
      <c r="C6" s="218"/>
      <c r="D6" s="219"/>
      <c r="E6" s="546"/>
      <c r="F6" s="546"/>
      <c r="G6" s="215">
        <v>43952</v>
      </c>
      <c r="H6" s="216">
        <v>11</v>
      </c>
      <c r="I6" s="260" t="s">
        <v>1911</v>
      </c>
      <c r="J6" s="217">
        <v>0.40699999999999997</v>
      </c>
      <c r="K6" s="217"/>
      <c r="L6" s="217"/>
      <c r="M6" s="1849"/>
      <c r="N6" s="12"/>
      <c r="O6" s="12"/>
      <c r="P6" s="213"/>
    </row>
    <row r="7" spans="1:16">
      <c r="A7" s="208"/>
      <c r="B7" s="546"/>
      <c r="C7" s="218"/>
      <c r="D7" s="219"/>
      <c r="E7" s="546"/>
      <c r="F7" s="546"/>
      <c r="G7" s="215">
        <v>43952</v>
      </c>
      <c r="H7" s="216">
        <v>12</v>
      </c>
      <c r="I7" s="260" t="s">
        <v>1912</v>
      </c>
      <c r="J7" s="217">
        <v>0.52</v>
      </c>
      <c r="K7" s="217"/>
      <c r="L7" s="217"/>
      <c r="M7" s="1849" t="s">
        <v>1913</v>
      </c>
      <c r="N7" s="12"/>
      <c r="O7" s="12"/>
      <c r="P7" s="213"/>
    </row>
    <row r="8" spans="1:16">
      <c r="A8" s="208"/>
      <c r="B8" s="546"/>
      <c r="C8" s="218"/>
      <c r="D8" s="219"/>
      <c r="E8" s="546"/>
      <c r="F8" s="546"/>
      <c r="G8" s="215">
        <v>43952</v>
      </c>
      <c r="H8" s="216">
        <v>13</v>
      </c>
      <c r="I8" s="260" t="s">
        <v>1635</v>
      </c>
      <c r="J8" s="217">
        <v>0.99199999999999999</v>
      </c>
      <c r="K8" s="217"/>
      <c r="L8" s="217"/>
      <c r="M8" s="1849"/>
      <c r="N8" s="12"/>
      <c r="O8" s="12"/>
      <c r="P8" s="213"/>
    </row>
    <row r="9" spans="1:16">
      <c r="A9" s="208"/>
      <c r="B9" s="546"/>
      <c r="C9" s="218"/>
      <c r="D9" s="219"/>
      <c r="E9" s="546"/>
      <c r="F9" s="546"/>
      <c r="G9" s="215">
        <v>43952</v>
      </c>
      <c r="H9" s="216">
        <v>14</v>
      </c>
      <c r="I9" s="260" t="s">
        <v>1914</v>
      </c>
      <c r="J9" s="217">
        <v>0.495</v>
      </c>
      <c r="K9" s="217"/>
      <c r="L9" s="217"/>
      <c r="M9" s="1849"/>
      <c r="N9" s="12"/>
      <c r="O9" s="12"/>
      <c r="P9" s="213"/>
    </row>
    <row r="10" spans="1:16">
      <c r="A10" s="208"/>
      <c r="B10" s="546"/>
      <c r="C10" s="218"/>
      <c r="D10" s="219"/>
      <c r="E10" s="546"/>
      <c r="F10" s="546"/>
      <c r="G10" s="215">
        <v>43952</v>
      </c>
      <c r="H10" s="216">
        <v>15</v>
      </c>
      <c r="I10" s="260" t="s">
        <v>1915</v>
      </c>
      <c r="J10" s="217">
        <v>0.81899999999999995</v>
      </c>
      <c r="K10" s="217"/>
      <c r="L10" s="217"/>
      <c r="M10" s="1849" t="s">
        <v>934</v>
      </c>
      <c r="N10" s="12"/>
      <c r="O10" s="12"/>
      <c r="P10" s="213"/>
    </row>
    <row r="11" spans="1:16">
      <c r="A11" s="208"/>
      <c r="B11" s="546"/>
      <c r="C11" s="218"/>
      <c r="D11" s="219"/>
      <c r="E11" s="546"/>
      <c r="F11" s="546"/>
      <c r="G11" s="215">
        <v>43952</v>
      </c>
      <c r="H11" s="216">
        <v>16</v>
      </c>
      <c r="I11" s="260" t="s">
        <v>1392</v>
      </c>
      <c r="J11" s="217">
        <v>0.99299999999999999</v>
      </c>
      <c r="K11" s="217"/>
      <c r="L11" s="217"/>
      <c r="M11" s="1849"/>
      <c r="N11" s="12"/>
      <c r="O11" s="12"/>
      <c r="P11" s="213"/>
    </row>
    <row r="12" spans="1:16">
      <c r="A12" s="209"/>
      <c r="B12" s="269"/>
      <c r="C12" s="345"/>
      <c r="D12" s="261"/>
      <c r="E12" s="269"/>
      <c r="F12" s="269"/>
      <c r="G12" s="262">
        <v>43952</v>
      </c>
      <c r="H12" s="263">
        <v>17</v>
      </c>
      <c r="I12" s="264" t="s">
        <v>1916</v>
      </c>
      <c r="J12" s="265">
        <v>0.51800000000000002</v>
      </c>
      <c r="K12" s="265"/>
      <c r="L12" s="265"/>
      <c r="M12" s="1853"/>
      <c r="N12" s="1076"/>
      <c r="O12" s="1076"/>
      <c r="P12" s="214"/>
    </row>
    <row r="13" spans="1:16">
      <c r="A13" s="227" t="s">
        <v>1089</v>
      </c>
      <c r="B13" s="546" t="s">
        <v>332</v>
      </c>
      <c r="C13" s="218" t="s">
        <v>1357</v>
      </c>
      <c r="D13" s="334">
        <v>43962</v>
      </c>
      <c r="E13" s="546" t="s">
        <v>38</v>
      </c>
      <c r="F13" s="546">
        <v>16.5</v>
      </c>
      <c r="G13" s="215">
        <v>43962</v>
      </c>
      <c r="H13" s="216">
        <v>7</v>
      </c>
      <c r="I13" s="260" t="s">
        <v>1917</v>
      </c>
      <c r="J13" s="217">
        <v>0.94799999999999995</v>
      </c>
      <c r="K13" s="217">
        <f>SUM(J13:J34)</f>
        <v>15.881</v>
      </c>
      <c r="L13" s="217">
        <f>SUM(K13:K34)</f>
        <v>15.881</v>
      </c>
      <c r="M13" s="1849" t="s">
        <v>1918</v>
      </c>
      <c r="N13" s="12" t="s">
        <v>1908</v>
      </c>
      <c r="O13" s="12" t="s">
        <v>1919</v>
      </c>
      <c r="P13" s="228"/>
    </row>
    <row r="14" spans="1:16">
      <c r="A14" s="227"/>
      <c r="B14" s="546"/>
      <c r="C14" s="218"/>
      <c r="D14" s="219"/>
      <c r="E14" s="546"/>
      <c r="F14" s="546"/>
      <c r="G14" s="215">
        <v>43962</v>
      </c>
      <c r="H14" s="216">
        <v>8</v>
      </c>
      <c r="I14" s="260" t="s">
        <v>1920</v>
      </c>
      <c r="J14" s="217">
        <v>0.98599999999999999</v>
      </c>
      <c r="K14" s="217"/>
      <c r="L14" s="217"/>
      <c r="M14" s="1849"/>
      <c r="N14" s="12"/>
      <c r="O14" s="12"/>
      <c r="P14" s="228"/>
    </row>
    <row r="15" spans="1:16">
      <c r="A15" s="227"/>
      <c r="B15" s="546"/>
      <c r="C15" s="218"/>
      <c r="D15" s="219"/>
      <c r="E15" s="546"/>
      <c r="F15" s="546"/>
      <c r="G15" s="215">
        <v>43962</v>
      </c>
      <c r="H15" s="216">
        <v>9</v>
      </c>
      <c r="I15" s="260" t="s">
        <v>1921</v>
      </c>
      <c r="J15" s="217">
        <v>0.97099999999999997</v>
      </c>
      <c r="K15" s="217"/>
      <c r="L15" s="217"/>
      <c r="M15" s="1849"/>
      <c r="N15" s="12"/>
      <c r="O15" s="12"/>
      <c r="P15" s="228"/>
    </row>
    <row r="16" spans="1:16">
      <c r="A16" s="227"/>
      <c r="B16" s="546"/>
      <c r="C16" s="218"/>
      <c r="D16" s="219"/>
      <c r="E16" s="546"/>
      <c r="F16" s="546"/>
      <c r="G16" s="215">
        <v>43962</v>
      </c>
      <c r="H16" s="216">
        <v>10</v>
      </c>
      <c r="I16" s="260" t="s">
        <v>1922</v>
      </c>
      <c r="J16" s="217">
        <v>0.53500000000000003</v>
      </c>
      <c r="K16" s="217"/>
      <c r="L16" s="217"/>
      <c r="M16" s="1849"/>
      <c r="N16" s="12"/>
      <c r="O16" s="12"/>
      <c r="P16" s="228"/>
    </row>
    <row r="17" spans="1:16">
      <c r="A17" s="227"/>
      <c r="B17" s="546"/>
      <c r="C17" s="218"/>
      <c r="D17" s="219"/>
      <c r="E17" s="546"/>
      <c r="F17" s="546"/>
      <c r="G17" s="215">
        <v>43962</v>
      </c>
      <c r="H17" s="216">
        <v>11</v>
      </c>
      <c r="I17" s="260" t="s">
        <v>1436</v>
      </c>
      <c r="J17" s="217">
        <v>0.98799999999999999</v>
      </c>
      <c r="K17" s="217"/>
      <c r="L17" s="217"/>
      <c r="M17" s="1849" t="s">
        <v>301</v>
      </c>
      <c r="N17" s="12"/>
      <c r="O17" s="12"/>
      <c r="P17" s="228"/>
    </row>
    <row r="18" spans="1:16">
      <c r="A18" s="227"/>
      <c r="B18" s="546"/>
      <c r="C18" s="218"/>
      <c r="D18" s="219"/>
      <c r="E18" s="546"/>
      <c r="F18" s="546"/>
      <c r="G18" s="215">
        <v>43962</v>
      </c>
      <c r="H18" s="216">
        <v>12</v>
      </c>
      <c r="I18" s="260" t="s">
        <v>1440</v>
      </c>
      <c r="J18" s="217">
        <v>0.99099999999999999</v>
      </c>
      <c r="K18" s="217"/>
      <c r="L18" s="217"/>
      <c r="M18" s="1849"/>
      <c r="N18" s="12"/>
      <c r="O18" s="12"/>
      <c r="P18" s="228"/>
    </row>
    <row r="19" spans="1:16">
      <c r="A19" s="227"/>
      <c r="B19" s="546"/>
      <c r="C19" s="218"/>
      <c r="D19" s="219"/>
      <c r="E19" s="546"/>
      <c r="F19" s="546"/>
      <c r="G19" s="215">
        <v>43962</v>
      </c>
      <c r="H19" s="216">
        <v>13</v>
      </c>
      <c r="I19" s="260" t="s">
        <v>1923</v>
      </c>
      <c r="J19" s="217">
        <v>0.83299999999999996</v>
      </c>
      <c r="K19" s="217"/>
      <c r="L19" s="217"/>
      <c r="M19" s="1849"/>
      <c r="N19" s="12"/>
      <c r="O19" s="12"/>
      <c r="P19" s="228"/>
    </row>
    <row r="20" spans="1:16">
      <c r="A20" s="227"/>
      <c r="B20" s="546"/>
      <c r="C20" s="218"/>
      <c r="D20" s="219"/>
      <c r="E20" s="546"/>
      <c r="F20" s="546"/>
      <c r="G20" s="215">
        <v>43962</v>
      </c>
      <c r="H20" s="216">
        <v>14</v>
      </c>
      <c r="I20" s="260" t="s">
        <v>1924</v>
      </c>
      <c r="J20" s="217">
        <v>0.34899999999999998</v>
      </c>
      <c r="K20" s="217"/>
      <c r="L20" s="217"/>
      <c r="M20" s="1849" t="s">
        <v>1925</v>
      </c>
      <c r="N20" s="12"/>
      <c r="O20" s="12"/>
      <c r="P20" s="228"/>
    </row>
    <row r="21" spans="1:16">
      <c r="A21" s="227"/>
      <c r="B21" s="546"/>
      <c r="C21" s="218"/>
      <c r="D21" s="219"/>
      <c r="E21" s="546"/>
      <c r="F21" s="546"/>
      <c r="G21" s="215">
        <v>43962</v>
      </c>
      <c r="H21" s="216">
        <v>15</v>
      </c>
      <c r="I21" s="260" t="s">
        <v>1415</v>
      </c>
      <c r="J21" s="217">
        <v>0.99299999999999999</v>
      </c>
      <c r="K21" s="217"/>
      <c r="L21" s="217"/>
      <c r="M21" s="1849"/>
      <c r="N21" s="12"/>
      <c r="O21" s="12"/>
      <c r="P21" s="228"/>
    </row>
    <row r="22" spans="1:16">
      <c r="A22" s="227"/>
      <c r="B22" s="546"/>
      <c r="C22" s="218"/>
      <c r="D22" s="219"/>
      <c r="E22" s="546"/>
      <c r="F22" s="546"/>
      <c r="G22" s="215">
        <v>43962</v>
      </c>
      <c r="H22" s="216">
        <v>16</v>
      </c>
      <c r="I22" s="260" t="s">
        <v>1926</v>
      </c>
      <c r="J22" s="217">
        <v>0.98199999999999998</v>
      </c>
      <c r="K22" s="217"/>
      <c r="L22" s="217"/>
      <c r="M22" s="1849"/>
      <c r="N22" s="12"/>
      <c r="O22" s="12"/>
      <c r="P22" s="228"/>
    </row>
    <row r="23" spans="1:16" ht="50">
      <c r="A23" s="227"/>
      <c r="B23" s="546"/>
      <c r="C23" s="218"/>
      <c r="D23" s="219"/>
      <c r="E23" s="546"/>
      <c r="F23" s="546"/>
      <c r="G23" s="276">
        <v>43962</v>
      </c>
      <c r="H23" s="277">
        <v>17</v>
      </c>
      <c r="I23" s="278" t="s">
        <v>1927</v>
      </c>
      <c r="J23" s="279">
        <v>0.53800000000000003</v>
      </c>
      <c r="K23" s="279"/>
      <c r="L23" s="279"/>
      <c r="M23" s="280" t="s">
        <v>1928</v>
      </c>
      <c r="N23" s="233"/>
      <c r="O23" s="233"/>
      <c r="P23" s="228"/>
    </row>
    <row r="24" spans="1:16" ht="29">
      <c r="A24" s="227"/>
      <c r="B24" s="546"/>
      <c r="C24" s="218"/>
      <c r="D24" s="219"/>
      <c r="E24" s="546"/>
      <c r="F24" s="546"/>
      <c r="G24" s="276">
        <v>43962</v>
      </c>
      <c r="H24" s="277">
        <v>18</v>
      </c>
      <c r="I24" s="278" t="s">
        <v>1929</v>
      </c>
      <c r="J24" s="279">
        <v>6.0999999999999999E-2</v>
      </c>
      <c r="K24" s="279"/>
      <c r="L24" s="279"/>
      <c r="M24" s="281" t="s">
        <v>1930</v>
      </c>
      <c r="N24" s="251"/>
      <c r="O24" s="251"/>
      <c r="P24" s="228"/>
    </row>
    <row r="25" spans="1:16" ht="29">
      <c r="A25" s="227"/>
      <c r="B25" s="546"/>
      <c r="C25" s="218"/>
      <c r="D25" s="219"/>
      <c r="E25" s="546"/>
      <c r="F25" s="546"/>
      <c r="G25" s="276">
        <v>43963</v>
      </c>
      <c r="H25" s="277">
        <v>8</v>
      </c>
      <c r="I25" s="278" t="s">
        <v>1906</v>
      </c>
      <c r="J25" s="279">
        <v>0.28899999999999998</v>
      </c>
      <c r="K25" s="279"/>
      <c r="L25" s="279"/>
      <c r="M25" s="281" t="s">
        <v>1931</v>
      </c>
      <c r="N25" s="251"/>
      <c r="O25" s="251"/>
      <c r="P25" s="228"/>
    </row>
    <row r="26" spans="1:16">
      <c r="A26" s="227"/>
      <c r="B26" s="546"/>
      <c r="C26" s="218"/>
      <c r="D26" s="219"/>
      <c r="E26" s="546"/>
      <c r="F26" s="546"/>
      <c r="G26" s="229">
        <v>43963</v>
      </c>
      <c r="H26" s="216">
        <v>9</v>
      </c>
      <c r="I26" s="260" t="s">
        <v>1932</v>
      </c>
      <c r="J26" s="217">
        <v>0.27100000000000002</v>
      </c>
      <c r="K26" s="217"/>
      <c r="L26" s="217"/>
      <c r="M26" s="1849" t="s">
        <v>1933</v>
      </c>
      <c r="N26" s="12"/>
      <c r="O26" s="12"/>
      <c r="P26" s="228"/>
    </row>
    <row r="27" spans="1:16">
      <c r="A27" s="227"/>
      <c r="B27" s="546"/>
      <c r="C27" s="218"/>
      <c r="D27" s="219"/>
      <c r="E27" s="546"/>
      <c r="F27" s="546"/>
      <c r="G27" s="229">
        <v>43963</v>
      </c>
      <c r="H27" s="216">
        <v>10</v>
      </c>
      <c r="I27" s="260" t="s">
        <v>1934</v>
      </c>
      <c r="J27" s="217">
        <v>0.748</v>
      </c>
      <c r="K27" s="217"/>
      <c r="L27" s="217"/>
      <c r="M27" s="1849"/>
      <c r="N27" s="12"/>
      <c r="O27" s="12"/>
      <c r="P27" s="228"/>
    </row>
    <row r="28" spans="1:16">
      <c r="A28" s="227"/>
      <c r="B28" s="546"/>
      <c r="C28" s="218"/>
      <c r="D28" s="219"/>
      <c r="E28" s="546"/>
      <c r="F28" s="546"/>
      <c r="G28" s="229">
        <v>43963</v>
      </c>
      <c r="H28" s="216">
        <v>11</v>
      </c>
      <c r="I28" s="260" t="s">
        <v>1895</v>
      </c>
      <c r="J28" s="217">
        <v>0.78600000000000003</v>
      </c>
      <c r="K28" s="217"/>
      <c r="L28" s="217"/>
      <c r="M28" s="1849" t="s">
        <v>1935</v>
      </c>
      <c r="N28" s="12"/>
      <c r="O28" s="12"/>
      <c r="P28" s="228"/>
    </row>
    <row r="29" spans="1:16">
      <c r="A29" s="227"/>
      <c r="B29" s="546"/>
      <c r="C29" s="218"/>
      <c r="D29" s="219"/>
      <c r="E29" s="546"/>
      <c r="F29" s="546"/>
      <c r="G29" s="229">
        <v>43963</v>
      </c>
      <c r="H29" s="216">
        <v>12</v>
      </c>
      <c r="I29" s="260" t="s">
        <v>1363</v>
      </c>
      <c r="J29" s="217">
        <v>0.997</v>
      </c>
      <c r="K29" s="217"/>
      <c r="L29" s="217"/>
      <c r="M29" s="1849"/>
      <c r="N29" s="12"/>
      <c r="O29" s="12"/>
      <c r="P29" s="228"/>
    </row>
    <row r="30" spans="1:16">
      <c r="A30" s="227"/>
      <c r="B30" s="546"/>
      <c r="C30" s="218"/>
      <c r="D30" s="219"/>
      <c r="E30" s="546"/>
      <c r="F30" s="546"/>
      <c r="G30" s="229">
        <v>43963</v>
      </c>
      <c r="H30" s="216">
        <v>13</v>
      </c>
      <c r="I30" s="260" t="s">
        <v>1936</v>
      </c>
      <c r="J30" s="217">
        <v>0.51700000000000002</v>
      </c>
      <c r="K30" s="217"/>
      <c r="L30" s="217"/>
      <c r="M30" s="1849"/>
      <c r="N30" s="12"/>
      <c r="O30" s="12"/>
      <c r="P30" s="228"/>
    </row>
    <row r="31" spans="1:16">
      <c r="A31" s="227"/>
      <c r="B31" s="546"/>
      <c r="C31" s="218"/>
      <c r="D31" s="219"/>
      <c r="E31" s="546"/>
      <c r="F31" s="546"/>
      <c r="G31" s="215">
        <v>43963</v>
      </c>
      <c r="H31" s="216">
        <v>14</v>
      </c>
      <c r="I31" s="260" t="s">
        <v>1937</v>
      </c>
      <c r="J31" s="217">
        <v>0.91900000000000004</v>
      </c>
      <c r="K31" s="217"/>
      <c r="L31" s="217"/>
      <c r="M31" s="1849" t="s">
        <v>1938</v>
      </c>
      <c r="N31" s="12"/>
      <c r="O31" s="12"/>
      <c r="P31" s="228"/>
    </row>
    <row r="32" spans="1:16">
      <c r="A32" s="227"/>
      <c r="B32" s="546"/>
      <c r="C32" s="218"/>
      <c r="D32" s="219"/>
      <c r="E32" s="546"/>
      <c r="F32" s="546"/>
      <c r="G32" s="215">
        <v>43963</v>
      </c>
      <c r="H32" s="216">
        <v>15</v>
      </c>
      <c r="I32" s="260" t="s">
        <v>1391</v>
      </c>
      <c r="J32" s="217">
        <v>0.99199999999999999</v>
      </c>
      <c r="K32" s="217"/>
      <c r="L32" s="217"/>
      <c r="M32" s="1849"/>
      <c r="N32" s="12"/>
      <c r="O32" s="12"/>
      <c r="P32" s="228"/>
    </row>
    <row r="33" spans="1:16">
      <c r="A33" s="227"/>
      <c r="B33" s="546"/>
      <c r="C33" s="218"/>
      <c r="D33" s="219"/>
      <c r="E33" s="546"/>
      <c r="F33" s="546"/>
      <c r="G33" s="215">
        <v>43963</v>
      </c>
      <c r="H33" s="216">
        <v>16</v>
      </c>
      <c r="I33" s="260" t="s">
        <v>1398</v>
      </c>
      <c r="J33" s="217">
        <v>0.99299999999999999</v>
      </c>
      <c r="K33" s="217"/>
      <c r="L33" s="217"/>
      <c r="M33" s="1849"/>
      <c r="N33" s="12"/>
      <c r="O33" s="12"/>
      <c r="P33" s="228"/>
    </row>
    <row r="34" spans="1:16">
      <c r="A34" s="235"/>
      <c r="B34" s="236"/>
      <c r="C34" s="237"/>
      <c r="D34" s="238"/>
      <c r="E34" s="236"/>
      <c r="F34" s="236"/>
      <c r="G34" s="239">
        <v>43963</v>
      </c>
      <c r="H34" s="240">
        <v>17</v>
      </c>
      <c r="I34" s="241" t="s">
        <v>1939</v>
      </c>
      <c r="J34" s="242">
        <v>0.19400000000000001</v>
      </c>
      <c r="K34" s="242"/>
      <c r="L34" s="242"/>
      <c r="M34" s="1850"/>
      <c r="N34" s="1077"/>
      <c r="O34" s="1077"/>
      <c r="P34" s="243"/>
    </row>
    <row r="35" spans="1:16">
      <c r="A35" s="220" t="s">
        <v>928</v>
      </c>
      <c r="B35" s="1074" t="s">
        <v>48</v>
      </c>
      <c r="C35" s="221">
        <v>43982</v>
      </c>
      <c r="D35" s="244">
        <v>43965</v>
      </c>
      <c r="E35" s="1858">
        <v>5.9</v>
      </c>
      <c r="F35" s="1858">
        <v>7</v>
      </c>
      <c r="G35" s="222">
        <v>43965</v>
      </c>
      <c r="H35" s="223">
        <v>8</v>
      </c>
      <c r="I35" s="224" t="s">
        <v>1940</v>
      </c>
      <c r="J35" s="225">
        <v>0.36899999999999999</v>
      </c>
      <c r="K35" s="225">
        <f>SUM(J35:J51)</f>
        <v>12.197000000000001</v>
      </c>
      <c r="L35" s="225">
        <f>SUM(J35:J43)</f>
        <v>6.7410000000000005</v>
      </c>
      <c r="M35" s="1851" t="s">
        <v>1941</v>
      </c>
      <c r="N35" s="1078" t="s">
        <v>1908</v>
      </c>
      <c r="O35" s="1078" t="s">
        <v>1909</v>
      </c>
      <c r="P35" s="226"/>
    </row>
    <row r="36" spans="1:16">
      <c r="A36" s="227"/>
      <c r="B36" s="546" t="s">
        <v>260</v>
      </c>
      <c r="C36" s="218" t="s">
        <v>1357</v>
      </c>
      <c r="D36" s="332">
        <v>43965</v>
      </c>
      <c r="E36" s="1857"/>
      <c r="F36" s="1857"/>
      <c r="G36" s="215">
        <v>43965</v>
      </c>
      <c r="H36" s="216">
        <v>9</v>
      </c>
      <c r="I36" s="260" t="s">
        <v>1466</v>
      </c>
      <c r="J36" s="217">
        <v>0.98699999999999999</v>
      </c>
      <c r="K36" s="217"/>
      <c r="L36" s="217"/>
      <c r="M36" s="1849"/>
      <c r="N36" s="12"/>
      <c r="O36" s="12" t="s">
        <v>1909</v>
      </c>
      <c r="P36" s="228"/>
    </row>
    <row r="37" spans="1:16">
      <c r="A37" s="227"/>
      <c r="B37" s="546"/>
      <c r="C37" s="218"/>
      <c r="D37" s="218"/>
      <c r="E37" s="203"/>
      <c r="F37" s="203"/>
      <c r="G37" s="215">
        <v>43965</v>
      </c>
      <c r="H37" s="216">
        <v>10</v>
      </c>
      <c r="I37" s="260" t="s">
        <v>1942</v>
      </c>
      <c r="J37" s="217">
        <v>0.98399999999999999</v>
      </c>
      <c r="K37" s="217"/>
      <c r="L37" s="217"/>
      <c r="M37" s="1849"/>
      <c r="N37" s="12"/>
      <c r="O37" s="12"/>
      <c r="P37" s="228"/>
    </row>
    <row r="38" spans="1:16">
      <c r="A38" s="227"/>
      <c r="B38" s="546"/>
      <c r="C38" s="218"/>
      <c r="D38" s="218"/>
      <c r="E38" s="203"/>
      <c r="F38" s="203"/>
      <c r="G38" s="215">
        <v>43965</v>
      </c>
      <c r="H38" s="216">
        <v>11</v>
      </c>
      <c r="I38" s="260" t="s">
        <v>1392</v>
      </c>
      <c r="J38" s="217">
        <v>0.99299999999999999</v>
      </c>
      <c r="K38" s="217"/>
      <c r="L38" s="217"/>
      <c r="M38" s="1849"/>
      <c r="N38" s="12"/>
      <c r="O38" s="12"/>
      <c r="P38" s="228"/>
    </row>
    <row r="39" spans="1:16">
      <c r="A39" s="227"/>
      <c r="B39" s="546"/>
      <c r="C39" s="218"/>
      <c r="D39" s="218"/>
      <c r="E39" s="203"/>
      <c r="F39" s="203"/>
      <c r="G39" s="234">
        <v>43965</v>
      </c>
      <c r="H39" s="230">
        <v>12</v>
      </c>
      <c r="I39" s="231" t="s">
        <v>1403</v>
      </c>
      <c r="J39" s="232">
        <v>0</v>
      </c>
      <c r="K39" s="232"/>
      <c r="L39" s="232"/>
      <c r="M39" s="5"/>
      <c r="N39" s="5"/>
      <c r="O39" s="5"/>
      <c r="P39" s="228"/>
    </row>
    <row r="40" spans="1:16">
      <c r="A40" s="227"/>
      <c r="B40" s="546"/>
      <c r="C40" s="218"/>
      <c r="D40" s="218"/>
      <c r="E40" s="203"/>
      <c r="F40" s="203"/>
      <c r="G40" s="215">
        <v>43965</v>
      </c>
      <c r="H40" s="216">
        <v>13</v>
      </c>
      <c r="I40" s="260" t="s">
        <v>1943</v>
      </c>
      <c r="J40" s="217">
        <v>0.92200000000000004</v>
      </c>
      <c r="K40" s="217"/>
      <c r="L40" s="217"/>
      <c r="M40" s="1848" t="s">
        <v>1944</v>
      </c>
      <c r="N40" s="260"/>
      <c r="O40" s="260"/>
      <c r="P40" s="228"/>
    </row>
    <row r="41" spans="1:16">
      <c r="A41" s="227"/>
      <c r="B41" s="546"/>
      <c r="C41" s="218"/>
      <c r="D41" s="218"/>
      <c r="E41" s="203"/>
      <c r="F41" s="203"/>
      <c r="G41" s="215">
        <v>43965</v>
      </c>
      <c r="H41" s="216">
        <v>14</v>
      </c>
      <c r="I41" s="260" t="s">
        <v>1523</v>
      </c>
      <c r="J41" s="217">
        <v>0.99</v>
      </c>
      <c r="K41" s="217"/>
      <c r="L41" s="217"/>
      <c r="M41" s="1849"/>
      <c r="N41" s="12"/>
      <c r="O41" s="12"/>
      <c r="P41" s="228"/>
    </row>
    <row r="42" spans="1:16">
      <c r="A42" s="227"/>
      <c r="B42" s="546"/>
      <c r="C42" s="218"/>
      <c r="D42" s="218"/>
      <c r="E42" s="203"/>
      <c r="F42" s="203"/>
      <c r="G42" s="215">
        <v>43965</v>
      </c>
      <c r="H42" s="216">
        <v>15</v>
      </c>
      <c r="I42" s="260" t="s">
        <v>1926</v>
      </c>
      <c r="J42" s="217">
        <v>0.98199999999999998</v>
      </c>
      <c r="K42" s="217"/>
      <c r="L42" s="217"/>
      <c r="M42" s="1849"/>
      <c r="N42" s="12"/>
      <c r="O42" s="12"/>
      <c r="P42" s="228"/>
    </row>
    <row r="43" spans="1:16">
      <c r="A43" s="227"/>
      <c r="B43" s="546"/>
      <c r="C43" s="218"/>
      <c r="D43" s="218"/>
      <c r="E43" s="203"/>
      <c r="F43" s="203"/>
      <c r="G43" s="215">
        <v>43965</v>
      </c>
      <c r="H43" s="216">
        <v>16</v>
      </c>
      <c r="I43" s="260" t="s">
        <v>1945</v>
      </c>
      <c r="J43" s="217">
        <v>0.51400000000000001</v>
      </c>
      <c r="K43" s="217"/>
      <c r="L43" s="217"/>
      <c r="M43" s="1849"/>
      <c r="N43" s="12"/>
      <c r="O43" s="12"/>
      <c r="P43" s="228"/>
    </row>
    <row r="44" spans="1:16">
      <c r="A44" s="227"/>
      <c r="B44" s="546"/>
      <c r="C44" s="218"/>
      <c r="D44" s="218"/>
      <c r="E44" s="203"/>
      <c r="F44" s="203"/>
      <c r="G44" s="234">
        <v>43966</v>
      </c>
      <c r="H44" s="230">
        <v>9</v>
      </c>
      <c r="I44" s="231" t="s">
        <v>1946</v>
      </c>
      <c r="J44" s="232">
        <v>0.52600000000000002</v>
      </c>
      <c r="K44" s="232"/>
      <c r="L44" s="232"/>
      <c r="M44" s="4" t="s">
        <v>422</v>
      </c>
      <c r="N44" s="4"/>
      <c r="O44" s="4"/>
      <c r="P44" s="228"/>
    </row>
    <row r="45" spans="1:16" s="5" customFormat="1">
      <c r="A45" s="227"/>
      <c r="B45" s="546"/>
      <c r="C45" s="218"/>
      <c r="D45" s="218"/>
      <c r="E45" s="203"/>
      <c r="F45" s="203"/>
      <c r="G45" s="250">
        <v>43966</v>
      </c>
      <c r="H45" s="230">
        <v>10</v>
      </c>
      <c r="I45" s="231" t="s">
        <v>1537</v>
      </c>
      <c r="J45" s="232">
        <v>0.52900000000000003</v>
      </c>
      <c r="K45" s="232"/>
      <c r="L45" s="232"/>
      <c r="M45" s="4" t="s">
        <v>424</v>
      </c>
      <c r="N45" s="4"/>
      <c r="O45" s="4"/>
      <c r="P45" s="228"/>
    </row>
    <row r="46" spans="1:16">
      <c r="A46" s="227"/>
      <c r="B46" s="546"/>
      <c r="C46" s="218"/>
      <c r="D46" s="218"/>
      <c r="E46" s="203"/>
      <c r="F46" s="203"/>
      <c r="G46" s="234">
        <v>43967</v>
      </c>
      <c r="H46" s="230">
        <v>10</v>
      </c>
      <c r="I46" s="231" t="s">
        <v>1947</v>
      </c>
      <c r="J46" s="232">
        <v>0.81399999999999995</v>
      </c>
      <c r="K46" s="232"/>
      <c r="L46" s="232"/>
      <c r="M46" s="1849" t="s">
        <v>1948</v>
      </c>
      <c r="N46" s="12"/>
      <c r="O46" s="12"/>
      <c r="P46" s="228"/>
    </row>
    <row r="47" spans="1:16">
      <c r="A47" s="227"/>
      <c r="B47" s="546"/>
      <c r="C47" s="218"/>
      <c r="D47" s="218"/>
      <c r="E47" s="203"/>
      <c r="F47" s="203"/>
      <c r="G47" s="234">
        <v>43967</v>
      </c>
      <c r="H47" s="230">
        <v>11</v>
      </c>
      <c r="I47" s="231" t="s">
        <v>1804</v>
      </c>
      <c r="J47" s="232">
        <v>0.98499999999999999</v>
      </c>
      <c r="K47" s="232"/>
      <c r="L47" s="232"/>
      <c r="M47" s="1849"/>
      <c r="N47" s="12"/>
      <c r="O47" s="12"/>
      <c r="P47" s="228"/>
    </row>
    <row r="48" spans="1:16">
      <c r="A48" s="227"/>
      <c r="B48" s="546"/>
      <c r="C48" s="218"/>
      <c r="D48" s="218"/>
      <c r="E48" s="203"/>
      <c r="F48" s="203"/>
      <c r="G48" s="234">
        <v>43967</v>
      </c>
      <c r="H48" s="230">
        <v>12</v>
      </c>
      <c r="I48" s="231" t="s">
        <v>1949</v>
      </c>
      <c r="J48" s="232">
        <v>0.33600000000000002</v>
      </c>
      <c r="K48" s="232"/>
      <c r="L48" s="232"/>
      <c r="M48" s="1849"/>
      <c r="N48" s="12"/>
      <c r="O48" s="12"/>
      <c r="P48" s="228"/>
    </row>
    <row r="49" spans="1:16">
      <c r="A49" s="227"/>
      <c r="B49" s="546"/>
      <c r="C49" s="218"/>
      <c r="D49" s="218"/>
      <c r="E49" s="203"/>
      <c r="F49" s="203"/>
      <c r="G49" s="234">
        <v>43967</v>
      </c>
      <c r="H49" s="230">
        <v>13</v>
      </c>
      <c r="I49" s="231" t="s">
        <v>1950</v>
      </c>
      <c r="J49" s="232">
        <v>0.93200000000000005</v>
      </c>
      <c r="K49" s="232"/>
      <c r="L49" s="232"/>
      <c r="M49" s="1849" t="s">
        <v>934</v>
      </c>
      <c r="N49" s="12"/>
      <c r="O49" s="12"/>
      <c r="P49" s="228"/>
    </row>
    <row r="50" spans="1:16">
      <c r="A50" s="227"/>
      <c r="B50" s="546"/>
      <c r="C50" s="218"/>
      <c r="D50" s="218"/>
      <c r="E50" s="203"/>
      <c r="F50" s="203"/>
      <c r="G50" s="234">
        <v>43967</v>
      </c>
      <c r="H50" s="230">
        <v>14</v>
      </c>
      <c r="I50" s="231" t="s">
        <v>1951</v>
      </c>
      <c r="J50" s="232">
        <v>0.97299999999999998</v>
      </c>
      <c r="K50" s="232"/>
      <c r="L50" s="232"/>
      <c r="M50" s="1849"/>
      <c r="N50" s="12"/>
      <c r="O50" s="12"/>
      <c r="P50" s="228"/>
    </row>
    <row r="51" spans="1:16">
      <c r="A51" s="235"/>
      <c r="B51" s="236"/>
      <c r="C51" s="237"/>
      <c r="D51" s="218"/>
      <c r="E51" s="203"/>
      <c r="F51" s="203"/>
      <c r="G51" s="245">
        <v>43967</v>
      </c>
      <c r="H51" s="246">
        <v>15</v>
      </c>
      <c r="I51" s="247" t="s">
        <v>1952</v>
      </c>
      <c r="J51" s="248">
        <v>0.36099999999999999</v>
      </c>
      <c r="K51" s="248"/>
      <c r="L51" s="248"/>
      <c r="M51" s="1850"/>
      <c r="N51" s="1077"/>
      <c r="O51" s="1077"/>
      <c r="P51" s="243"/>
    </row>
    <row r="52" spans="1:16">
      <c r="D52" s="1847" t="s">
        <v>1348</v>
      </c>
      <c r="E52" s="1847"/>
      <c r="F52" s="268">
        <f>SUM(F2:F51)</f>
        <v>31.7</v>
      </c>
      <c r="L52" s="304">
        <f>SUM(L2:L51)</f>
        <v>30.614000000000001</v>
      </c>
    </row>
    <row r="54" spans="1:16">
      <c r="J54" t="s">
        <v>1904</v>
      </c>
      <c r="K54" t="s">
        <v>1953</v>
      </c>
      <c r="L54">
        <v>31.7</v>
      </c>
    </row>
  </sheetData>
  <mergeCells count="19">
    <mergeCell ref="D2:D3"/>
    <mergeCell ref="F2:F3"/>
    <mergeCell ref="E2:E3"/>
    <mergeCell ref="E35:E36"/>
    <mergeCell ref="F35:F36"/>
    <mergeCell ref="M2:M6"/>
    <mergeCell ref="M7:M9"/>
    <mergeCell ref="M10:M12"/>
    <mergeCell ref="M13:M16"/>
    <mergeCell ref="M17:M19"/>
    <mergeCell ref="D52:E52"/>
    <mergeCell ref="M40:M43"/>
    <mergeCell ref="M46:M48"/>
    <mergeCell ref="M49:M51"/>
    <mergeCell ref="M20:M22"/>
    <mergeCell ref="M26:M27"/>
    <mergeCell ref="M28:M30"/>
    <mergeCell ref="M31:M34"/>
    <mergeCell ref="M35:M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E15" sqref="E15"/>
    </sheetView>
  </sheetViews>
  <sheetFormatPr baseColWidth="10" defaultColWidth="8.7265625" defaultRowHeight="14.5"/>
  <cols>
    <col min="1" max="1" width="13.26953125" customWidth="1"/>
    <col min="2" max="2" width="11.1796875" customWidth="1"/>
    <col min="3" max="4" width="12.1796875" customWidth="1"/>
    <col min="5" max="5" width="11.54296875" customWidth="1"/>
    <col min="7" max="7" width="8.7265625" hidden="1" customWidth="1"/>
    <col min="8" max="8" width="12.54296875" bestFit="1" customWidth="1"/>
    <col min="9" max="9" width="11.453125" bestFit="1" customWidth="1"/>
  </cols>
  <sheetData>
    <row r="1" spans="1:9">
      <c r="B1" s="1489" t="s">
        <v>39</v>
      </c>
      <c r="C1" s="1489" t="s">
        <v>193</v>
      </c>
      <c r="D1" s="1489" t="s">
        <v>194</v>
      </c>
      <c r="E1" s="1489" t="s">
        <v>195</v>
      </c>
      <c r="H1" s="1786" t="s">
        <v>208</v>
      </c>
      <c r="I1" s="1786" t="s">
        <v>209</v>
      </c>
    </row>
    <row r="2" spans="1:9" ht="15.5">
      <c r="A2" t="s">
        <v>196</v>
      </c>
      <c r="B2" s="1763">
        <f>G2*24</f>
        <v>0</v>
      </c>
      <c r="C2" s="1763">
        <v>76.760000000000005</v>
      </c>
      <c r="D2" s="755">
        <f>B2+C2</f>
        <v>76.760000000000005</v>
      </c>
      <c r="E2" s="755">
        <f t="shared" ref="E2:E13" si="0">100-D2</f>
        <v>23.239999999999995</v>
      </c>
      <c r="G2" s="1764">
        <v>0</v>
      </c>
      <c r="H2" s="1763">
        <f>B2*3300</f>
        <v>0</v>
      </c>
      <c r="I2" s="1763">
        <f>C2*2350</f>
        <v>180386</v>
      </c>
    </row>
    <row r="3" spans="1:9" ht="15.5">
      <c r="A3" t="s">
        <v>197</v>
      </c>
      <c r="B3" s="1763">
        <f t="shared" ref="B3:B13" si="1">G3*24</f>
        <v>0</v>
      </c>
      <c r="C3" s="4">
        <v>136.88</v>
      </c>
      <c r="D3" s="755">
        <f t="shared" ref="D3:D13" si="2">B3+C3</f>
        <v>136.88</v>
      </c>
      <c r="E3" s="755">
        <f t="shared" si="0"/>
        <v>-36.879999999999995</v>
      </c>
      <c r="G3" s="1765">
        <v>0</v>
      </c>
      <c r="H3" s="1763">
        <f>B3*3300</f>
        <v>0</v>
      </c>
      <c r="I3" s="1763">
        <f t="shared" ref="I3:I13" si="3">C3*2350</f>
        <v>321668</v>
      </c>
    </row>
    <row r="4" spans="1:9" ht="15.5">
      <c r="A4" t="s">
        <v>198</v>
      </c>
      <c r="B4" s="1763">
        <f t="shared" si="1"/>
        <v>0</v>
      </c>
      <c r="C4" s="1763">
        <v>79.599999999999994</v>
      </c>
      <c r="D4" s="755">
        <f t="shared" si="2"/>
        <v>79.599999999999994</v>
      </c>
      <c r="E4" s="755">
        <f t="shared" si="0"/>
        <v>20.400000000000006</v>
      </c>
      <c r="G4" s="1764">
        <v>0</v>
      </c>
      <c r="H4" s="1763">
        <f>B4*3300</f>
        <v>0</v>
      </c>
      <c r="I4" s="1763">
        <f t="shared" si="3"/>
        <v>187060</v>
      </c>
    </row>
    <row r="5" spans="1:9" ht="15.5">
      <c r="A5" t="s">
        <v>199</v>
      </c>
      <c r="B5" s="1763">
        <f t="shared" si="1"/>
        <v>0</v>
      </c>
      <c r="C5" s="1763">
        <v>75.650000000000006</v>
      </c>
      <c r="D5" s="755">
        <f t="shared" si="2"/>
        <v>75.650000000000006</v>
      </c>
      <c r="E5" s="755">
        <f t="shared" si="0"/>
        <v>24.349999999999994</v>
      </c>
      <c r="G5" s="1764">
        <v>0</v>
      </c>
      <c r="H5" s="1763">
        <f>B5*3100</f>
        <v>0</v>
      </c>
      <c r="I5" s="1763">
        <f t="shared" si="3"/>
        <v>177777.5</v>
      </c>
    </row>
    <row r="6" spans="1:9" ht="15.5">
      <c r="A6" t="s">
        <v>200</v>
      </c>
      <c r="B6" s="1763">
        <f t="shared" si="1"/>
        <v>37.916666666666664</v>
      </c>
      <c r="C6" s="1763">
        <v>31.7</v>
      </c>
      <c r="D6" s="755">
        <f t="shared" si="2"/>
        <v>69.61666666666666</v>
      </c>
      <c r="E6" s="755">
        <f t="shared" si="0"/>
        <v>30.38333333333334</v>
      </c>
      <c r="G6" s="1766">
        <v>1.5798611111111109</v>
      </c>
      <c r="H6" s="1763">
        <f>B6*3100</f>
        <v>117541.66666666666</v>
      </c>
      <c r="I6" s="1763">
        <f>C6*2350</f>
        <v>74495</v>
      </c>
    </row>
    <row r="7" spans="1:9" ht="15.5">
      <c r="A7" t="s">
        <v>201</v>
      </c>
      <c r="B7" s="1763">
        <f t="shared" si="1"/>
        <v>47.583333333333336</v>
      </c>
      <c r="C7" s="1763">
        <v>0</v>
      </c>
      <c r="D7" s="755">
        <f t="shared" si="2"/>
        <v>47.583333333333336</v>
      </c>
      <c r="E7" s="755">
        <f t="shared" si="0"/>
        <v>52.416666666666664</v>
      </c>
      <c r="G7" s="1766">
        <v>1.9826388888888891</v>
      </c>
      <c r="H7" s="1763">
        <f t="shared" ref="H7:H13" si="4">B7*3100</f>
        <v>147508.33333333334</v>
      </c>
      <c r="I7" s="1763">
        <f t="shared" si="3"/>
        <v>0</v>
      </c>
    </row>
    <row r="8" spans="1:9" ht="15.5">
      <c r="A8" t="s">
        <v>202</v>
      </c>
      <c r="B8" s="1763">
        <f t="shared" si="1"/>
        <v>25.833333333333332</v>
      </c>
      <c r="C8" s="1763">
        <v>0</v>
      </c>
      <c r="D8" s="755">
        <f t="shared" si="2"/>
        <v>25.833333333333332</v>
      </c>
      <c r="E8" s="755">
        <f t="shared" si="0"/>
        <v>74.166666666666671</v>
      </c>
      <c r="G8" s="1766">
        <v>1.0763888888888888</v>
      </c>
      <c r="H8" s="1763">
        <f t="shared" si="4"/>
        <v>80083.333333333328</v>
      </c>
      <c r="I8" s="1763">
        <f t="shared" si="3"/>
        <v>0</v>
      </c>
    </row>
    <row r="9" spans="1:9" ht="15.5">
      <c r="A9" t="s">
        <v>203</v>
      </c>
      <c r="B9" s="1763">
        <f t="shared" si="1"/>
        <v>78.166666666666671</v>
      </c>
      <c r="C9" s="1763">
        <v>0</v>
      </c>
      <c r="D9" s="755">
        <f t="shared" si="2"/>
        <v>78.166666666666671</v>
      </c>
      <c r="E9" s="755">
        <f t="shared" si="0"/>
        <v>21.833333333333329</v>
      </c>
      <c r="G9" s="1766">
        <v>3.2569444444444446</v>
      </c>
      <c r="H9" s="1763">
        <f t="shared" si="4"/>
        <v>242316.66666666669</v>
      </c>
      <c r="I9" s="1763">
        <f t="shared" si="3"/>
        <v>0</v>
      </c>
    </row>
    <row r="10" spans="1:9" ht="15.5">
      <c r="A10" t="s">
        <v>204</v>
      </c>
      <c r="B10" s="1763">
        <f t="shared" si="1"/>
        <v>0</v>
      </c>
      <c r="C10" s="4">
        <v>38.14</v>
      </c>
      <c r="D10" s="755">
        <f t="shared" si="2"/>
        <v>38.14</v>
      </c>
      <c r="E10" s="755">
        <f t="shared" si="0"/>
        <v>61.86</v>
      </c>
      <c r="G10" s="1764">
        <v>0</v>
      </c>
      <c r="H10" s="1763">
        <f t="shared" si="4"/>
        <v>0</v>
      </c>
      <c r="I10" s="1763">
        <f t="shared" si="3"/>
        <v>89629</v>
      </c>
    </row>
    <row r="11" spans="1:9" ht="15.5">
      <c r="A11" t="s">
        <v>205</v>
      </c>
      <c r="B11" s="1763">
        <f t="shared" si="1"/>
        <v>25.166666666666668</v>
      </c>
      <c r="C11" s="1763">
        <v>0</v>
      </c>
      <c r="D11" s="755">
        <f t="shared" si="2"/>
        <v>25.166666666666668</v>
      </c>
      <c r="E11" s="755">
        <f t="shared" si="0"/>
        <v>74.833333333333329</v>
      </c>
      <c r="G11" s="1766">
        <v>1.0486111111111112</v>
      </c>
      <c r="H11" s="1763">
        <f t="shared" si="4"/>
        <v>78016.666666666672</v>
      </c>
      <c r="I11" s="1763">
        <f t="shared" si="3"/>
        <v>0</v>
      </c>
    </row>
    <row r="12" spans="1:9" ht="15.5">
      <c r="A12" t="s">
        <v>206</v>
      </c>
      <c r="B12" s="1763">
        <f t="shared" si="1"/>
        <v>30.5</v>
      </c>
      <c r="C12" s="4">
        <v>73.099999999999994</v>
      </c>
      <c r="D12" s="755">
        <f t="shared" si="2"/>
        <v>103.6</v>
      </c>
      <c r="E12" s="755">
        <f t="shared" si="0"/>
        <v>-3.5999999999999943</v>
      </c>
      <c r="G12" s="1766">
        <v>1.2708333333333333</v>
      </c>
      <c r="H12" s="1763">
        <f t="shared" si="4"/>
        <v>94550</v>
      </c>
      <c r="I12" s="1763">
        <f t="shared" si="3"/>
        <v>171785</v>
      </c>
    </row>
    <row r="13" spans="1:9" ht="15.5">
      <c r="A13" t="s">
        <v>207</v>
      </c>
      <c r="B13" s="1763">
        <f t="shared" si="1"/>
        <v>0</v>
      </c>
      <c r="C13" s="1763">
        <v>0</v>
      </c>
      <c r="D13" s="755">
        <f t="shared" si="2"/>
        <v>0</v>
      </c>
      <c r="E13" s="755">
        <f t="shared" si="0"/>
        <v>100</v>
      </c>
      <c r="G13" s="1767">
        <v>0</v>
      </c>
      <c r="H13" s="1763">
        <f t="shared" si="4"/>
        <v>0</v>
      </c>
      <c r="I13" s="1763">
        <f t="shared" si="3"/>
        <v>0</v>
      </c>
    </row>
    <row r="14" spans="1:9">
      <c r="A14" s="1489" t="s">
        <v>194</v>
      </c>
      <c r="B14" s="1768">
        <f>SUM(B2:B13)</f>
        <v>245.16666666666666</v>
      </c>
      <c r="C14" s="1768">
        <f>SUM(C2:C13)</f>
        <v>511.82999999999993</v>
      </c>
      <c r="D14" s="1488">
        <f>SUM(B14:C14)</f>
        <v>756.99666666666656</v>
      </c>
      <c r="E14" s="1488">
        <f>SUM(E2:E13)</f>
        <v>443.00333333333333</v>
      </c>
      <c r="H14" s="1768">
        <f>SUM(H2:H13)</f>
        <v>760016.66666666663</v>
      </c>
      <c r="I14" s="1768">
        <f>SUM(I2:I13)</f>
        <v>1202800.5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pane ySplit="1" topLeftCell="A19" activePane="bottomLeft" state="frozen"/>
      <selection pane="bottomLeft" activeCell="L39" sqref="L39"/>
    </sheetView>
  </sheetViews>
  <sheetFormatPr baseColWidth="10" defaultColWidth="9.1796875" defaultRowHeight="14.5"/>
  <cols>
    <col min="1" max="1" width="17.1796875" style="13" bestFit="1" customWidth="1"/>
    <col min="2" max="2" width="10.54296875" bestFit="1" customWidth="1"/>
    <col min="3" max="3" width="12.54296875" bestFit="1" customWidth="1"/>
    <col min="4" max="4" width="11.7265625" style="4" bestFit="1" customWidth="1"/>
    <col min="5" max="5" width="8.7265625" bestFit="1" customWidth="1"/>
    <col min="7" max="7" width="9.81640625" style="4" bestFit="1" customWidth="1"/>
    <col min="8" max="8" width="5.26953125" bestFit="1" customWidth="1"/>
    <col min="9" max="9" width="6.26953125" bestFit="1" customWidth="1"/>
    <col min="10" max="10" width="8.1796875" style="4" bestFit="1" customWidth="1"/>
    <col min="11" max="11" width="13.81640625" style="4" customWidth="1"/>
    <col min="12" max="12" width="22.1796875" bestFit="1" customWidth="1"/>
    <col min="13" max="13" width="15.453125" style="20" customWidth="1"/>
    <col min="14" max="14" width="36.26953125" style="20" customWidth="1"/>
  </cols>
  <sheetData>
    <row r="1" spans="1:16" ht="36">
      <c r="A1" s="93" t="s">
        <v>1349</v>
      </c>
      <c r="B1" s="89" t="s">
        <v>213</v>
      </c>
      <c r="C1" s="88" t="s">
        <v>214</v>
      </c>
      <c r="D1" s="88" t="s">
        <v>215</v>
      </c>
      <c r="E1" s="90" t="s">
        <v>1350</v>
      </c>
      <c r="F1" s="91" t="s">
        <v>1954</v>
      </c>
      <c r="G1" s="90" t="s">
        <v>217</v>
      </c>
      <c r="H1" s="90" t="s">
        <v>1328</v>
      </c>
      <c r="I1" s="90" t="s">
        <v>1353</v>
      </c>
      <c r="J1" s="92" t="s">
        <v>236</v>
      </c>
      <c r="K1" s="255" t="s">
        <v>220</v>
      </c>
      <c r="L1" s="338" t="s">
        <v>1354</v>
      </c>
      <c r="M1" s="211" t="s">
        <v>223</v>
      </c>
      <c r="N1" s="211" t="s">
        <v>1355</v>
      </c>
    </row>
    <row r="2" spans="1:16">
      <c r="A2" s="204" t="s">
        <v>1089</v>
      </c>
      <c r="B2" s="1073" t="s">
        <v>332</v>
      </c>
      <c r="C2" s="350" t="s">
        <v>38</v>
      </c>
      <c r="D2" s="1080">
        <v>43964</v>
      </c>
      <c r="E2" s="206"/>
      <c r="F2" s="206"/>
      <c r="G2" s="350">
        <v>43960</v>
      </c>
      <c r="H2" s="207"/>
      <c r="I2" s="207"/>
      <c r="J2" s="374">
        <v>3.125E-2</v>
      </c>
      <c r="K2" s="374">
        <f t="shared" ref="K2:K14" si="0">J2</f>
        <v>3.125E-2</v>
      </c>
      <c r="L2" s="207" t="s">
        <v>609</v>
      </c>
      <c r="M2" s="207" t="s">
        <v>1919</v>
      </c>
      <c r="N2" s="212"/>
      <c r="O2" s="343"/>
    </row>
    <row r="3" spans="1:16">
      <c r="A3" s="208"/>
      <c r="B3" s="546"/>
      <c r="C3" s="1860"/>
      <c r="D3" s="332"/>
      <c r="E3" s="203"/>
      <c r="F3" s="203"/>
      <c r="G3" s="218">
        <v>43964</v>
      </c>
      <c r="H3" s="342"/>
      <c r="I3" s="342"/>
      <c r="J3" s="375">
        <v>9.7222222222222224E-2</v>
      </c>
      <c r="K3" s="375">
        <f t="shared" si="0"/>
        <v>9.7222222222222224E-2</v>
      </c>
      <c r="L3" s="342" t="s">
        <v>1955</v>
      </c>
      <c r="M3"/>
      <c r="N3" s="213"/>
    </row>
    <row r="4" spans="1:16">
      <c r="A4" s="208"/>
      <c r="B4" s="546"/>
      <c r="C4" s="1860"/>
      <c r="D4" s="332"/>
      <c r="E4" s="203"/>
      <c r="F4" s="203"/>
      <c r="G4" s="218">
        <v>43964</v>
      </c>
      <c r="H4" s="342"/>
      <c r="I4" s="342"/>
      <c r="J4" s="375">
        <v>5.5555555555555552E-2</v>
      </c>
      <c r="K4" s="375">
        <f t="shared" si="0"/>
        <v>5.5555555555555552E-2</v>
      </c>
      <c r="L4" s="342" t="s">
        <v>293</v>
      </c>
      <c r="M4"/>
      <c r="N4" s="213"/>
    </row>
    <row r="5" spans="1:16">
      <c r="A5" s="208"/>
      <c r="B5" s="546"/>
      <c r="C5" s="218"/>
      <c r="D5" s="332"/>
      <c r="E5" s="203"/>
      <c r="F5" s="203"/>
      <c r="G5" s="218">
        <v>43964</v>
      </c>
      <c r="H5" s="342"/>
      <c r="I5" s="342"/>
      <c r="J5" s="375">
        <v>8.3333333333333329E-2</v>
      </c>
      <c r="K5" s="375">
        <f t="shared" si="0"/>
        <v>8.3333333333333329E-2</v>
      </c>
      <c r="L5" s="342" t="s">
        <v>1956</v>
      </c>
      <c r="M5"/>
      <c r="N5" s="213"/>
    </row>
    <row r="6" spans="1:16">
      <c r="A6" s="209"/>
      <c r="B6" s="269"/>
      <c r="C6" s="345"/>
      <c r="D6" s="332"/>
      <c r="E6" s="249"/>
      <c r="F6" s="249"/>
      <c r="G6" s="345">
        <v>43964</v>
      </c>
      <c r="H6" s="210"/>
      <c r="I6" s="210"/>
      <c r="J6" s="376">
        <v>4.8611111111111112E-2</v>
      </c>
      <c r="K6" s="376">
        <f t="shared" si="0"/>
        <v>4.8611111111111112E-2</v>
      </c>
      <c r="L6" s="210" t="s">
        <v>611</v>
      </c>
      <c r="M6" s="210"/>
      <c r="N6" s="214"/>
    </row>
    <row r="7" spans="1:16">
      <c r="A7" s="204" t="s">
        <v>1957</v>
      </c>
      <c r="B7" s="1073" t="s">
        <v>332</v>
      </c>
      <c r="C7" s="350">
        <v>43968</v>
      </c>
      <c r="D7" s="1861">
        <v>43968</v>
      </c>
      <c r="E7" s="206"/>
      <c r="F7" s="206"/>
      <c r="G7" s="350">
        <v>43968</v>
      </c>
      <c r="H7" s="207"/>
      <c r="I7" s="207"/>
      <c r="J7" s="374">
        <v>4.1666666666666664E-2</v>
      </c>
      <c r="K7" s="375">
        <f t="shared" si="0"/>
        <v>4.1666666666666664E-2</v>
      </c>
      <c r="L7" s="207" t="s">
        <v>1958</v>
      </c>
      <c r="M7" s="207" t="s">
        <v>1909</v>
      </c>
      <c r="N7" s="212"/>
      <c r="O7" s="343"/>
    </row>
    <row r="8" spans="1:16">
      <c r="A8" s="208"/>
      <c r="B8" s="546" t="s">
        <v>55</v>
      </c>
      <c r="C8" s="1860">
        <v>43985</v>
      </c>
      <c r="D8" s="1861"/>
      <c r="E8" s="203"/>
      <c r="F8" s="203"/>
      <c r="G8" s="218">
        <v>43968</v>
      </c>
      <c r="J8" s="377">
        <v>5.9027777777777783E-2</v>
      </c>
      <c r="K8" s="375">
        <f t="shared" si="0"/>
        <v>5.9027777777777783E-2</v>
      </c>
      <c r="L8" t="s">
        <v>422</v>
      </c>
      <c r="M8" t="s">
        <v>46</v>
      </c>
      <c r="N8" s="213"/>
    </row>
    <row r="9" spans="1:16">
      <c r="A9" s="208"/>
      <c r="B9" s="546" t="s">
        <v>260</v>
      </c>
      <c r="C9" s="1860"/>
      <c r="D9" s="1861"/>
      <c r="E9" s="203"/>
      <c r="F9" s="203"/>
      <c r="G9" s="218">
        <v>43968</v>
      </c>
      <c r="H9" s="342"/>
      <c r="I9" s="342"/>
      <c r="J9" s="375">
        <v>5.9027777777777783E-2</v>
      </c>
      <c r="K9" s="378">
        <f t="shared" si="0"/>
        <v>5.9027777777777783E-2</v>
      </c>
      <c r="L9" s="342" t="s">
        <v>424</v>
      </c>
      <c r="M9" t="s">
        <v>1959</v>
      </c>
      <c r="N9" s="213"/>
    </row>
    <row r="10" spans="1:16">
      <c r="A10" s="204" t="s">
        <v>1960</v>
      </c>
      <c r="B10" s="1073" t="s">
        <v>260</v>
      </c>
      <c r="C10" s="1862">
        <v>43971</v>
      </c>
      <c r="D10" s="1859">
        <v>43969</v>
      </c>
      <c r="E10" s="206"/>
      <c r="F10" s="206"/>
      <c r="G10" s="350">
        <v>43969</v>
      </c>
      <c r="H10" s="333"/>
      <c r="I10" s="333"/>
      <c r="J10" s="379">
        <v>3.4722222222222224E-2</v>
      </c>
      <c r="K10" s="375">
        <f t="shared" si="0"/>
        <v>3.4722222222222224E-2</v>
      </c>
      <c r="L10" s="333" t="s">
        <v>422</v>
      </c>
      <c r="M10" s="207" t="s">
        <v>1909</v>
      </c>
      <c r="N10" s="212"/>
      <c r="O10" s="343"/>
      <c r="P10" s="343"/>
    </row>
    <row r="11" spans="1:16">
      <c r="A11" s="208"/>
      <c r="B11" s="546" t="s">
        <v>332</v>
      </c>
      <c r="C11" s="1862"/>
      <c r="D11" s="1859"/>
      <c r="E11" s="203"/>
      <c r="F11" s="203"/>
      <c r="G11" s="218">
        <v>43969</v>
      </c>
      <c r="J11" s="377">
        <v>8.3333333333333329E-2</v>
      </c>
      <c r="K11" s="375">
        <f t="shared" si="0"/>
        <v>8.3333333333333329E-2</v>
      </c>
      <c r="L11" t="s">
        <v>425</v>
      </c>
      <c r="M11" t="s">
        <v>1909</v>
      </c>
      <c r="N11" s="213"/>
    </row>
    <row r="12" spans="1:16">
      <c r="A12" s="208"/>
      <c r="B12" s="4" t="s">
        <v>784</v>
      </c>
      <c r="C12" s="252"/>
      <c r="D12" s="1859"/>
      <c r="E12" s="203"/>
      <c r="F12" s="203"/>
      <c r="G12" s="218">
        <v>43969</v>
      </c>
      <c r="J12" s="377">
        <v>2.4305555555555556E-2</v>
      </c>
      <c r="K12" s="375">
        <f t="shared" si="0"/>
        <v>2.4305555555555556E-2</v>
      </c>
      <c r="L12" t="s">
        <v>425</v>
      </c>
      <c r="M12" t="s">
        <v>1909</v>
      </c>
      <c r="N12" s="213"/>
    </row>
    <row r="13" spans="1:16">
      <c r="A13" s="209"/>
      <c r="B13" s="254" t="s">
        <v>1961</v>
      </c>
      <c r="C13" s="253"/>
      <c r="D13" s="1859"/>
      <c r="E13" s="249"/>
      <c r="F13" s="249"/>
      <c r="G13" s="345">
        <v>43969</v>
      </c>
      <c r="H13" s="210"/>
      <c r="I13" s="210"/>
      <c r="J13" s="376">
        <v>3.8194444444444441E-2</v>
      </c>
      <c r="K13" s="375">
        <f t="shared" si="0"/>
        <v>3.8194444444444441E-2</v>
      </c>
      <c r="L13" s="210" t="s">
        <v>431</v>
      </c>
      <c r="M13" s="210"/>
      <c r="N13" s="214"/>
    </row>
    <row r="14" spans="1:16" s="5" customFormat="1" ht="29">
      <c r="A14" s="204" t="s">
        <v>1030</v>
      </c>
      <c r="B14" s="1073" t="s">
        <v>260</v>
      </c>
      <c r="C14" s="350">
        <v>43971</v>
      </c>
      <c r="D14" s="1859">
        <v>43970</v>
      </c>
      <c r="E14" s="203"/>
      <c r="F14" s="203"/>
      <c r="G14" s="350">
        <v>43970</v>
      </c>
      <c r="H14" s="336"/>
      <c r="I14" s="336"/>
      <c r="J14" s="352">
        <v>9.7222222222222224E-2</v>
      </c>
      <c r="K14" s="352">
        <f t="shared" si="0"/>
        <v>9.7222222222222224E-2</v>
      </c>
      <c r="L14" s="336" t="s">
        <v>432</v>
      </c>
      <c r="M14" s="339" t="s">
        <v>1962</v>
      </c>
      <c r="N14" s="212"/>
      <c r="O14" s="344"/>
    </row>
    <row r="15" spans="1:16" s="5" customFormat="1">
      <c r="A15" s="208"/>
      <c r="B15" s="546" t="s">
        <v>332</v>
      </c>
      <c r="C15" s="218">
        <v>43989</v>
      </c>
      <c r="D15" s="1859"/>
      <c r="E15" s="203"/>
      <c r="F15" s="203"/>
      <c r="G15" s="546"/>
      <c r="J15" s="12"/>
      <c r="K15" s="355"/>
      <c r="M15" s="5" t="s">
        <v>1909</v>
      </c>
      <c r="N15" s="213"/>
    </row>
    <row r="16" spans="1:16">
      <c r="A16" s="204" t="s">
        <v>970</v>
      </c>
      <c r="B16" s="1073" t="s">
        <v>332</v>
      </c>
      <c r="C16" s="350">
        <v>43969</v>
      </c>
      <c r="D16" s="1079">
        <v>43970</v>
      </c>
      <c r="E16" s="1073"/>
      <c r="F16" s="1073"/>
      <c r="G16" s="350">
        <v>43970</v>
      </c>
      <c r="H16" s="207"/>
      <c r="I16" s="207"/>
      <c r="J16" s="374">
        <v>1.3888888888888888E-2</v>
      </c>
      <c r="K16" s="374">
        <f>J16</f>
        <v>1.3888888888888888E-2</v>
      </c>
      <c r="L16" s="207" t="s">
        <v>434</v>
      </c>
      <c r="M16" s="339" t="s">
        <v>1909</v>
      </c>
      <c r="N16" s="212"/>
      <c r="O16" s="343"/>
    </row>
    <row r="17" spans="1:16">
      <c r="A17" s="208"/>
      <c r="B17" s="546"/>
      <c r="C17" s="218"/>
      <c r="D17" s="332"/>
      <c r="E17" s="546"/>
      <c r="F17" s="546"/>
      <c r="G17" s="218">
        <v>43970</v>
      </c>
      <c r="J17" s="377">
        <v>5.5555555555555552E-2</v>
      </c>
      <c r="K17" s="377">
        <f>J17</f>
        <v>5.5555555555555552E-2</v>
      </c>
      <c r="L17" t="s">
        <v>436</v>
      </c>
      <c r="N17" s="213"/>
    </row>
    <row r="18" spans="1:16" ht="15" thickBot="1">
      <c r="A18" s="209"/>
      <c r="B18" s="269"/>
      <c r="C18" s="345"/>
      <c r="D18" s="335"/>
      <c r="E18" s="269"/>
      <c r="F18" s="269"/>
      <c r="G18" s="329">
        <v>43970</v>
      </c>
      <c r="H18" s="327"/>
      <c r="I18" s="327"/>
      <c r="J18" s="380">
        <v>5.9027777777777783E-2</v>
      </c>
      <c r="K18" s="380"/>
      <c r="L18" s="327" t="s">
        <v>973</v>
      </c>
      <c r="M18" s="326"/>
      <c r="N18" s="214"/>
    </row>
    <row r="19" spans="1:16">
      <c r="A19" s="204" t="s">
        <v>902</v>
      </c>
      <c r="B19" s="1073" t="s">
        <v>55</v>
      </c>
      <c r="C19" s="350">
        <v>43976</v>
      </c>
      <c r="D19" s="1079">
        <v>43974</v>
      </c>
      <c r="E19" s="206"/>
      <c r="F19" s="206"/>
      <c r="G19" s="330">
        <v>43974</v>
      </c>
      <c r="H19" s="328"/>
      <c r="I19" s="328"/>
      <c r="J19" s="381">
        <v>4.1666666666666664E-2</v>
      </c>
      <c r="K19" s="381"/>
      <c r="L19" s="328" t="s">
        <v>1963</v>
      </c>
      <c r="M19" s="207" t="s">
        <v>46</v>
      </c>
      <c r="N19" s="212"/>
      <c r="O19" s="343"/>
      <c r="P19" s="343"/>
    </row>
    <row r="20" spans="1:16">
      <c r="A20" s="208"/>
      <c r="B20" s="546"/>
      <c r="C20" s="218"/>
      <c r="D20" s="332"/>
      <c r="E20" s="203"/>
      <c r="F20" s="203"/>
      <c r="G20" s="404">
        <v>43974</v>
      </c>
      <c r="H20" s="405"/>
      <c r="I20" s="405"/>
      <c r="J20" s="406">
        <v>4.1666666666666664E-2</v>
      </c>
      <c r="K20" s="406">
        <f>J20</f>
        <v>4.1666666666666664E-2</v>
      </c>
      <c r="L20" s="405" t="s">
        <v>1964</v>
      </c>
      <c r="M20"/>
      <c r="N20" s="213"/>
      <c r="O20" s="343"/>
      <c r="P20" s="343"/>
    </row>
    <row r="21" spans="1:16">
      <c r="A21" s="208"/>
      <c r="B21" s="546" t="s">
        <v>260</v>
      </c>
      <c r="C21" s="218">
        <v>43976</v>
      </c>
      <c r="D21" s="332">
        <v>43974</v>
      </c>
      <c r="E21" s="203"/>
      <c r="F21" s="203"/>
      <c r="G21" s="218">
        <v>43974</v>
      </c>
      <c r="J21" s="377">
        <v>1.0416666666666666E-2</v>
      </c>
      <c r="K21" s="377">
        <f t="shared" ref="K21:K28" si="1">J21</f>
        <v>1.0416666666666666E-2</v>
      </c>
      <c r="L21" t="s">
        <v>550</v>
      </c>
      <c r="M21" t="s">
        <v>1959</v>
      </c>
      <c r="N21" s="213"/>
    </row>
    <row r="22" spans="1:16" ht="15" thickBot="1">
      <c r="A22" s="209"/>
      <c r="B22" s="269"/>
      <c r="C22" s="345"/>
      <c r="D22" s="335"/>
      <c r="E22" s="249"/>
      <c r="F22" s="249"/>
      <c r="G22" s="345">
        <v>43974</v>
      </c>
      <c r="H22" s="210"/>
      <c r="I22" s="210"/>
      <c r="J22" s="376">
        <v>0.10416666666666667</v>
      </c>
      <c r="K22" s="376">
        <f t="shared" si="1"/>
        <v>0.10416666666666667</v>
      </c>
      <c r="L22" s="210" t="s">
        <v>547</v>
      </c>
      <c r="M22" s="210"/>
      <c r="N22" s="214"/>
    </row>
    <row r="23" spans="1:16" s="5" customFormat="1">
      <c r="A23" s="208" t="s">
        <v>891</v>
      </c>
      <c r="B23" s="546" t="s">
        <v>28</v>
      </c>
      <c r="C23" s="218">
        <v>43976</v>
      </c>
      <c r="D23" s="332">
        <v>43975</v>
      </c>
      <c r="E23" s="546"/>
      <c r="F23" s="546"/>
      <c r="G23" s="218">
        <v>43975</v>
      </c>
      <c r="J23" s="355">
        <v>3.125E-2</v>
      </c>
      <c r="K23" s="355">
        <f t="shared" si="1"/>
        <v>3.125E-2</v>
      </c>
      <c r="L23" s="5" t="s">
        <v>548</v>
      </c>
      <c r="M23" s="5" t="s">
        <v>1965</v>
      </c>
      <c r="N23" s="213" t="s">
        <v>1966</v>
      </c>
      <c r="O23" s="344"/>
    </row>
    <row r="24" spans="1:16">
      <c r="A24" s="209"/>
      <c r="B24" s="269" t="s">
        <v>48</v>
      </c>
      <c r="C24" s="345"/>
      <c r="D24" s="335">
        <v>43975</v>
      </c>
      <c r="E24" s="269"/>
      <c r="F24" s="269"/>
      <c r="G24" s="345">
        <v>43975</v>
      </c>
      <c r="H24" s="210"/>
      <c r="I24" s="210"/>
      <c r="J24" s="376">
        <v>0.1076388888888889</v>
      </c>
      <c r="K24" s="376">
        <f t="shared" si="1"/>
        <v>0.1076388888888889</v>
      </c>
      <c r="L24" s="210" t="s">
        <v>386</v>
      </c>
      <c r="M24" s="210"/>
      <c r="N24" s="214" t="s">
        <v>1097</v>
      </c>
    </row>
    <row r="25" spans="1:16">
      <c r="A25" s="208" t="s">
        <v>902</v>
      </c>
      <c r="B25" s="546" t="s">
        <v>332</v>
      </c>
      <c r="C25" s="218">
        <v>43976</v>
      </c>
      <c r="D25" s="332">
        <v>43975</v>
      </c>
      <c r="E25" s="203"/>
      <c r="F25" s="203"/>
      <c r="G25" s="218">
        <v>43975</v>
      </c>
      <c r="J25" s="377">
        <v>4.1666666666666664E-2</v>
      </c>
      <c r="K25" s="377">
        <f t="shared" si="1"/>
        <v>4.1666666666666664E-2</v>
      </c>
      <c r="L25" t="s">
        <v>550</v>
      </c>
      <c r="M25" t="s">
        <v>1909</v>
      </c>
      <c r="N25" s="213"/>
      <c r="O25" s="343"/>
    </row>
    <row r="26" spans="1:16" s="5" customFormat="1">
      <c r="A26" s="208"/>
      <c r="B26" s="546" t="s">
        <v>48</v>
      </c>
      <c r="C26" s="252"/>
      <c r="D26" s="332">
        <v>43977</v>
      </c>
      <c r="E26" s="203"/>
      <c r="F26" s="203"/>
      <c r="G26" s="218">
        <v>43975</v>
      </c>
      <c r="J26" s="355">
        <v>4.1666666666666664E-2</v>
      </c>
      <c r="K26" s="355">
        <f t="shared" si="1"/>
        <v>4.1666666666666664E-2</v>
      </c>
      <c r="L26" s="5" t="s">
        <v>547</v>
      </c>
      <c r="M26" s="5" t="s">
        <v>1909</v>
      </c>
      <c r="N26" s="213" t="s">
        <v>1967</v>
      </c>
    </row>
    <row r="27" spans="1:16" s="5" customFormat="1">
      <c r="A27" s="208"/>
      <c r="B27" s="546"/>
      <c r="C27" s="252"/>
      <c r="D27" s="332"/>
      <c r="E27" s="203"/>
      <c r="F27" s="203"/>
      <c r="G27" s="218">
        <v>43976</v>
      </c>
      <c r="J27" s="355">
        <v>8.6805555555555566E-2</v>
      </c>
      <c r="K27" s="355">
        <f t="shared" si="1"/>
        <v>8.6805555555555566E-2</v>
      </c>
      <c r="L27" s="5" t="s">
        <v>547</v>
      </c>
      <c r="N27" s="213"/>
    </row>
    <row r="28" spans="1:16" s="5" customFormat="1">
      <c r="A28" s="208"/>
      <c r="B28" s="546"/>
      <c r="C28" s="252"/>
      <c r="D28" s="332"/>
      <c r="E28" s="203"/>
      <c r="F28" s="203"/>
      <c r="G28" s="218">
        <v>43977</v>
      </c>
      <c r="H28" s="203"/>
      <c r="I28" s="203"/>
      <c r="J28" s="353">
        <v>9.0277777777777776E-2</v>
      </c>
      <c r="K28" s="353">
        <f t="shared" si="1"/>
        <v>9.0277777777777776E-2</v>
      </c>
      <c r="L28" s="203" t="s">
        <v>1278</v>
      </c>
      <c r="N28" s="213"/>
    </row>
    <row r="29" spans="1:16" s="5" customFormat="1">
      <c r="A29" s="208"/>
      <c r="B29" s="546"/>
      <c r="C29" s="252"/>
      <c r="D29" s="332"/>
      <c r="E29" s="203"/>
      <c r="F29" s="203"/>
      <c r="G29" s="331">
        <v>43977</v>
      </c>
      <c r="H29" s="340"/>
      <c r="I29" s="340"/>
      <c r="J29" s="357">
        <v>5.2083333333333336E-2</v>
      </c>
      <c r="K29" s="357"/>
      <c r="L29" s="340" t="s">
        <v>1968</v>
      </c>
      <c r="N29" s="213"/>
    </row>
    <row r="30" spans="1:16">
      <c r="A30" s="204" t="s">
        <v>886</v>
      </c>
      <c r="B30" s="1073" t="s">
        <v>332</v>
      </c>
      <c r="C30" s="350">
        <v>44037</v>
      </c>
      <c r="D30" s="1079">
        <v>43981</v>
      </c>
      <c r="E30" s="206"/>
      <c r="F30" s="206"/>
      <c r="G30" s="341">
        <v>43980</v>
      </c>
      <c r="H30" s="328"/>
      <c r="I30" s="328"/>
      <c r="J30" s="381">
        <v>4.1666666666666664E-2</v>
      </c>
      <c r="K30" s="381"/>
      <c r="L30" s="328" t="s">
        <v>1969</v>
      </c>
      <c r="M30" s="339"/>
      <c r="N30" s="212"/>
      <c r="O30" s="343"/>
    </row>
    <row r="31" spans="1:16">
      <c r="A31" s="208"/>
      <c r="B31" s="546"/>
      <c r="C31" s="218"/>
      <c r="D31" s="332"/>
      <c r="E31" s="203"/>
      <c r="F31" s="203"/>
      <c r="G31" s="407">
        <v>43980</v>
      </c>
      <c r="H31" s="405"/>
      <c r="I31" s="405"/>
      <c r="J31" s="406">
        <v>1.3888888888888888E-2</v>
      </c>
      <c r="K31" s="406">
        <f>J31</f>
        <v>1.3888888888888888E-2</v>
      </c>
      <c r="L31" s="405" t="s">
        <v>1970</v>
      </c>
      <c r="N31" s="213"/>
      <c r="O31" s="343"/>
    </row>
    <row r="32" spans="1:16">
      <c r="A32" s="208"/>
      <c r="B32" s="546" t="s">
        <v>228</v>
      </c>
      <c r="C32" s="218">
        <v>43918</v>
      </c>
      <c r="D32" s="332">
        <v>43981</v>
      </c>
      <c r="E32" s="203"/>
      <c r="F32" s="203"/>
      <c r="G32" s="218">
        <v>43981</v>
      </c>
      <c r="J32" s="377">
        <v>4.1666666666666664E-2</v>
      </c>
      <c r="K32" s="377">
        <f>J32</f>
        <v>4.1666666666666664E-2</v>
      </c>
      <c r="L32" t="s">
        <v>1971</v>
      </c>
      <c r="M32" t="s">
        <v>1909</v>
      </c>
      <c r="N32" s="213"/>
    </row>
    <row r="33" spans="1:16">
      <c r="A33" s="208"/>
      <c r="D33" s="332"/>
      <c r="G33" s="218">
        <v>43981</v>
      </c>
      <c r="J33" s="377">
        <v>0.1111111111111111</v>
      </c>
      <c r="K33" s="377">
        <f>J33</f>
        <v>0.1111111111111111</v>
      </c>
      <c r="L33" t="s">
        <v>1972</v>
      </c>
      <c r="M33" t="s">
        <v>46</v>
      </c>
      <c r="N33" s="213"/>
    </row>
    <row r="34" spans="1:16">
      <c r="A34" s="209"/>
      <c r="B34" s="210"/>
      <c r="C34" s="210"/>
      <c r="D34" s="335"/>
      <c r="E34" s="210"/>
      <c r="F34" s="210"/>
      <c r="G34" s="329">
        <v>43981</v>
      </c>
      <c r="H34" s="327"/>
      <c r="I34" s="327"/>
      <c r="J34" s="376">
        <v>3.4722222222222224E-2</v>
      </c>
      <c r="K34" s="378">
        <f>J34</f>
        <v>3.4722222222222224E-2</v>
      </c>
      <c r="L34" s="270" t="s">
        <v>1973</v>
      </c>
      <c r="M34" s="326"/>
      <c r="N34" s="214"/>
      <c r="P34" s="343"/>
    </row>
    <row r="35" spans="1:16">
      <c r="J35" s="382">
        <f>SUM(J2:J34)</f>
        <v>1.7743055555555558</v>
      </c>
      <c r="K35" s="382">
        <f>SUM(K2:K34)</f>
        <v>1.5798611111111112</v>
      </c>
      <c r="O35" s="343"/>
      <c r="P35" s="343"/>
    </row>
    <row r="37" spans="1:16">
      <c r="K37" s="4" t="s">
        <v>1974</v>
      </c>
      <c r="L37" s="610">
        <v>1.5798611111111109</v>
      </c>
    </row>
    <row r="42" spans="1:16" s="5" customFormat="1">
      <c r="J42" s="12"/>
      <c r="K42" s="12"/>
    </row>
    <row r="45" spans="1:16" s="5" customFormat="1">
      <c r="J45" s="12"/>
      <c r="K45" s="12"/>
    </row>
    <row r="47" spans="1:16" s="5" customFormat="1">
      <c r="J47" s="12"/>
      <c r="K47" s="12"/>
    </row>
  </sheetData>
  <mergeCells count="6">
    <mergeCell ref="D14:D15"/>
    <mergeCell ref="C3:C4"/>
    <mergeCell ref="D7:D9"/>
    <mergeCell ref="C8:C9"/>
    <mergeCell ref="C10:C11"/>
    <mergeCell ref="D10:D1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pane ySplit="1" topLeftCell="A26" activePane="bottomLeft" state="frozen"/>
      <selection pane="bottomLeft" activeCell="K40" sqref="K40"/>
    </sheetView>
  </sheetViews>
  <sheetFormatPr baseColWidth="10" defaultColWidth="9.1796875" defaultRowHeight="14.5"/>
  <cols>
    <col min="1" max="1" width="17.1796875" style="20" bestFit="1" customWidth="1"/>
    <col min="2" max="2" width="10.54296875" style="363" bestFit="1" customWidth="1"/>
    <col min="3" max="3" width="12.54296875" style="12" bestFit="1" customWidth="1"/>
    <col min="4" max="4" width="11.7265625" style="12" bestFit="1" customWidth="1"/>
    <col min="5" max="5" width="8.7265625" style="5" bestFit="1" customWidth="1"/>
    <col min="6" max="6" width="9.1796875" style="5"/>
    <col min="7" max="7" width="9.81640625" style="12" bestFit="1" customWidth="1"/>
    <col min="8" max="8" width="5.26953125" style="5" bestFit="1" customWidth="1"/>
    <col min="9" max="9" width="6.26953125" style="5" bestFit="1" customWidth="1"/>
    <col min="10" max="10" width="10.81640625" style="12" customWidth="1"/>
    <col min="11" max="11" width="13.81640625" style="12" customWidth="1"/>
    <col min="12" max="12" width="22.1796875" style="5" bestFit="1" customWidth="1"/>
    <col min="13" max="13" width="22.7265625" style="20" customWidth="1"/>
    <col min="14" max="14" width="36.26953125" style="20" customWidth="1"/>
    <col min="15" max="16384" width="9.1796875" style="5"/>
  </cols>
  <sheetData>
    <row r="1" spans="1:14" ht="36">
      <c r="A1" s="365" t="s">
        <v>1349</v>
      </c>
      <c r="B1" s="366" t="s">
        <v>213</v>
      </c>
      <c r="C1" s="367" t="s">
        <v>214</v>
      </c>
      <c r="D1" s="367" t="s">
        <v>215</v>
      </c>
      <c r="E1" s="368" t="s">
        <v>1350</v>
      </c>
      <c r="F1" s="369" t="s">
        <v>1954</v>
      </c>
      <c r="G1" s="368" t="s">
        <v>217</v>
      </c>
      <c r="H1" s="368" t="s">
        <v>1328</v>
      </c>
      <c r="I1" s="368" t="s">
        <v>1353</v>
      </c>
      <c r="J1" s="370" t="s">
        <v>236</v>
      </c>
      <c r="K1" s="371" t="s">
        <v>220</v>
      </c>
      <c r="L1" s="372" t="s">
        <v>1354</v>
      </c>
      <c r="M1" s="373" t="s">
        <v>223</v>
      </c>
      <c r="N1" s="373" t="s">
        <v>1355</v>
      </c>
    </row>
    <row r="2" spans="1:14">
      <c r="A2" s="208" t="s">
        <v>1050</v>
      </c>
      <c r="B2" s="361" t="s">
        <v>260</v>
      </c>
      <c r="C2" s="218">
        <v>43971</v>
      </c>
      <c r="D2" s="219">
        <v>43983</v>
      </c>
      <c r="E2" s="203"/>
      <c r="F2" s="203"/>
      <c r="G2" s="218">
        <v>43983</v>
      </c>
      <c r="J2" s="355">
        <v>4.8611111111111112E-2</v>
      </c>
      <c r="K2" s="355">
        <f>J2</f>
        <v>4.8611111111111112E-2</v>
      </c>
      <c r="L2" s="5" t="s">
        <v>1278</v>
      </c>
      <c r="M2" s="5" t="s">
        <v>1909</v>
      </c>
      <c r="N2" s="213"/>
    </row>
    <row r="3" spans="1:14">
      <c r="A3" s="208"/>
      <c r="B3" s="361" t="s">
        <v>332</v>
      </c>
      <c r="C3" s="219"/>
      <c r="D3" s="219">
        <v>43983</v>
      </c>
      <c r="E3" s="203"/>
      <c r="F3" s="203"/>
      <c r="G3" s="218">
        <v>43983</v>
      </c>
      <c r="H3" s="203"/>
      <c r="I3" s="203"/>
      <c r="J3" s="353">
        <v>0.1388888888888889</v>
      </c>
      <c r="K3" s="353">
        <f>J3</f>
        <v>0.1388888888888889</v>
      </c>
      <c r="L3" s="203" t="s">
        <v>383</v>
      </c>
      <c r="M3" s="5" t="s">
        <v>1919</v>
      </c>
      <c r="N3" s="213" t="s">
        <v>1975</v>
      </c>
    </row>
    <row r="4" spans="1:14">
      <c r="A4" s="208"/>
      <c r="B4" s="361"/>
      <c r="C4" s="219"/>
      <c r="D4" s="219"/>
      <c r="E4" s="203"/>
      <c r="F4" s="203"/>
      <c r="G4" s="218">
        <v>43983</v>
      </c>
      <c r="H4" s="203"/>
      <c r="I4" s="203"/>
      <c r="J4" s="353">
        <v>1.7361111111111112E-2</v>
      </c>
      <c r="K4" s="353">
        <f>J4</f>
        <v>1.7361111111111112E-2</v>
      </c>
      <c r="L4" s="203" t="s">
        <v>744</v>
      </c>
      <c r="M4" s="5"/>
      <c r="N4" s="213"/>
    </row>
    <row r="5" spans="1:14">
      <c r="A5" s="208"/>
      <c r="B5" s="361"/>
      <c r="C5" s="219"/>
      <c r="D5" s="219"/>
      <c r="E5" s="203"/>
      <c r="F5" s="203"/>
      <c r="G5" s="218">
        <v>43984</v>
      </c>
      <c r="H5" s="203"/>
      <c r="I5" s="203"/>
      <c r="J5" s="353">
        <v>5.5555555555555552E-2</v>
      </c>
      <c r="K5" s="353">
        <f>J5</f>
        <v>5.5555555555555552E-2</v>
      </c>
      <c r="L5" s="203" t="s">
        <v>1282</v>
      </c>
      <c r="M5" s="5"/>
      <c r="N5" s="213"/>
    </row>
    <row r="6" spans="1:14">
      <c r="A6" s="208"/>
      <c r="B6" s="361"/>
      <c r="C6" s="219"/>
      <c r="D6" s="219"/>
      <c r="E6" s="203"/>
      <c r="F6" s="203"/>
      <c r="G6" s="218">
        <v>43984</v>
      </c>
      <c r="H6" s="203"/>
      <c r="I6" s="203"/>
      <c r="J6" s="357">
        <v>6.25E-2</v>
      </c>
      <c r="K6" s="357"/>
      <c r="L6" s="340" t="s">
        <v>763</v>
      </c>
      <c r="M6" s="5"/>
      <c r="N6" s="213"/>
    </row>
    <row r="7" spans="1:14">
      <c r="A7" s="204" t="s">
        <v>868</v>
      </c>
      <c r="B7" s="296" t="s">
        <v>260</v>
      </c>
      <c r="C7" s="350"/>
      <c r="D7" s="348">
        <v>44004</v>
      </c>
      <c r="E7" s="206"/>
      <c r="F7" s="206"/>
      <c r="G7" s="350">
        <v>44004</v>
      </c>
      <c r="H7" s="206"/>
      <c r="I7" s="206"/>
      <c r="J7" s="354">
        <v>5.2083333333333336E-2</v>
      </c>
      <c r="K7" s="354">
        <f>J7</f>
        <v>5.2083333333333336E-2</v>
      </c>
      <c r="L7" s="206" t="s">
        <v>308</v>
      </c>
      <c r="M7" s="336" t="s">
        <v>1919</v>
      </c>
      <c r="N7" s="212"/>
    </row>
    <row r="8" spans="1:14">
      <c r="A8" s="208"/>
      <c r="B8" s="361"/>
      <c r="C8" s="218"/>
      <c r="D8" s="219"/>
      <c r="E8" s="203"/>
      <c r="F8" s="203"/>
      <c r="G8" s="218">
        <v>44004</v>
      </c>
      <c r="J8" s="355">
        <v>6.5972222222222224E-2</v>
      </c>
      <c r="K8" s="353">
        <f>J8</f>
        <v>6.5972222222222224E-2</v>
      </c>
      <c r="L8" s="5" t="s">
        <v>312</v>
      </c>
      <c r="M8" s="5"/>
      <c r="N8" s="213"/>
    </row>
    <row r="9" spans="1:14">
      <c r="A9" s="208"/>
      <c r="B9" s="361"/>
      <c r="C9" s="218"/>
      <c r="D9" s="219"/>
      <c r="E9" s="203"/>
      <c r="F9" s="203"/>
      <c r="G9" s="218">
        <v>44004</v>
      </c>
      <c r="J9" s="353">
        <v>4.8611111111111112E-2</v>
      </c>
      <c r="K9" s="353">
        <f>J9</f>
        <v>4.8611111111111112E-2</v>
      </c>
      <c r="L9" s="203" t="s">
        <v>871</v>
      </c>
      <c r="M9" s="5"/>
      <c r="N9" s="213"/>
    </row>
    <row r="10" spans="1:14">
      <c r="A10" s="204" t="s">
        <v>1058</v>
      </c>
      <c r="B10" s="296" t="s">
        <v>332</v>
      </c>
      <c r="C10" s="350">
        <v>44002</v>
      </c>
      <c r="D10" s="348">
        <v>44006</v>
      </c>
      <c r="E10" s="206"/>
      <c r="F10" s="206"/>
      <c r="G10" s="350">
        <v>44005</v>
      </c>
      <c r="H10" s="336"/>
      <c r="I10" s="336"/>
      <c r="J10" s="384">
        <v>6.25E-2</v>
      </c>
      <c r="K10" s="384"/>
      <c r="L10" s="385" t="s">
        <v>1976</v>
      </c>
      <c r="M10" s="336" t="s">
        <v>1919</v>
      </c>
      <c r="N10" s="212"/>
    </row>
    <row r="11" spans="1:14">
      <c r="A11" s="208"/>
      <c r="B11" s="361" t="s">
        <v>315</v>
      </c>
      <c r="C11" s="218"/>
      <c r="D11" s="219">
        <v>44006</v>
      </c>
      <c r="E11" s="203"/>
      <c r="F11" s="203"/>
      <c r="G11" s="218">
        <v>44006</v>
      </c>
      <c r="H11" s="203"/>
      <c r="I11" s="203"/>
      <c r="J11" s="353">
        <v>0.1388888888888889</v>
      </c>
      <c r="K11" s="353">
        <f t="shared" ref="K11:K26" si="0">J11</f>
        <v>0.1388888888888889</v>
      </c>
      <c r="L11" s="203" t="s">
        <v>396</v>
      </c>
      <c r="M11" s="5" t="s">
        <v>118</v>
      </c>
      <c r="N11" s="213" t="s">
        <v>1977</v>
      </c>
    </row>
    <row r="12" spans="1:14">
      <c r="A12" s="349"/>
      <c r="B12" s="361" t="s">
        <v>260</v>
      </c>
      <c r="C12" s="218"/>
      <c r="D12" s="218">
        <v>44007</v>
      </c>
      <c r="E12" s="203"/>
      <c r="F12" s="203"/>
      <c r="G12" s="218">
        <v>44006</v>
      </c>
      <c r="H12" s="203"/>
      <c r="I12" s="203"/>
      <c r="J12" s="353">
        <v>5.9027777777777783E-2</v>
      </c>
      <c r="K12" s="353">
        <f t="shared" si="0"/>
        <v>5.9027777777777783E-2</v>
      </c>
      <c r="L12" s="203" t="s">
        <v>396</v>
      </c>
      <c r="M12" s="5" t="s">
        <v>1909</v>
      </c>
      <c r="N12" s="213"/>
    </row>
    <row r="13" spans="1:14">
      <c r="A13" s="209"/>
      <c r="B13" s="362"/>
      <c r="C13" s="345"/>
      <c r="D13" s="345"/>
      <c r="E13" s="249"/>
      <c r="F13" s="249"/>
      <c r="G13" s="345">
        <v>44007</v>
      </c>
      <c r="H13" s="346"/>
      <c r="I13" s="346"/>
      <c r="J13" s="356">
        <v>6.25E-2</v>
      </c>
      <c r="K13" s="359">
        <f t="shared" si="0"/>
        <v>6.25E-2</v>
      </c>
      <c r="L13" s="346" t="s">
        <v>396</v>
      </c>
      <c r="M13" s="346"/>
      <c r="N13" s="214"/>
    </row>
    <row r="14" spans="1:14" ht="29">
      <c r="A14" s="208" t="s">
        <v>1181</v>
      </c>
      <c r="B14" s="363" t="s">
        <v>260</v>
      </c>
      <c r="C14" s="218">
        <v>43992</v>
      </c>
      <c r="D14" s="218">
        <v>44008</v>
      </c>
      <c r="E14" s="203"/>
      <c r="F14" s="203"/>
      <c r="G14" s="218">
        <v>44008</v>
      </c>
      <c r="J14" s="355">
        <v>5.9027777777777783E-2</v>
      </c>
      <c r="K14" s="353">
        <f t="shared" si="0"/>
        <v>5.9027777777777783E-2</v>
      </c>
      <c r="L14" s="5" t="s">
        <v>400</v>
      </c>
      <c r="M14" s="20" t="s">
        <v>1962</v>
      </c>
      <c r="N14" s="213"/>
    </row>
    <row r="15" spans="1:14">
      <c r="A15" s="208"/>
      <c r="B15" s="363" t="s">
        <v>53</v>
      </c>
      <c r="C15" s="218">
        <v>43992</v>
      </c>
      <c r="D15" s="218">
        <v>44008</v>
      </c>
      <c r="E15" s="203"/>
      <c r="F15" s="203"/>
      <c r="G15" s="218">
        <v>44008</v>
      </c>
      <c r="J15" s="355">
        <v>7.6388888888888895E-2</v>
      </c>
      <c r="K15" s="353">
        <f t="shared" si="0"/>
        <v>7.6388888888888895E-2</v>
      </c>
      <c r="L15" s="5" t="s">
        <v>401</v>
      </c>
      <c r="M15" s="5"/>
      <c r="N15" s="213"/>
    </row>
    <row r="16" spans="1:14" ht="43.5">
      <c r="A16" s="204" t="s">
        <v>1186</v>
      </c>
      <c r="B16" s="296" t="s">
        <v>48</v>
      </c>
      <c r="C16" s="350">
        <v>43999</v>
      </c>
      <c r="D16" s="350" t="s">
        <v>38</v>
      </c>
      <c r="E16" s="206"/>
      <c r="F16" s="206"/>
      <c r="G16" s="350">
        <v>44008</v>
      </c>
      <c r="H16" s="336"/>
      <c r="I16" s="337"/>
      <c r="J16" s="352">
        <v>2.4305555555555556E-2</v>
      </c>
      <c r="K16" s="352">
        <f t="shared" si="0"/>
        <v>2.4305555555555556E-2</v>
      </c>
      <c r="L16" s="336" t="s">
        <v>1978</v>
      </c>
      <c r="M16" s="339" t="s">
        <v>1909</v>
      </c>
      <c r="N16" s="212" t="s">
        <v>1979</v>
      </c>
    </row>
    <row r="17" spans="1:14">
      <c r="A17" s="208"/>
      <c r="B17" s="361" t="s">
        <v>1980</v>
      </c>
      <c r="C17" s="218"/>
      <c r="D17" s="218">
        <v>44008</v>
      </c>
      <c r="E17" s="203"/>
      <c r="F17" s="203"/>
      <c r="G17" s="218">
        <v>44008</v>
      </c>
      <c r="J17" s="355">
        <v>2.0833333333333332E-2</v>
      </c>
      <c r="K17" s="355">
        <f t="shared" si="0"/>
        <v>2.0833333333333332E-2</v>
      </c>
      <c r="L17" s="5" t="s">
        <v>303</v>
      </c>
      <c r="M17" s="5" t="s">
        <v>1981</v>
      </c>
      <c r="N17" s="213"/>
    </row>
    <row r="18" spans="1:14">
      <c r="A18" s="204" t="s">
        <v>1208</v>
      </c>
      <c r="B18" s="296" t="s">
        <v>25</v>
      </c>
      <c r="C18" s="350">
        <v>43979</v>
      </c>
      <c r="D18" s="350">
        <v>44009</v>
      </c>
      <c r="E18" s="1073"/>
      <c r="F18" s="1073"/>
      <c r="G18" s="350">
        <v>44008</v>
      </c>
      <c r="H18" s="336"/>
      <c r="I18" s="336"/>
      <c r="J18" s="354">
        <v>2.0833333333333332E-2</v>
      </c>
      <c r="K18" s="354">
        <f t="shared" si="0"/>
        <v>2.0833333333333332E-2</v>
      </c>
      <c r="L18" s="206" t="s">
        <v>305</v>
      </c>
      <c r="M18" s="339" t="s">
        <v>1959</v>
      </c>
      <c r="N18" s="212"/>
    </row>
    <row r="19" spans="1:14">
      <c r="A19" s="204" t="s">
        <v>949</v>
      </c>
      <c r="B19" s="296" t="s">
        <v>332</v>
      </c>
      <c r="C19" s="350">
        <v>43987</v>
      </c>
      <c r="D19" s="350">
        <v>44011</v>
      </c>
      <c r="E19" s="1073"/>
      <c r="F19" s="1073"/>
      <c r="G19" s="350">
        <v>44009</v>
      </c>
      <c r="H19" s="206"/>
      <c r="I19" s="206"/>
      <c r="J19" s="354">
        <v>8.6805555555555566E-2</v>
      </c>
      <c r="K19" s="354">
        <f t="shared" si="0"/>
        <v>8.6805555555555566E-2</v>
      </c>
      <c r="L19" s="206" t="s">
        <v>351</v>
      </c>
      <c r="M19" s="339" t="s">
        <v>1919</v>
      </c>
      <c r="N19" s="212"/>
    </row>
    <row r="20" spans="1:14">
      <c r="A20" s="208"/>
      <c r="B20" s="361" t="s">
        <v>260</v>
      </c>
      <c r="C20" s="218">
        <v>43987</v>
      </c>
      <c r="D20" s="218">
        <v>44010</v>
      </c>
      <c r="E20" s="546"/>
      <c r="F20" s="546"/>
      <c r="G20" s="218">
        <v>44009</v>
      </c>
      <c r="H20" s="203"/>
      <c r="I20" s="203"/>
      <c r="J20" s="353">
        <v>0.12152777777777778</v>
      </c>
      <c r="K20" s="353">
        <f t="shared" si="0"/>
        <v>0.12152777777777778</v>
      </c>
      <c r="L20" s="203" t="s">
        <v>353</v>
      </c>
      <c r="M20" s="5" t="s">
        <v>24</v>
      </c>
      <c r="N20" s="213" t="s">
        <v>1975</v>
      </c>
    </row>
    <row r="21" spans="1:14">
      <c r="A21" s="208"/>
      <c r="B21" s="361" t="s">
        <v>324</v>
      </c>
      <c r="C21" s="218">
        <v>44105</v>
      </c>
      <c r="D21" s="218">
        <v>44010</v>
      </c>
      <c r="E21" s="203"/>
      <c r="F21" s="203"/>
      <c r="G21" s="218">
        <v>44010</v>
      </c>
      <c r="H21" s="203"/>
      <c r="I21" s="203"/>
      <c r="J21" s="353">
        <v>9.7222222222222224E-2</v>
      </c>
      <c r="K21" s="353">
        <f t="shared" si="0"/>
        <v>9.7222222222222224E-2</v>
      </c>
      <c r="L21" s="203" t="s">
        <v>353</v>
      </c>
      <c r="M21" s="5" t="s">
        <v>46</v>
      </c>
      <c r="N21" s="213"/>
    </row>
    <row r="22" spans="1:14">
      <c r="A22" s="204" t="s">
        <v>1212</v>
      </c>
      <c r="B22" s="296" t="s">
        <v>25</v>
      </c>
      <c r="C22" s="350">
        <v>43984</v>
      </c>
      <c r="D22" s="350">
        <v>44010</v>
      </c>
      <c r="E22" s="206"/>
      <c r="F22" s="206"/>
      <c r="G22" s="350">
        <v>44010</v>
      </c>
      <c r="H22" s="206"/>
      <c r="I22" s="206"/>
      <c r="J22" s="354">
        <v>7.2916666666666671E-2</v>
      </c>
      <c r="K22" s="354">
        <f t="shared" si="0"/>
        <v>7.2916666666666671E-2</v>
      </c>
      <c r="L22" s="206" t="s">
        <v>353</v>
      </c>
      <c r="M22" s="336" t="s">
        <v>1959</v>
      </c>
      <c r="N22" s="212"/>
    </row>
    <row r="23" spans="1:14">
      <c r="A23" s="349"/>
      <c r="B23" s="5"/>
      <c r="C23" s="5"/>
      <c r="D23" s="5"/>
      <c r="G23" s="351">
        <v>44011</v>
      </c>
      <c r="H23" s="12"/>
      <c r="I23" s="12"/>
      <c r="J23" s="355">
        <v>3.4722222222222224E-2</v>
      </c>
      <c r="K23" s="355">
        <f t="shared" si="0"/>
        <v>3.4722222222222224E-2</v>
      </c>
      <c r="L23" s="5" t="s">
        <v>353</v>
      </c>
      <c r="M23" s="5"/>
      <c r="N23" s="383"/>
    </row>
    <row r="24" spans="1:14">
      <c r="A24" s="204" t="s">
        <v>953</v>
      </c>
      <c r="B24" s="296" t="s">
        <v>332</v>
      </c>
      <c r="C24" s="350">
        <v>44082</v>
      </c>
      <c r="D24" s="350">
        <v>44011</v>
      </c>
      <c r="E24" s="1073"/>
      <c r="F24" s="1073"/>
      <c r="G24" s="350">
        <v>44011</v>
      </c>
      <c r="H24" s="1075"/>
      <c r="I24" s="1075"/>
      <c r="J24" s="352">
        <v>2.7777777777777776E-2</v>
      </c>
      <c r="K24" s="352">
        <f t="shared" si="0"/>
        <v>2.7777777777777776E-2</v>
      </c>
      <c r="L24" s="336" t="s">
        <v>577</v>
      </c>
      <c r="M24" s="336" t="s">
        <v>1919</v>
      </c>
      <c r="N24" s="212" t="s">
        <v>1975</v>
      </c>
    </row>
    <row r="25" spans="1:14">
      <c r="A25" s="208"/>
      <c r="B25" s="361" t="s">
        <v>246</v>
      </c>
      <c r="C25" s="218"/>
      <c r="D25" s="218">
        <v>44011</v>
      </c>
      <c r="E25" s="546"/>
      <c r="F25" s="546"/>
      <c r="G25" s="218">
        <v>44011</v>
      </c>
      <c r="H25" s="12"/>
      <c r="I25" s="12"/>
      <c r="J25" s="355">
        <v>0.15625</v>
      </c>
      <c r="K25" s="355">
        <f t="shared" si="0"/>
        <v>0.15625</v>
      </c>
      <c r="L25" s="5" t="s">
        <v>243</v>
      </c>
      <c r="M25" s="5"/>
      <c r="N25" s="213"/>
    </row>
    <row r="26" spans="1:14">
      <c r="A26" s="209"/>
      <c r="B26" s="362"/>
      <c r="C26" s="345"/>
      <c r="D26" s="345"/>
      <c r="E26" s="269"/>
      <c r="F26" s="269"/>
      <c r="G26" s="345">
        <v>44011</v>
      </c>
      <c r="H26" s="1076"/>
      <c r="I26" s="1076"/>
      <c r="J26" s="356">
        <v>4.1666666666666664E-2</v>
      </c>
      <c r="K26" s="356">
        <f t="shared" si="0"/>
        <v>4.1666666666666664E-2</v>
      </c>
      <c r="L26" s="346" t="s">
        <v>1982</v>
      </c>
      <c r="M26" s="346"/>
      <c r="N26" s="214"/>
    </row>
    <row r="27" spans="1:14">
      <c r="A27" s="204" t="s">
        <v>910</v>
      </c>
      <c r="B27" s="296" t="s">
        <v>332</v>
      </c>
      <c r="C27" s="350">
        <v>44060</v>
      </c>
      <c r="D27" s="350">
        <v>44014</v>
      </c>
      <c r="E27" s="206"/>
      <c r="F27" s="206"/>
      <c r="G27" s="350">
        <v>44014</v>
      </c>
      <c r="H27" s="206"/>
      <c r="I27" s="206"/>
      <c r="J27" s="354">
        <v>0.1388888888888889</v>
      </c>
      <c r="K27" s="354">
        <f>J27</f>
        <v>0.1388888888888889</v>
      </c>
      <c r="L27" s="206" t="s">
        <v>330</v>
      </c>
      <c r="M27" s="336" t="s">
        <v>1919</v>
      </c>
      <c r="N27" s="212" t="s">
        <v>1975</v>
      </c>
    </row>
    <row r="28" spans="1:14">
      <c r="A28" s="208"/>
      <c r="B28" s="361" t="s">
        <v>1983</v>
      </c>
      <c r="C28" s="351">
        <v>44063</v>
      </c>
      <c r="D28" s="218">
        <v>44014</v>
      </c>
      <c r="E28" s="203"/>
      <c r="F28" s="203"/>
      <c r="G28" s="351">
        <v>44014</v>
      </c>
      <c r="H28" s="340"/>
      <c r="I28" s="340"/>
      <c r="J28" s="353">
        <v>4.1666666666666664E-2</v>
      </c>
      <c r="K28" s="353">
        <f>J28</f>
        <v>4.1666666666666664E-2</v>
      </c>
      <c r="L28" s="203" t="s">
        <v>335</v>
      </c>
      <c r="M28" s="5" t="s">
        <v>1984</v>
      </c>
      <c r="N28" s="213"/>
    </row>
    <row r="29" spans="1:14">
      <c r="A29" s="209"/>
      <c r="B29" s="362" t="s">
        <v>22</v>
      </c>
      <c r="C29" s="345"/>
      <c r="D29" s="345">
        <v>44014</v>
      </c>
      <c r="E29" s="249"/>
      <c r="F29" s="249"/>
      <c r="G29" s="329"/>
      <c r="H29" s="347"/>
      <c r="I29" s="347"/>
      <c r="J29" s="358"/>
      <c r="K29" s="360"/>
      <c r="L29" s="347"/>
      <c r="M29" s="326" t="s">
        <v>24</v>
      </c>
      <c r="N29" s="214"/>
    </row>
    <row r="30" spans="1:14">
      <c r="A30" s="204" t="s">
        <v>924</v>
      </c>
      <c r="B30" s="364" t="s">
        <v>332</v>
      </c>
      <c r="C30" s="350">
        <v>44059</v>
      </c>
      <c r="D30" s="409">
        <v>44015</v>
      </c>
      <c r="E30" s="336"/>
      <c r="F30" s="336"/>
      <c r="G30" s="350">
        <v>44015</v>
      </c>
      <c r="H30" s="336"/>
      <c r="I30" s="336"/>
      <c r="J30" s="354">
        <v>3.125E-2</v>
      </c>
      <c r="K30" s="354">
        <f>J30</f>
        <v>3.125E-2</v>
      </c>
      <c r="L30" s="206" t="s">
        <v>337</v>
      </c>
      <c r="M30" s="336" t="s">
        <v>1919</v>
      </c>
      <c r="N30" s="212"/>
    </row>
    <row r="31" spans="1:14">
      <c r="A31" s="208"/>
      <c r="B31" s="363" t="s">
        <v>1539</v>
      </c>
      <c r="C31" s="218">
        <v>44062</v>
      </c>
      <c r="D31" s="351">
        <v>44015</v>
      </c>
      <c r="G31" s="218">
        <v>44015</v>
      </c>
      <c r="H31" s="340"/>
      <c r="I31" s="340"/>
      <c r="J31" s="353">
        <v>9.0277777777777776E-2</v>
      </c>
      <c r="K31" s="353">
        <f>J31</f>
        <v>9.0277777777777776E-2</v>
      </c>
      <c r="L31" s="203" t="s">
        <v>340</v>
      </c>
      <c r="M31" s="20" t="s">
        <v>1919</v>
      </c>
      <c r="N31" s="213"/>
    </row>
    <row r="32" spans="1:14">
      <c r="A32" s="208"/>
      <c r="B32" s="363" t="s">
        <v>34</v>
      </c>
      <c r="C32" s="218">
        <v>44062</v>
      </c>
      <c r="D32" s="351">
        <v>44015</v>
      </c>
      <c r="G32" s="218">
        <v>44015</v>
      </c>
      <c r="H32" s="340"/>
      <c r="I32" s="340"/>
      <c r="J32" s="353">
        <v>0.13541666666666666</v>
      </c>
      <c r="K32" s="353">
        <f>J32</f>
        <v>0.13541666666666666</v>
      </c>
      <c r="L32" s="203" t="s">
        <v>340</v>
      </c>
      <c r="N32" s="213"/>
    </row>
    <row r="33" spans="1:14">
      <c r="A33" s="408"/>
      <c r="B33" s="363" t="s">
        <v>48</v>
      </c>
      <c r="C33" s="218">
        <v>44062</v>
      </c>
      <c r="D33" s="351">
        <v>44015</v>
      </c>
      <c r="M33" s="20" t="s">
        <v>1909</v>
      </c>
      <c r="N33" s="213" t="s">
        <v>1985</v>
      </c>
    </row>
    <row r="34" spans="1:14" ht="29">
      <c r="A34" s="387" t="s">
        <v>1986</v>
      </c>
      <c r="B34" s="388" t="s">
        <v>260</v>
      </c>
      <c r="C34" s="389">
        <v>44051</v>
      </c>
      <c r="D34" s="389">
        <v>44015</v>
      </c>
      <c r="E34" s="390"/>
      <c r="F34" s="390"/>
      <c r="G34" s="430">
        <v>44015</v>
      </c>
      <c r="H34" s="391"/>
      <c r="I34" s="391"/>
      <c r="J34" s="449">
        <v>1.7361111111111112E-2</v>
      </c>
      <c r="K34" s="449">
        <f>J34</f>
        <v>1.7361111111111112E-2</v>
      </c>
      <c r="L34" s="390" t="s">
        <v>343</v>
      </c>
      <c r="M34" s="392" t="s">
        <v>1987</v>
      </c>
      <c r="N34" s="393"/>
    </row>
    <row r="35" spans="1:14">
      <c r="I35" s="428" t="s">
        <v>1584</v>
      </c>
      <c r="J35" s="450">
        <f>SUM(J2:J34)</f>
        <v>2.1076388888888888</v>
      </c>
      <c r="K35" s="450">
        <f>SUM(K2:K34)</f>
        <v>1.9826388888888891</v>
      </c>
    </row>
    <row r="37" spans="1:14">
      <c r="I37" s="5" t="s">
        <v>1988</v>
      </c>
      <c r="K37" s="478">
        <f>'Mayo 2020 FAA'!K35+'Junio 2020 FAA'!K35</f>
        <v>3.5625</v>
      </c>
    </row>
    <row r="38" spans="1:14">
      <c r="A38" s="5"/>
      <c r="B38" s="5"/>
      <c r="C38" s="5"/>
      <c r="D38" s="5"/>
      <c r="M38" s="5"/>
      <c r="N38" s="5"/>
    </row>
    <row r="39" spans="1:14">
      <c r="A39" s="5"/>
      <c r="B39" s="5"/>
      <c r="C39" s="5"/>
      <c r="D39" s="5"/>
      <c r="I39" s="5" t="s">
        <v>1974</v>
      </c>
      <c r="J39" s="5"/>
      <c r="K39" s="611">
        <v>1.9826388888888891</v>
      </c>
      <c r="M39" s="5"/>
      <c r="N39" s="5"/>
    </row>
    <row r="40" spans="1:14">
      <c r="A40" s="5"/>
      <c r="B40" s="5"/>
      <c r="C40" s="5"/>
      <c r="D40" s="5"/>
      <c r="J40" s="5"/>
      <c r="K40" s="5"/>
      <c r="M40" s="5"/>
      <c r="N40" s="5"/>
    </row>
    <row r="47" spans="1:14">
      <c r="A47" s="5"/>
      <c r="M47" s="5"/>
      <c r="N47" s="5"/>
    </row>
    <row r="50" spans="1:14">
      <c r="A50" s="5"/>
      <c r="M50" s="5"/>
      <c r="N50" s="5"/>
    </row>
    <row r="52" spans="1:14">
      <c r="A52" s="5"/>
      <c r="M52" s="5"/>
      <c r="N52" s="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ySplit="1" topLeftCell="A21" activePane="bottomLeft" state="frozen"/>
      <selection pane="bottomLeft" activeCell="L30" sqref="L30"/>
    </sheetView>
  </sheetViews>
  <sheetFormatPr baseColWidth="10" defaultColWidth="9.1796875" defaultRowHeight="14.5"/>
  <cols>
    <col min="1" max="1" width="21.1796875" bestFit="1" customWidth="1"/>
    <col min="2" max="2" width="10.81640625" style="4" bestFit="1" customWidth="1"/>
    <col min="3" max="3" width="12.54296875" style="4" bestFit="1" customWidth="1"/>
    <col min="4" max="4" width="11.7265625" bestFit="1" customWidth="1"/>
    <col min="5" max="5" width="6" customWidth="1"/>
    <col min="6" max="6" width="10.26953125" customWidth="1"/>
    <col min="7" max="7" width="6.1796875" bestFit="1" customWidth="1"/>
    <col min="8" max="8" width="5.26953125" bestFit="1" customWidth="1"/>
    <col min="9" max="9" width="6.26953125" bestFit="1" customWidth="1"/>
    <col min="10" max="10" width="8.7265625" customWidth="1"/>
    <col min="11" max="11" width="11.81640625" customWidth="1"/>
    <col min="12" max="12" width="14.26953125" customWidth="1"/>
    <col min="13" max="13" width="15.54296875" customWidth="1"/>
    <col min="14" max="14" width="73" customWidth="1"/>
  </cols>
  <sheetData>
    <row r="1" spans="1:14" s="5" customFormat="1" ht="46.5" customHeight="1">
      <c r="A1" s="395" t="s">
        <v>212</v>
      </c>
      <c r="B1" s="89" t="s">
        <v>213</v>
      </c>
      <c r="C1" s="89" t="s">
        <v>214</v>
      </c>
      <c r="D1" s="89" t="s">
        <v>215</v>
      </c>
      <c r="E1" s="396" t="s">
        <v>1350</v>
      </c>
      <c r="F1" s="397" t="s">
        <v>1954</v>
      </c>
      <c r="G1" s="396" t="s">
        <v>217</v>
      </c>
      <c r="H1" s="396" t="s">
        <v>1328</v>
      </c>
      <c r="I1" s="396" t="s">
        <v>1353</v>
      </c>
      <c r="J1" s="398" t="s">
        <v>236</v>
      </c>
      <c r="K1" s="399" t="s">
        <v>220</v>
      </c>
      <c r="L1" s="400" t="s">
        <v>1354</v>
      </c>
      <c r="M1" s="394" t="s">
        <v>223</v>
      </c>
      <c r="N1" s="394" t="s">
        <v>1355</v>
      </c>
    </row>
    <row r="2" spans="1:14" s="5" customFormat="1" ht="43.5">
      <c r="A2" s="204" t="s">
        <v>1986</v>
      </c>
      <c r="B2" s="1073" t="s">
        <v>260</v>
      </c>
      <c r="C2" s="350">
        <v>44042</v>
      </c>
      <c r="D2" s="348">
        <v>44033</v>
      </c>
      <c r="E2" s="206"/>
      <c r="F2" s="206"/>
      <c r="G2" s="350">
        <v>44033</v>
      </c>
      <c r="H2" s="336"/>
      <c r="I2" s="336"/>
      <c r="J2" s="354">
        <v>6.9444444444444434E-2</v>
      </c>
      <c r="K2" s="354">
        <f t="shared" ref="K2:K9" si="0">J2</f>
        <v>6.9444444444444434E-2</v>
      </c>
      <c r="L2" s="206" t="s">
        <v>529</v>
      </c>
      <c r="M2" s="1075" t="s">
        <v>1989</v>
      </c>
      <c r="N2" s="212" t="s">
        <v>1990</v>
      </c>
    </row>
    <row r="3" spans="1:14" s="5" customFormat="1">
      <c r="A3" s="204" t="s">
        <v>978</v>
      </c>
      <c r="B3" s="1075" t="s">
        <v>332</v>
      </c>
      <c r="C3" s="350">
        <v>44034</v>
      </c>
      <c r="D3" s="350">
        <v>44036</v>
      </c>
      <c r="E3" s="206"/>
      <c r="F3" s="206"/>
      <c r="G3" s="350">
        <v>44036</v>
      </c>
      <c r="H3" s="336"/>
      <c r="I3" s="336"/>
      <c r="J3" s="352">
        <v>1.0416666666666666E-2</v>
      </c>
      <c r="K3" s="354">
        <f t="shared" si="0"/>
        <v>1.0416666666666666E-2</v>
      </c>
      <c r="L3" s="336" t="s">
        <v>314</v>
      </c>
      <c r="M3" s="401" t="s">
        <v>655</v>
      </c>
      <c r="N3" s="212"/>
    </row>
    <row r="4" spans="1:14" s="5" customFormat="1">
      <c r="A4" s="208"/>
      <c r="B4" s="12" t="s">
        <v>313</v>
      </c>
      <c r="C4" s="218">
        <v>44086</v>
      </c>
      <c r="D4" s="218"/>
      <c r="E4" s="203"/>
      <c r="F4" s="203"/>
      <c r="G4" s="218">
        <v>44036</v>
      </c>
      <c r="J4" s="355">
        <v>0.10416666666666667</v>
      </c>
      <c r="K4" s="353">
        <f t="shared" si="0"/>
        <v>0.10416666666666667</v>
      </c>
      <c r="L4" s="5" t="s">
        <v>316</v>
      </c>
      <c r="M4" s="22"/>
      <c r="N4" s="213"/>
    </row>
    <row r="5" spans="1:14" s="5" customFormat="1">
      <c r="A5" s="209"/>
      <c r="B5" s="346"/>
      <c r="C5" s="346"/>
      <c r="D5" s="345"/>
      <c r="E5" s="249"/>
      <c r="F5" s="249"/>
      <c r="G5" s="345">
        <v>44036</v>
      </c>
      <c r="H5" s="346"/>
      <c r="I5" s="346"/>
      <c r="J5" s="356">
        <v>1.0416666666666666E-2</v>
      </c>
      <c r="K5" s="359">
        <f t="shared" si="0"/>
        <v>1.0416666666666666E-2</v>
      </c>
      <c r="L5" s="346" t="s">
        <v>318</v>
      </c>
      <c r="M5" s="1076"/>
      <c r="N5" s="214"/>
    </row>
    <row r="6" spans="1:14" s="5" customFormat="1">
      <c r="A6" s="208" t="s">
        <v>868</v>
      </c>
      <c r="B6" s="546" t="s">
        <v>657</v>
      </c>
      <c r="C6" s="218">
        <v>43926</v>
      </c>
      <c r="D6" s="218">
        <v>44037</v>
      </c>
      <c r="E6" s="546"/>
      <c r="F6" s="546"/>
      <c r="G6" s="218">
        <v>44037</v>
      </c>
      <c r="H6" s="203"/>
      <c r="I6" s="203"/>
      <c r="J6" s="353">
        <v>1.0416666666666666E-2</v>
      </c>
      <c r="K6" s="353">
        <f t="shared" si="0"/>
        <v>1.0416666666666666E-2</v>
      </c>
      <c r="L6" s="203" t="s">
        <v>310</v>
      </c>
      <c r="M6" s="22" t="s">
        <v>655</v>
      </c>
      <c r="N6" s="213"/>
    </row>
    <row r="7" spans="1:14" s="5" customFormat="1">
      <c r="A7" s="208"/>
      <c r="B7" s="546" t="s">
        <v>304</v>
      </c>
      <c r="C7" s="218">
        <v>44000</v>
      </c>
      <c r="D7" s="218"/>
      <c r="E7" s="546"/>
      <c r="F7" s="546"/>
      <c r="G7" s="218">
        <v>44037</v>
      </c>
      <c r="H7" s="203"/>
      <c r="I7" s="203"/>
      <c r="J7" s="353">
        <v>0.1076388888888889</v>
      </c>
      <c r="K7" s="353">
        <f t="shared" si="0"/>
        <v>0.1076388888888889</v>
      </c>
      <c r="L7" s="203" t="s">
        <v>312</v>
      </c>
      <c r="M7" s="12" t="s">
        <v>24</v>
      </c>
      <c r="N7" s="213"/>
    </row>
    <row r="8" spans="1:14" s="5" customFormat="1">
      <c r="A8" s="208"/>
      <c r="B8" s="546" t="s">
        <v>273</v>
      </c>
      <c r="C8" s="218">
        <v>44106</v>
      </c>
      <c r="D8" s="218"/>
      <c r="E8" s="546"/>
      <c r="F8" s="546"/>
      <c r="G8" s="218">
        <v>44037</v>
      </c>
      <c r="H8" s="203"/>
      <c r="I8" s="203"/>
      <c r="J8" s="353">
        <v>9.375E-2</v>
      </c>
      <c r="K8" s="353">
        <f t="shared" si="0"/>
        <v>9.375E-2</v>
      </c>
      <c r="L8" s="203" t="s">
        <v>312</v>
      </c>
      <c r="M8" s="12"/>
      <c r="N8" s="213"/>
    </row>
    <row r="9" spans="1:14" s="5" customFormat="1">
      <c r="A9" s="208"/>
      <c r="B9" s="546" t="s">
        <v>654</v>
      </c>
      <c r="C9" s="218">
        <v>44035</v>
      </c>
      <c r="D9" s="218"/>
      <c r="E9" s="546"/>
      <c r="F9" s="546"/>
      <c r="G9" s="218">
        <v>44037</v>
      </c>
      <c r="H9" s="203"/>
      <c r="I9" s="203"/>
      <c r="J9" s="353">
        <v>6.9444444444444441E-3</v>
      </c>
      <c r="K9" s="353">
        <f t="shared" si="0"/>
        <v>6.9444444444444441E-3</v>
      </c>
      <c r="L9" s="203" t="s">
        <v>309</v>
      </c>
      <c r="M9" s="22" t="s">
        <v>655</v>
      </c>
      <c r="N9" s="213"/>
    </row>
    <row r="10" spans="1:14" s="5" customFormat="1">
      <c r="A10" s="208"/>
      <c r="B10" s="546" t="s">
        <v>1124</v>
      </c>
      <c r="C10" s="218">
        <v>44044</v>
      </c>
      <c r="D10" s="218"/>
      <c r="E10" s="546"/>
      <c r="F10" s="546"/>
      <c r="G10" s="218"/>
      <c r="H10" s="203"/>
      <c r="I10" s="203"/>
      <c r="J10" s="353"/>
      <c r="K10" s="546"/>
      <c r="L10" s="203"/>
      <c r="M10" s="12" t="s">
        <v>24</v>
      </c>
      <c r="N10" s="213"/>
    </row>
    <row r="11" spans="1:14" s="5" customFormat="1">
      <c r="A11" s="209"/>
      <c r="B11" s="269" t="s">
        <v>307</v>
      </c>
      <c r="C11" s="345">
        <v>44044</v>
      </c>
      <c r="D11" s="345"/>
      <c r="E11" s="249"/>
      <c r="F11" s="249"/>
      <c r="G11" s="345"/>
      <c r="H11" s="249"/>
      <c r="I11" s="249"/>
      <c r="J11" s="353"/>
      <c r="K11" s="546"/>
      <c r="L11" s="203"/>
      <c r="M11" s="1076"/>
      <c r="N11" s="214"/>
    </row>
    <row r="12" spans="1:14" s="5" customFormat="1">
      <c r="A12" s="204" t="s">
        <v>883</v>
      </c>
      <c r="B12" s="1073" t="s">
        <v>260</v>
      </c>
      <c r="C12" s="350">
        <v>44104</v>
      </c>
      <c r="D12" s="350">
        <v>44038</v>
      </c>
      <c r="E12" s="206"/>
      <c r="F12" s="206"/>
      <c r="G12" s="350">
        <v>44038</v>
      </c>
      <c r="H12" s="336"/>
      <c r="I12" s="337"/>
      <c r="J12" s="352">
        <v>0.1111111111111111</v>
      </c>
      <c r="K12" s="352">
        <f>J12</f>
        <v>0.1111111111111111</v>
      </c>
      <c r="L12" s="336" t="s">
        <v>321</v>
      </c>
      <c r="M12" s="401" t="s">
        <v>24</v>
      </c>
      <c r="N12" s="212"/>
    </row>
    <row r="13" spans="1:14" s="5" customFormat="1">
      <c r="A13" s="208"/>
      <c r="B13" s="546" t="s">
        <v>332</v>
      </c>
      <c r="C13" s="218">
        <v>44104</v>
      </c>
      <c r="D13" s="218">
        <v>44038</v>
      </c>
      <c r="E13" s="203"/>
      <c r="F13" s="203"/>
      <c r="G13" s="218"/>
      <c r="I13" s="344"/>
      <c r="J13" s="355"/>
      <c r="K13" s="355"/>
      <c r="M13" s="22" t="s">
        <v>24</v>
      </c>
      <c r="N13" s="213"/>
    </row>
    <row r="14" spans="1:14" s="5" customFormat="1">
      <c r="A14" s="208"/>
      <c r="B14" s="546" t="s">
        <v>322</v>
      </c>
      <c r="C14" s="218">
        <v>44104</v>
      </c>
      <c r="D14" s="218">
        <v>44038</v>
      </c>
      <c r="E14" s="203"/>
      <c r="F14" s="203"/>
      <c r="G14" s="218"/>
      <c r="J14" s="355"/>
      <c r="K14" s="12"/>
      <c r="M14" s="12"/>
      <c r="N14" s="213"/>
    </row>
    <row r="15" spans="1:14" s="5" customFormat="1">
      <c r="A15" s="387" t="s">
        <v>1991</v>
      </c>
      <c r="B15" s="410" t="s">
        <v>260</v>
      </c>
      <c r="C15" s="389">
        <v>44042</v>
      </c>
      <c r="D15" s="389">
        <v>44039</v>
      </c>
      <c r="E15" s="390"/>
      <c r="F15" s="390"/>
      <c r="G15" s="389"/>
      <c r="H15" s="390"/>
      <c r="I15" s="390"/>
      <c r="J15" s="411"/>
      <c r="K15" s="411"/>
      <c r="L15" s="412"/>
      <c r="M15" s="413" t="s">
        <v>661</v>
      </c>
      <c r="N15" s="393"/>
    </row>
    <row r="16" spans="1:14" s="5" customFormat="1">
      <c r="A16" s="209" t="s">
        <v>1135</v>
      </c>
      <c r="B16" s="269" t="s">
        <v>260</v>
      </c>
      <c r="C16" s="345">
        <v>44042</v>
      </c>
      <c r="D16" s="345">
        <v>44039</v>
      </c>
      <c r="E16" s="249"/>
      <c r="F16" s="249"/>
      <c r="G16" s="345">
        <v>44039</v>
      </c>
      <c r="H16" s="346"/>
      <c r="I16" s="346"/>
      <c r="J16" s="356">
        <v>0.10416666666666667</v>
      </c>
      <c r="K16" s="356">
        <f>J16</f>
        <v>0.10416666666666667</v>
      </c>
      <c r="L16" s="346" t="s">
        <v>321</v>
      </c>
      <c r="M16" s="1076" t="s">
        <v>661</v>
      </c>
      <c r="N16" s="214"/>
    </row>
    <row r="17" spans="1:14" s="5" customFormat="1">
      <c r="A17" s="208" t="s">
        <v>881</v>
      </c>
      <c r="B17" s="546" t="s">
        <v>22</v>
      </c>
      <c r="C17" s="218">
        <v>44142</v>
      </c>
      <c r="D17" s="218">
        <v>44039</v>
      </c>
      <c r="E17" s="546"/>
      <c r="F17" s="546"/>
      <c r="G17" s="345"/>
      <c r="H17" s="346"/>
      <c r="I17" s="346"/>
      <c r="J17" s="346"/>
      <c r="K17" s="346"/>
      <c r="L17" s="346"/>
      <c r="M17" s="22" t="s">
        <v>24</v>
      </c>
      <c r="N17" s="213"/>
    </row>
    <row r="18" spans="1:14" s="5" customFormat="1">
      <c r="A18" s="204" t="s">
        <v>877</v>
      </c>
      <c r="B18" s="1073" t="s">
        <v>28</v>
      </c>
      <c r="C18" s="350">
        <v>44106</v>
      </c>
      <c r="D18" s="350">
        <v>44040</v>
      </c>
      <c r="E18" s="206"/>
      <c r="F18" s="206"/>
      <c r="G18" s="218">
        <v>44040</v>
      </c>
      <c r="J18" s="353">
        <v>2.7777777777777776E-2</v>
      </c>
      <c r="K18" s="353">
        <f t="shared" ref="K18:K24" si="1">J18</f>
        <v>2.7777777777777776E-2</v>
      </c>
      <c r="L18" s="203" t="s">
        <v>323</v>
      </c>
      <c r="M18" s="1075" t="s">
        <v>24</v>
      </c>
      <c r="N18" s="212" t="s">
        <v>1992</v>
      </c>
    </row>
    <row r="19" spans="1:14" s="5" customFormat="1">
      <c r="A19" s="208"/>
      <c r="B19" s="546" t="s">
        <v>324</v>
      </c>
      <c r="C19" s="218">
        <v>44106</v>
      </c>
      <c r="D19" s="218">
        <v>44040</v>
      </c>
      <c r="E19" s="203"/>
      <c r="F19" s="203"/>
      <c r="G19" s="218">
        <v>44040</v>
      </c>
      <c r="J19" s="353">
        <v>9.0277777777777776E-2</v>
      </c>
      <c r="K19" s="353">
        <f t="shared" si="1"/>
        <v>9.0277777777777776E-2</v>
      </c>
      <c r="L19" s="203" t="s">
        <v>325</v>
      </c>
      <c r="M19" s="12"/>
      <c r="N19" s="213"/>
    </row>
    <row r="20" spans="1:14" s="5" customFormat="1">
      <c r="A20" s="208"/>
      <c r="B20" s="546"/>
      <c r="C20" s="218"/>
      <c r="D20" s="218"/>
      <c r="E20" s="203"/>
      <c r="F20" s="203"/>
      <c r="G20" s="218">
        <v>44040</v>
      </c>
      <c r="J20" s="353">
        <v>9.375E-2</v>
      </c>
      <c r="K20" s="353">
        <f t="shared" si="1"/>
        <v>9.375E-2</v>
      </c>
      <c r="L20" s="203" t="s">
        <v>325</v>
      </c>
      <c r="M20" s="12"/>
      <c r="N20" s="213"/>
    </row>
    <row r="21" spans="1:14" s="5" customFormat="1">
      <c r="A21" s="349"/>
      <c r="G21" s="218">
        <v>44040</v>
      </c>
      <c r="H21" s="203"/>
      <c r="I21" s="203"/>
      <c r="J21" s="353">
        <v>3.125E-2</v>
      </c>
      <c r="K21" s="353">
        <f t="shared" si="1"/>
        <v>3.125E-2</v>
      </c>
      <c r="L21" s="203" t="s">
        <v>327</v>
      </c>
      <c r="M21" s="12"/>
      <c r="N21" s="213"/>
    </row>
    <row r="22" spans="1:14">
      <c r="A22" s="204" t="s">
        <v>868</v>
      </c>
      <c r="B22" s="1073" t="s">
        <v>657</v>
      </c>
      <c r="C22" s="350"/>
      <c r="D22" s="350">
        <v>44043</v>
      </c>
      <c r="E22" s="1073"/>
      <c r="F22" s="1073"/>
      <c r="G22" s="350">
        <v>44043</v>
      </c>
      <c r="H22" s="206"/>
      <c r="I22" s="206"/>
      <c r="J22" s="354">
        <v>4.8611111111111112E-2</v>
      </c>
      <c r="K22" s="354">
        <f t="shared" si="1"/>
        <v>4.8611111111111112E-2</v>
      </c>
      <c r="L22" s="206" t="s">
        <v>308</v>
      </c>
      <c r="M22" s="401" t="s">
        <v>655</v>
      </c>
      <c r="N22" s="212" t="s">
        <v>1993</v>
      </c>
    </row>
    <row r="23" spans="1:14">
      <c r="A23" s="208"/>
      <c r="B23" s="546" t="s">
        <v>654</v>
      </c>
      <c r="C23" s="218"/>
      <c r="D23" s="218">
        <v>44043</v>
      </c>
      <c r="E23" s="546"/>
      <c r="F23" s="546"/>
      <c r="G23" s="218">
        <v>44043</v>
      </c>
      <c r="H23" s="203"/>
      <c r="I23" s="203"/>
      <c r="J23" s="353">
        <v>0.13541666666666666</v>
      </c>
      <c r="K23" s="353">
        <f t="shared" si="1"/>
        <v>0.13541666666666666</v>
      </c>
      <c r="L23" s="203" t="s">
        <v>312</v>
      </c>
      <c r="M23" s="22" t="s">
        <v>655</v>
      </c>
      <c r="N23" s="213" t="s">
        <v>1993</v>
      </c>
    </row>
    <row r="24" spans="1:14">
      <c r="A24" s="208"/>
      <c r="B24" s="546"/>
      <c r="C24" s="218"/>
      <c r="D24" s="218"/>
      <c r="E24" s="546"/>
      <c r="F24" s="546"/>
      <c r="G24" s="218">
        <v>44043</v>
      </c>
      <c r="H24" s="203"/>
      <c r="I24" s="203"/>
      <c r="J24" s="353">
        <v>2.0833333333333332E-2</v>
      </c>
      <c r="K24" s="353">
        <f t="shared" si="1"/>
        <v>2.0833333333333332E-2</v>
      </c>
      <c r="L24" s="203" t="s">
        <v>309</v>
      </c>
      <c r="M24" s="22"/>
      <c r="N24" s="213"/>
    </row>
    <row r="25" spans="1:14">
      <c r="A25" s="209"/>
      <c r="B25" s="254"/>
      <c r="C25" s="254"/>
      <c r="D25" s="210"/>
      <c r="E25" s="210"/>
      <c r="F25" s="210"/>
      <c r="G25" s="210"/>
      <c r="H25" s="210"/>
      <c r="I25" s="210"/>
      <c r="J25" s="210"/>
      <c r="K25" s="210"/>
      <c r="L25" s="210"/>
      <c r="M25" s="210"/>
      <c r="N25" s="403"/>
    </row>
    <row r="26" spans="1:14">
      <c r="I26" s="428" t="s">
        <v>1584</v>
      </c>
      <c r="J26" s="429">
        <f>SUM(J2:J25)</f>
        <v>1.0763888888888888</v>
      </c>
      <c r="K26" s="429">
        <f>SUM(K2:K25)</f>
        <v>1.0763888888888888</v>
      </c>
    </row>
    <row r="29" spans="1:14">
      <c r="J29" t="s">
        <v>1974</v>
      </c>
      <c r="L29" s="609">
        <v>1.0763888888888888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pane ySplit="1" topLeftCell="A52" activePane="bottomLeft" state="frozen"/>
      <selection pane="bottomLeft" activeCell="I69" sqref="I69"/>
    </sheetView>
  </sheetViews>
  <sheetFormatPr baseColWidth="10" defaultColWidth="9.1796875" defaultRowHeight="14.5"/>
  <cols>
    <col min="1" max="1" width="26.1796875" style="5" customWidth="1"/>
    <col min="2" max="2" width="13.81640625" style="12" customWidth="1"/>
    <col min="3" max="3" width="13.26953125" style="12" customWidth="1"/>
    <col min="4" max="4" width="13" style="5" customWidth="1"/>
    <col min="5" max="5" width="11.7265625" style="5" customWidth="1"/>
    <col min="6" max="6" width="10.453125" style="5" customWidth="1"/>
    <col min="7" max="7" width="11.54296875" style="12" customWidth="1"/>
    <col min="8" max="8" width="9.1796875" style="12"/>
    <col min="9" max="9" width="11.81640625" style="5" customWidth="1"/>
    <col min="10" max="10" width="17" style="5" customWidth="1"/>
    <col min="11" max="11" width="15.54296875" style="5" customWidth="1"/>
    <col min="12" max="12" width="46.81640625" style="5" customWidth="1"/>
    <col min="13" max="16384" width="9.1796875" style="5"/>
  </cols>
  <sheetData>
    <row r="1" spans="1:12" ht="36.75" customHeight="1">
      <c r="A1" s="395" t="s">
        <v>212</v>
      </c>
      <c r="B1" s="89" t="s">
        <v>213</v>
      </c>
      <c r="C1" s="89" t="s">
        <v>214</v>
      </c>
      <c r="D1" s="89" t="s">
        <v>215</v>
      </c>
      <c r="E1" s="396" t="s">
        <v>1350</v>
      </c>
      <c r="F1" s="397" t="s">
        <v>1954</v>
      </c>
      <c r="G1" s="396" t="s">
        <v>217</v>
      </c>
      <c r="H1" s="398" t="s">
        <v>1994</v>
      </c>
      <c r="I1" s="399" t="s">
        <v>220</v>
      </c>
      <c r="J1" s="400" t="s">
        <v>1995</v>
      </c>
      <c r="K1" s="394" t="s">
        <v>223</v>
      </c>
      <c r="L1" s="394" t="s">
        <v>1355</v>
      </c>
    </row>
    <row r="2" spans="1:12">
      <c r="A2" s="204" t="s">
        <v>883</v>
      </c>
      <c r="B2" s="1073" t="s">
        <v>332</v>
      </c>
      <c r="C2" s="350">
        <v>44104</v>
      </c>
      <c r="D2" s="350">
        <v>44044</v>
      </c>
      <c r="E2" s="206"/>
      <c r="F2" s="206"/>
      <c r="G2" s="350">
        <v>44044</v>
      </c>
      <c r="H2" s="352">
        <v>7.2916666666666671E-2</v>
      </c>
      <c r="I2" s="352">
        <f t="shared" ref="I2:I13" si="0">H2</f>
        <v>7.2916666666666671E-2</v>
      </c>
      <c r="J2" s="336" t="s">
        <v>321</v>
      </c>
      <c r="K2" s="401" t="s">
        <v>24</v>
      </c>
      <c r="L2" s="212" t="s">
        <v>1993</v>
      </c>
    </row>
    <row r="3" spans="1:12">
      <c r="A3" s="204" t="s">
        <v>1588</v>
      </c>
      <c r="B3" s="1073" t="s">
        <v>28</v>
      </c>
      <c r="C3" s="350">
        <v>44110</v>
      </c>
      <c r="D3" s="350">
        <v>44045</v>
      </c>
      <c r="E3" s="206"/>
      <c r="F3" s="206"/>
      <c r="G3" s="350">
        <v>44044</v>
      </c>
      <c r="H3" s="354">
        <v>2.4305555555555556E-2</v>
      </c>
      <c r="I3" s="354">
        <f t="shared" si="0"/>
        <v>2.4305555555555556E-2</v>
      </c>
      <c r="J3" s="206" t="s">
        <v>498</v>
      </c>
      <c r="K3" s="1075" t="s">
        <v>655</v>
      </c>
      <c r="L3" s="212" t="s">
        <v>1996</v>
      </c>
    </row>
    <row r="4" spans="1:12">
      <c r="A4" s="208"/>
      <c r="B4" s="546"/>
      <c r="C4" s="218"/>
      <c r="D4" s="218"/>
      <c r="E4" s="203"/>
      <c r="F4" s="203"/>
      <c r="G4" s="218">
        <v>44045</v>
      </c>
      <c r="H4" s="353">
        <v>0.1388888888888889</v>
      </c>
      <c r="I4" s="353">
        <f t="shared" si="0"/>
        <v>0.1388888888888889</v>
      </c>
      <c r="J4" s="203" t="s">
        <v>671</v>
      </c>
      <c r="K4" s="12"/>
      <c r="L4" s="213"/>
    </row>
    <row r="5" spans="1:12">
      <c r="A5" s="204" t="s">
        <v>1997</v>
      </c>
      <c r="B5" s="1073" t="s">
        <v>260</v>
      </c>
      <c r="C5" s="350">
        <v>44108</v>
      </c>
      <c r="D5" s="350">
        <v>44045</v>
      </c>
      <c r="E5" s="206"/>
      <c r="F5" s="206"/>
      <c r="G5" s="350">
        <v>44045</v>
      </c>
      <c r="H5" s="354">
        <v>1.3888888888888888E-2</v>
      </c>
      <c r="I5" s="354">
        <f t="shared" si="0"/>
        <v>1.3888888888888888E-2</v>
      </c>
      <c r="J5" s="206" t="s">
        <v>499</v>
      </c>
      <c r="K5" s="1075" t="s">
        <v>24</v>
      </c>
      <c r="L5" s="212"/>
    </row>
    <row r="6" spans="1:12">
      <c r="A6" s="208"/>
      <c r="B6" s="546" t="s">
        <v>1998</v>
      </c>
      <c r="C6" s="351">
        <v>44108</v>
      </c>
      <c r="D6" s="218">
        <v>44046</v>
      </c>
      <c r="E6" s="203"/>
      <c r="F6" s="203"/>
      <c r="G6" s="218">
        <v>44045</v>
      </c>
      <c r="H6" s="353">
        <v>0.1076388888888889</v>
      </c>
      <c r="I6" s="353">
        <f t="shared" si="0"/>
        <v>0.1076388888888889</v>
      </c>
      <c r="J6" s="203" t="s">
        <v>268</v>
      </c>
      <c r="K6" s="12" t="s">
        <v>24</v>
      </c>
      <c r="L6" s="213" t="s">
        <v>1999</v>
      </c>
    </row>
    <row r="7" spans="1:12">
      <c r="A7" s="208"/>
      <c r="B7" s="546" t="s">
        <v>313</v>
      </c>
      <c r="C7" s="218">
        <v>44106</v>
      </c>
      <c r="D7" s="218">
        <v>44045</v>
      </c>
      <c r="E7" s="203"/>
      <c r="F7" s="203"/>
      <c r="G7" s="218">
        <v>44046</v>
      </c>
      <c r="H7" s="452">
        <v>8.3333333333333329E-2</v>
      </c>
      <c r="I7" s="452">
        <f>H7</f>
        <v>8.3333333333333329E-2</v>
      </c>
      <c r="J7" s="203" t="s">
        <v>268</v>
      </c>
      <c r="K7" s="12"/>
      <c r="L7" s="213"/>
    </row>
    <row r="8" spans="1:12">
      <c r="A8" s="209"/>
      <c r="B8" s="346"/>
      <c r="C8" s="346"/>
      <c r="D8" s="346"/>
      <c r="E8" s="249"/>
      <c r="F8" s="249"/>
      <c r="G8" s="345">
        <v>44047</v>
      </c>
      <c r="H8" s="359">
        <v>7.9861111111111105E-2</v>
      </c>
      <c r="I8" s="359">
        <f t="shared" si="0"/>
        <v>7.9861111111111105E-2</v>
      </c>
      <c r="J8" s="249" t="s">
        <v>268</v>
      </c>
      <c r="K8" s="402"/>
      <c r="L8" s="214"/>
    </row>
    <row r="9" spans="1:12">
      <c r="A9" s="208" t="s">
        <v>1098</v>
      </c>
      <c r="B9" s="12" t="s">
        <v>2000</v>
      </c>
      <c r="C9" s="218">
        <v>44109</v>
      </c>
      <c r="D9" s="351">
        <v>44048</v>
      </c>
      <c r="G9" s="218">
        <v>44047</v>
      </c>
      <c r="H9" s="355">
        <v>5.2083333333333336E-2</v>
      </c>
      <c r="I9" s="355">
        <f t="shared" si="0"/>
        <v>5.2083333333333336E-2</v>
      </c>
      <c r="J9" s="5" t="s">
        <v>269</v>
      </c>
      <c r="K9" s="12" t="s">
        <v>24</v>
      </c>
      <c r="L9" s="213" t="s">
        <v>2001</v>
      </c>
    </row>
    <row r="10" spans="1:12">
      <c r="A10" s="208"/>
      <c r="B10" s="12" t="s">
        <v>271</v>
      </c>
      <c r="C10" s="218">
        <v>44109</v>
      </c>
      <c r="D10" s="351">
        <v>44048</v>
      </c>
      <c r="G10" s="218">
        <v>44047</v>
      </c>
      <c r="H10" s="353">
        <v>7.2916666666666671E-2</v>
      </c>
      <c r="I10" s="353">
        <f t="shared" si="0"/>
        <v>7.2916666666666671E-2</v>
      </c>
      <c r="J10" s="203" t="s">
        <v>272</v>
      </c>
      <c r="K10" s="22"/>
      <c r="L10" s="213"/>
    </row>
    <row r="11" spans="1:12">
      <c r="A11" s="208"/>
      <c r="C11" s="218"/>
      <c r="D11" s="351"/>
      <c r="G11" s="218">
        <v>44048</v>
      </c>
      <c r="H11" s="353">
        <v>9.375E-2</v>
      </c>
      <c r="I11" s="353">
        <f t="shared" si="0"/>
        <v>9.375E-2</v>
      </c>
      <c r="J11" s="203" t="s">
        <v>272</v>
      </c>
      <c r="K11" s="22"/>
      <c r="L11" s="213"/>
    </row>
    <row r="12" spans="1:12">
      <c r="A12" s="204" t="s">
        <v>1101</v>
      </c>
      <c r="B12" s="1073" t="s">
        <v>25</v>
      </c>
      <c r="C12" s="350">
        <v>44056</v>
      </c>
      <c r="D12" s="350">
        <v>44049</v>
      </c>
      <c r="E12" s="206"/>
      <c r="F12" s="206"/>
      <c r="G12" s="350">
        <v>44049</v>
      </c>
      <c r="H12" s="352">
        <v>2.4305555555555556E-2</v>
      </c>
      <c r="I12" s="352">
        <f t="shared" si="0"/>
        <v>2.4305555555555556E-2</v>
      </c>
      <c r="J12" s="336" t="s">
        <v>676</v>
      </c>
      <c r="K12" s="1075" t="s">
        <v>661</v>
      </c>
      <c r="L12" s="212"/>
    </row>
    <row r="13" spans="1:12">
      <c r="A13" s="208"/>
      <c r="B13" s="546" t="s">
        <v>48</v>
      </c>
      <c r="C13" s="218">
        <v>44056</v>
      </c>
      <c r="D13" s="218">
        <v>44049</v>
      </c>
      <c r="E13" s="203"/>
      <c r="F13" s="203"/>
      <c r="G13" s="218">
        <v>44049</v>
      </c>
      <c r="H13" s="355">
        <v>6.5972222222222224E-2</v>
      </c>
      <c r="I13" s="355">
        <f t="shared" si="0"/>
        <v>6.5972222222222224E-2</v>
      </c>
      <c r="J13" s="5" t="s">
        <v>677</v>
      </c>
      <c r="K13" s="12" t="s">
        <v>24</v>
      </c>
      <c r="L13" s="213"/>
    </row>
    <row r="14" spans="1:12">
      <c r="A14" s="208"/>
      <c r="B14" s="546" t="s">
        <v>273</v>
      </c>
      <c r="C14" s="218">
        <v>44056</v>
      </c>
      <c r="D14" s="218">
        <v>44049</v>
      </c>
      <c r="E14" s="203"/>
      <c r="F14" s="203"/>
      <c r="G14" s="218"/>
      <c r="H14" s="355"/>
      <c r="I14" s="355"/>
      <c r="K14" s="12"/>
      <c r="L14" s="213"/>
    </row>
    <row r="15" spans="1:12">
      <c r="A15" s="209"/>
      <c r="B15" s="269" t="s">
        <v>225</v>
      </c>
      <c r="C15" s="345">
        <v>44056</v>
      </c>
      <c r="D15" s="345">
        <v>44049</v>
      </c>
      <c r="E15" s="249"/>
      <c r="F15" s="249"/>
      <c r="G15" s="345"/>
      <c r="H15" s="356"/>
      <c r="I15" s="356"/>
      <c r="J15" s="346"/>
      <c r="K15" s="1076"/>
      <c r="L15" s="214"/>
    </row>
    <row r="16" spans="1:12">
      <c r="A16" s="208" t="s">
        <v>1103</v>
      </c>
      <c r="B16" s="546" t="s">
        <v>2002</v>
      </c>
      <c r="C16" s="218">
        <v>44055</v>
      </c>
      <c r="D16" s="218">
        <v>44049</v>
      </c>
      <c r="E16" s="203"/>
      <c r="F16" s="203"/>
      <c r="G16" s="218">
        <v>44049</v>
      </c>
      <c r="H16" s="355">
        <v>3.125E-2</v>
      </c>
      <c r="I16" s="355">
        <f>H16</f>
        <v>3.125E-2</v>
      </c>
      <c r="J16" s="5" t="s">
        <v>678</v>
      </c>
      <c r="K16" s="22" t="s">
        <v>24</v>
      </c>
      <c r="L16" s="213" t="s">
        <v>1975</v>
      </c>
    </row>
    <row r="17" spans="1:12">
      <c r="A17" s="349"/>
      <c r="B17" s="12" t="s">
        <v>277</v>
      </c>
      <c r="C17" s="351">
        <v>44055</v>
      </c>
      <c r="D17" s="351">
        <v>44049</v>
      </c>
      <c r="G17" s="351">
        <v>44049</v>
      </c>
      <c r="H17" s="355">
        <v>0.15277777777777776</v>
      </c>
      <c r="I17" s="353">
        <f>H17</f>
        <v>0.15277777777777776</v>
      </c>
      <c r="J17" s="5" t="s">
        <v>275</v>
      </c>
      <c r="L17" s="383"/>
    </row>
    <row r="18" spans="1:12">
      <c r="A18" s="349"/>
      <c r="B18" s="12" t="s">
        <v>274</v>
      </c>
      <c r="C18" s="351">
        <v>44055</v>
      </c>
      <c r="D18" s="351">
        <v>44050</v>
      </c>
      <c r="G18" s="351">
        <v>44050</v>
      </c>
      <c r="H18" s="355">
        <v>5.2083333333333336E-2</v>
      </c>
      <c r="I18" s="353">
        <f>H18</f>
        <v>5.2083333333333336E-2</v>
      </c>
      <c r="J18" s="5" t="s">
        <v>275</v>
      </c>
      <c r="L18" s="383"/>
    </row>
    <row r="19" spans="1:12">
      <c r="A19" s="349"/>
      <c r="B19" s="12" t="s">
        <v>260</v>
      </c>
      <c r="C19" s="351">
        <v>44055</v>
      </c>
      <c r="D19" s="351">
        <v>44050</v>
      </c>
      <c r="G19" s="351"/>
      <c r="L19" s="383"/>
    </row>
    <row r="20" spans="1:12">
      <c r="A20" s="204" t="s">
        <v>1881</v>
      </c>
      <c r="B20" s="1073" t="s">
        <v>2002</v>
      </c>
      <c r="C20" s="350">
        <v>44128</v>
      </c>
      <c r="D20" s="350">
        <v>44050</v>
      </c>
      <c r="E20" s="1073"/>
      <c r="F20" s="1073"/>
      <c r="G20" s="350">
        <v>44050</v>
      </c>
      <c r="H20" s="352">
        <v>2.7777777777777776E-2</v>
      </c>
      <c r="I20" s="352">
        <f>H20</f>
        <v>2.7777777777777776E-2</v>
      </c>
      <c r="J20" s="336" t="s">
        <v>280</v>
      </c>
      <c r="K20" s="1075" t="s">
        <v>655</v>
      </c>
      <c r="L20" s="212" t="s">
        <v>2003</v>
      </c>
    </row>
    <row r="21" spans="1:12">
      <c r="A21" s="349"/>
      <c r="B21" s="12" t="s">
        <v>277</v>
      </c>
      <c r="C21" s="351">
        <v>44128</v>
      </c>
      <c r="D21" s="351">
        <v>44050</v>
      </c>
      <c r="G21" s="218">
        <v>44050</v>
      </c>
      <c r="H21" s="355">
        <v>0.1388888888888889</v>
      </c>
      <c r="I21" s="355">
        <f>H21</f>
        <v>0.1388888888888889</v>
      </c>
      <c r="J21" s="5" t="s">
        <v>281</v>
      </c>
      <c r="L21" s="383"/>
    </row>
    <row r="22" spans="1:12" ht="29">
      <c r="A22" s="349"/>
      <c r="B22" s="22" t="s">
        <v>2004</v>
      </c>
      <c r="C22" s="351"/>
      <c r="D22" s="351">
        <v>44050</v>
      </c>
      <c r="G22" s="5"/>
      <c r="H22" s="5"/>
      <c r="K22" s="12" t="s">
        <v>661</v>
      </c>
      <c r="L22" s="383"/>
    </row>
    <row r="23" spans="1:12">
      <c r="A23" s="204" t="s">
        <v>1107</v>
      </c>
      <c r="B23" s="1073" t="s">
        <v>260</v>
      </c>
      <c r="C23" s="350">
        <v>44061</v>
      </c>
      <c r="D23" s="348">
        <v>44052</v>
      </c>
      <c r="E23" s="206"/>
      <c r="F23" s="206"/>
      <c r="G23" s="350">
        <v>44052</v>
      </c>
      <c r="H23" s="352">
        <v>3.4722222222222224E-2</v>
      </c>
      <c r="I23" s="352">
        <f t="shared" ref="I23:I30" si="1">H23</f>
        <v>3.4722222222222224E-2</v>
      </c>
      <c r="J23" s="336" t="s">
        <v>2005</v>
      </c>
      <c r="K23" s="442" t="s">
        <v>661</v>
      </c>
      <c r="L23" s="212"/>
    </row>
    <row r="24" spans="1:12">
      <c r="A24" s="209"/>
      <c r="B24" s="269"/>
      <c r="C24" s="345"/>
      <c r="D24" s="261"/>
      <c r="E24" s="249"/>
      <c r="F24" s="249"/>
      <c r="G24" s="345">
        <v>44052</v>
      </c>
      <c r="H24" s="359">
        <v>8.6805555555555566E-2</v>
      </c>
      <c r="I24" s="359">
        <f t="shared" si="1"/>
        <v>8.6805555555555566E-2</v>
      </c>
      <c r="J24" s="249" t="s">
        <v>2006</v>
      </c>
      <c r="K24" s="448"/>
      <c r="L24" s="214"/>
    </row>
    <row r="25" spans="1:12">
      <c r="A25" s="447" t="s">
        <v>1110</v>
      </c>
      <c r="B25" s="546" t="s">
        <v>2002</v>
      </c>
      <c r="C25" s="351">
        <v>44058</v>
      </c>
      <c r="D25" s="351">
        <v>44053</v>
      </c>
      <c r="G25" s="351">
        <v>44052</v>
      </c>
      <c r="H25" s="355">
        <v>2.7777777777777776E-2</v>
      </c>
      <c r="I25" s="355">
        <f t="shared" si="1"/>
        <v>2.7777777777777776E-2</v>
      </c>
      <c r="J25" s="5" t="s">
        <v>2007</v>
      </c>
      <c r="K25" s="12" t="s">
        <v>24</v>
      </c>
      <c r="L25" s="383"/>
    </row>
    <row r="26" spans="1:12">
      <c r="A26" s="349"/>
      <c r="B26" s="12" t="s">
        <v>277</v>
      </c>
      <c r="C26" s="351">
        <v>44058</v>
      </c>
      <c r="D26" s="351">
        <v>44052</v>
      </c>
      <c r="G26" s="218">
        <v>44052</v>
      </c>
      <c r="H26" s="355">
        <v>2.7777777777777776E-2</v>
      </c>
      <c r="I26" s="355">
        <f t="shared" si="1"/>
        <v>2.7777777777777776E-2</v>
      </c>
      <c r="J26" s="5" t="s">
        <v>2008</v>
      </c>
      <c r="K26" s="12" t="s">
        <v>24</v>
      </c>
      <c r="L26" s="383"/>
    </row>
    <row r="27" spans="1:12">
      <c r="A27" s="349"/>
      <c r="B27" s="12" t="s">
        <v>48</v>
      </c>
      <c r="C27" s="351">
        <v>44071</v>
      </c>
      <c r="D27" s="351">
        <v>44052</v>
      </c>
      <c r="G27" s="218">
        <v>44052</v>
      </c>
      <c r="H27" s="355">
        <v>4.5138888888888888E-2</v>
      </c>
      <c r="I27" s="355">
        <f t="shared" si="1"/>
        <v>4.5138888888888888E-2</v>
      </c>
      <c r="J27" s="5" t="s">
        <v>2009</v>
      </c>
      <c r="L27" s="383"/>
    </row>
    <row r="28" spans="1:12">
      <c r="A28" s="445"/>
      <c r="B28" s="1076"/>
      <c r="C28" s="414"/>
      <c r="D28" s="414"/>
      <c r="E28" s="346"/>
      <c r="F28" s="346"/>
      <c r="G28" s="345">
        <v>44053</v>
      </c>
      <c r="H28" s="356">
        <v>8.6805555555555566E-2</v>
      </c>
      <c r="I28" s="356">
        <f t="shared" si="1"/>
        <v>8.6805555555555566E-2</v>
      </c>
      <c r="J28" s="346" t="s">
        <v>2010</v>
      </c>
      <c r="K28" s="346"/>
      <c r="L28" s="446"/>
    </row>
    <row r="29" spans="1:12">
      <c r="A29" s="447" t="s">
        <v>1113</v>
      </c>
      <c r="B29" s="546" t="s">
        <v>2011</v>
      </c>
      <c r="C29" s="351">
        <v>44061</v>
      </c>
      <c r="D29" s="351">
        <v>44054</v>
      </c>
      <c r="G29" s="351">
        <v>44054</v>
      </c>
      <c r="H29" s="355">
        <v>5.5555555555555552E-2</v>
      </c>
      <c r="I29" s="355">
        <f t="shared" si="1"/>
        <v>5.5555555555555552E-2</v>
      </c>
      <c r="J29" s="5" t="s">
        <v>513</v>
      </c>
      <c r="K29" s="12" t="s">
        <v>24</v>
      </c>
      <c r="L29" s="383"/>
    </row>
    <row r="30" spans="1:12">
      <c r="A30" s="349"/>
      <c r="B30" s="12" t="s">
        <v>289</v>
      </c>
      <c r="C30" s="351">
        <v>44061</v>
      </c>
      <c r="D30" s="351">
        <v>44054</v>
      </c>
      <c r="G30" s="351">
        <v>44054</v>
      </c>
      <c r="H30" s="355">
        <v>0.12847222222222224</v>
      </c>
      <c r="I30" s="355">
        <f t="shared" si="1"/>
        <v>0.12847222222222224</v>
      </c>
      <c r="J30" s="5" t="s">
        <v>515</v>
      </c>
      <c r="K30" s="12"/>
      <c r="L30" s="383"/>
    </row>
    <row r="31" spans="1:12">
      <c r="A31" s="349"/>
      <c r="B31" s="12" t="s">
        <v>25</v>
      </c>
      <c r="C31" s="351">
        <v>44061</v>
      </c>
      <c r="D31" s="351">
        <v>44054</v>
      </c>
      <c r="G31" s="5"/>
      <c r="H31" s="5"/>
      <c r="I31" s="12"/>
      <c r="K31" s="12" t="s">
        <v>24</v>
      </c>
      <c r="L31" s="383"/>
    </row>
    <row r="32" spans="1:12">
      <c r="A32" s="443" t="s">
        <v>1114</v>
      </c>
      <c r="B32" s="1073" t="s">
        <v>2002</v>
      </c>
      <c r="C32" s="409">
        <v>44063</v>
      </c>
      <c r="D32" s="409">
        <v>44057</v>
      </c>
      <c r="E32" s="336"/>
      <c r="F32" s="336"/>
      <c r="G32" s="409">
        <v>44057</v>
      </c>
      <c r="H32" s="352">
        <v>2.4305555555555556E-2</v>
      </c>
      <c r="I32" s="352">
        <f t="shared" ref="I32:I37" si="2">H32</f>
        <v>2.4305555555555556E-2</v>
      </c>
      <c r="J32" s="336" t="s">
        <v>2012</v>
      </c>
      <c r="K32" s="1075"/>
      <c r="L32" s="444"/>
    </row>
    <row r="33" spans="1:12">
      <c r="A33" s="349"/>
      <c r="B33" s="12" t="s">
        <v>277</v>
      </c>
      <c r="C33" s="351">
        <v>44063</v>
      </c>
      <c r="D33" s="351">
        <v>44057</v>
      </c>
      <c r="G33" s="351">
        <v>44057</v>
      </c>
      <c r="H33" s="355">
        <v>0.1076388888888889</v>
      </c>
      <c r="I33" s="355">
        <f t="shared" si="2"/>
        <v>0.1076388888888889</v>
      </c>
      <c r="J33" s="5" t="s">
        <v>733</v>
      </c>
      <c r="K33" s="12" t="s">
        <v>24</v>
      </c>
      <c r="L33" s="383"/>
    </row>
    <row r="34" spans="1:12">
      <c r="A34" s="445"/>
      <c r="B34" s="346"/>
      <c r="C34" s="346"/>
      <c r="D34" s="346"/>
      <c r="E34" s="346"/>
      <c r="F34" s="346"/>
      <c r="G34" s="414">
        <v>44057</v>
      </c>
      <c r="H34" s="356">
        <v>2.7777777777777776E-2</v>
      </c>
      <c r="I34" s="356">
        <f t="shared" si="2"/>
        <v>2.7777777777777776E-2</v>
      </c>
      <c r="J34" s="346" t="s">
        <v>2013</v>
      </c>
      <c r="K34" s="1076"/>
      <c r="L34" s="446"/>
    </row>
    <row r="35" spans="1:12">
      <c r="A35" s="447" t="s">
        <v>1085</v>
      </c>
      <c r="B35" s="546" t="s">
        <v>2002</v>
      </c>
      <c r="C35" s="351">
        <v>44064</v>
      </c>
      <c r="D35" s="351">
        <v>44059</v>
      </c>
      <c r="G35" s="351">
        <v>44059</v>
      </c>
      <c r="H35" s="355">
        <v>6.9444444444444434E-2</v>
      </c>
      <c r="I35" s="355">
        <f t="shared" si="2"/>
        <v>6.9444444444444434E-2</v>
      </c>
      <c r="J35" s="5" t="s">
        <v>2014</v>
      </c>
      <c r="K35" s="12" t="s">
        <v>24</v>
      </c>
      <c r="L35" s="383"/>
    </row>
    <row r="36" spans="1:12">
      <c r="A36" s="447"/>
      <c r="B36" s="12" t="s">
        <v>277</v>
      </c>
      <c r="C36" s="351">
        <v>44064</v>
      </c>
      <c r="D36" s="351">
        <v>44059</v>
      </c>
      <c r="G36" s="351">
        <v>44059</v>
      </c>
      <c r="H36" s="355">
        <v>7.6388888888888895E-2</v>
      </c>
      <c r="I36" s="355">
        <f t="shared" si="2"/>
        <v>7.6388888888888895E-2</v>
      </c>
      <c r="J36" s="5" t="s">
        <v>291</v>
      </c>
      <c r="K36" s="12"/>
      <c r="L36" s="383"/>
    </row>
    <row r="37" spans="1:12">
      <c r="A37" s="349"/>
      <c r="B37" s="12" t="s">
        <v>2015</v>
      </c>
      <c r="C37" s="351"/>
      <c r="D37" s="351">
        <v>44059</v>
      </c>
      <c r="G37" s="351">
        <v>44059</v>
      </c>
      <c r="H37" s="355">
        <v>4.1666666666666664E-2</v>
      </c>
      <c r="I37" s="355">
        <f t="shared" si="2"/>
        <v>4.1666666666666664E-2</v>
      </c>
      <c r="J37" s="5" t="s">
        <v>2016</v>
      </c>
      <c r="K37" s="12" t="s">
        <v>661</v>
      </c>
      <c r="L37" s="383"/>
    </row>
    <row r="38" spans="1:12">
      <c r="A38" s="204" t="s">
        <v>1086</v>
      </c>
      <c r="B38" s="1073" t="s">
        <v>22</v>
      </c>
      <c r="C38" s="350">
        <v>43913</v>
      </c>
      <c r="D38" s="350"/>
      <c r="E38" s="1073"/>
      <c r="F38" s="1073"/>
      <c r="G38" s="350"/>
      <c r="H38" s="384"/>
      <c r="I38" s="384"/>
      <c r="J38" s="385"/>
      <c r="K38" s="401" t="s">
        <v>24</v>
      </c>
      <c r="L38" s="212"/>
    </row>
    <row r="39" spans="1:12">
      <c r="A39" s="209"/>
      <c r="B39" s="269" t="s">
        <v>55</v>
      </c>
      <c r="C39" s="345">
        <v>43913</v>
      </c>
      <c r="D39" s="345"/>
      <c r="E39" s="269"/>
      <c r="F39" s="269"/>
      <c r="G39" s="345"/>
      <c r="H39" s="358"/>
      <c r="I39" s="358"/>
      <c r="J39" s="347"/>
      <c r="K39" s="402"/>
      <c r="L39" s="214"/>
    </row>
    <row r="40" spans="1:12">
      <c r="A40" s="208" t="s">
        <v>1089</v>
      </c>
      <c r="B40" s="546" t="s">
        <v>2017</v>
      </c>
      <c r="C40" s="218">
        <v>44142</v>
      </c>
      <c r="D40" s="218"/>
      <c r="E40" s="546"/>
      <c r="F40" s="546"/>
      <c r="G40" s="218"/>
      <c r="H40" s="357"/>
      <c r="I40" s="357"/>
      <c r="J40" s="340"/>
      <c r="K40" s="22" t="s">
        <v>655</v>
      </c>
      <c r="L40" s="213" t="s">
        <v>2003</v>
      </c>
    </row>
    <row r="41" spans="1:12">
      <c r="A41" s="208"/>
      <c r="B41" s="546" t="s">
        <v>231</v>
      </c>
      <c r="C41" s="218">
        <v>44142</v>
      </c>
      <c r="D41" s="218"/>
      <c r="E41" s="546"/>
      <c r="F41" s="546"/>
      <c r="G41" s="218"/>
      <c r="H41" s="353"/>
      <c r="I41" s="546"/>
      <c r="J41" s="203"/>
      <c r="K41" s="12"/>
      <c r="L41" s="213"/>
    </row>
    <row r="42" spans="1:12">
      <c r="A42" s="208"/>
      <c r="B42" s="546" t="s">
        <v>48</v>
      </c>
      <c r="C42" s="218"/>
      <c r="D42" s="218"/>
      <c r="E42" s="546"/>
      <c r="F42" s="546"/>
      <c r="G42" s="218"/>
      <c r="H42" s="353"/>
      <c r="I42" s="546"/>
      <c r="J42" s="203"/>
      <c r="K42" s="12" t="s">
        <v>24</v>
      </c>
      <c r="L42" s="213"/>
    </row>
    <row r="43" spans="1:12">
      <c r="A43" s="209"/>
      <c r="B43" s="269" t="s">
        <v>260</v>
      </c>
      <c r="C43" s="345">
        <v>44125</v>
      </c>
      <c r="D43" s="345"/>
      <c r="E43" s="269"/>
      <c r="F43" s="269"/>
      <c r="G43" s="345"/>
      <c r="H43" s="358"/>
      <c r="I43" s="358"/>
      <c r="J43" s="347"/>
      <c r="K43" s="402" t="s">
        <v>24</v>
      </c>
      <c r="L43" s="214"/>
    </row>
    <row r="44" spans="1:12">
      <c r="A44" s="204" t="s">
        <v>1092</v>
      </c>
      <c r="B44" s="1073" t="s">
        <v>2018</v>
      </c>
      <c r="C44" s="350">
        <v>44066</v>
      </c>
      <c r="D44" s="350">
        <v>44066</v>
      </c>
      <c r="E44" s="206"/>
      <c r="F44" s="206"/>
      <c r="G44" s="350">
        <v>44066</v>
      </c>
      <c r="H44" s="352">
        <v>9.7222222222222224E-2</v>
      </c>
      <c r="I44" s="352">
        <f t="shared" ref="I44:I50" si="3">H44</f>
        <v>9.7222222222222224E-2</v>
      </c>
      <c r="J44" s="336" t="s">
        <v>2019</v>
      </c>
      <c r="K44" s="1075" t="s">
        <v>655</v>
      </c>
      <c r="L44" s="212"/>
    </row>
    <row r="45" spans="1:12">
      <c r="A45" s="208"/>
      <c r="B45" s="546" t="s">
        <v>225</v>
      </c>
      <c r="C45" s="218">
        <v>44066</v>
      </c>
      <c r="D45" s="218">
        <v>44066</v>
      </c>
      <c r="E45" s="203"/>
      <c r="F45" s="203"/>
      <c r="G45" s="218">
        <v>44066</v>
      </c>
      <c r="H45" s="355">
        <v>7.6388888888888895E-2</v>
      </c>
      <c r="I45" s="355">
        <f t="shared" si="3"/>
        <v>7.6388888888888895E-2</v>
      </c>
      <c r="J45" s="5" t="s">
        <v>2020</v>
      </c>
      <c r="K45" s="12"/>
      <c r="L45" s="213"/>
    </row>
    <row r="46" spans="1:12">
      <c r="A46" s="208"/>
      <c r="B46" s="546" t="s">
        <v>260</v>
      </c>
      <c r="C46" s="218">
        <v>44067</v>
      </c>
      <c r="D46" s="218">
        <v>44067</v>
      </c>
      <c r="E46" s="203"/>
      <c r="F46" s="203"/>
      <c r="G46" s="218">
        <v>44066</v>
      </c>
      <c r="H46" s="355">
        <v>3.4722222222222224E-2</v>
      </c>
      <c r="I46" s="355">
        <f t="shared" si="3"/>
        <v>3.4722222222222224E-2</v>
      </c>
      <c r="J46" s="5" t="s">
        <v>295</v>
      </c>
      <c r="K46" s="12" t="s">
        <v>24</v>
      </c>
      <c r="L46" s="213"/>
    </row>
    <row r="47" spans="1:12">
      <c r="A47" s="208"/>
      <c r="B47" s="546" t="s">
        <v>273</v>
      </c>
      <c r="C47" s="218">
        <v>44072</v>
      </c>
      <c r="D47" s="218">
        <v>44066</v>
      </c>
      <c r="E47" s="203"/>
      <c r="F47" s="203"/>
      <c r="G47" s="218">
        <v>44066</v>
      </c>
      <c r="H47" s="355">
        <v>6.5972222222222224E-2</v>
      </c>
      <c r="I47" s="355">
        <f t="shared" si="3"/>
        <v>6.5972222222222224E-2</v>
      </c>
      <c r="J47" s="5" t="s">
        <v>295</v>
      </c>
      <c r="K47" s="12"/>
      <c r="L47" s="213"/>
    </row>
    <row r="48" spans="1:12">
      <c r="A48" s="208"/>
      <c r="B48" s="5"/>
      <c r="C48" s="5"/>
      <c r="E48" s="203"/>
      <c r="F48" s="203"/>
      <c r="G48" s="218">
        <v>44067</v>
      </c>
      <c r="H48" s="355">
        <v>6.25E-2</v>
      </c>
      <c r="I48" s="355">
        <f t="shared" si="3"/>
        <v>6.25E-2</v>
      </c>
      <c r="J48" s="5" t="s">
        <v>295</v>
      </c>
      <c r="K48" s="12"/>
      <c r="L48" s="213"/>
    </row>
    <row r="49" spans="1:12">
      <c r="A49" s="204" t="s">
        <v>1093</v>
      </c>
      <c r="B49" s="1073" t="s">
        <v>2021</v>
      </c>
      <c r="C49" s="350">
        <v>44087</v>
      </c>
      <c r="D49" s="350">
        <v>44068</v>
      </c>
      <c r="E49" s="206"/>
      <c r="F49" s="206"/>
      <c r="G49" s="350">
        <v>44068</v>
      </c>
      <c r="H49" s="352">
        <v>7.6388888888888895E-2</v>
      </c>
      <c r="I49" s="352">
        <f t="shared" si="3"/>
        <v>7.6388888888888895E-2</v>
      </c>
      <c r="J49" s="336" t="s">
        <v>297</v>
      </c>
      <c r="K49" s="1075" t="s">
        <v>24</v>
      </c>
      <c r="L49" s="212"/>
    </row>
    <row r="50" spans="1:12">
      <c r="A50" s="208"/>
      <c r="B50" s="546" t="s">
        <v>298</v>
      </c>
      <c r="C50" s="218">
        <v>44099</v>
      </c>
      <c r="D50" s="218">
        <v>44068</v>
      </c>
      <c r="E50" s="203"/>
      <c r="F50" s="203"/>
      <c r="G50" s="218">
        <v>44068</v>
      </c>
      <c r="H50" s="355">
        <v>0.10416666666666667</v>
      </c>
      <c r="I50" s="355">
        <f t="shared" si="3"/>
        <v>0.10416666666666667</v>
      </c>
      <c r="J50" s="5" t="s">
        <v>299</v>
      </c>
      <c r="K50" s="12"/>
      <c r="L50" s="213"/>
    </row>
    <row r="51" spans="1:12">
      <c r="A51" s="208"/>
      <c r="B51" s="546" t="s">
        <v>260</v>
      </c>
      <c r="C51" s="218">
        <v>44099</v>
      </c>
      <c r="D51" s="218">
        <v>44068</v>
      </c>
      <c r="E51" s="203"/>
      <c r="F51" s="203"/>
      <c r="G51" s="5"/>
      <c r="H51" s="5"/>
      <c r="K51" s="12" t="s">
        <v>661</v>
      </c>
      <c r="L51" s="213"/>
    </row>
    <row r="52" spans="1:12">
      <c r="A52" s="208"/>
      <c r="B52" s="546" t="s">
        <v>300</v>
      </c>
      <c r="C52" s="218">
        <v>44099</v>
      </c>
      <c r="D52" s="218">
        <v>44068</v>
      </c>
      <c r="E52" s="203"/>
      <c r="F52" s="203"/>
      <c r="G52" s="5"/>
      <c r="H52" s="5"/>
      <c r="K52" s="12"/>
      <c r="L52" s="213"/>
    </row>
    <row r="53" spans="1:12">
      <c r="A53" s="204" t="s">
        <v>1094</v>
      </c>
      <c r="B53" s="1073" t="s">
        <v>22</v>
      </c>
      <c r="C53" s="350">
        <v>43962</v>
      </c>
      <c r="D53" s="350">
        <v>44068</v>
      </c>
      <c r="E53" s="206"/>
      <c r="F53" s="206"/>
      <c r="G53" s="350">
        <v>44068</v>
      </c>
      <c r="H53" s="352">
        <v>5.5555555555555552E-2</v>
      </c>
      <c r="I53" s="352">
        <f>H53</f>
        <v>5.5555555555555552E-2</v>
      </c>
      <c r="J53" s="336" t="s">
        <v>2022</v>
      </c>
      <c r="K53" s="1075" t="s">
        <v>24</v>
      </c>
      <c r="L53" s="212" t="s">
        <v>2023</v>
      </c>
    </row>
    <row r="54" spans="1:12">
      <c r="A54" s="204" t="s">
        <v>974</v>
      </c>
      <c r="B54" s="1073" t="s">
        <v>2024</v>
      </c>
      <c r="C54" s="350">
        <v>44087</v>
      </c>
      <c r="D54" s="350">
        <v>44070</v>
      </c>
      <c r="E54" s="206"/>
      <c r="F54" s="206"/>
      <c r="G54" s="350">
        <v>44070</v>
      </c>
      <c r="H54" s="352">
        <v>0.10416666666666667</v>
      </c>
      <c r="I54" s="352">
        <f>H54</f>
        <v>0.10416666666666667</v>
      </c>
      <c r="J54" s="336" t="s">
        <v>2025</v>
      </c>
      <c r="K54" s="1075" t="s">
        <v>24</v>
      </c>
      <c r="L54" s="212" t="s">
        <v>1975</v>
      </c>
    </row>
    <row r="55" spans="1:12">
      <c r="A55" s="208"/>
      <c r="B55" s="546" t="s">
        <v>228</v>
      </c>
      <c r="C55" s="218">
        <v>44099</v>
      </c>
      <c r="D55" s="218"/>
      <c r="E55" s="203"/>
      <c r="F55" s="203"/>
      <c r="G55" s="218">
        <v>44070</v>
      </c>
      <c r="H55" s="355">
        <v>0.11805555555555557</v>
      </c>
      <c r="I55" s="355">
        <f>H55</f>
        <v>0.11805555555555557</v>
      </c>
      <c r="J55" s="5" t="s">
        <v>480</v>
      </c>
      <c r="K55" s="12"/>
      <c r="L55" s="213"/>
    </row>
    <row r="56" spans="1:12">
      <c r="A56" s="208"/>
      <c r="B56" s="546" t="s">
        <v>260</v>
      </c>
      <c r="C56" s="218">
        <v>44099</v>
      </c>
      <c r="D56" s="218">
        <v>44070</v>
      </c>
      <c r="E56" s="203"/>
      <c r="F56" s="203"/>
      <c r="G56" s="218">
        <v>44070</v>
      </c>
      <c r="H56" s="355">
        <v>4.8611111111111112E-2</v>
      </c>
      <c r="I56" s="355">
        <f>H56</f>
        <v>4.8611111111111112E-2</v>
      </c>
      <c r="J56" s="5" t="s">
        <v>480</v>
      </c>
      <c r="K56" s="12" t="s">
        <v>661</v>
      </c>
      <c r="L56" s="213"/>
    </row>
    <row r="57" spans="1:12">
      <c r="A57" s="208"/>
      <c r="B57" s="546" t="s">
        <v>227</v>
      </c>
      <c r="C57" s="218">
        <v>44099</v>
      </c>
      <c r="D57" s="218"/>
      <c r="E57" s="203"/>
      <c r="F57" s="203"/>
      <c r="G57" s="218"/>
      <c r="H57" s="355"/>
      <c r="I57" s="355"/>
      <c r="K57" s="12"/>
      <c r="L57" s="213"/>
    </row>
    <row r="58" spans="1:12">
      <c r="A58" s="204" t="s">
        <v>877</v>
      </c>
      <c r="B58" s="1073" t="s">
        <v>324</v>
      </c>
      <c r="C58" s="350"/>
      <c r="D58" s="350">
        <v>44071</v>
      </c>
      <c r="E58" s="206"/>
      <c r="F58" s="206"/>
      <c r="G58" s="350">
        <v>44070</v>
      </c>
      <c r="H58" s="352">
        <v>4.8611111111111112E-2</v>
      </c>
      <c r="I58" s="352">
        <f t="shared" ref="I58:I63" si="4">H58</f>
        <v>4.8611111111111112E-2</v>
      </c>
      <c r="J58" s="336" t="s">
        <v>484</v>
      </c>
      <c r="K58" s="1075"/>
      <c r="L58" s="212" t="s">
        <v>2026</v>
      </c>
    </row>
    <row r="59" spans="1:12">
      <c r="A59" s="208"/>
      <c r="B59" s="546"/>
      <c r="C59" s="218"/>
      <c r="D59" s="218"/>
      <c r="E59" s="203"/>
      <c r="F59" s="203"/>
      <c r="G59" s="218">
        <v>44071</v>
      </c>
      <c r="H59" s="355">
        <v>2.0833333333333332E-2</v>
      </c>
      <c r="I59" s="355">
        <f t="shared" si="4"/>
        <v>2.0833333333333332E-2</v>
      </c>
      <c r="J59" s="5" t="s">
        <v>323</v>
      </c>
      <c r="K59" s="12"/>
      <c r="L59" s="213"/>
    </row>
    <row r="60" spans="1:12">
      <c r="A60" s="208"/>
      <c r="B60" s="546"/>
      <c r="C60" s="218"/>
      <c r="D60" s="218"/>
      <c r="E60" s="203"/>
      <c r="F60" s="203"/>
      <c r="G60" s="351">
        <v>44071</v>
      </c>
      <c r="H60" s="355">
        <v>5.5555555555555552E-2</v>
      </c>
      <c r="I60" s="355">
        <f t="shared" si="4"/>
        <v>5.5555555555555552E-2</v>
      </c>
      <c r="J60" s="5" t="s">
        <v>325</v>
      </c>
      <c r="K60" s="12"/>
      <c r="L60" s="213"/>
    </row>
    <row r="61" spans="1:12">
      <c r="A61" s="443" t="s">
        <v>914</v>
      </c>
      <c r="B61" s="1075" t="s">
        <v>332</v>
      </c>
      <c r="C61" s="1075"/>
      <c r="D61" s="409">
        <v>44071</v>
      </c>
      <c r="E61" s="336"/>
      <c r="F61" s="336"/>
      <c r="G61" s="409">
        <v>44071</v>
      </c>
      <c r="H61" s="352">
        <v>6.25E-2</v>
      </c>
      <c r="I61" s="352">
        <f t="shared" si="4"/>
        <v>6.25E-2</v>
      </c>
      <c r="J61" s="336" t="s">
        <v>327</v>
      </c>
      <c r="K61" s="336"/>
      <c r="L61" s="444"/>
    </row>
    <row r="62" spans="1:12">
      <c r="A62" s="349"/>
      <c r="B62" s="12" t="s">
        <v>48</v>
      </c>
      <c r="D62" s="351">
        <v>44071</v>
      </c>
      <c r="G62" s="351">
        <v>44071</v>
      </c>
      <c r="H62" s="355">
        <v>6.9444444444444434E-2</v>
      </c>
      <c r="I62" s="355">
        <f t="shared" si="4"/>
        <v>6.9444444444444434E-2</v>
      </c>
      <c r="J62" s="5" t="s">
        <v>306</v>
      </c>
      <c r="L62" s="383"/>
    </row>
    <row r="63" spans="1:12">
      <c r="A63" s="456" t="s">
        <v>1960</v>
      </c>
      <c r="B63" s="410" t="s">
        <v>2027</v>
      </c>
      <c r="C63" s="454"/>
      <c r="D63" s="430"/>
      <c r="E63" s="391"/>
      <c r="F63" s="391"/>
      <c r="G63" s="430"/>
      <c r="H63" s="457">
        <v>8.3333333333333329E-2</v>
      </c>
      <c r="I63" s="477">
        <f t="shared" si="4"/>
        <v>8.3333333333333329E-2</v>
      </c>
      <c r="J63" s="391"/>
      <c r="K63" s="391"/>
      <c r="L63" s="455"/>
    </row>
    <row r="64" spans="1:12">
      <c r="G64" s="453" t="s">
        <v>1584</v>
      </c>
      <c r="H64" s="450">
        <f>SUM(H2:H63)</f>
        <v>3.2569444444444438</v>
      </c>
      <c r="I64" s="450">
        <f>SUM(I2:I63)</f>
        <v>3.2569444444444438</v>
      </c>
    </row>
    <row r="66" spans="7:9">
      <c r="G66" s="12" t="s">
        <v>2028</v>
      </c>
      <c r="I66" s="478">
        <f>'Julio 2020 FAA'!K26+'Agosto 2020 FAA'!I64</f>
        <v>4.3333333333333321</v>
      </c>
    </row>
    <row r="68" spans="7:9">
      <c r="G68" s="12" t="s">
        <v>1974</v>
      </c>
      <c r="I68" s="611">
        <v>3.2569444444444446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workbookViewId="0">
      <pane ySplit="1" topLeftCell="A51" activePane="bottomLeft" state="frozen"/>
      <selection pane="bottomLeft" activeCell="M51" sqref="M51"/>
    </sheetView>
  </sheetViews>
  <sheetFormatPr baseColWidth="10" defaultColWidth="9.1796875" defaultRowHeight="14.5"/>
  <cols>
    <col min="1" max="1" width="15.7265625" bestFit="1" customWidth="1"/>
    <col min="2" max="2" width="8.1796875" style="4" bestFit="1" customWidth="1"/>
    <col min="3" max="3" width="11.1796875" style="4" customWidth="1"/>
    <col min="4" max="4" width="10.81640625" style="4" customWidth="1"/>
    <col min="6" max="6" width="9.1796875" style="12"/>
    <col min="7" max="7" width="10" style="5" customWidth="1"/>
    <col min="8" max="9" width="9.1796875" style="5"/>
    <col min="10" max="10" width="14.1796875" style="5" customWidth="1"/>
    <col min="11" max="11" width="21.54296875" style="5" customWidth="1"/>
    <col min="12" max="12" width="15.453125" style="4" customWidth="1"/>
    <col min="13" max="13" width="41.81640625" customWidth="1"/>
  </cols>
  <sheetData>
    <row r="1" spans="1:13" s="5" customFormat="1" ht="36">
      <c r="A1" s="395" t="s">
        <v>212</v>
      </c>
      <c r="B1" s="89" t="s">
        <v>213</v>
      </c>
      <c r="C1" s="89" t="s">
        <v>214</v>
      </c>
      <c r="D1" s="89" t="s">
        <v>215</v>
      </c>
      <c r="E1" s="396" t="s">
        <v>1350</v>
      </c>
      <c r="F1" s="397" t="s">
        <v>2029</v>
      </c>
      <c r="G1" s="396" t="s">
        <v>217</v>
      </c>
      <c r="H1" s="396" t="s">
        <v>1328</v>
      </c>
      <c r="I1" s="396" t="s">
        <v>236</v>
      </c>
      <c r="J1" s="398" t="s">
        <v>220</v>
      </c>
      <c r="K1" s="481" t="s">
        <v>2030</v>
      </c>
      <c r="L1" s="503" t="s">
        <v>223</v>
      </c>
      <c r="M1" s="394" t="s">
        <v>1355</v>
      </c>
    </row>
    <row r="2" spans="1:13" s="5" customFormat="1" ht="15" customHeight="1">
      <c r="A2" s="469" t="s">
        <v>67</v>
      </c>
      <c r="B2" s="488" t="s">
        <v>25</v>
      </c>
      <c r="C2" s="461">
        <v>43964</v>
      </c>
      <c r="D2" s="461">
        <v>44088</v>
      </c>
      <c r="E2" s="470"/>
      <c r="F2" s="488">
        <v>9</v>
      </c>
      <c r="G2" s="612">
        <v>44086</v>
      </c>
      <c r="H2" s="613">
        <v>8</v>
      </c>
      <c r="I2" s="613">
        <v>0.77</v>
      </c>
      <c r="J2" s="533">
        <f>I2-0.6</f>
        <v>0.17000000000000004</v>
      </c>
      <c r="K2" s="506" t="s">
        <v>2031</v>
      </c>
      <c r="L2" s="472" t="s">
        <v>24</v>
      </c>
      <c r="M2" s="529" t="s">
        <v>2032</v>
      </c>
    </row>
    <row r="3" spans="1:13" s="5" customFormat="1">
      <c r="A3" s="467"/>
      <c r="B3" s="546" t="s">
        <v>28</v>
      </c>
      <c r="C3" s="218">
        <v>44099</v>
      </c>
      <c r="D3" s="218">
        <v>44088</v>
      </c>
      <c r="E3" s="252"/>
      <c r="F3" s="546">
        <v>5.6</v>
      </c>
      <c r="G3" s="229">
        <v>44086</v>
      </c>
      <c r="H3" s="573">
        <v>9</v>
      </c>
      <c r="I3" s="573">
        <v>0.98</v>
      </c>
      <c r="J3" s="5">
        <f t="shared" ref="J3:J16" si="0">I3</f>
        <v>0.98</v>
      </c>
      <c r="K3" s="507" t="s">
        <v>2033</v>
      </c>
      <c r="L3" s="355" t="s">
        <v>655</v>
      </c>
      <c r="M3" s="474" t="s">
        <v>2034</v>
      </c>
    </row>
    <row r="4" spans="1:13" s="5" customFormat="1">
      <c r="A4" s="467"/>
      <c r="B4" s="546"/>
      <c r="C4" s="218"/>
      <c r="D4" s="218"/>
      <c r="E4" s="252"/>
      <c r="F4" s="546"/>
      <c r="G4" s="229">
        <v>44086</v>
      </c>
      <c r="H4" s="573">
        <v>10</v>
      </c>
      <c r="I4" s="573">
        <v>0.99</v>
      </c>
      <c r="J4" s="5">
        <f t="shared" si="0"/>
        <v>0.99</v>
      </c>
      <c r="K4" s="507" t="s">
        <v>893</v>
      </c>
      <c r="L4" s="355"/>
      <c r="M4" s="474"/>
    </row>
    <row r="5" spans="1:13" s="5" customFormat="1">
      <c r="A5" s="467"/>
      <c r="B5" s="546"/>
      <c r="C5" s="218"/>
      <c r="D5" s="218"/>
      <c r="E5" s="252"/>
      <c r="F5" s="546"/>
      <c r="G5" s="229">
        <v>44086</v>
      </c>
      <c r="H5" s="573">
        <v>11</v>
      </c>
      <c r="I5" s="573">
        <v>0.98</v>
      </c>
      <c r="J5" s="5">
        <f t="shared" si="0"/>
        <v>0.98</v>
      </c>
      <c r="K5" s="507" t="s">
        <v>996</v>
      </c>
      <c r="L5" s="355"/>
      <c r="M5" s="474"/>
    </row>
    <row r="6" spans="1:13" s="5" customFormat="1" ht="32.25" customHeight="1">
      <c r="A6" s="467"/>
      <c r="B6" s="546"/>
      <c r="C6" s="218"/>
      <c r="D6" s="218"/>
      <c r="E6" s="252"/>
      <c r="F6" s="546"/>
      <c r="G6" s="229">
        <v>44086</v>
      </c>
      <c r="H6" s="498">
        <v>12</v>
      </c>
      <c r="I6" s="498">
        <v>0.79</v>
      </c>
      <c r="J6" s="5">
        <f t="shared" si="0"/>
        <v>0.79</v>
      </c>
      <c r="K6" s="508" t="s">
        <v>2035</v>
      </c>
      <c r="L6" s="355"/>
      <c r="M6" s="474"/>
    </row>
    <row r="7" spans="1:13" s="5" customFormat="1" ht="15" customHeight="1">
      <c r="A7" s="467"/>
      <c r="B7" s="546"/>
      <c r="C7" s="218"/>
      <c r="D7" s="218"/>
      <c r="E7" s="252"/>
      <c r="F7" s="546"/>
      <c r="G7" s="229">
        <v>44086</v>
      </c>
      <c r="H7" s="498">
        <v>13</v>
      </c>
      <c r="I7" s="498">
        <v>0.16</v>
      </c>
      <c r="J7" s="5">
        <f t="shared" si="0"/>
        <v>0.16</v>
      </c>
      <c r="K7" s="521" t="s">
        <v>2036</v>
      </c>
      <c r="L7" s="355"/>
      <c r="M7" s="474"/>
    </row>
    <row r="8" spans="1:13" s="5" customFormat="1" ht="15" customHeight="1">
      <c r="A8" s="467"/>
      <c r="B8" s="546"/>
      <c r="C8" s="218"/>
      <c r="D8" s="218"/>
      <c r="E8" s="252"/>
      <c r="F8" s="546"/>
      <c r="G8" s="229">
        <v>44086</v>
      </c>
      <c r="H8" s="498">
        <v>14</v>
      </c>
      <c r="I8" s="498">
        <v>0.99</v>
      </c>
      <c r="J8" s="5">
        <f t="shared" si="0"/>
        <v>0.99</v>
      </c>
      <c r="K8" s="521" t="s">
        <v>996</v>
      </c>
      <c r="L8" s="355"/>
      <c r="M8" s="474"/>
    </row>
    <row r="9" spans="1:13" s="5" customFormat="1">
      <c r="A9" s="467"/>
      <c r="B9" s="546"/>
      <c r="C9" s="218"/>
      <c r="D9" s="218"/>
      <c r="E9" s="252"/>
      <c r="F9" s="546"/>
      <c r="G9" s="229">
        <v>44086</v>
      </c>
      <c r="H9" s="573">
        <v>15</v>
      </c>
      <c r="I9" s="573">
        <v>0.99</v>
      </c>
      <c r="J9" s="5">
        <f t="shared" si="0"/>
        <v>0.99</v>
      </c>
      <c r="K9" s="614" t="s">
        <v>996</v>
      </c>
      <c r="L9" s="355"/>
      <c r="M9" s="474"/>
    </row>
    <row r="10" spans="1:13" s="5" customFormat="1">
      <c r="A10" s="467"/>
      <c r="B10" s="546"/>
      <c r="C10" s="218"/>
      <c r="D10" s="218"/>
      <c r="E10" s="252"/>
      <c r="F10" s="546"/>
      <c r="G10" s="229">
        <v>44086</v>
      </c>
      <c r="H10" s="573">
        <v>16</v>
      </c>
      <c r="I10" s="573">
        <v>0.99</v>
      </c>
      <c r="J10" s="5">
        <f t="shared" si="0"/>
        <v>0.99</v>
      </c>
      <c r="K10" s="614" t="s">
        <v>996</v>
      </c>
      <c r="L10" s="355"/>
      <c r="M10" s="474"/>
    </row>
    <row r="11" spans="1:13" s="5" customFormat="1">
      <c r="A11" s="467"/>
      <c r="B11" s="546"/>
      <c r="C11" s="218"/>
      <c r="D11" s="218"/>
      <c r="E11" s="252"/>
      <c r="F11" s="546"/>
      <c r="G11" s="229">
        <v>44086</v>
      </c>
      <c r="H11" s="573">
        <v>17</v>
      </c>
      <c r="I11" s="573">
        <v>0.72</v>
      </c>
      <c r="J11" s="5">
        <f t="shared" si="0"/>
        <v>0.72</v>
      </c>
      <c r="K11" s="614" t="s">
        <v>2037</v>
      </c>
      <c r="L11" s="355"/>
      <c r="M11" s="474"/>
    </row>
    <row r="12" spans="1:13" s="5" customFormat="1" ht="36">
      <c r="A12" s="467"/>
      <c r="B12" s="546"/>
      <c r="C12" s="218"/>
      <c r="D12" s="218"/>
      <c r="E12" s="252"/>
      <c r="F12" s="546"/>
      <c r="G12" s="229">
        <v>44086</v>
      </c>
      <c r="H12" s="498">
        <v>18</v>
      </c>
      <c r="I12" s="498">
        <v>0.04</v>
      </c>
      <c r="J12" s="5">
        <f t="shared" si="0"/>
        <v>0.04</v>
      </c>
      <c r="K12" s="509" t="s">
        <v>2038</v>
      </c>
      <c r="L12" s="355"/>
      <c r="M12" s="474"/>
    </row>
    <row r="13" spans="1:13" s="5" customFormat="1">
      <c r="A13" s="467"/>
      <c r="B13" s="546"/>
      <c r="C13" s="218"/>
      <c r="D13" s="218"/>
      <c r="E13" s="252"/>
      <c r="F13" s="546"/>
      <c r="G13" s="229">
        <v>44087</v>
      </c>
      <c r="H13" s="573">
        <v>14</v>
      </c>
      <c r="I13" s="573">
        <v>0.12</v>
      </c>
      <c r="J13" s="5">
        <f t="shared" si="0"/>
        <v>0.12</v>
      </c>
      <c r="K13" s="615" t="s">
        <v>2039</v>
      </c>
      <c r="L13" s="355"/>
      <c r="M13" s="474"/>
    </row>
    <row r="14" spans="1:13" s="5" customFormat="1">
      <c r="A14" s="467"/>
      <c r="B14" s="546"/>
      <c r="C14" s="218"/>
      <c r="D14" s="218"/>
      <c r="E14" s="252"/>
      <c r="F14" s="546"/>
      <c r="G14" s="229">
        <v>44087</v>
      </c>
      <c r="H14" s="573">
        <v>15</v>
      </c>
      <c r="I14" s="573">
        <v>1</v>
      </c>
      <c r="J14" s="5">
        <f t="shared" si="0"/>
        <v>1</v>
      </c>
      <c r="K14" s="614" t="s">
        <v>2040</v>
      </c>
      <c r="L14" s="355"/>
      <c r="M14" s="474"/>
    </row>
    <row r="15" spans="1:13" s="5" customFormat="1" ht="36">
      <c r="A15" s="467"/>
      <c r="B15" s="546"/>
      <c r="C15" s="218"/>
      <c r="D15" s="218"/>
      <c r="E15" s="252"/>
      <c r="F15" s="546"/>
      <c r="G15" s="276">
        <v>44087</v>
      </c>
      <c r="H15" s="498">
        <v>16</v>
      </c>
      <c r="I15" s="498">
        <v>0.66</v>
      </c>
      <c r="J15" s="5">
        <f t="shared" si="0"/>
        <v>0.66</v>
      </c>
      <c r="K15" s="522" t="s">
        <v>2041</v>
      </c>
      <c r="L15" s="355"/>
      <c r="M15" s="474"/>
    </row>
    <row r="16" spans="1:13" s="5" customFormat="1">
      <c r="A16" s="467"/>
      <c r="B16" s="546"/>
      <c r="C16" s="218"/>
      <c r="D16" s="218"/>
      <c r="E16" s="252"/>
      <c r="F16" s="546"/>
      <c r="G16" s="276">
        <v>44087</v>
      </c>
      <c r="H16" s="498">
        <v>17</v>
      </c>
      <c r="I16" s="498">
        <v>0.98</v>
      </c>
      <c r="J16" s="5">
        <f t="shared" si="0"/>
        <v>0.98</v>
      </c>
      <c r="K16" s="522" t="s">
        <v>2037</v>
      </c>
      <c r="L16" s="355"/>
      <c r="M16" s="474"/>
    </row>
    <row r="17" spans="1:13" s="5" customFormat="1">
      <c r="A17" s="467"/>
      <c r="B17" s="546"/>
      <c r="C17" s="218"/>
      <c r="D17" s="218"/>
      <c r="E17" s="252"/>
      <c r="F17" s="546"/>
      <c r="G17" s="250">
        <v>44087</v>
      </c>
      <c r="H17" s="520">
        <v>18</v>
      </c>
      <c r="I17" s="520">
        <v>0</v>
      </c>
      <c r="K17" s="510"/>
      <c r="L17" s="355"/>
      <c r="M17" s="474"/>
    </row>
    <row r="18" spans="1:13" s="5" customFormat="1">
      <c r="A18" s="467"/>
      <c r="B18" s="546"/>
      <c r="C18" s="218"/>
      <c r="D18" s="218"/>
      <c r="E18" s="252"/>
      <c r="F18" s="546"/>
      <c r="G18" s="250">
        <v>44088</v>
      </c>
      <c r="H18" s="520">
        <v>10</v>
      </c>
      <c r="I18" s="520">
        <v>0.56999999999999995</v>
      </c>
      <c r="K18" s="523" t="s">
        <v>2042</v>
      </c>
      <c r="L18" s="355"/>
      <c r="M18" s="1863" t="s">
        <v>2043</v>
      </c>
    </row>
    <row r="19" spans="1:13" s="5" customFormat="1">
      <c r="A19" s="467"/>
      <c r="B19" s="546"/>
      <c r="C19" s="218"/>
      <c r="D19" s="218"/>
      <c r="E19" s="252"/>
      <c r="F19" s="546"/>
      <c r="G19" s="250">
        <v>44088</v>
      </c>
      <c r="H19" s="520">
        <v>11</v>
      </c>
      <c r="I19" s="520">
        <v>0.99</v>
      </c>
      <c r="K19" s="524" t="s">
        <v>774</v>
      </c>
      <c r="L19" s="355"/>
      <c r="M19" s="1863"/>
    </row>
    <row r="20" spans="1:13" s="5" customFormat="1">
      <c r="A20" s="467"/>
      <c r="B20" s="546"/>
      <c r="C20" s="218"/>
      <c r="D20" s="218"/>
      <c r="E20" s="252"/>
      <c r="F20" s="546"/>
      <c r="G20" s="250">
        <v>44088</v>
      </c>
      <c r="H20" s="520">
        <v>12</v>
      </c>
      <c r="I20" s="520">
        <v>0.99</v>
      </c>
      <c r="K20" s="524" t="s">
        <v>774</v>
      </c>
      <c r="L20" s="355"/>
      <c r="M20" s="1863"/>
    </row>
    <row r="21" spans="1:13" s="5" customFormat="1">
      <c r="A21" s="467"/>
      <c r="B21" s="546"/>
      <c r="C21" s="218"/>
      <c r="D21" s="218"/>
      <c r="E21" s="252"/>
      <c r="F21" s="546"/>
      <c r="G21" s="250">
        <v>44088</v>
      </c>
      <c r="H21" s="520">
        <v>13</v>
      </c>
      <c r="I21" s="520">
        <v>0.69</v>
      </c>
      <c r="K21" s="525" t="s">
        <v>2044</v>
      </c>
      <c r="L21" s="355"/>
      <c r="M21" s="1863"/>
    </row>
    <row r="22" spans="1:13" s="5" customFormat="1">
      <c r="A22" s="467"/>
      <c r="B22" s="546"/>
      <c r="C22" s="218"/>
      <c r="D22" s="218"/>
      <c r="E22" s="252"/>
      <c r="F22" s="546"/>
      <c r="G22" s="250">
        <v>44088</v>
      </c>
      <c r="H22" s="520">
        <v>14</v>
      </c>
      <c r="I22" s="520">
        <v>0.56000000000000005</v>
      </c>
      <c r="K22" s="524" t="s">
        <v>2036</v>
      </c>
      <c r="L22" s="355"/>
      <c r="M22" s="1863"/>
    </row>
    <row r="23" spans="1:13" s="5" customFormat="1">
      <c r="A23" s="467"/>
      <c r="B23" s="546"/>
      <c r="C23" s="218"/>
      <c r="D23" s="218"/>
      <c r="E23" s="252"/>
      <c r="F23" s="546"/>
      <c r="G23" s="229">
        <v>44088</v>
      </c>
      <c r="H23" s="573">
        <v>15</v>
      </c>
      <c r="I23" s="573">
        <v>0.7</v>
      </c>
      <c r="J23" s="5">
        <f>I23</f>
        <v>0.7</v>
      </c>
      <c r="K23" s="614" t="s">
        <v>774</v>
      </c>
      <c r="L23" s="355"/>
      <c r="M23" s="474"/>
    </row>
    <row r="24" spans="1:13" s="5" customFormat="1">
      <c r="A24" s="467"/>
      <c r="B24" s="546"/>
      <c r="C24" s="218"/>
      <c r="D24" s="218"/>
      <c r="E24" s="252"/>
      <c r="F24" s="546"/>
      <c r="G24" s="229">
        <v>44088</v>
      </c>
      <c r="H24" s="573">
        <v>16</v>
      </c>
      <c r="I24" s="573">
        <v>0.99</v>
      </c>
      <c r="J24" s="5">
        <f>I24</f>
        <v>0.99</v>
      </c>
      <c r="K24" s="614" t="s">
        <v>774</v>
      </c>
      <c r="L24" s="355"/>
      <c r="M24" s="474"/>
    </row>
    <row r="25" spans="1:13" s="5" customFormat="1">
      <c r="A25" s="467"/>
      <c r="B25" s="546"/>
      <c r="C25" s="218"/>
      <c r="D25" s="218"/>
      <c r="E25" s="252"/>
      <c r="F25" s="546"/>
      <c r="G25" s="229">
        <v>44088</v>
      </c>
      <c r="H25" s="573">
        <v>17</v>
      </c>
      <c r="I25" s="573">
        <v>0.99</v>
      </c>
      <c r="J25" s="5">
        <f>I25</f>
        <v>0.99</v>
      </c>
      <c r="K25" s="616" t="s">
        <v>2045</v>
      </c>
      <c r="L25" s="355"/>
      <c r="M25" s="474"/>
    </row>
    <row r="26" spans="1:13" s="5" customFormat="1">
      <c r="A26" s="492"/>
      <c r="B26" s="489"/>
      <c r="C26" s="491"/>
      <c r="D26" s="491"/>
      <c r="E26" s="500"/>
      <c r="F26" s="489"/>
      <c r="G26" s="530">
        <v>44088</v>
      </c>
      <c r="H26" s="531">
        <v>18</v>
      </c>
      <c r="I26" s="531">
        <v>0</v>
      </c>
      <c r="J26" s="490"/>
      <c r="K26" s="504"/>
      <c r="L26" s="501"/>
      <c r="M26" s="502"/>
    </row>
    <row r="27" spans="1:13" s="5" customFormat="1">
      <c r="A27" s="467" t="s">
        <v>77</v>
      </c>
      <c r="B27" s="546" t="s">
        <v>25</v>
      </c>
      <c r="C27" s="218">
        <v>44149</v>
      </c>
      <c r="D27" s="218">
        <v>44087</v>
      </c>
      <c r="E27" s="252"/>
      <c r="F27" s="546">
        <v>4.2</v>
      </c>
      <c r="G27" s="229">
        <v>44087</v>
      </c>
      <c r="H27" s="573">
        <v>8</v>
      </c>
      <c r="I27" s="573">
        <v>0.31</v>
      </c>
      <c r="J27" s="5">
        <f t="shared" ref="J27:J44" si="1">I27</f>
        <v>0.31</v>
      </c>
      <c r="K27" s="614" t="s">
        <v>2042</v>
      </c>
      <c r="L27" s="355" t="s">
        <v>24</v>
      </c>
      <c r="M27" s="474"/>
    </row>
    <row r="28" spans="1:13" s="5" customFormat="1" ht="24">
      <c r="A28" s="467"/>
      <c r="B28" s="546"/>
      <c r="C28" s="218"/>
      <c r="D28" s="218"/>
      <c r="E28" s="252"/>
      <c r="F28" s="546"/>
      <c r="G28" s="276">
        <v>44087</v>
      </c>
      <c r="H28" s="498">
        <v>9</v>
      </c>
      <c r="I28" s="498">
        <v>0.44</v>
      </c>
      <c r="J28" s="5">
        <f t="shared" si="1"/>
        <v>0.44</v>
      </c>
      <c r="K28" s="526" t="s">
        <v>2046</v>
      </c>
      <c r="L28" s="355"/>
      <c r="M28" s="474"/>
    </row>
    <row r="29" spans="1:13" s="5" customFormat="1">
      <c r="A29" s="467"/>
      <c r="B29" s="546"/>
      <c r="C29" s="218"/>
      <c r="D29" s="218"/>
      <c r="E29" s="252"/>
      <c r="F29" s="546"/>
      <c r="G29" s="276">
        <v>44087</v>
      </c>
      <c r="H29" s="498">
        <v>10</v>
      </c>
      <c r="I29" s="498">
        <v>0.89</v>
      </c>
      <c r="J29" s="5">
        <f t="shared" si="1"/>
        <v>0.89</v>
      </c>
      <c r="K29" s="527" t="s">
        <v>2036</v>
      </c>
      <c r="L29" s="355"/>
      <c r="M29" s="474"/>
    </row>
    <row r="30" spans="1:13" s="5" customFormat="1">
      <c r="A30" s="467"/>
      <c r="B30" s="546"/>
      <c r="C30" s="218"/>
      <c r="D30" s="218"/>
      <c r="E30" s="252"/>
      <c r="F30" s="546"/>
      <c r="G30" s="229">
        <v>44087</v>
      </c>
      <c r="H30" s="573">
        <v>11</v>
      </c>
      <c r="I30" s="573">
        <v>0.99</v>
      </c>
      <c r="J30" s="5">
        <f t="shared" si="1"/>
        <v>0.99</v>
      </c>
      <c r="K30" s="614" t="s">
        <v>1022</v>
      </c>
      <c r="L30" s="355"/>
      <c r="M30" s="474"/>
    </row>
    <row r="31" spans="1:13" s="5" customFormat="1">
      <c r="A31" s="467"/>
      <c r="B31" s="546"/>
      <c r="C31" s="218"/>
      <c r="D31" s="218"/>
      <c r="E31" s="252"/>
      <c r="F31" s="546"/>
      <c r="G31" s="229">
        <v>44087</v>
      </c>
      <c r="H31" s="573">
        <v>12</v>
      </c>
      <c r="I31" s="573">
        <v>0.98</v>
      </c>
      <c r="J31" s="5">
        <f t="shared" si="1"/>
        <v>0.98</v>
      </c>
      <c r="K31" s="614" t="s">
        <v>1022</v>
      </c>
      <c r="L31" s="355"/>
      <c r="M31" s="474"/>
    </row>
    <row r="32" spans="1:13" s="5" customFormat="1">
      <c r="A32" s="505"/>
      <c r="B32" s="490"/>
      <c r="C32" s="490"/>
      <c r="D32" s="490"/>
      <c r="E32" s="490"/>
      <c r="G32" s="229">
        <v>44087</v>
      </c>
      <c r="H32" s="573">
        <v>13</v>
      </c>
      <c r="I32" s="573">
        <v>0.37</v>
      </c>
      <c r="J32" s="5">
        <f t="shared" si="1"/>
        <v>0.37</v>
      </c>
      <c r="K32" s="614" t="s">
        <v>2047</v>
      </c>
      <c r="L32" s="490"/>
      <c r="M32" s="495"/>
    </row>
    <row r="33" spans="1:13">
      <c r="A33" s="465" t="s">
        <v>49</v>
      </c>
      <c r="B33" s="4" t="s">
        <v>25</v>
      </c>
      <c r="C33" s="218">
        <v>44104</v>
      </c>
      <c r="D33" s="218">
        <v>44090</v>
      </c>
      <c r="E33" s="458"/>
      <c r="F33" s="487">
        <v>8.3000000000000007</v>
      </c>
      <c r="G33" s="574">
        <v>44089</v>
      </c>
      <c r="H33" s="575">
        <v>13</v>
      </c>
      <c r="I33" s="575">
        <v>0.69</v>
      </c>
      <c r="J33" s="471">
        <f t="shared" si="1"/>
        <v>0.69</v>
      </c>
      <c r="K33" s="615" t="s">
        <v>2042</v>
      </c>
      <c r="L33" s="4" t="s">
        <v>661</v>
      </c>
      <c r="M33" s="466"/>
    </row>
    <row r="34" spans="1:13">
      <c r="A34" s="465"/>
      <c r="B34" s="4" t="s">
        <v>246</v>
      </c>
      <c r="C34" s="218">
        <v>44104</v>
      </c>
      <c r="D34" s="218">
        <v>44090</v>
      </c>
      <c r="E34" s="458"/>
      <c r="F34" s="5"/>
      <c r="G34" s="229">
        <v>44089</v>
      </c>
      <c r="H34" s="573">
        <v>14</v>
      </c>
      <c r="I34" s="573">
        <v>0.99</v>
      </c>
      <c r="J34" s="5">
        <f t="shared" si="1"/>
        <v>0.99</v>
      </c>
      <c r="K34" s="617" t="s">
        <v>893</v>
      </c>
      <c r="M34" s="466"/>
    </row>
    <row r="35" spans="1:13" s="5" customFormat="1">
      <c r="A35" s="467"/>
      <c r="B35" s="546" t="s">
        <v>28</v>
      </c>
      <c r="C35" s="218">
        <v>44100</v>
      </c>
      <c r="D35" s="218">
        <v>44090</v>
      </c>
      <c r="E35" s="252"/>
      <c r="G35" s="229">
        <v>44089</v>
      </c>
      <c r="H35" s="573">
        <v>15</v>
      </c>
      <c r="I35" s="573">
        <v>0.9</v>
      </c>
      <c r="J35" s="5">
        <f t="shared" si="1"/>
        <v>0.9</v>
      </c>
      <c r="K35" s="617" t="s">
        <v>2048</v>
      </c>
      <c r="L35" s="12" t="s">
        <v>808</v>
      </c>
      <c r="M35" s="468"/>
    </row>
    <row r="36" spans="1:13" s="5" customFormat="1" ht="24">
      <c r="A36" s="467"/>
      <c r="B36" s="546" t="s">
        <v>2049</v>
      </c>
      <c r="C36" s="218">
        <v>44376</v>
      </c>
      <c r="D36" s="218">
        <v>44090</v>
      </c>
      <c r="E36" s="252"/>
      <c r="G36" s="229">
        <v>44090</v>
      </c>
      <c r="H36" s="573">
        <v>8</v>
      </c>
      <c r="I36" s="573">
        <v>0.92</v>
      </c>
      <c r="J36" s="5">
        <f t="shared" si="1"/>
        <v>0.92</v>
      </c>
      <c r="K36" s="618" t="s">
        <v>2050</v>
      </c>
      <c r="L36" s="12"/>
      <c r="M36" s="468"/>
    </row>
    <row r="37" spans="1:13" s="5" customFormat="1">
      <c r="A37" s="467"/>
      <c r="B37" s="546"/>
      <c r="C37" s="218"/>
      <c r="D37" s="218"/>
      <c r="E37" s="252"/>
      <c r="F37" s="12"/>
      <c r="G37" s="229">
        <v>44090</v>
      </c>
      <c r="H37" s="573">
        <v>9</v>
      </c>
      <c r="I37" s="573">
        <v>0.55000000000000004</v>
      </c>
      <c r="J37" s="5">
        <f t="shared" si="1"/>
        <v>0.55000000000000004</v>
      </c>
      <c r="K37" s="617" t="s">
        <v>2051</v>
      </c>
      <c r="L37" s="12"/>
      <c r="M37" s="468"/>
    </row>
    <row r="38" spans="1:13" s="5" customFormat="1" ht="24">
      <c r="A38" s="467"/>
      <c r="B38" s="546"/>
      <c r="C38" s="218"/>
      <c r="D38" s="218"/>
      <c r="E38" s="252"/>
      <c r="F38" s="12"/>
      <c r="G38" s="229">
        <v>44090</v>
      </c>
      <c r="H38" s="573">
        <v>10</v>
      </c>
      <c r="I38" s="573">
        <v>0.27</v>
      </c>
      <c r="J38" s="5">
        <f t="shared" si="1"/>
        <v>0.27</v>
      </c>
      <c r="K38" s="618" t="s">
        <v>2052</v>
      </c>
      <c r="L38" s="12"/>
      <c r="M38" s="468"/>
    </row>
    <row r="39" spans="1:13" s="5" customFormat="1">
      <c r="A39" s="467"/>
      <c r="B39" s="546"/>
      <c r="C39" s="218"/>
      <c r="D39" s="218"/>
      <c r="E39" s="252"/>
      <c r="F39" s="12"/>
      <c r="G39" s="229">
        <v>44090</v>
      </c>
      <c r="H39" s="573">
        <v>11</v>
      </c>
      <c r="I39" s="573">
        <v>0.91</v>
      </c>
      <c r="J39" s="5">
        <f t="shared" si="1"/>
        <v>0.91</v>
      </c>
      <c r="K39" s="617" t="s">
        <v>1071</v>
      </c>
      <c r="L39" s="12"/>
      <c r="M39" s="468"/>
    </row>
    <row r="40" spans="1:13" s="5" customFormat="1">
      <c r="A40" s="467"/>
      <c r="B40" s="546"/>
      <c r="C40" s="218"/>
      <c r="D40" s="218"/>
      <c r="E40" s="252"/>
      <c r="F40" s="12"/>
      <c r="G40" s="229">
        <v>44090</v>
      </c>
      <c r="H40" s="573">
        <v>12</v>
      </c>
      <c r="I40" s="573">
        <v>1</v>
      </c>
      <c r="J40" s="5">
        <f t="shared" si="1"/>
        <v>1</v>
      </c>
      <c r="K40" s="617" t="s">
        <v>956</v>
      </c>
      <c r="L40" s="12"/>
      <c r="M40" s="468"/>
    </row>
    <row r="41" spans="1:13" s="5" customFormat="1">
      <c r="A41" s="467"/>
      <c r="B41" s="546"/>
      <c r="C41" s="218"/>
      <c r="D41" s="218"/>
      <c r="E41" s="252"/>
      <c r="F41" s="12"/>
      <c r="G41" s="229">
        <v>44090</v>
      </c>
      <c r="H41" s="573">
        <v>13</v>
      </c>
      <c r="I41" s="573">
        <v>0.55000000000000004</v>
      </c>
      <c r="J41" s="5">
        <f t="shared" si="1"/>
        <v>0.55000000000000004</v>
      </c>
      <c r="K41" s="617" t="s">
        <v>2053</v>
      </c>
      <c r="L41" s="12"/>
      <c r="M41" s="468"/>
    </row>
    <row r="42" spans="1:13" s="5" customFormat="1">
      <c r="A42" s="467"/>
      <c r="B42" s="546"/>
      <c r="C42" s="218"/>
      <c r="D42" s="218"/>
      <c r="E42" s="252"/>
      <c r="F42" s="12"/>
      <c r="G42" s="229">
        <v>44090</v>
      </c>
      <c r="H42" s="573">
        <v>14</v>
      </c>
      <c r="I42" s="573">
        <v>1</v>
      </c>
      <c r="J42" s="5">
        <f t="shared" si="1"/>
        <v>1</v>
      </c>
      <c r="K42" s="617" t="s">
        <v>956</v>
      </c>
      <c r="L42" s="12"/>
      <c r="M42" s="468"/>
    </row>
    <row r="43" spans="1:13" s="5" customFormat="1">
      <c r="A43" s="467"/>
      <c r="B43" s="546"/>
      <c r="C43" s="218"/>
      <c r="D43" s="218"/>
      <c r="E43" s="252"/>
      <c r="F43" s="12"/>
      <c r="G43" s="229">
        <v>44090</v>
      </c>
      <c r="H43" s="573">
        <v>15</v>
      </c>
      <c r="I43" s="573">
        <v>0.27</v>
      </c>
      <c r="J43" s="5">
        <f t="shared" si="1"/>
        <v>0.27</v>
      </c>
      <c r="K43" s="617" t="s">
        <v>2051</v>
      </c>
      <c r="L43" s="12"/>
      <c r="M43" s="468"/>
    </row>
    <row r="44" spans="1:13" s="5" customFormat="1">
      <c r="A44" s="469" t="s">
        <v>960</v>
      </c>
      <c r="B44" s="488" t="s">
        <v>25</v>
      </c>
      <c r="C44" s="461">
        <v>44097</v>
      </c>
      <c r="D44" s="461">
        <v>44091</v>
      </c>
      <c r="E44" s="461"/>
      <c r="F44" s="488">
        <v>2.8</v>
      </c>
      <c r="G44" s="574">
        <v>44090</v>
      </c>
      <c r="H44" s="575">
        <v>16</v>
      </c>
      <c r="I44" s="575">
        <v>0.71</v>
      </c>
      <c r="J44" s="471">
        <f t="shared" si="1"/>
        <v>0.71</v>
      </c>
      <c r="K44" s="619" t="s">
        <v>2054</v>
      </c>
      <c r="L44" s="475"/>
      <c r="M44" s="476"/>
    </row>
    <row r="45" spans="1:13" s="5" customFormat="1">
      <c r="A45" s="467"/>
      <c r="B45" s="546"/>
      <c r="C45" s="218"/>
      <c r="D45" s="218"/>
      <c r="E45" s="218"/>
      <c r="F45" s="546"/>
      <c r="G45" s="250">
        <v>44090</v>
      </c>
      <c r="H45" s="520">
        <v>17</v>
      </c>
      <c r="I45" s="520">
        <v>0</v>
      </c>
      <c r="K45" s="511"/>
      <c r="L45" s="22"/>
      <c r="M45" s="468"/>
    </row>
    <row r="46" spans="1:13" s="5" customFormat="1">
      <c r="A46" s="467"/>
      <c r="B46" s="546"/>
      <c r="C46" s="218"/>
      <c r="D46" s="218"/>
      <c r="E46" s="218"/>
      <c r="F46" s="546"/>
      <c r="G46" s="229">
        <v>44091</v>
      </c>
      <c r="H46" s="573">
        <v>8</v>
      </c>
      <c r="I46" s="573">
        <v>0.69</v>
      </c>
      <c r="J46" s="5">
        <f t="shared" ref="J46:J53" si="2">I46</f>
        <v>0.69</v>
      </c>
      <c r="K46" s="620" t="s">
        <v>2055</v>
      </c>
      <c r="L46" s="22"/>
      <c r="M46" s="468"/>
    </row>
    <row r="47" spans="1:13" s="5" customFormat="1">
      <c r="A47" s="467"/>
      <c r="B47" s="546"/>
      <c r="C47" s="218"/>
      <c r="D47" s="218"/>
      <c r="E47" s="218"/>
      <c r="F47" s="546"/>
      <c r="G47" s="229">
        <v>44091</v>
      </c>
      <c r="H47" s="573">
        <v>9</v>
      </c>
      <c r="I47" s="573">
        <v>0.99</v>
      </c>
      <c r="J47" s="5">
        <f t="shared" si="2"/>
        <v>0.99</v>
      </c>
      <c r="K47" s="617" t="s">
        <v>2056</v>
      </c>
      <c r="L47" s="22"/>
      <c r="M47" s="468"/>
    </row>
    <row r="48" spans="1:13" s="5" customFormat="1">
      <c r="A48" s="467"/>
      <c r="B48" s="546"/>
      <c r="C48" s="218"/>
      <c r="D48" s="218"/>
      <c r="E48" s="218"/>
      <c r="F48" s="546"/>
      <c r="G48" s="229">
        <v>44091</v>
      </c>
      <c r="H48" s="573">
        <v>10</v>
      </c>
      <c r="I48" s="573">
        <v>0.99</v>
      </c>
      <c r="J48" s="5">
        <f t="shared" si="2"/>
        <v>0.99</v>
      </c>
      <c r="K48" s="621" t="s">
        <v>2056</v>
      </c>
      <c r="L48" s="22"/>
      <c r="M48" s="468"/>
    </row>
    <row r="49" spans="1:13" s="5" customFormat="1">
      <c r="A49" s="467"/>
      <c r="B49" s="546"/>
      <c r="C49" s="218"/>
      <c r="D49" s="218"/>
      <c r="E49" s="218"/>
      <c r="F49" s="546"/>
      <c r="G49" s="229">
        <v>44091</v>
      </c>
      <c r="H49" s="573">
        <v>11</v>
      </c>
      <c r="I49" s="573">
        <v>0.73</v>
      </c>
      <c r="J49" s="5">
        <f t="shared" si="2"/>
        <v>0.73</v>
      </c>
      <c r="K49" s="617" t="s">
        <v>2057</v>
      </c>
      <c r="L49" s="22"/>
      <c r="M49" s="468"/>
    </row>
    <row r="50" spans="1:13" s="5" customFormat="1" ht="29">
      <c r="A50" s="469" t="s">
        <v>124</v>
      </c>
      <c r="B50" s="488" t="s">
        <v>28</v>
      </c>
      <c r="C50" s="461">
        <v>44096</v>
      </c>
      <c r="D50" s="461">
        <v>44091</v>
      </c>
      <c r="E50" s="461"/>
      <c r="F50" s="488">
        <v>5.2</v>
      </c>
      <c r="G50" s="229">
        <v>44091</v>
      </c>
      <c r="H50" s="573">
        <v>12</v>
      </c>
      <c r="I50" s="573">
        <v>0.1</v>
      </c>
      <c r="J50" s="5">
        <f t="shared" si="2"/>
        <v>0.1</v>
      </c>
      <c r="K50" s="621" t="s">
        <v>2058</v>
      </c>
      <c r="L50" s="475" t="s">
        <v>655</v>
      </c>
      <c r="M50" s="473" t="s">
        <v>2059</v>
      </c>
    </row>
    <row r="51" spans="1:13" s="5" customFormat="1" ht="24">
      <c r="A51" s="467"/>
      <c r="B51" s="546" t="s">
        <v>254</v>
      </c>
      <c r="C51" s="482">
        <v>44315</v>
      </c>
      <c r="D51" s="218">
        <v>44091</v>
      </c>
      <c r="E51" s="218"/>
      <c r="F51" s="546"/>
      <c r="G51" s="229">
        <v>44091</v>
      </c>
      <c r="H51" s="573">
        <v>13</v>
      </c>
      <c r="I51" s="573">
        <v>0.39</v>
      </c>
      <c r="J51" s="5">
        <f t="shared" si="2"/>
        <v>0.39</v>
      </c>
      <c r="K51" s="618" t="s">
        <v>2060</v>
      </c>
      <c r="L51" s="22"/>
      <c r="M51" s="468" t="s">
        <v>2061</v>
      </c>
    </row>
    <row r="52" spans="1:13">
      <c r="A52" s="465"/>
      <c r="B52" s="4" t="s">
        <v>252</v>
      </c>
      <c r="C52" s="218">
        <v>44315</v>
      </c>
      <c r="D52" s="479">
        <v>44091</v>
      </c>
      <c r="E52" s="458"/>
      <c r="F52" s="546"/>
      <c r="G52" s="229">
        <v>44091</v>
      </c>
      <c r="H52" s="573">
        <v>14</v>
      </c>
      <c r="I52" s="573">
        <v>0.99</v>
      </c>
      <c r="J52" s="5">
        <f t="shared" si="2"/>
        <v>0.99</v>
      </c>
      <c r="K52" s="617" t="s">
        <v>2062</v>
      </c>
      <c r="M52" s="466"/>
    </row>
    <row r="53" spans="1:13">
      <c r="A53" s="465"/>
      <c r="C53" s="218"/>
      <c r="D53" s="479"/>
      <c r="E53" s="458"/>
      <c r="F53" s="546"/>
      <c r="G53" s="229">
        <v>44091</v>
      </c>
      <c r="H53" s="573">
        <v>15</v>
      </c>
      <c r="I53" s="573">
        <v>1</v>
      </c>
      <c r="J53" s="5">
        <f t="shared" si="2"/>
        <v>1</v>
      </c>
      <c r="K53" s="617" t="s">
        <v>2062</v>
      </c>
      <c r="M53" s="466"/>
    </row>
    <row r="54" spans="1:13" ht="24">
      <c r="A54" s="465"/>
      <c r="C54" s="218"/>
      <c r="D54" s="479"/>
      <c r="E54" s="458"/>
      <c r="F54" s="546"/>
      <c r="G54" s="250">
        <v>44091</v>
      </c>
      <c r="H54" s="520">
        <v>16</v>
      </c>
      <c r="I54" s="520">
        <v>1</v>
      </c>
      <c r="J54" s="340">
        <f>0.5</f>
        <v>0.5</v>
      </c>
      <c r="K54" s="528" t="s">
        <v>2063</v>
      </c>
      <c r="L54" s="517"/>
      <c r="M54" s="532" t="s">
        <v>2064</v>
      </c>
    </row>
    <row r="55" spans="1:13">
      <c r="A55" s="512"/>
      <c r="B55" s="513"/>
      <c r="C55" s="491"/>
      <c r="D55" s="514"/>
      <c r="E55" s="515"/>
      <c r="F55" s="489"/>
      <c r="G55" s="581">
        <v>44091</v>
      </c>
      <c r="H55" s="582">
        <v>17</v>
      </c>
      <c r="I55" s="582">
        <v>0.05</v>
      </c>
      <c r="J55" s="490">
        <f t="shared" ref="J55:J64" si="3">I55</f>
        <v>0.05</v>
      </c>
      <c r="K55" s="622" t="s">
        <v>1602</v>
      </c>
      <c r="L55" s="513"/>
      <c r="M55" s="516"/>
    </row>
    <row r="56" spans="1:13" ht="24">
      <c r="A56" s="465" t="s">
        <v>151</v>
      </c>
      <c r="B56" s="4" t="s">
        <v>25</v>
      </c>
      <c r="C56" s="218">
        <v>44094</v>
      </c>
      <c r="D56" s="479">
        <v>44092</v>
      </c>
      <c r="E56" s="458"/>
      <c r="F56" s="12">
        <v>2.7</v>
      </c>
      <c r="G56" s="229">
        <v>44092</v>
      </c>
      <c r="H56" s="573">
        <v>7</v>
      </c>
      <c r="I56" s="573">
        <v>0.42</v>
      </c>
      <c r="J56" s="5">
        <f t="shared" si="3"/>
        <v>0.42</v>
      </c>
      <c r="K56" s="623" t="s">
        <v>2065</v>
      </c>
      <c r="L56" s="4" t="s">
        <v>24</v>
      </c>
      <c r="M56" s="466"/>
    </row>
    <row r="57" spans="1:13">
      <c r="A57" s="465"/>
      <c r="C57" s="218"/>
      <c r="D57" s="479"/>
      <c r="E57" s="458"/>
      <c r="G57" s="229">
        <v>44092</v>
      </c>
      <c r="H57" s="573">
        <v>8</v>
      </c>
      <c r="I57" s="573">
        <v>0.99</v>
      </c>
      <c r="J57" s="5">
        <f t="shared" si="3"/>
        <v>0.99</v>
      </c>
      <c r="K57" s="617" t="s">
        <v>862</v>
      </c>
      <c r="M57" s="466"/>
    </row>
    <row r="58" spans="1:13">
      <c r="A58" s="465"/>
      <c r="C58" s="218"/>
      <c r="D58" s="479"/>
      <c r="E58" s="458"/>
      <c r="G58" s="229">
        <v>44092</v>
      </c>
      <c r="H58" s="573">
        <v>9</v>
      </c>
      <c r="I58" s="573">
        <v>0.99</v>
      </c>
      <c r="J58" s="5">
        <f t="shared" si="3"/>
        <v>0.99</v>
      </c>
      <c r="K58" s="617" t="s">
        <v>862</v>
      </c>
      <c r="M58" s="466"/>
    </row>
    <row r="59" spans="1:13">
      <c r="A59" s="465"/>
      <c r="C59" s="218"/>
      <c r="D59" s="479"/>
      <c r="E59" s="458"/>
      <c r="G59" s="229">
        <v>44092</v>
      </c>
      <c r="H59" s="573">
        <v>10</v>
      </c>
      <c r="I59" s="573">
        <v>0.03</v>
      </c>
      <c r="J59" s="5">
        <f t="shared" si="3"/>
        <v>0.03</v>
      </c>
      <c r="K59" s="617" t="s">
        <v>1599</v>
      </c>
      <c r="M59" s="466"/>
    </row>
    <row r="60" spans="1:13">
      <c r="A60" s="459" t="s">
        <v>153</v>
      </c>
      <c r="B60" s="460" t="s">
        <v>25</v>
      </c>
      <c r="C60" s="461">
        <v>44098</v>
      </c>
      <c r="D60" s="480">
        <v>44092</v>
      </c>
      <c r="E60" s="463"/>
      <c r="F60" s="487">
        <v>3.2</v>
      </c>
      <c r="G60" s="574">
        <v>44092</v>
      </c>
      <c r="H60" s="575">
        <v>11</v>
      </c>
      <c r="I60" s="575">
        <v>0.02</v>
      </c>
      <c r="J60" s="471">
        <f t="shared" si="3"/>
        <v>0.02</v>
      </c>
      <c r="K60" s="620" t="s">
        <v>2066</v>
      </c>
      <c r="L60" s="460" t="s">
        <v>24</v>
      </c>
      <c r="M60" s="464"/>
    </row>
    <row r="61" spans="1:13" ht="24">
      <c r="A61" s="496"/>
      <c r="G61" s="229">
        <v>44092</v>
      </c>
      <c r="H61" s="573">
        <v>12</v>
      </c>
      <c r="I61" s="573">
        <v>0.93</v>
      </c>
      <c r="J61" s="5">
        <f t="shared" si="3"/>
        <v>0.93</v>
      </c>
      <c r="K61" s="621" t="s">
        <v>2067</v>
      </c>
      <c r="M61" s="466"/>
    </row>
    <row r="62" spans="1:13">
      <c r="A62" s="496"/>
      <c r="G62" s="229">
        <v>44092</v>
      </c>
      <c r="H62" s="573">
        <v>13</v>
      </c>
      <c r="I62" s="573">
        <v>0.98</v>
      </c>
      <c r="J62" s="5">
        <f t="shared" si="3"/>
        <v>0.98</v>
      </c>
      <c r="K62" s="622" t="s">
        <v>457</v>
      </c>
      <c r="M62" s="466"/>
    </row>
    <row r="63" spans="1:13" ht="24">
      <c r="A63" s="496"/>
      <c r="G63" s="229">
        <v>44092</v>
      </c>
      <c r="H63" s="573">
        <v>14</v>
      </c>
      <c r="I63" s="573">
        <v>0.43</v>
      </c>
      <c r="J63" s="5">
        <f t="shared" si="3"/>
        <v>0.43</v>
      </c>
      <c r="K63" s="624" t="s">
        <v>2068</v>
      </c>
      <c r="M63" s="466"/>
    </row>
    <row r="64" spans="1:13">
      <c r="A64" s="518"/>
      <c r="B64" s="513"/>
      <c r="C64" s="513"/>
      <c r="D64" s="513"/>
      <c r="G64" s="581">
        <v>44092</v>
      </c>
      <c r="H64" s="582">
        <v>15</v>
      </c>
      <c r="I64" s="573">
        <v>0.94</v>
      </c>
      <c r="J64" s="5">
        <f t="shared" si="3"/>
        <v>0.94</v>
      </c>
      <c r="K64" s="622" t="s">
        <v>1346</v>
      </c>
      <c r="L64" s="513"/>
      <c r="M64" s="516"/>
    </row>
    <row r="65" spans="5:10" ht="29">
      <c r="E65" s="369" t="s">
        <v>441</v>
      </c>
      <c r="F65" s="519">
        <f>SUM(F2:F64)</f>
        <v>41.000000000000007</v>
      </c>
      <c r="I65" s="499" t="s">
        <v>234</v>
      </c>
      <c r="J65" s="519">
        <f>SUM(J2:J64)</f>
        <v>38.14</v>
      </c>
    </row>
    <row r="67" spans="5:10">
      <c r="H67" s="5" t="s">
        <v>1904</v>
      </c>
      <c r="I67" s="5" t="s">
        <v>2069</v>
      </c>
      <c r="J67" s="5">
        <v>38.14</v>
      </c>
    </row>
    <row r="68" spans="5:10">
      <c r="J68" s="76"/>
    </row>
  </sheetData>
  <mergeCells count="1">
    <mergeCell ref="M18:M22"/>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6"/>
  <sheetViews>
    <sheetView workbookViewId="0">
      <pane ySplit="1" topLeftCell="A124" activePane="bottomLeft" state="frozen"/>
      <selection pane="bottomLeft" activeCell="I130" sqref="I130"/>
    </sheetView>
  </sheetViews>
  <sheetFormatPr baseColWidth="10" defaultColWidth="9.1796875" defaultRowHeight="14.5"/>
  <cols>
    <col min="1" max="1" width="13.7265625" style="5" bestFit="1" customWidth="1"/>
    <col min="2" max="2" width="11.453125" style="5" customWidth="1"/>
    <col min="3" max="3" width="12.54296875" style="5" bestFit="1" customWidth="1"/>
    <col min="4" max="4" width="11.7265625" style="12" bestFit="1" customWidth="1"/>
    <col min="5" max="5" width="8.26953125" style="5" customWidth="1"/>
    <col min="6" max="6" width="9.1796875" style="12"/>
    <col min="7" max="7" width="9.1796875" style="5"/>
    <col min="8" max="8" width="5.26953125" style="5" bestFit="1" customWidth="1"/>
    <col min="9" max="9" width="9.1796875" style="12"/>
    <col min="10" max="10" width="11.81640625" style="12" customWidth="1"/>
    <col min="11" max="11" width="32.453125" style="5" customWidth="1"/>
    <col min="12" max="12" width="12" style="20" customWidth="1"/>
    <col min="13" max="13" width="26.26953125" style="5" customWidth="1"/>
    <col min="14" max="14" width="23.54296875" style="5" customWidth="1"/>
    <col min="15" max="16384" width="9.1796875" style="5"/>
  </cols>
  <sheetData>
    <row r="1" spans="1:13" ht="36">
      <c r="A1" s="395" t="s">
        <v>212</v>
      </c>
      <c r="B1" s="89" t="s">
        <v>213</v>
      </c>
      <c r="C1" s="89" t="s">
        <v>214</v>
      </c>
      <c r="D1" s="89" t="s">
        <v>215</v>
      </c>
      <c r="E1" s="396" t="s">
        <v>216</v>
      </c>
      <c r="F1" s="369" t="s">
        <v>235</v>
      </c>
      <c r="G1" s="396" t="s">
        <v>217</v>
      </c>
      <c r="H1" s="396" t="s">
        <v>1328</v>
      </c>
      <c r="I1" s="396" t="s">
        <v>236</v>
      </c>
      <c r="J1" s="398" t="s">
        <v>220</v>
      </c>
      <c r="K1" s="481" t="s">
        <v>1329</v>
      </c>
      <c r="L1" s="576" t="s">
        <v>223</v>
      </c>
      <c r="M1" s="394" t="s">
        <v>224</v>
      </c>
    </row>
    <row r="2" spans="1:13">
      <c r="A2" s="552" t="s">
        <v>1018</v>
      </c>
      <c r="B2" s="471" t="s">
        <v>260</v>
      </c>
      <c r="C2" s="487" t="s">
        <v>38</v>
      </c>
      <c r="D2" s="542">
        <v>44147</v>
      </c>
      <c r="E2" s="471"/>
      <c r="F2" s="487">
        <v>12.32</v>
      </c>
      <c r="G2" s="574">
        <v>44146</v>
      </c>
      <c r="H2" s="575">
        <v>11</v>
      </c>
      <c r="I2" s="607">
        <v>0.02</v>
      </c>
      <c r="J2" s="487">
        <f t="shared" ref="J2:J28" si="0">I2</f>
        <v>0.02</v>
      </c>
      <c r="K2" s="575" t="s">
        <v>1330</v>
      </c>
      <c r="L2" s="577" t="s">
        <v>2070</v>
      </c>
      <c r="M2" s="604"/>
    </row>
    <row r="3" spans="1:13">
      <c r="A3" s="548"/>
      <c r="B3" s="546"/>
      <c r="C3" s="546"/>
      <c r="D3" s="546"/>
      <c r="E3" s="103"/>
      <c r="F3" s="547"/>
      <c r="G3" s="229">
        <v>44146</v>
      </c>
      <c r="H3" s="573">
        <v>12</v>
      </c>
      <c r="I3" s="260">
        <v>0.96</v>
      </c>
      <c r="J3" s="22">
        <f t="shared" si="0"/>
        <v>0.96</v>
      </c>
      <c r="K3" s="573" t="s">
        <v>242</v>
      </c>
      <c r="L3" s="103"/>
      <c r="M3" s="604"/>
    </row>
    <row r="4" spans="1:13">
      <c r="A4" s="548"/>
      <c r="B4" s="546"/>
      <c r="C4" s="546"/>
      <c r="D4" s="546"/>
      <c r="E4" s="103"/>
      <c r="F4" s="547"/>
      <c r="G4" s="229">
        <v>44146</v>
      </c>
      <c r="H4" s="573">
        <v>13</v>
      </c>
      <c r="I4" s="260">
        <v>1</v>
      </c>
      <c r="J4" s="22">
        <f t="shared" si="0"/>
        <v>1</v>
      </c>
      <c r="K4" s="573" t="s">
        <v>242</v>
      </c>
      <c r="L4" s="103"/>
      <c r="M4" s="604"/>
    </row>
    <row r="5" spans="1:13">
      <c r="A5" s="548"/>
      <c r="B5" s="546"/>
      <c r="C5" s="546"/>
      <c r="D5" s="546"/>
      <c r="E5" s="103"/>
      <c r="F5" s="547"/>
      <c r="G5" s="229">
        <v>44146</v>
      </c>
      <c r="H5" s="573">
        <v>14</v>
      </c>
      <c r="I5" s="260">
        <v>0.99</v>
      </c>
      <c r="J5" s="22">
        <f t="shared" si="0"/>
        <v>0.99</v>
      </c>
      <c r="K5" s="573" t="s">
        <v>242</v>
      </c>
      <c r="L5" s="103"/>
      <c r="M5" s="604"/>
    </row>
    <row r="6" spans="1:13">
      <c r="A6" s="548"/>
      <c r="B6" s="546"/>
      <c r="C6" s="546"/>
      <c r="D6" s="546"/>
      <c r="E6" s="103"/>
      <c r="F6" s="547"/>
      <c r="G6" s="229">
        <v>44146</v>
      </c>
      <c r="H6" s="573">
        <v>15</v>
      </c>
      <c r="I6" s="260">
        <v>0.97</v>
      </c>
      <c r="J6" s="22">
        <f t="shared" si="0"/>
        <v>0.97</v>
      </c>
      <c r="K6" s="573" t="s">
        <v>2047</v>
      </c>
      <c r="L6" s="103"/>
      <c r="M6" s="604"/>
    </row>
    <row r="7" spans="1:13">
      <c r="A7" s="548"/>
      <c r="B7" s="546"/>
      <c r="C7" s="546"/>
      <c r="D7" s="546"/>
      <c r="E7" s="103"/>
      <c r="F7" s="547"/>
      <c r="G7" s="276">
        <v>44146</v>
      </c>
      <c r="H7" s="498">
        <v>16</v>
      </c>
      <c r="I7" s="278">
        <v>0</v>
      </c>
      <c r="J7" s="587">
        <f t="shared" si="0"/>
        <v>0</v>
      </c>
      <c r="K7" s="498"/>
      <c r="L7" s="103"/>
      <c r="M7" s="604"/>
    </row>
    <row r="8" spans="1:13">
      <c r="A8" s="548"/>
      <c r="B8" s="546"/>
      <c r="C8" s="546"/>
      <c r="D8" s="546"/>
      <c r="E8" s="103"/>
      <c r="F8" s="547"/>
      <c r="G8" s="276">
        <v>44146</v>
      </c>
      <c r="H8" s="498">
        <v>18</v>
      </c>
      <c r="I8" s="278">
        <v>0.76</v>
      </c>
      <c r="J8" s="587">
        <f t="shared" si="0"/>
        <v>0.76</v>
      </c>
      <c r="K8" s="498" t="s">
        <v>2039</v>
      </c>
      <c r="L8" s="103"/>
      <c r="M8" s="604"/>
    </row>
    <row r="9" spans="1:13">
      <c r="A9" s="548"/>
      <c r="B9" s="546"/>
      <c r="C9" s="546"/>
      <c r="D9" s="546"/>
      <c r="E9" s="103"/>
      <c r="F9" s="547"/>
      <c r="G9" s="276">
        <v>44146</v>
      </c>
      <c r="H9" s="498">
        <v>19</v>
      </c>
      <c r="I9" s="278">
        <v>0.99</v>
      </c>
      <c r="J9" s="587">
        <f t="shared" si="0"/>
        <v>0.99</v>
      </c>
      <c r="K9" s="498" t="s">
        <v>244</v>
      </c>
      <c r="L9" s="103"/>
      <c r="M9" s="604"/>
    </row>
    <row r="10" spans="1:13">
      <c r="A10" s="548"/>
      <c r="B10" s="546"/>
      <c r="C10" s="546"/>
      <c r="D10" s="546"/>
      <c r="E10" s="103"/>
      <c r="F10" s="547"/>
      <c r="G10" s="229">
        <v>44146</v>
      </c>
      <c r="H10" s="573">
        <v>20</v>
      </c>
      <c r="I10" s="260">
        <v>0.64</v>
      </c>
      <c r="J10" s="22">
        <f t="shared" si="0"/>
        <v>0.64</v>
      </c>
      <c r="K10" s="573" t="s">
        <v>2047</v>
      </c>
      <c r="L10" s="103"/>
      <c r="M10" s="604"/>
    </row>
    <row r="11" spans="1:13">
      <c r="A11" s="548"/>
      <c r="B11" s="546"/>
      <c r="C11" s="546"/>
      <c r="D11" s="546"/>
      <c r="E11" s="103"/>
      <c r="F11" s="547"/>
      <c r="G11" s="229">
        <v>44147</v>
      </c>
      <c r="H11" s="573">
        <v>12</v>
      </c>
      <c r="I11" s="260">
        <v>0.17</v>
      </c>
      <c r="J11" s="22">
        <f t="shared" si="0"/>
        <v>0.17</v>
      </c>
      <c r="K11" s="573" t="s">
        <v>2039</v>
      </c>
      <c r="L11" s="103"/>
      <c r="M11" s="604"/>
    </row>
    <row r="12" spans="1:13">
      <c r="A12" s="548"/>
      <c r="B12" s="546"/>
      <c r="C12" s="546"/>
      <c r="D12" s="546"/>
      <c r="E12" s="103"/>
      <c r="F12" s="547"/>
      <c r="G12" s="229">
        <v>44147</v>
      </c>
      <c r="H12" s="573">
        <v>13</v>
      </c>
      <c r="I12" s="260">
        <v>0.99</v>
      </c>
      <c r="J12" s="22">
        <f t="shared" si="0"/>
        <v>0.99</v>
      </c>
      <c r="K12" s="573" t="s">
        <v>244</v>
      </c>
      <c r="L12" s="103"/>
      <c r="M12" s="604"/>
    </row>
    <row r="13" spans="1:13">
      <c r="A13" s="548"/>
      <c r="B13" s="546"/>
      <c r="C13" s="546"/>
      <c r="D13" s="546"/>
      <c r="E13" s="103"/>
      <c r="F13" s="547"/>
      <c r="G13" s="229">
        <v>44147</v>
      </c>
      <c r="H13" s="573">
        <v>14</v>
      </c>
      <c r="I13" s="260">
        <v>1</v>
      </c>
      <c r="J13" s="22">
        <f t="shared" si="0"/>
        <v>1</v>
      </c>
      <c r="K13" s="573" t="s">
        <v>244</v>
      </c>
      <c r="L13" s="103"/>
      <c r="M13" s="604"/>
    </row>
    <row r="14" spans="1:13">
      <c r="A14" s="548"/>
      <c r="B14" s="546"/>
      <c r="C14" s="546"/>
      <c r="D14" s="546"/>
      <c r="E14" s="103"/>
      <c r="F14" s="547"/>
      <c r="G14" s="229">
        <v>44147</v>
      </c>
      <c r="H14" s="573">
        <v>15</v>
      </c>
      <c r="I14" s="260">
        <v>0.51</v>
      </c>
      <c r="J14" s="22">
        <f t="shared" si="0"/>
        <v>0.51</v>
      </c>
      <c r="K14" s="573" t="s">
        <v>2047</v>
      </c>
      <c r="L14" s="103"/>
      <c r="M14" s="604"/>
    </row>
    <row r="15" spans="1:13">
      <c r="A15" s="548"/>
      <c r="B15" s="546"/>
      <c r="C15" s="546"/>
      <c r="D15" s="546"/>
      <c r="E15" s="103"/>
      <c r="F15" s="547"/>
      <c r="G15" s="229">
        <v>44147</v>
      </c>
      <c r="H15" s="573">
        <v>17</v>
      </c>
      <c r="I15" s="260">
        <v>0.77</v>
      </c>
      <c r="J15" s="22">
        <f t="shared" si="0"/>
        <v>0.77</v>
      </c>
      <c r="K15" s="573" t="s">
        <v>2071</v>
      </c>
      <c r="L15" s="103"/>
      <c r="M15" s="604"/>
    </row>
    <row r="16" spans="1:13">
      <c r="A16" s="548"/>
      <c r="B16" s="546"/>
      <c r="C16" s="546"/>
      <c r="D16" s="546"/>
      <c r="E16" s="103"/>
      <c r="F16" s="547"/>
      <c r="G16" s="229">
        <v>44147</v>
      </c>
      <c r="H16" s="573">
        <v>18</v>
      </c>
      <c r="I16" s="260">
        <v>0.99</v>
      </c>
      <c r="J16" s="22">
        <f t="shared" si="0"/>
        <v>0.99</v>
      </c>
      <c r="K16" s="573" t="s">
        <v>244</v>
      </c>
      <c r="L16" s="103"/>
      <c r="M16" s="604"/>
    </row>
    <row r="17" spans="1:13">
      <c r="A17" s="548"/>
      <c r="B17" s="546"/>
      <c r="C17" s="546"/>
      <c r="D17" s="546"/>
      <c r="E17" s="103"/>
      <c r="F17" s="547"/>
      <c r="G17" s="229">
        <v>44147</v>
      </c>
      <c r="H17" s="573">
        <v>19</v>
      </c>
      <c r="I17" s="260">
        <v>0.11</v>
      </c>
      <c r="J17" s="22">
        <f t="shared" si="0"/>
        <v>0.11</v>
      </c>
      <c r="K17" s="573" t="s">
        <v>2047</v>
      </c>
      <c r="L17" s="103"/>
      <c r="M17" s="604"/>
    </row>
    <row r="18" spans="1:13">
      <c r="A18" s="548"/>
      <c r="B18" s="546"/>
      <c r="C18" s="546"/>
      <c r="D18" s="546"/>
      <c r="E18" s="103"/>
      <c r="F18" s="547"/>
      <c r="G18" s="229">
        <v>44148</v>
      </c>
      <c r="H18" s="573">
        <v>17</v>
      </c>
      <c r="I18" s="260">
        <v>0.6</v>
      </c>
      <c r="J18" s="22">
        <f t="shared" si="0"/>
        <v>0.6</v>
      </c>
      <c r="K18" s="573" t="s">
        <v>2072</v>
      </c>
      <c r="L18" s="103"/>
      <c r="M18" s="604"/>
    </row>
    <row r="19" spans="1:13">
      <c r="A19" s="548"/>
      <c r="B19" s="546"/>
      <c r="C19" s="546"/>
      <c r="D19" s="546"/>
      <c r="E19" s="103"/>
      <c r="F19" s="547"/>
      <c r="G19" s="229">
        <v>44148</v>
      </c>
      <c r="H19" s="573">
        <v>18</v>
      </c>
      <c r="I19" s="260">
        <v>0.12</v>
      </c>
      <c r="J19" s="22">
        <f t="shared" si="0"/>
        <v>0.12</v>
      </c>
      <c r="K19" s="573" t="s">
        <v>2047</v>
      </c>
      <c r="L19" s="103"/>
      <c r="M19" s="604"/>
    </row>
    <row r="20" spans="1:13">
      <c r="A20" s="552" t="s">
        <v>994</v>
      </c>
      <c r="B20" s="471" t="s">
        <v>260</v>
      </c>
      <c r="C20" s="487" t="s">
        <v>38</v>
      </c>
      <c r="D20" s="542">
        <v>44149</v>
      </c>
      <c r="E20" s="471"/>
      <c r="F20" s="487">
        <v>8.1999999999999993</v>
      </c>
      <c r="G20" s="574">
        <v>44149</v>
      </c>
      <c r="H20" s="575">
        <v>11</v>
      </c>
      <c r="I20" s="607">
        <v>0.92</v>
      </c>
      <c r="J20" s="487">
        <f t="shared" si="0"/>
        <v>0.92</v>
      </c>
      <c r="K20" s="575" t="s">
        <v>2039</v>
      </c>
      <c r="L20" s="577" t="s">
        <v>2070</v>
      </c>
      <c r="M20" s="529"/>
    </row>
    <row r="21" spans="1:13">
      <c r="A21" s="536"/>
      <c r="G21" s="229">
        <v>44149</v>
      </c>
      <c r="H21" s="573">
        <v>12</v>
      </c>
      <c r="I21" s="260">
        <v>0.98</v>
      </c>
      <c r="J21" s="12">
        <f t="shared" si="0"/>
        <v>0.98</v>
      </c>
      <c r="K21" s="573" t="s">
        <v>242</v>
      </c>
      <c r="M21" s="604"/>
    </row>
    <row r="22" spans="1:13">
      <c r="A22" s="536"/>
      <c r="G22" s="276">
        <v>44149</v>
      </c>
      <c r="H22" s="498">
        <v>13</v>
      </c>
      <c r="I22" s="278">
        <v>0.11</v>
      </c>
      <c r="J22" s="12">
        <f t="shared" si="0"/>
        <v>0.11</v>
      </c>
      <c r="K22" s="498" t="s">
        <v>2073</v>
      </c>
      <c r="M22" s="604"/>
    </row>
    <row r="23" spans="1:13">
      <c r="A23" s="536"/>
      <c r="G23" s="276">
        <v>44149</v>
      </c>
      <c r="H23" s="498">
        <v>15</v>
      </c>
      <c r="I23" s="278">
        <v>0.5</v>
      </c>
      <c r="J23" s="12">
        <f t="shared" si="0"/>
        <v>0.5</v>
      </c>
      <c r="K23" s="498" t="s">
        <v>2074</v>
      </c>
      <c r="M23" s="604"/>
    </row>
    <row r="24" spans="1:13">
      <c r="A24" s="536"/>
      <c r="G24" s="276">
        <v>44149</v>
      </c>
      <c r="H24" s="498">
        <v>16</v>
      </c>
      <c r="I24" s="278">
        <v>0.99</v>
      </c>
      <c r="J24" s="546">
        <f t="shared" si="0"/>
        <v>0.99</v>
      </c>
      <c r="K24" s="498" t="s">
        <v>244</v>
      </c>
      <c r="M24" s="604"/>
    </row>
    <row r="25" spans="1:13">
      <c r="A25" s="536"/>
      <c r="G25" s="276">
        <v>44149</v>
      </c>
      <c r="H25" s="498">
        <v>17</v>
      </c>
      <c r="I25" s="278">
        <v>0.44</v>
      </c>
      <c r="J25" s="546">
        <f t="shared" si="0"/>
        <v>0.44</v>
      </c>
      <c r="K25" s="498" t="s">
        <v>2073</v>
      </c>
      <c r="M25" s="604"/>
    </row>
    <row r="26" spans="1:13">
      <c r="A26" s="536"/>
      <c r="G26" s="276">
        <v>44149</v>
      </c>
      <c r="H26" s="498">
        <v>18</v>
      </c>
      <c r="I26" s="278">
        <v>0.91</v>
      </c>
      <c r="J26" s="546">
        <f t="shared" si="0"/>
        <v>0.91</v>
      </c>
      <c r="K26" s="498" t="s">
        <v>2075</v>
      </c>
      <c r="M26" s="604"/>
    </row>
    <row r="27" spans="1:13">
      <c r="A27" s="536"/>
      <c r="G27" s="276">
        <v>44149</v>
      </c>
      <c r="H27" s="498">
        <v>19</v>
      </c>
      <c r="I27" s="278">
        <v>0.57999999999999996</v>
      </c>
      <c r="J27" s="546">
        <f t="shared" si="0"/>
        <v>0.57999999999999996</v>
      </c>
      <c r="K27" s="498" t="s">
        <v>2076</v>
      </c>
      <c r="M27" s="604"/>
    </row>
    <row r="28" spans="1:13">
      <c r="A28" s="536"/>
      <c r="G28" s="276">
        <v>44149</v>
      </c>
      <c r="H28" s="498">
        <v>20</v>
      </c>
      <c r="I28" s="278">
        <v>0.14000000000000001</v>
      </c>
      <c r="J28" s="546">
        <f t="shared" si="0"/>
        <v>0.14000000000000001</v>
      </c>
      <c r="K28" s="498" t="s">
        <v>2073</v>
      </c>
      <c r="M28" s="604"/>
    </row>
    <row r="29" spans="1:13">
      <c r="A29" s="536"/>
      <c r="G29" s="276">
        <v>44150</v>
      </c>
      <c r="H29" s="498">
        <v>12</v>
      </c>
      <c r="I29" s="278">
        <v>0.16</v>
      </c>
      <c r="J29" s="12">
        <f t="shared" ref="J29:J36" si="1">I29</f>
        <v>0.16</v>
      </c>
      <c r="K29" s="498" t="s">
        <v>2042</v>
      </c>
      <c r="M29" s="604"/>
    </row>
    <row r="30" spans="1:13">
      <c r="A30" s="536"/>
      <c r="G30" s="276">
        <v>44150</v>
      </c>
      <c r="H30" s="498">
        <v>13</v>
      </c>
      <c r="I30" s="278">
        <v>0.99</v>
      </c>
      <c r="J30" s="12">
        <f t="shared" si="1"/>
        <v>0.99</v>
      </c>
      <c r="K30" s="498" t="s">
        <v>242</v>
      </c>
      <c r="M30" s="604"/>
    </row>
    <row r="31" spans="1:13">
      <c r="A31" s="536"/>
      <c r="G31" s="276">
        <v>44150</v>
      </c>
      <c r="H31" s="498">
        <v>14</v>
      </c>
      <c r="I31" s="278">
        <v>0.99</v>
      </c>
      <c r="J31" s="12">
        <f t="shared" si="1"/>
        <v>0.99</v>
      </c>
      <c r="K31" s="498" t="s">
        <v>242</v>
      </c>
      <c r="M31" s="604"/>
    </row>
    <row r="32" spans="1:13">
      <c r="A32" s="536"/>
      <c r="G32" s="276">
        <v>44150</v>
      </c>
      <c r="H32" s="498">
        <v>15</v>
      </c>
      <c r="I32" s="278">
        <v>0.02</v>
      </c>
      <c r="J32" s="12">
        <f t="shared" si="1"/>
        <v>0.02</v>
      </c>
      <c r="K32" s="498" t="s">
        <v>1346</v>
      </c>
      <c r="M32" s="604"/>
    </row>
    <row r="33" spans="1:13">
      <c r="A33" s="552" t="s">
        <v>902</v>
      </c>
      <c r="B33" s="487" t="s">
        <v>332</v>
      </c>
      <c r="C33" s="487"/>
      <c r="D33" s="542">
        <v>44155</v>
      </c>
      <c r="E33" s="471">
        <v>9</v>
      </c>
      <c r="F33" s="487">
        <v>9.6999999999999993</v>
      </c>
      <c r="G33" s="574">
        <v>44154</v>
      </c>
      <c r="H33" s="575">
        <v>7</v>
      </c>
      <c r="I33" s="607">
        <v>0.05</v>
      </c>
      <c r="J33" s="487">
        <f t="shared" si="1"/>
        <v>0.05</v>
      </c>
      <c r="K33" s="575" t="s">
        <v>1330</v>
      </c>
      <c r="L33" s="577"/>
      <c r="M33" s="476"/>
    </row>
    <row r="34" spans="1:13">
      <c r="A34" s="536"/>
      <c r="B34" s="12" t="s">
        <v>334</v>
      </c>
      <c r="C34" s="12"/>
      <c r="D34" s="351">
        <v>44155</v>
      </c>
      <c r="G34" s="229">
        <v>44154</v>
      </c>
      <c r="H34" s="573">
        <v>8</v>
      </c>
      <c r="I34" s="260">
        <v>1</v>
      </c>
      <c r="J34" s="12">
        <f t="shared" si="1"/>
        <v>1</v>
      </c>
      <c r="K34" s="573" t="s">
        <v>242</v>
      </c>
      <c r="M34" s="468"/>
    </row>
    <row r="35" spans="1:13">
      <c r="A35" s="536"/>
      <c r="B35" s="12"/>
      <c r="C35" s="12"/>
      <c r="D35" s="351"/>
      <c r="G35" s="229">
        <v>44154</v>
      </c>
      <c r="H35" s="573">
        <v>9</v>
      </c>
      <c r="I35" s="260">
        <v>0.97</v>
      </c>
      <c r="J35" s="12">
        <f t="shared" si="1"/>
        <v>0.97</v>
      </c>
      <c r="K35" s="573" t="s">
        <v>242</v>
      </c>
      <c r="M35" s="468"/>
    </row>
    <row r="36" spans="1:13">
      <c r="A36" s="536"/>
      <c r="B36" s="12"/>
      <c r="C36" s="12"/>
      <c r="D36" s="351"/>
      <c r="G36" s="229">
        <v>44154</v>
      </c>
      <c r="H36" s="573">
        <v>10</v>
      </c>
      <c r="I36" s="260">
        <v>0.46</v>
      </c>
      <c r="J36" s="12">
        <f t="shared" si="1"/>
        <v>0.46</v>
      </c>
      <c r="K36" s="573" t="s">
        <v>2077</v>
      </c>
      <c r="M36" s="468"/>
    </row>
    <row r="37" spans="1:13">
      <c r="A37" s="536"/>
      <c r="B37" s="12"/>
      <c r="C37" s="12"/>
      <c r="D37" s="351"/>
      <c r="G37" s="229">
        <v>44154</v>
      </c>
      <c r="H37" s="573">
        <v>11</v>
      </c>
      <c r="I37" s="260">
        <v>0.96</v>
      </c>
      <c r="J37" s="12">
        <f t="shared" ref="J37:J47" si="2">I37</f>
        <v>0.96</v>
      </c>
      <c r="K37" s="573" t="s">
        <v>2078</v>
      </c>
      <c r="M37" s="468"/>
    </row>
    <row r="38" spans="1:13">
      <c r="A38" s="536"/>
      <c r="B38" s="12"/>
      <c r="C38" s="12"/>
      <c r="D38" s="351"/>
      <c r="G38" s="229">
        <v>44154</v>
      </c>
      <c r="H38" s="573">
        <v>12</v>
      </c>
      <c r="I38" s="260">
        <v>0.98</v>
      </c>
      <c r="J38" s="12">
        <f t="shared" si="2"/>
        <v>0.98</v>
      </c>
      <c r="K38" s="573" t="s">
        <v>242</v>
      </c>
      <c r="M38" s="468"/>
    </row>
    <row r="39" spans="1:13">
      <c r="A39" s="536"/>
      <c r="B39" s="12"/>
      <c r="C39" s="12"/>
      <c r="D39" s="351"/>
      <c r="G39" s="229">
        <v>44154</v>
      </c>
      <c r="H39" s="573">
        <v>13</v>
      </c>
      <c r="I39" s="260">
        <v>0.99</v>
      </c>
      <c r="J39" s="12">
        <f t="shared" si="2"/>
        <v>0.99</v>
      </c>
      <c r="K39" s="573" t="s">
        <v>242</v>
      </c>
      <c r="M39" s="468"/>
    </row>
    <row r="40" spans="1:13">
      <c r="A40" s="536"/>
      <c r="B40" s="12"/>
      <c r="C40" s="12"/>
      <c r="D40" s="351"/>
      <c r="G40" s="229">
        <v>44154</v>
      </c>
      <c r="H40" s="573">
        <v>14</v>
      </c>
      <c r="I40" s="260">
        <v>0.09</v>
      </c>
      <c r="J40" s="12">
        <f t="shared" si="2"/>
        <v>0.09</v>
      </c>
      <c r="K40" s="573" t="s">
        <v>2079</v>
      </c>
      <c r="M40" s="468"/>
    </row>
    <row r="41" spans="1:13">
      <c r="A41" s="536"/>
      <c r="B41" s="12"/>
      <c r="C41" s="12"/>
      <c r="D41" s="351"/>
      <c r="G41" s="276">
        <v>44155</v>
      </c>
      <c r="H41" s="498">
        <v>10</v>
      </c>
      <c r="I41" s="278">
        <v>0.08</v>
      </c>
      <c r="J41" s="546">
        <f t="shared" si="2"/>
        <v>0.08</v>
      </c>
      <c r="K41" s="498"/>
      <c r="M41" s="468"/>
    </row>
    <row r="42" spans="1:13">
      <c r="A42" s="536"/>
      <c r="B42" s="12"/>
      <c r="C42" s="12"/>
      <c r="D42" s="351"/>
      <c r="G42" s="276">
        <v>44155</v>
      </c>
      <c r="H42" s="498">
        <v>11</v>
      </c>
      <c r="I42" s="278">
        <v>0</v>
      </c>
      <c r="J42" s="546">
        <f t="shared" si="2"/>
        <v>0</v>
      </c>
      <c r="K42" s="498"/>
      <c r="M42" s="468"/>
    </row>
    <row r="43" spans="1:13">
      <c r="A43" s="536"/>
      <c r="B43" s="12"/>
      <c r="C43" s="12"/>
      <c r="D43" s="351"/>
      <c r="G43" s="229">
        <v>44155</v>
      </c>
      <c r="H43" s="573">
        <v>12</v>
      </c>
      <c r="I43" s="260">
        <v>0.8</v>
      </c>
      <c r="J43" s="12">
        <f t="shared" si="2"/>
        <v>0.8</v>
      </c>
      <c r="K43" s="573" t="s">
        <v>2080</v>
      </c>
      <c r="M43" s="468"/>
    </row>
    <row r="44" spans="1:13">
      <c r="A44" s="536"/>
      <c r="B44" s="12"/>
      <c r="C44" s="12"/>
      <c r="D44" s="351"/>
      <c r="G44" s="229">
        <v>44155</v>
      </c>
      <c r="H44" s="573">
        <v>13</v>
      </c>
      <c r="I44" s="260">
        <v>0.99</v>
      </c>
      <c r="J44" s="12">
        <f t="shared" si="2"/>
        <v>0.99</v>
      </c>
      <c r="K44" s="573" t="s">
        <v>905</v>
      </c>
      <c r="M44" s="468"/>
    </row>
    <row r="45" spans="1:13">
      <c r="A45" s="536"/>
      <c r="B45" s="12"/>
      <c r="C45" s="12"/>
      <c r="D45" s="351"/>
      <c r="G45" s="229">
        <v>44155</v>
      </c>
      <c r="H45" s="573">
        <v>14</v>
      </c>
      <c r="I45" s="260">
        <v>0.33</v>
      </c>
      <c r="J45" s="12">
        <f t="shared" si="2"/>
        <v>0.33</v>
      </c>
      <c r="K45" s="573" t="s">
        <v>2081</v>
      </c>
      <c r="M45" s="468"/>
    </row>
    <row r="46" spans="1:13">
      <c r="A46" s="536"/>
      <c r="B46" s="12"/>
      <c r="C46" s="12"/>
      <c r="D46" s="351"/>
      <c r="G46" s="229">
        <v>44155</v>
      </c>
      <c r="H46" s="573">
        <v>15</v>
      </c>
      <c r="I46" s="260">
        <v>0.36</v>
      </c>
      <c r="J46" s="12">
        <f t="shared" si="2"/>
        <v>0.36</v>
      </c>
      <c r="K46" s="573" t="s">
        <v>2082</v>
      </c>
      <c r="M46" s="468"/>
    </row>
    <row r="47" spans="1:13">
      <c r="A47" s="536"/>
      <c r="B47" s="12"/>
      <c r="C47" s="12"/>
      <c r="D47" s="351"/>
      <c r="G47" s="229">
        <v>44155</v>
      </c>
      <c r="H47" s="573">
        <v>16</v>
      </c>
      <c r="I47" s="260">
        <v>0.74</v>
      </c>
      <c r="J47" s="12">
        <f t="shared" si="2"/>
        <v>0.74</v>
      </c>
      <c r="K47" s="573" t="s">
        <v>2083</v>
      </c>
      <c r="M47" s="468"/>
    </row>
    <row r="48" spans="1:13">
      <c r="A48" s="505"/>
      <c r="B48" s="535"/>
      <c r="C48" s="535"/>
      <c r="D48" s="540"/>
      <c r="E48" s="490"/>
      <c r="F48" s="535"/>
      <c r="G48" s="535"/>
      <c r="H48" s="535"/>
      <c r="I48" s="535"/>
      <c r="J48" s="535"/>
      <c r="K48" s="535"/>
      <c r="L48" s="493"/>
      <c r="M48" s="495"/>
    </row>
    <row r="49" spans="1:13">
      <c r="A49" s="536" t="s">
        <v>891</v>
      </c>
      <c r="B49" s="12" t="s">
        <v>28</v>
      </c>
      <c r="C49" s="12"/>
      <c r="D49" s="351">
        <v>44156</v>
      </c>
      <c r="E49" s="5">
        <v>8</v>
      </c>
      <c r="F49" s="12">
        <v>5.6</v>
      </c>
      <c r="G49" s="229">
        <v>44155</v>
      </c>
      <c r="H49" s="573">
        <v>17</v>
      </c>
      <c r="I49" s="260">
        <v>0.53</v>
      </c>
      <c r="J49" s="12">
        <f t="shared" ref="J49:J57" si="3">I49</f>
        <v>0.53</v>
      </c>
      <c r="K49" s="573" t="s">
        <v>2084</v>
      </c>
      <c r="M49" s="625"/>
    </row>
    <row r="50" spans="1:13">
      <c r="A50" s="536"/>
      <c r="B50" s="12" t="s">
        <v>260</v>
      </c>
      <c r="C50" s="12"/>
      <c r="D50" s="351">
        <v>44156</v>
      </c>
      <c r="G50" s="276">
        <v>44155</v>
      </c>
      <c r="H50" s="498">
        <v>18</v>
      </c>
      <c r="I50" s="278">
        <v>0.01</v>
      </c>
      <c r="J50" s="546">
        <f t="shared" si="3"/>
        <v>0.01</v>
      </c>
      <c r="K50" s="520"/>
      <c r="M50" s="579"/>
    </row>
    <row r="51" spans="1:13">
      <c r="A51" s="536"/>
      <c r="B51" s="12" t="s">
        <v>346</v>
      </c>
      <c r="C51" s="12"/>
      <c r="D51" s="351">
        <v>44156</v>
      </c>
      <c r="G51" s="229">
        <v>44156</v>
      </c>
      <c r="H51" s="573">
        <v>10</v>
      </c>
      <c r="I51" s="260">
        <v>0.79</v>
      </c>
      <c r="J51" s="12">
        <f t="shared" si="3"/>
        <v>0.79</v>
      </c>
      <c r="K51" s="573" t="s">
        <v>2085</v>
      </c>
      <c r="M51" s="625"/>
    </row>
    <row r="52" spans="1:13">
      <c r="A52" s="536"/>
      <c r="B52" s="12" t="s">
        <v>345</v>
      </c>
      <c r="C52" s="12"/>
      <c r="D52" s="351">
        <v>44156</v>
      </c>
      <c r="G52" s="276">
        <v>44156</v>
      </c>
      <c r="H52" s="498">
        <v>11</v>
      </c>
      <c r="I52" s="278">
        <v>0.91</v>
      </c>
      <c r="J52" s="546">
        <f t="shared" si="3"/>
        <v>0.91</v>
      </c>
      <c r="K52" s="498" t="s">
        <v>900</v>
      </c>
      <c r="M52" s="579"/>
    </row>
    <row r="53" spans="1:13">
      <c r="A53" s="536"/>
      <c r="B53" s="12"/>
      <c r="C53" s="12"/>
      <c r="D53" s="351"/>
      <c r="G53" s="229">
        <v>44156</v>
      </c>
      <c r="H53" s="573">
        <v>12</v>
      </c>
      <c r="I53" s="260">
        <v>0.08</v>
      </c>
      <c r="J53" s="12">
        <f t="shared" si="3"/>
        <v>0.08</v>
      </c>
      <c r="K53" s="573" t="s">
        <v>2086</v>
      </c>
      <c r="M53" s="625"/>
    </row>
    <row r="54" spans="1:13">
      <c r="A54" s="536"/>
      <c r="B54" s="12"/>
      <c r="C54" s="12"/>
      <c r="D54" s="351"/>
      <c r="G54" s="229">
        <v>44156</v>
      </c>
      <c r="H54" s="573">
        <v>13</v>
      </c>
      <c r="I54" s="260">
        <v>0.36</v>
      </c>
      <c r="J54" s="12">
        <f t="shared" si="3"/>
        <v>0.36</v>
      </c>
      <c r="K54" s="573" t="s">
        <v>2087</v>
      </c>
      <c r="M54" s="625"/>
    </row>
    <row r="55" spans="1:13">
      <c r="A55" s="536"/>
      <c r="B55" s="12"/>
      <c r="C55" s="12"/>
      <c r="D55" s="351"/>
      <c r="G55" s="229">
        <v>44156</v>
      </c>
      <c r="H55" s="573">
        <v>14</v>
      </c>
      <c r="I55" s="260">
        <v>0.99</v>
      </c>
      <c r="J55" s="12">
        <f t="shared" si="3"/>
        <v>0.99</v>
      </c>
      <c r="K55" s="573" t="s">
        <v>900</v>
      </c>
      <c r="M55" s="625"/>
    </row>
    <row r="56" spans="1:13">
      <c r="A56" s="536"/>
      <c r="B56" s="12"/>
      <c r="C56" s="12"/>
      <c r="D56" s="351"/>
      <c r="G56" s="229">
        <v>44156</v>
      </c>
      <c r="H56" s="573">
        <v>15</v>
      </c>
      <c r="I56" s="260">
        <v>1</v>
      </c>
      <c r="J56" s="12">
        <f t="shared" si="3"/>
        <v>1</v>
      </c>
      <c r="K56" s="573" t="s">
        <v>900</v>
      </c>
      <c r="M56" s="625"/>
    </row>
    <row r="57" spans="1:13">
      <c r="A57" s="536"/>
      <c r="B57" s="12"/>
      <c r="C57" s="12"/>
      <c r="D57" s="351"/>
      <c r="G57" s="229">
        <v>44156</v>
      </c>
      <c r="H57" s="573">
        <v>16</v>
      </c>
      <c r="I57" s="260">
        <v>0.16</v>
      </c>
      <c r="J57" s="12">
        <f t="shared" si="3"/>
        <v>0.16</v>
      </c>
      <c r="K57" s="573" t="s">
        <v>2086</v>
      </c>
      <c r="M57" s="625"/>
    </row>
    <row r="58" spans="1:13">
      <c r="A58" s="505"/>
      <c r="B58" s="535"/>
      <c r="C58" s="535"/>
      <c r="D58" s="540"/>
      <c r="E58" s="490"/>
      <c r="F58" s="535"/>
      <c r="G58" s="535"/>
      <c r="H58" s="535"/>
      <c r="I58" s="535"/>
      <c r="J58" s="535"/>
      <c r="K58" s="535"/>
      <c r="L58" s="493"/>
      <c r="M58" s="495"/>
    </row>
    <row r="59" spans="1:13">
      <c r="A59" s="536" t="s">
        <v>886</v>
      </c>
      <c r="B59" s="12" t="s">
        <v>260</v>
      </c>
      <c r="C59" s="12"/>
      <c r="D59" s="351">
        <v>44157</v>
      </c>
      <c r="E59" s="5">
        <v>7</v>
      </c>
      <c r="F59" s="12">
        <v>3.7</v>
      </c>
      <c r="G59" s="229">
        <v>44156</v>
      </c>
      <c r="H59" s="573">
        <v>17</v>
      </c>
      <c r="I59" s="260">
        <v>0.25</v>
      </c>
      <c r="J59" s="12">
        <f t="shared" ref="J59:J64" si="4">I59</f>
        <v>0.25</v>
      </c>
      <c r="K59" s="573" t="s">
        <v>2088</v>
      </c>
      <c r="M59" s="468"/>
    </row>
    <row r="60" spans="1:13">
      <c r="A60" s="536"/>
      <c r="B60" s="12" t="s">
        <v>228</v>
      </c>
      <c r="C60" s="12"/>
      <c r="D60" s="351">
        <v>44157</v>
      </c>
      <c r="G60" s="229">
        <v>44156</v>
      </c>
      <c r="H60" s="573">
        <v>18</v>
      </c>
      <c r="I60" s="260">
        <v>0.98</v>
      </c>
      <c r="J60" s="12">
        <f t="shared" si="4"/>
        <v>0.98</v>
      </c>
      <c r="K60" s="573" t="s">
        <v>242</v>
      </c>
      <c r="M60" s="468"/>
    </row>
    <row r="61" spans="1:13">
      <c r="A61" s="536"/>
      <c r="B61" s="12"/>
      <c r="C61" s="12"/>
      <c r="D61" s="351"/>
      <c r="G61" s="229">
        <v>44156</v>
      </c>
      <c r="H61" s="573">
        <v>19</v>
      </c>
      <c r="I61" s="260">
        <v>0.1</v>
      </c>
      <c r="J61" s="12">
        <f t="shared" si="4"/>
        <v>0.1</v>
      </c>
      <c r="K61" s="573" t="s">
        <v>2089</v>
      </c>
      <c r="M61" s="468"/>
    </row>
    <row r="62" spans="1:13">
      <c r="A62" s="536"/>
      <c r="B62" s="12"/>
      <c r="C62" s="12"/>
      <c r="D62" s="351"/>
      <c r="G62" s="229">
        <v>44157</v>
      </c>
      <c r="H62" s="573">
        <v>10</v>
      </c>
      <c r="I62" s="260">
        <v>0.36</v>
      </c>
      <c r="J62" s="12">
        <f t="shared" si="4"/>
        <v>0.36</v>
      </c>
      <c r="K62" s="573" t="s">
        <v>1339</v>
      </c>
      <c r="M62" s="468"/>
    </row>
    <row r="63" spans="1:13">
      <c r="A63" s="536"/>
      <c r="B63" s="12"/>
      <c r="C63" s="12"/>
      <c r="D63" s="351"/>
      <c r="G63" s="229">
        <v>44157</v>
      </c>
      <c r="H63" s="573">
        <v>11</v>
      </c>
      <c r="I63" s="260">
        <v>1</v>
      </c>
      <c r="J63" s="12">
        <f t="shared" si="4"/>
        <v>1</v>
      </c>
      <c r="K63" s="573" t="s">
        <v>2090</v>
      </c>
      <c r="M63" s="468"/>
    </row>
    <row r="64" spans="1:13">
      <c r="A64" s="536"/>
      <c r="B64" s="12"/>
      <c r="C64" s="12"/>
      <c r="D64" s="351"/>
      <c r="G64" s="276">
        <v>44157</v>
      </c>
      <c r="H64" s="498">
        <v>12</v>
      </c>
      <c r="I64" s="278">
        <v>0.91</v>
      </c>
      <c r="J64" s="12">
        <f t="shared" si="4"/>
        <v>0.91</v>
      </c>
      <c r="K64" s="498" t="s">
        <v>2091</v>
      </c>
      <c r="M64" s="468"/>
    </row>
    <row r="65" spans="1:13">
      <c r="A65" s="505"/>
      <c r="B65" s="535"/>
      <c r="C65" s="535"/>
      <c r="D65" s="540"/>
      <c r="E65" s="490"/>
      <c r="F65" s="535"/>
      <c r="G65" s="535"/>
      <c r="H65" s="535"/>
      <c r="I65" s="535"/>
      <c r="J65" s="535"/>
      <c r="K65" s="535"/>
      <c r="L65" s="493"/>
      <c r="M65" s="495"/>
    </row>
    <row r="66" spans="1:13" ht="29">
      <c r="A66" s="536" t="s">
        <v>1058</v>
      </c>
      <c r="B66" s="12" t="s">
        <v>332</v>
      </c>
      <c r="C66" s="12"/>
      <c r="D66" s="351">
        <v>44158</v>
      </c>
      <c r="E66" s="5">
        <v>7</v>
      </c>
      <c r="F66" s="12">
        <v>7.9</v>
      </c>
      <c r="G66" s="229">
        <v>44157</v>
      </c>
      <c r="H66" s="573">
        <v>14</v>
      </c>
      <c r="I66" s="260">
        <v>0.28999999999999998</v>
      </c>
      <c r="J66" s="12">
        <f t="shared" ref="J66:J77" si="5">I66</f>
        <v>0.28999999999999998</v>
      </c>
      <c r="K66" s="573" t="s">
        <v>2092</v>
      </c>
      <c r="L66" s="5"/>
      <c r="M66" s="474" t="s">
        <v>2093</v>
      </c>
    </row>
    <row r="67" spans="1:13">
      <c r="A67" s="536"/>
      <c r="B67" s="12" t="s">
        <v>315</v>
      </c>
      <c r="C67" s="12"/>
      <c r="D67" s="351">
        <v>44158</v>
      </c>
      <c r="G67" s="229">
        <v>44157</v>
      </c>
      <c r="H67" s="573">
        <v>15</v>
      </c>
      <c r="I67" s="260">
        <v>0.94</v>
      </c>
      <c r="J67" s="12">
        <f t="shared" si="5"/>
        <v>0.94</v>
      </c>
      <c r="K67" s="573" t="s">
        <v>2094</v>
      </c>
      <c r="M67" s="468"/>
    </row>
    <row r="68" spans="1:13">
      <c r="A68" s="536"/>
      <c r="B68" s="12" t="s">
        <v>260</v>
      </c>
      <c r="C68" s="12"/>
      <c r="D68" s="351">
        <v>44158</v>
      </c>
      <c r="G68" s="276">
        <v>44157</v>
      </c>
      <c r="H68" s="498">
        <v>16</v>
      </c>
      <c r="I68" s="278">
        <v>0</v>
      </c>
      <c r="J68" s="546">
        <f t="shared" si="5"/>
        <v>0</v>
      </c>
      <c r="K68" s="520"/>
      <c r="M68" s="468"/>
    </row>
    <row r="69" spans="1:13">
      <c r="A69" s="536"/>
      <c r="B69" s="12"/>
      <c r="C69" s="12"/>
      <c r="D69" s="351"/>
      <c r="G69" s="229">
        <v>44158</v>
      </c>
      <c r="H69" s="573">
        <v>9</v>
      </c>
      <c r="I69" s="260">
        <v>0.01</v>
      </c>
      <c r="J69" s="12">
        <f t="shared" si="5"/>
        <v>0.01</v>
      </c>
      <c r="K69" s="573" t="s">
        <v>2095</v>
      </c>
      <c r="M69" s="468"/>
    </row>
    <row r="70" spans="1:13">
      <c r="A70" s="536"/>
      <c r="B70" s="12"/>
      <c r="C70" s="12"/>
      <c r="D70" s="351"/>
      <c r="G70" s="229">
        <v>44158</v>
      </c>
      <c r="H70" s="573">
        <v>10</v>
      </c>
      <c r="I70" s="260">
        <v>0.87</v>
      </c>
      <c r="J70" s="12">
        <f t="shared" si="5"/>
        <v>0.87</v>
      </c>
      <c r="K70" s="573" t="s">
        <v>1060</v>
      </c>
      <c r="M70" s="468"/>
    </row>
    <row r="71" spans="1:13">
      <c r="A71" s="536"/>
      <c r="B71" s="12"/>
      <c r="C71" s="12"/>
      <c r="D71" s="351"/>
      <c r="G71" s="229">
        <v>44158</v>
      </c>
      <c r="H71" s="573">
        <v>11</v>
      </c>
      <c r="I71" s="260">
        <v>0.98</v>
      </c>
      <c r="J71" s="12">
        <f t="shared" si="5"/>
        <v>0.98</v>
      </c>
      <c r="K71" s="573" t="s">
        <v>1060</v>
      </c>
      <c r="M71" s="468"/>
    </row>
    <row r="72" spans="1:13">
      <c r="A72" s="536"/>
      <c r="B72" s="12"/>
      <c r="C72" s="12"/>
      <c r="D72" s="351"/>
      <c r="G72" s="276">
        <v>44158</v>
      </c>
      <c r="H72" s="498">
        <v>12</v>
      </c>
      <c r="I72" s="278">
        <v>0.99</v>
      </c>
      <c r="J72" s="546">
        <f t="shared" si="5"/>
        <v>0.99</v>
      </c>
      <c r="K72" s="573" t="s">
        <v>1060</v>
      </c>
      <c r="L72" s="281"/>
      <c r="M72" s="597"/>
    </row>
    <row r="73" spans="1:13">
      <c r="A73" s="536"/>
      <c r="B73" s="12"/>
      <c r="C73" s="12"/>
      <c r="D73" s="351"/>
      <c r="G73" s="229">
        <v>44158</v>
      </c>
      <c r="H73" s="573">
        <v>13</v>
      </c>
      <c r="I73" s="260">
        <v>0.05</v>
      </c>
      <c r="J73" s="12">
        <f t="shared" si="5"/>
        <v>0.05</v>
      </c>
      <c r="K73" s="573" t="s">
        <v>2094</v>
      </c>
      <c r="M73" s="468"/>
    </row>
    <row r="74" spans="1:13">
      <c r="A74" s="536"/>
      <c r="B74" s="12"/>
      <c r="C74" s="12"/>
      <c r="D74" s="351"/>
      <c r="G74" s="229">
        <v>44158</v>
      </c>
      <c r="H74" s="573">
        <v>15</v>
      </c>
      <c r="I74" s="260">
        <v>0.56999999999999995</v>
      </c>
      <c r="J74" s="12">
        <f t="shared" si="5"/>
        <v>0.56999999999999995</v>
      </c>
      <c r="K74" s="573" t="s">
        <v>2096</v>
      </c>
      <c r="M74" s="468"/>
    </row>
    <row r="75" spans="1:13">
      <c r="A75" s="536"/>
      <c r="B75" s="12"/>
      <c r="C75" s="12"/>
      <c r="D75" s="351"/>
      <c r="G75" s="229">
        <v>44158</v>
      </c>
      <c r="H75" s="573">
        <v>16</v>
      </c>
      <c r="I75" s="260">
        <v>1</v>
      </c>
      <c r="J75" s="12">
        <f t="shared" si="5"/>
        <v>1</v>
      </c>
      <c r="K75" s="573" t="s">
        <v>2097</v>
      </c>
      <c r="M75" s="468"/>
    </row>
    <row r="76" spans="1:13">
      <c r="A76" s="536"/>
      <c r="B76" s="12"/>
      <c r="C76" s="12"/>
      <c r="D76" s="351"/>
      <c r="G76" s="229">
        <v>44158</v>
      </c>
      <c r="H76" s="573">
        <v>17</v>
      </c>
      <c r="I76" s="260">
        <v>0.99</v>
      </c>
      <c r="J76" s="12">
        <f t="shared" si="5"/>
        <v>0.99</v>
      </c>
      <c r="K76" s="573" t="s">
        <v>2097</v>
      </c>
      <c r="M76" s="468"/>
    </row>
    <row r="77" spans="1:13">
      <c r="A77" s="536"/>
      <c r="B77" s="12"/>
      <c r="C77" s="12"/>
      <c r="D77" s="351"/>
      <c r="G77" s="276">
        <v>44158</v>
      </c>
      <c r="H77" s="498">
        <v>18</v>
      </c>
      <c r="I77" s="278">
        <v>0.75</v>
      </c>
      <c r="J77" s="546">
        <f t="shared" si="5"/>
        <v>0.75</v>
      </c>
      <c r="K77" s="498" t="s">
        <v>2098</v>
      </c>
      <c r="L77" s="281"/>
      <c r="M77" s="605"/>
    </row>
    <row r="78" spans="1:13">
      <c r="A78" s="505"/>
      <c r="B78" s="535"/>
      <c r="C78" s="535"/>
      <c r="D78" s="540"/>
      <c r="E78" s="490"/>
      <c r="F78" s="535"/>
      <c r="G78" s="535"/>
      <c r="H78" s="535"/>
      <c r="I78" s="535"/>
      <c r="J78" s="535"/>
      <c r="K78" s="535"/>
      <c r="L78" s="493"/>
      <c r="M78" s="495"/>
    </row>
    <row r="79" spans="1:13">
      <c r="A79" s="536" t="s">
        <v>1050</v>
      </c>
      <c r="B79" s="12" t="s">
        <v>332</v>
      </c>
      <c r="C79" s="12"/>
      <c r="D79" s="351">
        <v>44159</v>
      </c>
      <c r="E79" s="5">
        <v>8</v>
      </c>
      <c r="F79" s="12">
        <v>6.9</v>
      </c>
      <c r="G79" s="229">
        <v>44159</v>
      </c>
      <c r="H79" s="573">
        <v>7</v>
      </c>
      <c r="I79" s="260">
        <v>0.5</v>
      </c>
      <c r="J79" s="12">
        <f>I79</f>
        <v>0.5</v>
      </c>
      <c r="K79" s="573" t="s">
        <v>2095</v>
      </c>
      <c r="M79" s="468"/>
    </row>
    <row r="80" spans="1:13">
      <c r="A80" s="536"/>
      <c r="B80" s="12" t="s">
        <v>260</v>
      </c>
      <c r="C80" s="12"/>
      <c r="D80" s="351">
        <v>44159</v>
      </c>
      <c r="G80" s="229">
        <v>44159</v>
      </c>
      <c r="H80" s="573">
        <v>8</v>
      </c>
      <c r="I80" s="260">
        <v>0.99</v>
      </c>
      <c r="J80" s="12">
        <f>I80</f>
        <v>0.99</v>
      </c>
      <c r="K80" s="573" t="s">
        <v>242</v>
      </c>
      <c r="M80" s="468"/>
    </row>
    <row r="81" spans="1:13">
      <c r="A81" s="536"/>
      <c r="B81" s="12"/>
      <c r="C81" s="12"/>
      <c r="D81" s="351"/>
      <c r="G81" s="229">
        <v>44159</v>
      </c>
      <c r="H81" s="573">
        <v>9</v>
      </c>
      <c r="I81" s="260">
        <v>1</v>
      </c>
      <c r="J81" s="12">
        <f t="shared" ref="J81:J87" si="6">I81</f>
        <v>1</v>
      </c>
      <c r="K81" s="573" t="s">
        <v>2099</v>
      </c>
      <c r="M81" s="468"/>
    </row>
    <row r="82" spans="1:13">
      <c r="A82" s="536"/>
      <c r="B82" s="12"/>
      <c r="C82" s="12"/>
      <c r="D82" s="351"/>
      <c r="G82" s="229">
        <v>44159</v>
      </c>
      <c r="H82" s="573">
        <v>10</v>
      </c>
      <c r="I82" s="260">
        <v>0.21</v>
      </c>
      <c r="J82" s="12">
        <f t="shared" si="6"/>
        <v>0.21</v>
      </c>
      <c r="K82" s="573" t="s">
        <v>2100</v>
      </c>
      <c r="M82" s="468"/>
    </row>
    <row r="83" spans="1:13">
      <c r="A83" s="536"/>
      <c r="B83" s="12"/>
      <c r="C83" s="12"/>
      <c r="D83" s="351"/>
      <c r="G83" s="229">
        <v>44159</v>
      </c>
      <c r="H83" s="573">
        <v>11</v>
      </c>
      <c r="I83" s="260">
        <v>0.54</v>
      </c>
      <c r="J83" s="12">
        <f t="shared" si="6"/>
        <v>0.54</v>
      </c>
      <c r="K83" s="573" t="s">
        <v>2101</v>
      </c>
      <c r="M83" s="468"/>
    </row>
    <row r="84" spans="1:13">
      <c r="A84" s="536"/>
      <c r="B84" s="12"/>
      <c r="C84" s="12"/>
      <c r="D84" s="351"/>
      <c r="G84" s="229">
        <v>44159</v>
      </c>
      <c r="H84" s="573">
        <v>12</v>
      </c>
      <c r="I84" s="260">
        <v>0.99</v>
      </c>
      <c r="J84" s="12">
        <f t="shared" si="6"/>
        <v>0.99</v>
      </c>
      <c r="K84" s="573" t="s">
        <v>1055</v>
      </c>
      <c r="M84" s="468"/>
    </row>
    <row r="85" spans="1:13">
      <c r="A85" s="536"/>
      <c r="B85" s="12"/>
      <c r="C85" s="12"/>
      <c r="D85" s="351"/>
      <c r="G85" s="229">
        <v>44159</v>
      </c>
      <c r="H85" s="573">
        <v>13</v>
      </c>
      <c r="I85" s="260">
        <v>1</v>
      </c>
      <c r="J85" s="12">
        <f t="shared" si="6"/>
        <v>1</v>
      </c>
      <c r="K85" s="573" t="s">
        <v>1055</v>
      </c>
      <c r="M85" s="468"/>
    </row>
    <row r="86" spans="1:13">
      <c r="A86" s="536"/>
      <c r="B86" s="12"/>
      <c r="C86" s="12"/>
      <c r="D86" s="351"/>
      <c r="G86" s="229">
        <v>44159</v>
      </c>
      <c r="H86" s="573">
        <v>14</v>
      </c>
      <c r="I86" s="260">
        <v>1</v>
      </c>
      <c r="J86" s="12">
        <f t="shared" si="6"/>
        <v>1</v>
      </c>
      <c r="K86" s="573" t="s">
        <v>2099</v>
      </c>
      <c r="M86" s="468"/>
    </row>
    <row r="87" spans="1:13">
      <c r="A87" s="536"/>
      <c r="B87" s="12"/>
      <c r="C87" s="12"/>
      <c r="D87" s="351"/>
      <c r="G87" s="229">
        <v>44159</v>
      </c>
      <c r="H87" s="573">
        <v>15</v>
      </c>
      <c r="I87" s="260">
        <v>0.6</v>
      </c>
      <c r="J87" s="12">
        <f t="shared" si="6"/>
        <v>0.6</v>
      </c>
      <c r="K87" s="573" t="s">
        <v>2102</v>
      </c>
      <c r="M87" s="468"/>
    </row>
    <row r="88" spans="1:13">
      <c r="A88" s="505"/>
      <c r="B88" s="535"/>
      <c r="C88" s="535"/>
      <c r="D88" s="540"/>
      <c r="E88" s="490"/>
      <c r="F88" s="535"/>
      <c r="G88" s="535"/>
      <c r="H88" s="535"/>
      <c r="I88" s="535"/>
      <c r="J88" s="535"/>
      <c r="K88" s="535"/>
      <c r="L88" s="493"/>
      <c r="M88" s="495"/>
    </row>
    <row r="89" spans="1:13" ht="25">
      <c r="A89" s="536" t="s">
        <v>936</v>
      </c>
      <c r="B89" s="12" t="s">
        <v>260</v>
      </c>
      <c r="C89" s="12"/>
      <c r="D89" s="351">
        <v>44161</v>
      </c>
      <c r="E89" s="5">
        <v>3</v>
      </c>
      <c r="F89" s="12">
        <v>2</v>
      </c>
      <c r="G89" s="229">
        <v>44161</v>
      </c>
      <c r="H89" s="573">
        <v>9</v>
      </c>
      <c r="I89" s="260">
        <v>0.69</v>
      </c>
      <c r="J89" s="12">
        <f>I89</f>
        <v>0.69</v>
      </c>
      <c r="K89" s="580" t="s">
        <v>2103</v>
      </c>
      <c r="M89" s="468"/>
    </row>
    <row r="90" spans="1:13">
      <c r="A90" s="536"/>
      <c r="B90" s="12"/>
      <c r="C90" s="12"/>
      <c r="D90" s="351"/>
      <c r="G90" s="229">
        <v>44161</v>
      </c>
      <c r="H90" s="573">
        <v>10</v>
      </c>
      <c r="I90" s="260">
        <v>0.99</v>
      </c>
      <c r="J90" s="12">
        <f>I90</f>
        <v>0.99</v>
      </c>
      <c r="K90" s="573" t="s">
        <v>2104</v>
      </c>
      <c r="M90" s="468"/>
    </row>
    <row r="91" spans="1:13">
      <c r="A91" s="536"/>
      <c r="B91" s="12"/>
      <c r="C91" s="12"/>
      <c r="D91" s="351"/>
      <c r="G91" s="229">
        <v>44161</v>
      </c>
      <c r="H91" s="573">
        <v>11</v>
      </c>
      <c r="I91" s="260">
        <v>0.3</v>
      </c>
      <c r="J91" s="12">
        <f>I91</f>
        <v>0.3</v>
      </c>
      <c r="K91" s="573" t="s">
        <v>2105</v>
      </c>
      <c r="M91" s="468"/>
    </row>
    <row r="92" spans="1:13" ht="29">
      <c r="A92" s="552" t="s">
        <v>1181</v>
      </c>
      <c r="B92" s="475" t="s">
        <v>2106</v>
      </c>
      <c r="C92" s="487"/>
      <c r="D92" s="542">
        <v>44161</v>
      </c>
      <c r="E92" s="471">
        <v>2</v>
      </c>
      <c r="F92" s="487">
        <v>2.2000000000000002</v>
      </c>
      <c r="G92" s="574">
        <v>44161</v>
      </c>
      <c r="H92" s="575">
        <v>12</v>
      </c>
      <c r="I92" s="607">
        <v>0.82</v>
      </c>
      <c r="J92" s="487">
        <f>I92</f>
        <v>0.82</v>
      </c>
      <c r="K92" s="575" t="s">
        <v>2107</v>
      </c>
      <c r="L92" s="577"/>
      <c r="M92" s="476" t="s">
        <v>1207</v>
      </c>
    </row>
    <row r="93" spans="1:13">
      <c r="A93" s="536"/>
      <c r="B93" s="12"/>
      <c r="C93" s="12"/>
      <c r="D93" s="351"/>
      <c r="G93" s="276">
        <v>44161</v>
      </c>
      <c r="H93" s="498">
        <v>13</v>
      </c>
      <c r="I93" s="278">
        <v>0.97</v>
      </c>
      <c r="J93" s="546">
        <f>I93</f>
        <v>0.97</v>
      </c>
      <c r="K93" s="498" t="s">
        <v>2108</v>
      </c>
      <c r="M93" s="468"/>
    </row>
    <row r="94" spans="1:13">
      <c r="A94" s="505"/>
      <c r="B94" s="535"/>
      <c r="C94" s="535"/>
      <c r="D94" s="540"/>
      <c r="E94" s="490"/>
      <c r="F94" s="535"/>
      <c r="G94" s="490"/>
      <c r="H94" s="490"/>
      <c r="I94" s="608"/>
      <c r="J94" s="535"/>
      <c r="K94" s="490"/>
      <c r="L94" s="493"/>
      <c r="M94" s="495"/>
    </row>
    <row r="95" spans="1:13">
      <c r="A95" s="536" t="s">
        <v>910</v>
      </c>
      <c r="B95" s="12" t="s">
        <v>332</v>
      </c>
      <c r="C95" s="12"/>
      <c r="D95" s="351">
        <v>44162</v>
      </c>
      <c r="E95" s="5">
        <v>6</v>
      </c>
      <c r="F95" s="12">
        <v>4.4000000000000004</v>
      </c>
      <c r="G95" s="229">
        <v>44161</v>
      </c>
      <c r="H95" s="573">
        <v>14</v>
      </c>
      <c r="I95" s="260">
        <v>0.99</v>
      </c>
      <c r="J95" s="12">
        <f>I95</f>
        <v>0.99</v>
      </c>
      <c r="K95" s="573" t="s">
        <v>242</v>
      </c>
      <c r="M95" s="468"/>
    </row>
    <row r="96" spans="1:13">
      <c r="A96" s="536"/>
      <c r="B96" s="12" t="s">
        <v>388</v>
      </c>
      <c r="C96" s="12"/>
      <c r="D96" s="351">
        <v>44162</v>
      </c>
      <c r="G96" s="229">
        <v>44161</v>
      </c>
      <c r="H96" s="573">
        <v>15</v>
      </c>
      <c r="I96" s="260">
        <v>0.33</v>
      </c>
      <c r="J96" s="12">
        <f>I96</f>
        <v>0.33</v>
      </c>
      <c r="K96" s="573" t="s">
        <v>2109</v>
      </c>
      <c r="M96" s="579"/>
    </row>
    <row r="97" spans="1:13">
      <c r="A97" s="536"/>
      <c r="B97" s="12" t="s">
        <v>334</v>
      </c>
      <c r="C97" s="12"/>
      <c r="D97" s="351">
        <v>44162</v>
      </c>
      <c r="G97" s="229">
        <v>44162</v>
      </c>
      <c r="H97" s="573">
        <v>11</v>
      </c>
      <c r="I97" s="260">
        <v>0.17</v>
      </c>
      <c r="J97" s="12">
        <f t="shared" ref="J97:J99" si="7">I97</f>
        <v>0.17</v>
      </c>
      <c r="K97" s="573" t="s">
        <v>2110</v>
      </c>
      <c r="M97" s="468"/>
    </row>
    <row r="98" spans="1:13">
      <c r="A98" s="536"/>
      <c r="B98" s="12"/>
      <c r="C98" s="12"/>
      <c r="D98" s="351"/>
      <c r="G98" s="229">
        <v>44162</v>
      </c>
      <c r="H98" s="573">
        <v>12</v>
      </c>
      <c r="I98" s="260">
        <v>0.98</v>
      </c>
      <c r="J98" s="12">
        <f t="shared" si="7"/>
        <v>0.98</v>
      </c>
      <c r="K98" s="573" t="s">
        <v>1192</v>
      </c>
      <c r="M98" s="468"/>
    </row>
    <row r="99" spans="1:13">
      <c r="A99" s="536"/>
      <c r="B99" s="12"/>
      <c r="C99" s="12"/>
      <c r="D99" s="351"/>
      <c r="G99" s="229">
        <v>44162</v>
      </c>
      <c r="H99" s="573">
        <v>13</v>
      </c>
      <c r="I99" s="260">
        <v>1</v>
      </c>
      <c r="J99" s="12">
        <f t="shared" si="7"/>
        <v>1</v>
      </c>
      <c r="K99" s="573" t="s">
        <v>1192</v>
      </c>
      <c r="M99" s="468"/>
    </row>
    <row r="100" spans="1:13">
      <c r="A100" s="536"/>
      <c r="B100" s="12"/>
      <c r="C100" s="12"/>
      <c r="D100" s="351"/>
      <c r="G100" s="229">
        <v>44162</v>
      </c>
      <c r="H100" s="573">
        <v>14</v>
      </c>
      <c r="I100" s="260">
        <v>0.71</v>
      </c>
      <c r="J100" s="12">
        <f>I100</f>
        <v>0.71</v>
      </c>
      <c r="K100" s="573" t="s">
        <v>2111</v>
      </c>
      <c r="M100" s="468"/>
    </row>
    <row r="101" spans="1:13">
      <c r="A101" s="536"/>
      <c r="B101" s="12"/>
      <c r="C101" s="12"/>
      <c r="D101" s="351"/>
      <c r="M101" s="468"/>
    </row>
    <row r="102" spans="1:13">
      <c r="A102" s="552" t="s">
        <v>914</v>
      </c>
      <c r="B102" s="487" t="s">
        <v>332</v>
      </c>
      <c r="C102" s="487"/>
      <c r="D102" s="542">
        <v>44162</v>
      </c>
      <c r="E102" s="471">
        <v>6.5</v>
      </c>
      <c r="F102" s="487">
        <v>4.7</v>
      </c>
      <c r="G102" s="574">
        <v>44162</v>
      </c>
      <c r="H102" s="575">
        <v>17</v>
      </c>
      <c r="I102" s="607">
        <v>0.85</v>
      </c>
      <c r="J102" s="487">
        <f>I102</f>
        <v>0.85</v>
      </c>
      <c r="K102" s="575" t="s">
        <v>2112</v>
      </c>
      <c r="L102" s="471"/>
      <c r="M102" s="473" t="s">
        <v>2113</v>
      </c>
    </row>
    <row r="103" spans="1:13">
      <c r="A103" s="536"/>
      <c r="B103" s="12" t="s">
        <v>260</v>
      </c>
      <c r="C103" s="12"/>
      <c r="D103" s="351">
        <v>44163</v>
      </c>
      <c r="G103" s="276">
        <v>44162</v>
      </c>
      <c r="H103" s="498">
        <v>18</v>
      </c>
      <c r="I103" s="278">
        <v>0.99</v>
      </c>
      <c r="J103" s="546">
        <f>I103</f>
        <v>0.99</v>
      </c>
      <c r="K103" s="498" t="s">
        <v>916</v>
      </c>
      <c r="L103" s="281"/>
      <c r="M103" s="605"/>
    </row>
    <row r="104" spans="1:13">
      <c r="A104" s="536"/>
      <c r="B104" s="12"/>
      <c r="C104" s="12"/>
      <c r="D104" s="351"/>
      <c r="G104" s="229">
        <v>44162</v>
      </c>
      <c r="H104" s="573">
        <v>19</v>
      </c>
      <c r="I104" s="260">
        <v>0.99</v>
      </c>
      <c r="J104" s="12">
        <f>I104</f>
        <v>0.99</v>
      </c>
      <c r="K104" s="573" t="s">
        <v>916</v>
      </c>
      <c r="M104" s="468"/>
    </row>
    <row r="105" spans="1:13">
      <c r="A105" s="536"/>
      <c r="B105" s="12"/>
      <c r="C105" s="12"/>
      <c r="D105" s="351"/>
      <c r="G105" s="229">
        <v>44162</v>
      </c>
      <c r="H105" s="573">
        <v>20</v>
      </c>
      <c r="I105" s="260">
        <v>0.99</v>
      </c>
      <c r="J105" s="12">
        <f t="shared" ref="J105:J112" si="8">I105</f>
        <v>0.99</v>
      </c>
      <c r="K105" s="573" t="s">
        <v>916</v>
      </c>
      <c r="M105" s="468"/>
    </row>
    <row r="106" spans="1:13">
      <c r="A106" s="536"/>
      <c r="B106" s="12"/>
      <c r="C106" s="12"/>
      <c r="D106" s="351"/>
      <c r="G106" s="276">
        <v>44162</v>
      </c>
      <c r="H106" s="498">
        <v>21</v>
      </c>
      <c r="I106" s="278">
        <v>0.44</v>
      </c>
      <c r="J106" s="12">
        <f t="shared" si="8"/>
        <v>0.44</v>
      </c>
      <c r="K106" s="498" t="s">
        <v>2114</v>
      </c>
      <c r="L106" s="281"/>
      <c r="M106" s="605"/>
    </row>
    <row r="107" spans="1:13">
      <c r="A107" s="536"/>
      <c r="B107" s="12"/>
      <c r="C107" s="12"/>
      <c r="D107" s="351"/>
      <c r="G107" s="276">
        <v>44163</v>
      </c>
      <c r="H107" s="498">
        <v>9</v>
      </c>
      <c r="I107" s="278">
        <v>0</v>
      </c>
      <c r="J107" s="12">
        <f t="shared" si="8"/>
        <v>0</v>
      </c>
      <c r="K107" s="498"/>
      <c r="L107" s="281"/>
      <c r="M107" s="606"/>
    </row>
    <row r="108" spans="1:13">
      <c r="A108" s="536"/>
      <c r="B108" s="12"/>
      <c r="C108" s="12"/>
      <c r="D108" s="351"/>
      <c r="G108" s="229">
        <v>44163</v>
      </c>
      <c r="H108" s="573">
        <v>10</v>
      </c>
      <c r="I108" s="260">
        <v>0.04</v>
      </c>
      <c r="J108" s="12">
        <f t="shared" si="8"/>
        <v>0.04</v>
      </c>
      <c r="K108" s="573" t="s">
        <v>1345</v>
      </c>
      <c r="M108" s="468"/>
    </row>
    <row r="109" spans="1:13">
      <c r="A109" s="536"/>
      <c r="B109" s="12"/>
      <c r="C109" s="12"/>
      <c r="D109" s="351"/>
      <c r="G109" s="229">
        <v>44163</v>
      </c>
      <c r="H109" s="573">
        <v>11</v>
      </c>
      <c r="I109" s="260">
        <v>0.97</v>
      </c>
      <c r="J109" s="12">
        <f t="shared" si="8"/>
        <v>0.97</v>
      </c>
      <c r="K109" s="573" t="s">
        <v>2115</v>
      </c>
      <c r="M109" s="468"/>
    </row>
    <row r="110" spans="1:13">
      <c r="A110" s="536"/>
      <c r="B110" s="12"/>
      <c r="C110" s="12"/>
      <c r="D110" s="351"/>
      <c r="G110" s="276">
        <v>44163</v>
      </c>
      <c r="H110" s="498">
        <v>12</v>
      </c>
      <c r="I110" s="278">
        <v>0.36</v>
      </c>
      <c r="J110" s="12">
        <f t="shared" si="8"/>
        <v>0.36</v>
      </c>
      <c r="K110" s="498" t="s">
        <v>2114</v>
      </c>
      <c r="L110" s="281"/>
      <c r="M110" s="605"/>
    </row>
    <row r="111" spans="1:13">
      <c r="A111" s="536"/>
      <c r="B111" s="12"/>
      <c r="C111" s="12"/>
      <c r="D111" s="351"/>
      <c r="G111" s="229">
        <v>44163</v>
      </c>
      <c r="H111" s="573">
        <v>18</v>
      </c>
      <c r="I111" s="260">
        <v>0.31</v>
      </c>
      <c r="J111" s="12">
        <f t="shared" si="8"/>
        <v>0.31</v>
      </c>
      <c r="K111" s="573" t="s">
        <v>2116</v>
      </c>
      <c r="M111" s="468"/>
    </row>
    <row r="112" spans="1:13">
      <c r="A112" s="536"/>
      <c r="B112" s="12"/>
      <c r="C112" s="12"/>
      <c r="D112" s="351"/>
      <c r="G112" s="229">
        <v>44163</v>
      </c>
      <c r="H112" s="573">
        <v>19</v>
      </c>
      <c r="I112" s="260">
        <v>0.95</v>
      </c>
      <c r="J112" s="12">
        <f t="shared" si="8"/>
        <v>0.95</v>
      </c>
      <c r="K112" s="573" t="s">
        <v>2117</v>
      </c>
      <c r="M112" s="468"/>
    </row>
    <row r="113" spans="1:13">
      <c r="A113" s="505"/>
      <c r="B113" s="535"/>
      <c r="C113" s="535"/>
      <c r="D113" s="540"/>
      <c r="E113" s="490"/>
      <c r="F113" s="535"/>
      <c r="G113" s="535"/>
      <c r="H113" s="535"/>
      <c r="I113" s="535"/>
      <c r="J113" s="535"/>
      <c r="K113" s="535"/>
      <c r="L113" s="493"/>
      <c r="M113" s="495"/>
    </row>
    <row r="114" spans="1:13">
      <c r="A114" s="578" t="s">
        <v>919</v>
      </c>
      <c r="B114" s="12" t="s">
        <v>260</v>
      </c>
      <c r="C114" s="12"/>
      <c r="D114" s="351">
        <v>44164</v>
      </c>
      <c r="E114" s="5">
        <v>7.5</v>
      </c>
      <c r="F114" s="12">
        <v>7.6</v>
      </c>
      <c r="G114" s="229">
        <v>44164</v>
      </c>
      <c r="H114" s="573">
        <v>8</v>
      </c>
      <c r="I114" s="260">
        <v>0.15</v>
      </c>
      <c r="J114" s="12">
        <f>I114</f>
        <v>0.15</v>
      </c>
      <c r="K114" s="573" t="s">
        <v>1345</v>
      </c>
      <c r="M114" s="468"/>
    </row>
    <row r="115" spans="1:13">
      <c r="A115" s="536"/>
      <c r="G115" s="229">
        <v>44164</v>
      </c>
      <c r="H115" s="573">
        <v>9</v>
      </c>
      <c r="I115" s="260">
        <v>0.98</v>
      </c>
      <c r="J115" s="12">
        <f>I115</f>
        <v>0.98</v>
      </c>
      <c r="K115" s="573" t="s">
        <v>242</v>
      </c>
      <c r="M115" s="468"/>
    </row>
    <row r="116" spans="1:13">
      <c r="A116" s="536"/>
      <c r="G116" s="229">
        <v>44164</v>
      </c>
      <c r="H116" s="573">
        <v>10</v>
      </c>
      <c r="I116" s="260">
        <v>0.17</v>
      </c>
      <c r="J116" s="12">
        <f t="shared" ref="J116:J124" si="9">I116</f>
        <v>0.17</v>
      </c>
      <c r="K116" s="573" t="s">
        <v>2118</v>
      </c>
      <c r="M116" s="468"/>
    </row>
    <row r="117" spans="1:13">
      <c r="A117" s="536"/>
      <c r="G117" s="229">
        <v>44164</v>
      </c>
      <c r="H117" s="573">
        <v>11</v>
      </c>
      <c r="I117" s="260">
        <v>0.41</v>
      </c>
      <c r="J117" s="12">
        <f t="shared" si="9"/>
        <v>0.41</v>
      </c>
      <c r="K117" s="573" t="s">
        <v>2119</v>
      </c>
      <c r="M117" s="468"/>
    </row>
    <row r="118" spans="1:13">
      <c r="A118" s="536"/>
      <c r="G118" s="229">
        <v>44164</v>
      </c>
      <c r="H118" s="573">
        <v>12</v>
      </c>
      <c r="I118" s="260">
        <v>0.85</v>
      </c>
      <c r="J118" s="12">
        <f t="shared" si="9"/>
        <v>0.85</v>
      </c>
      <c r="K118" s="573" t="s">
        <v>2120</v>
      </c>
      <c r="M118" s="468"/>
    </row>
    <row r="119" spans="1:13">
      <c r="A119" s="536"/>
      <c r="G119" s="229">
        <v>44164</v>
      </c>
      <c r="H119" s="573">
        <v>13</v>
      </c>
      <c r="I119" s="260">
        <v>0.4</v>
      </c>
      <c r="J119" s="12">
        <f t="shared" si="9"/>
        <v>0.4</v>
      </c>
      <c r="K119" s="573" t="s">
        <v>2121</v>
      </c>
      <c r="M119" s="468"/>
    </row>
    <row r="120" spans="1:13">
      <c r="A120" s="536"/>
      <c r="G120" s="229">
        <v>44164</v>
      </c>
      <c r="H120" s="573">
        <v>14</v>
      </c>
      <c r="I120" s="260">
        <v>0.16</v>
      </c>
      <c r="J120" s="12">
        <f t="shared" si="9"/>
        <v>0.16</v>
      </c>
      <c r="K120" s="573" t="s">
        <v>2122</v>
      </c>
      <c r="M120" s="468"/>
    </row>
    <row r="121" spans="1:13">
      <c r="A121" s="536"/>
      <c r="G121" s="229">
        <v>44164</v>
      </c>
      <c r="H121" s="573">
        <v>15</v>
      </c>
      <c r="I121" s="260">
        <v>1</v>
      </c>
      <c r="J121" s="12">
        <f t="shared" si="9"/>
        <v>1</v>
      </c>
      <c r="K121" s="573" t="s">
        <v>242</v>
      </c>
      <c r="M121" s="468"/>
    </row>
    <row r="122" spans="1:13">
      <c r="A122" s="536"/>
      <c r="G122" s="229">
        <v>44164</v>
      </c>
      <c r="H122" s="573">
        <v>16</v>
      </c>
      <c r="I122" s="260">
        <v>0.99</v>
      </c>
      <c r="J122" s="12">
        <f t="shared" si="9"/>
        <v>0.99</v>
      </c>
      <c r="K122" s="573" t="s">
        <v>242</v>
      </c>
      <c r="M122" s="468"/>
    </row>
    <row r="123" spans="1:13">
      <c r="A123" s="536"/>
      <c r="G123" s="229">
        <v>44164</v>
      </c>
      <c r="H123" s="573">
        <v>17</v>
      </c>
      <c r="I123" s="260">
        <v>0.98</v>
      </c>
      <c r="J123" s="12">
        <f t="shared" si="9"/>
        <v>0.98</v>
      </c>
      <c r="K123" s="498" t="s">
        <v>2123</v>
      </c>
      <c r="M123" s="468"/>
    </row>
    <row r="124" spans="1:13">
      <c r="A124" s="536"/>
      <c r="G124" s="229">
        <v>44164</v>
      </c>
      <c r="H124" s="573">
        <v>18</v>
      </c>
      <c r="I124" s="260">
        <v>0.8</v>
      </c>
      <c r="J124" s="12">
        <f t="shared" si="9"/>
        <v>0.8</v>
      </c>
      <c r="K124" s="573" t="s">
        <v>2124</v>
      </c>
      <c r="M124" s="468"/>
    </row>
    <row r="125" spans="1:13">
      <c r="A125" s="505"/>
      <c r="B125" s="490"/>
      <c r="C125" s="490"/>
      <c r="D125" s="535"/>
      <c r="G125" s="581">
        <v>44164</v>
      </c>
      <c r="H125" s="582">
        <v>19</v>
      </c>
      <c r="I125" s="260">
        <v>0.55000000000000004</v>
      </c>
      <c r="J125" s="12">
        <f>I125</f>
        <v>0.55000000000000004</v>
      </c>
      <c r="K125" s="582" t="s">
        <v>1602</v>
      </c>
      <c r="L125" s="493"/>
      <c r="M125" s="495"/>
    </row>
    <row r="126" spans="1:13" ht="36">
      <c r="E126" s="369" t="s">
        <v>464</v>
      </c>
      <c r="F126" s="519">
        <f>SUM(F2:F125)</f>
        <v>75.22</v>
      </c>
      <c r="I126" s="499" t="s">
        <v>234</v>
      </c>
      <c r="J126" s="519">
        <f>SUM(J2:J125)</f>
        <v>73.099999999999966</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7" sqref="M27"/>
    </sheetView>
  </sheetViews>
  <sheetFormatPr baseColWidth="10" defaultColWidth="8.7265625" defaultRowHeight="14.5"/>
  <cols>
    <col min="1" max="1" width="11.1796875" customWidth="1"/>
    <col min="2" max="2" width="9.81640625" bestFit="1" customWidth="1"/>
    <col min="3" max="3" width="12.54296875" bestFit="1" customWidth="1"/>
    <col min="4" max="4" width="11.7265625" bestFit="1" customWidth="1"/>
    <col min="10" max="10" width="13.1796875" customWidth="1"/>
    <col min="11" max="11" width="15.1796875" customWidth="1"/>
    <col min="12" max="12" width="16.26953125" customWidth="1"/>
    <col min="13" max="13" width="23.26953125" customWidth="1"/>
  </cols>
  <sheetData>
    <row r="1" spans="1:13" ht="36">
      <c r="A1" s="395" t="s">
        <v>212</v>
      </c>
      <c r="B1" s="89" t="s">
        <v>213</v>
      </c>
      <c r="C1" s="89" t="s">
        <v>214</v>
      </c>
      <c r="D1" s="89" t="s">
        <v>215</v>
      </c>
      <c r="E1" s="396" t="s">
        <v>1350</v>
      </c>
      <c r="F1" s="397" t="s">
        <v>2029</v>
      </c>
      <c r="G1" s="396" t="s">
        <v>217</v>
      </c>
      <c r="H1" s="396" t="s">
        <v>1328</v>
      </c>
      <c r="I1" s="396" t="s">
        <v>236</v>
      </c>
      <c r="J1" s="398" t="s">
        <v>220</v>
      </c>
      <c r="K1" s="481" t="s">
        <v>2125</v>
      </c>
      <c r="L1" s="576" t="s">
        <v>223</v>
      </c>
      <c r="M1" s="396" t="s">
        <v>1355</v>
      </c>
    </row>
    <row r="2" spans="1:13">
      <c r="A2" s="773" t="s">
        <v>77</v>
      </c>
      <c r="B2" s="773" t="s">
        <v>260</v>
      </c>
      <c r="C2" s="773" t="s">
        <v>1357</v>
      </c>
      <c r="D2" s="601">
        <v>44179</v>
      </c>
      <c r="E2" s="600"/>
      <c r="F2" s="600"/>
      <c r="G2" s="600"/>
      <c r="H2" s="600"/>
      <c r="I2" s="600"/>
      <c r="J2" s="600"/>
      <c r="K2" s="600"/>
      <c r="L2" s="600" t="s">
        <v>95</v>
      </c>
      <c r="M2" s="600"/>
    </row>
    <row r="3" spans="1:13">
      <c r="A3" s="773" t="s">
        <v>67</v>
      </c>
      <c r="B3" s="773" t="s">
        <v>260</v>
      </c>
      <c r="C3" s="773" t="s">
        <v>1357</v>
      </c>
      <c r="D3" s="601">
        <v>44182</v>
      </c>
      <c r="E3" s="600"/>
      <c r="F3" s="600"/>
      <c r="G3" s="600"/>
      <c r="H3" s="600"/>
      <c r="I3" s="600"/>
      <c r="J3" s="600"/>
      <c r="K3" s="600"/>
      <c r="L3" s="600" t="s">
        <v>95</v>
      </c>
      <c r="M3" s="600"/>
    </row>
    <row r="4" spans="1:13">
      <c r="A4" s="773" t="s">
        <v>63</v>
      </c>
      <c r="B4" s="773" t="s">
        <v>260</v>
      </c>
      <c r="C4" s="773" t="s">
        <v>1357</v>
      </c>
      <c r="D4" s="601">
        <v>44183</v>
      </c>
      <c r="E4" s="600"/>
      <c r="F4" s="600"/>
      <c r="G4" s="600"/>
      <c r="H4" s="600"/>
      <c r="I4" s="600"/>
      <c r="J4" s="600"/>
      <c r="K4" s="600"/>
      <c r="L4" s="600" t="s">
        <v>95</v>
      </c>
      <c r="M4" s="600"/>
    </row>
    <row r="5" spans="1:13">
      <c r="A5" s="773" t="s">
        <v>128</v>
      </c>
      <c r="B5" s="773" t="s">
        <v>260</v>
      </c>
      <c r="C5" s="773" t="s">
        <v>1357</v>
      </c>
      <c r="D5" s="601">
        <v>44184</v>
      </c>
      <c r="E5" s="600"/>
      <c r="F5" s="600"/>
      <c r="G5" s="600"/>
      <c r="H5" s="600"/>
      <c r="I5" s="600"/>
      <c r="J5" s="600"/>
      <c r="K5" s="600"/>
      <c r="L5" s="600" t="s">
        <v>95</v>
      </c>
      <c r="M5" s="600"/>
    </row>
    <row r="6" spans="1:13">
      <c r="A6" s="773" t="s">
        <v>145</v>
      </c>
      <c r="B6" s="773" t="s">
        <v>260</v>
      </c>
      <c r="C6" s="773" t="s">
        <v>1357</v>
      </c>
      <c r="D6" s="601">
        <v>44187</v>
      </c>
      <c r="E6" s="600"/>
      <c r="F6" s="600"/>
      <c r="G6" s="600"/>
      <c r="H6" s="600"/>
      <c r="I6" s="600"/>
      <c r="J6" s="600"/>
      <c r="K6" s="600"/>
      <c r="L6" s="600" t="s">
        <v>95</v>
      </c>
      <c r="M6" s="600"/>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pane ySplit="1" topLeftCell="A2" activePane="bottomLeft" state="frozen"/>
      <selection pane="bottomLeft" activeCell="G33" sqref="G33"/>
    </sheetView>
  </sheetViews>
  <sheetFormatPr baseColWidth="10" defaultColWidth="8.7265625" defaultRowHeight="14.5"/>
  <cols>
    <col min="1" max="1" width="14.26953125" bestFit="1" customWidth="1"/>
    <col min="2" max="2" width="9.81640625" bestFit="1" customWidth="1"/>
    <col min="3" max="3" width="12.54296875" bestFit="1" customWidth="1"/>
    <col min="4" max="4" width="13.7265625" bestFit="1" customWidth="1"/>
    <col min="6" max="6" width="16.54296875" style="12" customWidth="1"/>
    <col min="7" max="7" width="13.7265625" style="12" customWidth="1"/>
    <col min="8" max="8" width="8.7265625" style="12"/>
    <col min="9" max="9" width="21.54296875" customWidth="1"/>
    <col min="10" max="10" width="26.26953125" style="363" customWidth="1"/>
    <col min="11" max="11" width="18" customWidth="1"/>
    <col min="12" max="12" width="35.1796875" customWidth="1"/>
  </cols>
  <sheetData>
    <row r="1" spans="1:12" ht="43.5">
      <c r="A1" s="395" t="s">
        <v>212</v>
      </c>
      <c r="B1" s="89" t="s">
        <v>213</v>
      </c>
      <c r="C1" s="89" t="s">
        <v>214</v>
      </c>
      <c r="D1" s="89" t="s">
        <v>215</v>
      </c>
      <c r="E1" s="396" t="s">
        <v>216</v>
      </c>
      <c r="F1" s="396" t="s">
        <v>217</v>
      </c>
      <c r="G1" s="631" t="s">
        <v>1241</v>
      </c>
      <c r="H1" s="689" t="s">
        <v>219</v>
      </c>
      <c r="I1" s="398" t="s">
        <v>220</v>
      </c>
      <c r="J1" s="481" t="s">
        <v>1242</v>
      </c>
      <c r="K1" s="396" t="s">
        <v>223</v>
      </c>
      <c r="L1" s="396" t="s">
        <v>224</v>
      </c>
    </row>
    <row r="2" spans="1:12">
      <c r="A2" s="467" t="s">
        <v>1145</v>
      </c>
      <c r="B2" s="546" t="s">
        <v>1014</v>
      </c>
      <c r="C2" s="218"/>
      <c r="D2" s="218">
        <v>44136</v>
      </c>
      <c r="E2" s="252"/>
      <c r="F2" s="559">
        <v>44136</v>
      </c>
      <c r="G2" s="560">
        <v>6.9444444444444434E-2</v>
      </c>
      <c r="H2" s="560">
        <v>6.9444444444444434E-2</v>
      </c>
      <c r="I2" s="355">
        <f t="shared" ref="I2:I9" si="0">G2</f>
        <v>6.9444444444444434E-2</v>
      </c>
      <c r="J2" s="565" t="s">
        <v>2126</v>
      </c>
      <c r="K2" s="12"/>
      <c r="L2" s="468"/>
    </row>
    <row r="3" spans="1:12">
      <c r="A3" s="459" t="s">
        <v>1588</v>
      </c>
      <c r="B3" s="460" t="s">
        <v>2127</v>
      </c>
      <c r="C3" s="461"/>
      <c r="D3" s="461">
        <v>44137</v>
      </c>
      <c r="E3" s="463"/>
      <c r="F3" s="561">
        <v>44137</v>
      </c>
      <c r="G3" s="562">
        <v>2.7777777777777776E-2</v>
      </c>
      <c r="H3" s="562">
        <v>2.7777777777777776E-2</v>
      </c>
      <c r="I3" s="583">
        <f t="shared" si="0"/>
        <v>2.7777777777777776E-2</v>
      </c>
      <c r="J3" s="566" t="s">
        <v>2128</v>
      </c>
      <c r="K3" s="460"/>
      <c r="L3" s="464"/>
    </row>
    <row r="4" spans="1:12">
      <c r="A4" s="512"/>
      <c r="B4" s="513"/>
      <c r="C4" s="491"/>
      <c r="D4" s="491"/>
      <c r="E4" s="515"/>
      <c r="F4" s="563">
        <v>44137</v>
      </c>
      <c r="G4" s="564">
        <v>8.6805555555555566E-2</v>
      </c>
      <c r="H4" s="564">
        <v>8.6805555555555566E-2</v>
      </c>
      <c r="I4" s="538">
        <f t="shared" si="0"/>
        <v>8.6805555555555566E-2</v>
      </c>
      <c r="J4" s="568" t="s">
        <v>2129</v>
      </c>
      <c r="K4" s="513"/>
      <c r="L4" s="516"/>
    </row>
    <row r="5" spans="1:12">
      <c r="A5" s="467" t="s">
        <v>949</v>
      </c>
      <c r="B5" s="12" t="s">
        <v>332</v>
      </c>
      <c r="C5" s="218"/>
      <c r="D5" s="351">
        <v>44137</v>
      </c>
      <c r="E5" s="458"/>
      <c r="F5" s="559">
        <v>44137</v>
      </c>
      <c r="G5" s="560">
        <v>4.5138888888888888E-2</v>
      </c>
      <c r="H5" s="560">
        <v>4.5138888888888888E-2</v>
      </c>
      <c r="I5" s="377">
        <f t="shared" si="0"/>
        <v>4.5138888888888888E-2</v>
      </c>
      <c r="J5" s="361" t="s">
        <v>2130</v>
      </c>
      <c r="K5" s="4"/>
      <c r="L5" s="466"/>
    </row>
    <row r="6" spans="1:12">
      <c r="A6" s="496"/>
      <c r="B6" s="12" t="s">
        <v>324</v>
      </c>
      <c r="C6" s="12"/>
      <c r="D6" s="351">
        <v>44138</v>
      </c>
      <c r="F6" s="559">
        <v>44137</v>
      </c>
      <c r="G6" s="560">
        <v>9.7222222222222224E-2</v>
      </c>
      <c r="H6" s="560">
        <v>9.7222222222222224E-2</v>
      </c>
      <c r="I6" s="377">
        <f t="shared" si="0"/>
        <v>9.7222222222222224E-2</v>
      </c>
      <c r="J6" s="361" t="s">
        <v>2131</v>
      </c>
      <c r="K6" s="4"/>
      <c r="L6" s="466"/>
    </row>
    <row r="7" spans="1:12">
      <c r="A7" s="496"/>
      <c r="B7" s="12" t="s">
        <v>260</v>
      </c>
      <c r="C7" s="12"/>
      <c r="D7" s="351">
        <v>44137</v>
      </c>
      <c r="F7" s="559">
        <v>44138</v>
      </c>
      <c r="G7" s="560">
        <v>1.0416666666666666E-2</v>
      </c>
      <c r="H7" s="560">
        <v>1.0416666666666666E-2</v>
      </c>
      <c r="I7" s="377">
        <f t="shared" si="0"/>
        <v>1.0416666666666666E-2</v>
      </c>
      <c r="J7" s="361" t="s">
        <v>2132</v>
      </c>
      <c r="K7" s="4"/>
      <c r="L7" s="567"/>
    </row>
    <row r="8" spans="1:12">
      <c r="A8" s="496"/>
      <c r="B8" s="12"/>
      <c r="C8" s="12"/>
      <c r="D8" s="351"/>
      <c r="F8" s="559">
        <v>44138</v>
      </c>
      <c r="G8" s="560">
        <v>6.9444444444444441E-3</v>
      </c>
      <c r="H8" s="560">
        <v>6.9444444444444441E-3</v>
      </c>
      <c r="I8" s="375">
        <f t="shared" si="0"/>
        <v>6.9444444444444441E-3</v>
      </c>
      <c r="J8" s="361" t="s">
        <v>2133</v>
      </c>
      <c r="K8" s="4"/>
      <c r="L8" s="1864"/>
    </row>
    <row r="9" spans="1:12">
      <c r="A9" s="496"/>
      <c r="B9" s="12"/>
      <c r="C9" s="12"/>
      <c r="D9" s="351"/>
      <c r="F9" s="559">
        <v>44139</v>
      </c>
      <c r="G9" s="560">
        <v>3.472222222222222E-3</v>
      </c>
      <c r="H9" s="560">
        <v>3.472222222222222E-3</v>
      </c>
      <c r="I9" s="375">
        <f t="shared" si="0"/>
        <v>3.472222222222222E-3</v>
      </c>
      <c r="J9" s="361" t="s">
        <v>2134</v>
      </c>
      <c r="K9" s="4"/>
      <c r="L9" s="1864"/>
    </row>
    <row r="10" spans="1:12">
      <c r="A10" s="518"/>
      <c r="B10" s="535"/>
      <c r="C10" s="535"/>
      <c r="D10" s="540"/>
      <c r="E10" s="534"/>
      <c r="F10" s="535"/>
      <c r="G10" s="535"/>
      <c r="H10" s="535"/>
      <c r="I10" s="513"/>
      <c r="J10" s="568"/>
      <c r="K10" s="513"/>
      <c r="L10" s="516"/>
    </row>
    <row r="11" spans="1:12">
      <c r="A11" s="467" t="s">
        <v>953</v>
      </c>
      <c r="B11" s="546" t="s">
        <v>332</v>
      </c>
      <c r="C11" s="218"/>
      <c r="D11" s="218">
        <v>44138</v>
      </c>
      <c r="E11" s="252"/>
      <c r="F11" s="218">
        <v>44138</v>
      </c>
      <c r="G11" s="560">
        <v>2.4305555555555556E-2</v>
      </c>
      <c r="H11" s="560">
        <v>2.4305555555555556E-2</v>
      </c>
      <c r="I11" s="353">
        <f t="shared" ref="I11:I25" si="1">G11</f>
        <v>2.4305555555555556E-2</v>
      </c>
      <c r="J11" s="584" t="s">
        <v>2135</v>
      </c>
      <c r="K11" s="12"/>
      <c r="L11" s="597" t="s">
        <v>2113</v>
      </c>
    </row>
    <row r="12" spans="1:12">
      <c r="A12" s="492"/>
      <c r="B12" s="489" t="s">
        <v>246</v>
      </c>
      <c r="C12" s="491"/>
      <c r="D12" s="491">
        <v>44138</v>
      </c>
      <c r="E12" s="491"/>
      <c r="F12" s="491">
        <v>44138</v>
      </c>
      <c r="G12" s="564">
        <v>0.10416666666666667</v>
      </c>
      <c r="H12" s="564">
        <v>0.10416666666666667</v>
      </c>
      <c r="I12" s="501">
        <f t="shared" si="1"/>
        <v>0.10416666666666667</v>
      </c>
      <c r="J12" s="585" t="s">
        <v>2136</v>
      </c>
      <c r="K12" s="494"/>
      <c r="L12" s="495"/>
    </row>
    <row r="13" spans="1:12">
      <c r="A13" s="496" t="s">
        <v>994</v>
      </c>
      <c r="B13" s="4" t="s">
        <v>332</v>
      </c>
      <c r="C13" s="4"/>
      <c r="D13" s="479">
        <v>44139</v>
      </c>
      <c r="F13" s="559">
        <v>44139</v>
      </c>
      <c r="G13" s="560">
        <v>4.1666666666666664E-2</v>
      </c>
      <c r="H13" s="560">
        <v>4.1666666666666664E-2</v>
      </c>
      <c r="I13" s="377">
        <f t="shared" si="1"/>
        <v>4.1666666666666664E-2</v>
      </c>
      <c r="J13" s="361" t="s">
        <v>2137</v>
      </c>
      <c r="K13" s="4"/>
      <c r="L13" s="466"/>
    </row>
    <row r="14" spans="1:12">
      <c r="A14" s="496"/>
      <c r="B14" s="4" t="s">
        <v>260</v>
      </c>
      <c r="C14" s="4"/>
      <c r="D14" s="479">
        <v>44139</v>
      </c>
      <c r="F14" s="559">
        <v>44139</v>
      </c>
      <c r="G14" s="560">
        <v>7.2916666666666671E-2</v>
      </c>
      <c r="H14" s="560">
        <v>7.2916666666666671E-2</v>
      </c>
      <c r="I14" s="377">
        <f t="shared" si="1"/>
        <v>7.2916666666666671E-2</v>
      </c>
      <c r="J14" s="361" t="s">
        <v>2138</v>
      </c>
      <c r="K14" s="4"/>
      <c r="L14" s="466"/>
    </row>
    <row r="15" spans="1:12">
      <c r="A15" s="459" t="s">
        <v>1002</v>
      </c>
      <c r="B15" s="460" t="s">
        <v>260</v>
      </c>
      <c r="C15" s="460"/>
      <c r="D15" s="480">
        <v>44140</v>
      </c>
      <c r="E15" s="460"/>
      <c r="F15" s="561">
        <v>44140</v>
      </c>
      <c r="G15" s="562">
        <v>2.4305555555555556E-2</v>
      </c>
      <c r="H15" s="562">
        <v>2.4305555555555556E-2</v>
      </c>
      <c r="I15" s="583">
        <f t="shared" si="1"/>
        <v>2.4305555555555556E-2</v>
      </c>
      <c r="J15" s="566" t="s">
        <v>2139</v>
      </c>
      <c r="K15" s="460"/>
      <c r="L15" s="554"/>
    </row>
    <row r="16" spans="1:12">
      <c r="A16" s="555"/>
      <c r="B16" s="4" t="s">
        <v>346</v>
      </c>
      <c r="C16" s="4"/>
      <c r="D16" s="479">
        <v>44140</v>
      </c>
      <c r="E16" s="4"/>
      <c r="F16" s="559">
        <v>44140</v>
      </c>
      <c r="G16" s="560">
        <v>4.8611111111111112E-2</v>
      </c>
      <c r="H16" s="560">
        <v>4.8611111111111112E-2</v>
      </c>
      <c r="I16" s="377">
        <f t="shared" si="1"/>
        <v>4.8611111111111112E-2</v>
      </c>
      <c r="J16" s="363" t="s">
        <v>2140</v>
      </c>
      <c r="K16" s="4"/>
      <c r="L16" s="556"/>
    </row>
    <row r="17" spans="1:12">
      <c r="A17" s="557"/>
      <c r="B17" s="513" t="s">
        <v>345</v>
      </c>
      <c r="C17" s="513"/>
      <c r="D17" s="514">
        <v>44140</v>
      </c>
      <c r="E17" s="513"/>
      <c r="F17" s="563">
        <v>44140</v>
      </c>
      <c r="G17" s="564">
        <v>1.3888888888888888E-2</v>
      </c>
      <c r="H17" s="564">
        <v>1.3888888888888888E-2</v>
      </c>
      <c r="I17" s="538">
        <f t="shared" si="1"/>
        <v>1.3888888888888888E-2</v>
      </c>
      <c r="J17" s="568" t="s">
        <v>2141</v>
      </c>
      <c r="K17" s="513"/>
      <c r="L17" s="558"/>
    </row>
    <row r="18" spans="1:12">
      <c r="A18" s="496" t="s">
        <v>2142</v>
      </c>
      <c r="B18" s="4" t="s">
        <v>25</v>
      </c>
      <c r="C18" s="4"/>
      <c r="D18" s="479">
        <v>44141</v>
      </c>
      <c r="F18" s="559">
        <v>44141</v>
      </c>
      <c r="G18" s="560">
        <v>5.2083333333333336E-2</v>
      </c>
      <c r="H18" s="560">
        <v>5.2083333333333336E-2</v>
      </c>
      <c r="I18" s="377">
        <f t="shared" si="1"/>
        <v>5.2083333333333336E-2</v>
      </c>
      <c r="J18" s="363" t="s">
        <v>2143</v>
      </c>
      <c r="K18" s="4"/>
      <c r="L18" s="466"/>
    </row>
    <row r="19" spans="1:12" ht="29">
      <c r="A19" s="541" t="s">
        <v>1257</v>
      </c>
      <c r="B19" s="487" t="s">
        <v>332</v>
      </c>
      <c r="C19" s="487"/>
      <c r="D19" s="542">
        <v>44141</v>
      </c>
      <c r="E19" s="471"/>
      <c r="F19" s="561">
        <v>44141</v>
      </c>
      <c r="G19" s="562">
        <v>6.9444444444444441E-3</v>
      </c>
      <c r="H19" s="562">
        <v>6.9444444444444441E-3</v>
      </c>
      <c r="I19" s="472">
        <f t="shared" si="1"/>
        <v>6.9444444444444441E-3</v>
      </c>
      <c r="J19" s="566" t="s">
        <v>2144</v>
      </c>
      <c r="K19" s="487"/>
      <c r="L19" s="476" t="s">
        <v>2145</v>
      </c>
    </row>
    <row r="20" spans="1:12">
      <c r="A20" s="518"/>
      <c r="B20" s="513" t="s">
        <v>227</v>
      </c>
      <c r="C20" s="513"/>
      <c r="D20" s="514">
        <v>44141</v>
      </c>
      <c r="E20" s="534"/>
      <c r="F20" s="563">
        <v>44141</v>
      </c>
      <c r="G20" s="564">
        <v>0.11458333333333333</v>
      </c>
      <c r="H20" s="564">
        <v>0.11458333333333333</v>
      </c>
      <c r="I20" s="564">
        <f t="shared" si="1"/>
        <v>0.11458333333333333</v>
      </c>
      <c r="J20" s="586" t="s">
        <v>2146</v>
      </c>
      <c r="K20" s="513"/>
      <c r="L20" s="571"/>
    </row>
    <row r="21" spans="1:12">
      <c r="A21" s="496" t="s">
        <v>1018</v>
      </c>
      <c r="B21" s="4" t="s">
        <v>332</v>
      </c>
      <c r="C21" s="4"/>
      <c r="D21" s="479">
        <v>44142</v>
      </c>
      <c r="F21" s="559">
        <v>44141</v>
      </c>
      <c r="G21" s="560">
        <v>6.9444444444444441E-3</v>
      </c>
      <c r="H21" s="560">
        <v>6.9444444444444441E-3</v>
      </c>
      <c r="I21" s="560">
        <f t="shared" si="1"/>
        <v>6.9444444444444441E-3</v>
      </c>
      <c r="J21" s="361" t="s">
        <v>2147</v>
      </c>
      <c r="K21" s="4"/>
      <c r="L21" s="476" t="s">
        <v>2148</v>
      </c>
    </row>
    <row r="22" spans="1:12">
      <c r="A22" s="496"/>
      <c r="B22" s="4" t="s">
        <v>346</v>
      </c>
      <c r="C22" s="4"/>
      <c r="D22" s="479">
        <v>44142</v>
      </c>
      <c r="F22" s="559">
        <v>44142</v>
      </c>
      <c r="G22" s="560">
        <v>9.7222222222222224E-2</v>
      </c>
      <c r="H22" s="560">
        <v>9.7222222222222224E-2</v>
      </c>
      <c r="I22" s="377">
        <f t="shared" si="1"/>
        <v>9.7222222222222224E-2</v>
      </c>
      <c r="J22" s="363" t="s">
        <v>2149</v>
      </c>
      <c r="K22" s="4"/>
      <c r="L22" s="466"/>
    </row>
    <row r="23" spans="1:12">
      <c r="A23" s="518"/>
      <c r="B23" s="513" t="s">
        <v>260</v>
      </c>
      <c r="C23" s="513"/>
      <c r="D23" s="514">
        <v>44143</v>
      </c>
      <c r="E23" s="534"/>
      <c r="F23" s="563">
        <v>44143</v>
      </c>
      <c r="G23" s="564">
        <v>4.1666666666666664E-2</v>
      </c>
      <c r="H23" s="564">
        <v>4.1666666666666664E-2</v>
      </c>
      <c r="I23" s="538">
        <f t="shared" si="1"/>
        <v>4.1666666666666664E-2</v>
      </c>
      <c r="J23" s="568" t="s">
        <v>2150</v>
      </c>
      <c r="K23" s="513"/>
      <c r="L23" s="516"/>
    </row>
    <row r="24" spans="1:12">
      <c r="A24" s="496" t="s">
        <v>1030</v>
      </c>
      <c r="B24" s="4" t="s">
        <v>332</v>
      </c>
      <c r="C24" s="4"/>
      <c r="D24" s="479">
        <v>44146</v>
      </c>
      <c r="F24" s="559">
        <v>44146</v>
      </c>
      <c r="G24" s="560">
        <v>2.0833333333333332E-2</v>
      </c>
      <c r="H24" s="560">
        <v>2.0833333333333332E-2</v>
      </c>
      <c r="I24" s="377">
        <f t="shared" si="1"/>
        <v>2.0833333333333332E-2</v>
      </c>
      <c r="J24" s="363" t="s">
        <v>2151</v>
      </c>
      <c r="K24" s="4"/>
      <c r="L24" s="466" t="s">
        <v>2148</v>
      </c>
    </row>
    <row r="25" spans="1:12">
      <c r="A25" s="496"/>
      <c r="B25" s="4" t="s">
        <v>346</v>
      </c>
      <c r="C25" s="4"/>
      <c r="D25" s="479">
        <v>44146</v>
      </c>
      <c r="F25" s="559">
        <v>44146</v>
      </c>
      <c r="G25" s="560">
        <v>0.10069444444444443</v>
      </c>
      <c r="H25" s="560">
        <v>0.10069444444444443</v>
      </c>
      <c r="I25" s="377">
        <f t="shared" si="1"/>
        <v>0.10069444444444443</v>
      </c>
      <c r="J25" s="363" t="s">
        <v>2152</v>
      </c>
      <c r="K25" s="4"/>
      <c r="L25" s="466"/>
    </row>
    <row r="26" spans="1:12">
      <c r="A26" s="496"/>
      <c r="B26" s="4" t="s">
        <v>345</v>
      </c>
      <c r="C26" s="4"/>
      <c r="D26" s="479">
        <v>44146</v>
      </c>
      <c r="K26" s="4"/>
      <c r="L26" s="466"/>
    </row>
    <row r="27" spans="1:12">
      <c r="A27" s="496"/>
      <c r="B27" s="4" t="s">
        <v>1102</v>
      </c>
      <c r="C27" s="4"/>
      <c r="D27" s="479">
        <v>44146</v>
      </c>
      <c r="K27" s="4"/>
      <c r="L27" s="466"/>
    </row>
    <row r="28" spans="1:12">
      <c r="A28" s="497" t="s">
        <v>970</v>
      </c>
      <c r="B28" s="460" t="s">
        <v>332</v>
      </c>
      <c r="C28" s="460"/>
      <c r="D28" s="480">
        <v>44147</v>
      </c>
      <c r="E28" s="462"/>
      <c r="F28" s="561">
        <v>44147</v>
      </c>
      <c r="G28" s="562">
        <v>1.0416666666666666E-2</v>
      </c>
      <c r="H28" s="562">
        <v>1.0416666666666666E-2</v>
      </c>
      <c r="I28" s="583">
        <f>G28</f>
        <v>1.0416666666666666E-2</v>
      </c>
      <c r="J28" s="566" t="s">
        <v>2153</v>
      </c>
      <c r="K28" s="460"/>
      <c r="L28" s="464" t="s">
        <v>2148</v>
      </c>
    </row>
    <row r="29" spans="1:12">
      <c r="A29" s="496"/>
      <c r="B29" s="4" t="s">
        <v>604</v>
      </c>
      <c r="C29" s="4"/>
      <c r="D29" s="479">
        <v>44147</v>
      </c>
      <c r="F29" s="559">
        <v>44147</v>
      </c>
      <c r="G29" s="560">
        <v>0.1423611111111111</v>
      </c>
      <c r="H29" s="560">
        <v>0.1423611111111111</v>
      </c>
      <c r="I29" s="375">
        <f>G29</f>
        <v>0.1423611111111111</v>
      </c>
      <c r="J29" s="361" t="s">
        <v>2154</v>
      </c>
      <c r="K29" s="4"/>
      <c r="L29" s="567"/>
    </row>
    <row r="30" spans="1:12" ht="53.25" customHeight="1">
      <c r="A30" s="496"/>
      <c r="B30" s="4" t="s">
        <v>435</v>
      </c>
      <c r="C30" s="4"/>
      <c r="D30" s="479">
        <v>44147</v>
      </c>
      <c r="F30" s="559">
        <v>44147</v>
      </c>
      <c r="G30" s="774">
        <v>8.3333333333333329E-2</v>
      </c>
      <c r="H30" s="560">
        <v>8.3333333333333329E-2</v>
      </c>
      <c r="I30" s="353"/>
      <c r="J30" s="361" t="s">
        <v>2155</v>
      </c>
      <c r="K30" s="553"/>
      <c r="L30" s="1865" t="s">
        <v>2156</v>
      </c>
    </row>
    <row r="31" spans="1:12">
      <c r="A31" s="518"/>
      <c r="B31" s="513" t="s">
        <v>260</v>
      </c>
      <c r="C31" s="513"/>
      <c r="D31" s="514">
        <v>44147</v>
      </c>
      <c r="E31" s="534"/>
      <c r="F31" s="563">
        <v>44147</v>
      </c>
      <c r="G31" s="775">
        <v>2.7777777777777776E-2</v>
      </c>
      <c r="H31" s="564">
        <v>2.7777777777777776E-2</v>
      </c>
      <c r="I31" s="768"/>
      <c r="J31" s="586" t="s">
        <v>2157</v>
      </c>
      <c r="K31" s="767"/>
      <c r="L31" s="1866"/>
    </row>
    <row r="32" spans="1:12" ht="36.75" customHeight="1">
      <c r="F32" s="689" t="s">
        <v>233</v>
      </c>
      <c r="G32" s="572">
        <f>SUM(H2:H31)</f>
        <v>1.3819444444444444</v>
      </c>
      <c r="H32" s="599"/>
    </row>
    <row r="33" spans="6:8" ht="30" customHeight="1">
      <c r="F33" s="744" t="s">
        <v>234</v>
      </c>
      <c r="G33" s="598">
        <f>SUM(I2:I31)</f>
        <v>1.2708333333333335</v>
      </c>
      <c r="H33" s="599"/>
    </row>
    <row r="34" spans="6:8">
      <c r="F34" s="12" t="s">
        <v>2158</v>
      </c>
      <c r="G34" s="761">
        <f>G30+G31</f>
        <v>0.1111111111111111</v>
      </c>
    </row>
    <row r="35" spans="6:8">
      <c r="F35"/>
      <c r="G35"/>
      <c r="H35" s="599"/>
    </row>
    <row r="36" spans="6:8">
      <c r="F36"/>
      <c r="G36"/>
    </row>
  </sheetData>
  <mergeCells count="2">
    <mergeCell ref="L8:L9"/>
    <mergeCell ref="L30:L31"/>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pane ySplit="1" topLeftCell="A2" activePane="bottomLeft" state="frozen"/>
      <selection pane="bottomLeft" activeCell="L7" sqref="L7"/>
    </sheetView>
  </sheetViews>
  <sheetFormatPr baseColWidth="10" defaultColWidth="9.1796875" defaultRowHeight="14.5"/>
  <cols>
    <col min="1" max="1" width="13.7265625" customWidth="1"/>
    <col min="2" max="2" width="9.7265625" style="4" customWidth="1"/>
    <col min="3" max="3" width="11.1796875" style="4" customWidth="1"/>
    <col min="4" max="4" width="10.81640625" style="4" customWidth="1"/>
    <col min="5" max="5" width="13.1796875" customWidth="1"/>
    <col min="6" max="6" width="8.26953125" style="4" bestFit="1" customWidth="1"/>
    <col min="7" max="8" width="9.1796875" style="4"/>
    <col min="9" max="9" width="14.1796875" customWidth="1"/>
    <col min="10" max="10" width="21.54296875" customWidth="1"/>
    <col min="11" max="11" width="15.453125" style="4" customWidth="1"/>
    <col min="12" max="12" width="41.81640625" customWidth="1"/>
  </cols>
  <sheetData>
    <row r="1" spans="1:12" s="5" customFormat="1" ht="31.5">
      <c r="A1" s="395" t="s">
        <v>212</v>
      </c>
      <c r="B1" s="89" t="s">
        <v>213</v>
      </c>
      <c r="C1" s="89" t="s">
        <v>214</v>
      </c>
      <c r="D1" s="89" t="s">
        <v>215</v>
      </c>
      <c r="E1" s="396" t="s">
        <v>216</v>
      </c>
      <c r="F1" s="396" t="s">
        <v>217</v>
      </c>
      <c r="G1" s="396" t="s">
        <v>1994</v>
      </c>
      <c r="H1" s="689" t="s">
        <v>219</v>
      </c>
      <c r="I1" s="398" t="s">
        <v>220</v>
      </c>
      <c r="J1" s="481" t="s">
        <v>1242</v>
      </c>
      <c r="K1" s="396" t="s">
        <v>223</v>
      </c>
      <c r="L1" s="396" t="s">
        <v>224</v>
      </c>
    </row>
    <row r="2" spans="1:12" s="5" customFormat="1">
      <c r="A2" s="469" t="s">
        <v>1089</v>
      </c>
      <c r="B2" s="488" t="s">
        <v>260</v>
      </c>
      <c r="C2" s="461">
        <v>44125</v>
      </c>
      <c r="D2" s="461">
        <v>44125</v>
      </c>
      <c r="E2" s="470"/>
      <c r="F2" s="461">
        <v>44124</v>
      </c>
      <c r="G2" s="537">
        <v>3.125E-2</v>
      </c>
      <c r="H2" s="537">
        <v>3.125E-2</v>
      </c>
      <c r="I2" s="472">
        <f t="shared" ref="I2:I14" si="0">G2</f>
        <v>3.125E-2</v>
      </c>
      <c r="J2" s="471" t="s">
        <v>529</v>
      </c>
      <c r="K2" s="472" t="s">
        <v>24</v>
      </c>
      <c r="L2" s="473"/>
    </row>
    <row r="3" spans="1:12" s="5" customFormat="1">
      <c r="A3" s="467"/>
      <c r="B3" s="546" t="s">
        <v>332</v>
      </c>
      <c r="C3" s="218">
        <v>44142</v>
      </c>
      <c r="D3" s="218">
        <v>44125</v>
      </c>
      <c r="E3" s="252"/>
      <c r="F3" s="218">
        <v>44124</v>
      </c>
      <c r="G3" s="355">
        <v>9.375E-2</v>
      </c>
      <c r="H3" s="355">
        <v>9.375E-2</v>
      </c>
      <c r="I3" s="355">
        <f t="shared" si="0"/>
        <v>9.375E-2</v>
      </c>
      <c r="J3" s="5" t="s">
        <v>2159</v>
      </c>
      <c r="K3" s="355" t="s">
        <v>1919</v>
      </c>
      <c r="L3" s="474" t="s">
        <v>2148</v>
      </c>
    </row>
    <row r="4" spans="1:12" s="5" customFormat="1">
      <c r="A4" s="467"/>
      <c r="B4" s="546" t="s">
        <v>231</v>
      </c>
      <c r="C4" s="218">
        <v>44310</v>
      </c>
      <c r="D4" s="218">
        <v>44125</v>
      </c>
      <c r="E4" s="252"/>
      <c r="F4" s="218">
        <v>44125</v>
      </c>
      <c r="G4" s="355">
        <v>5.2083333333333336E-2</v>
      </c>
      <c r="H4" s="355">
        <v>5.2083333333333336E-2</v>
      </c>
      <c r="I4" s="355">
        <f t="shared" si="0"/>
        <v>5.2083333333333336E-2</v>
      </c>
      <c r="J4" s="5" t="s">
        <v>293</v>
      </c>
      <c r="K4" s="355" t="s">
        <v>46</v>
      </c>
      <c r="L4" s="474"/>
    </row>
    <row r="5" spans="1:12" ht="14.5" customHeight="1">
      <c r="A5" s="465"/>
      <c r="B5" s="4" t="s">
        <v>1102</v>
      </c>
      <c r="C5" s="218"/>
      <c r="D5" s="218">
        <v>44125</v>
      </c>
      <c r="E5" s="458"/>
      <c r="F5" s="218">
        <v>44125</v>
      </c>
      <c r="G5" s="377">
        <v>0.1388888888888889</v>
      </c>
      <c r="H5" s="377">
        <v>0.1388888888888889</v>
      </c>
      <c r="I5" s="377">
        <f t="shared" si="0"/>
        <v>0.1388888888888889</v>
      </c>
      <c r="J5" t="s">
        <v>293</v>
      </c>
      <c r="K5" s="4" t="s">
        <v>24</v>
      </c>
      <c r="L5" s="466"/>
    </row>
    <row r="6" spans="1:12" ht="14.5" customHeight="1">
      <c r="A6" s="497" t="s">
        <v>981</v>
      </c>
      <c r="B6" s="460" t="s">
        <v>260</v>
      </c>
      <c r="C6" s="460"/>
      <c r="D6" s="480">
        <v>44126</v>
      </c>
      <c r="E6" s="462"/>
      <c r="F6" s="480">
        <v>44126</v>
      </c>
      <c r="G6" s="583">
        <v>9.375E-2</v>
      </c>
      <c r="H6" s="583">
        <v>9.375E-2</v>
      </c>
      <c r="I6" s="583">
        <f t="shared" si="0"/>
        <v>9.375E-2</v>
      </c>
      <c r="J6" s="462" t="s">
        <v>2160</v>
      </c>
      <c r="K6" s="460" t="s">
        <v>95</v>
      </c>
      <c r="L6" s="464"/>
    </row>
    <row r="7" spans="1:12" ht="14.5" customHeight="1">
      <c r="A7" s="496"/>
      <c r="B7" s="4" t="s">
        <v>332</v>
      </c>
      <c r="D7" s="479">
        <v>44127</v>
      </c>
      <c r="F7" s="479">
        <v>44126</v>
      </c>
      <c r="G7" s="377">
        <v>7.6388888888888895E-2</v>
      </c>
      <c r="H7" s="377">
        <v>7.6388888888888895E-2</v>
      </c>
      <c r="I7" s="377">
        <f t="shared" si="0"/>
        <v>7.6388888888888895E-2</v>
      </c>
      <c r="J7" t="s">
        <v>408</v>
      </c>
      <c r="K7" s="4" t="s">
        <v>639</v>
      </c>
      <c r="L7" s="466" t="s">
        <v>2148</v>
      </c>
    </row>
    <row r="8" spans="1:12" ht="14.5" customHeight="1">
      <c r="A8" s="496"/>
      <c r="B8" s="4" t="s">
        <v>254</v>
      </c>
      <c r="D8" s="479">
        <v>44127</v>
      </c>
      <c r="F8" s="588">
        <v>44126</v>
      </c>
      <c r="G8" s="375">
        <v>1.7361111111111112E-2</v>
      </c>
      <c r="H8" s="375">
        <v>1.7361111111111112E-2</v>
      </c>
      <c r="I8" s="377">
        <f t="shared" si="0"/>
        <v>1.7361111111111112E-2</v>
      </c>
      <c r="J8" s="342" t="s">
        <v>2161</v>
      </c>
      <c r="K8" s="553" t="s">
        <v>46</v>
      </c>
      <c r="L8" s="592" t="s">
        <v>2162</v>
      </c>
    </row>
    <row r="9" spans="1:12" ht="14.5" customHeight="1">
      <c r="A9" s="496"/>
      <c r="B9" s="4" t="s">
        <v>252</v>
      </c>
      <c r="D9" s="479">
        <v>44127</v>
      </c>
      <c r="F9" s="588">
        <v>44127</v>
      </c>
      <c r="G9" s="375">
        <v>3.4722222222222224E-2</v>
      </c>
      <c r="H9" s="375">
        <v>3.4722222222222224E-2</v>
      </c>
      <c r="I9" s="375">
        <f t="shared" si="0"/>
        <v>3.4722222222222224E-2</v>
      </c>
      <c r="J9" s="342" t="s">
        <v>2163</v>
      </c>
      <c r="K9" s="553" t="s">
        <v>46</v>
      </c>
      <c r="L9" s="592" t="s">
        <v>2164</v>
      </c>
    </row>
    <row r="10" spans="1:12" ht="14.5" customHeight="1">
      <c r="A10" s="496"/>
      <c r="D10" s="479"/>
      <c r="F10" s="588">
        <v>44127</v>
      </c>
      <c r="G10" s="375">
        <v>0.12152777777777778</v>
      </c>
      <c r="H10" s="375">
        <v>0.12152777777777778</v>
      </c>
      <c r="I10" s="375">
        <f t="shared" si="0"/>
        <v>0.12152777777777778</v>
      </c>
      <c r="J10" s="342" t="s">
        <v>408</v>
      </c>
      <c r="L10" s="589"/>
    </row>
    <row r="11" spans="1:12" ht="14.5" customHeight="1">
      <c r="A11" s="518"/>
      <c r="B11" s="513"/>
      <c r="C11" s="513"/>
      <c r="D11" s="514"/>
      <c r="E11" s="534"/>
      <c r="F11" s="593">
        <v>44127</v>
      </c>
      <c r="G11" s="594">
        <v>1.7361111111111112E-2</v>
      </c>
      <c r="H11" s="594">
        <v>1.7361111111111112E-2</v>
      </c>
      <c r="I11" s="594">
        <f t="shared" si="0"/>
        <v>1.7361111111111112E-2</v>
      </c>
      <c r="J11" s="595" t="s">
        <v>2165</v>
      </c>
      <c r="K11" s="591"/>
      <c r="L11" s="596" t="s">
        <v>2162</v>
      </c>
    </row>
    <row r="12" spans="1:12" ht="25.5" customHeight="1">
      <c r="A12" s="467" t="s">
        <v>928</v>
      </c>
      <c r="B12" s="546" t="s">
        <v>332</v>
      </c>
      <c r="C12" s="218"/>
      <c r="D12" s="218">
        <v>44130</v>
      </c>
      <c r="E12" s="218"/>
      <c r="F12" s="218">
        <v>44130</v>
      </c>
      <c r="G12" s="353">
        <v>5.2083333333333336E-2</v>
      </c>
      <c r="H12" s="353">
        <v>5.2083333333333336E-2</v>
      </c>
      <c r="I12" s="353">
        <f t="shared" si="0"/>
        <v>5.2083333333333336E-2</v>
      </c>
      <c r="J12" s="281" t="s">
        <v>2166</v>
      </c>
      <c r="K12" s="22" t="s">
        <v>24</v>
      </c>
      <c r="L12" s="597" t="s">
        <v>2167</v>
      </c>
    </row>
    <row r="13" spans="1:12" ht="14.5" customHeight="1">
      <c r="A13" s="467"/>
      <c r="B13" s="546" t="s">
        <v>227</v>
      </c>
      <c r="C13" s="482"/>
      <c r="D13" s="218">
        <v>44130</v>
      </c>
      <c r="E13" s="218"/>
      <c r="F13" s="218">
        <v>44130</v>
      </c>
      <c r="G13" s="353">
        <v>0.125</v>
      </c>
      <c r="H13" s="353">
        <v>0.125</v>
      </c>
      <c r="I13" s="353">
        <f t="shared" si="0"/>
        <v>0.125</v>
      </c>
      <c r="J13" s="281" t="s">
        <v>361</v>
      </c>
      <c r="K13" s="22" t="s">
        <v>46</v>
      </c>
      <c r="L13" s="468"/>
    </row>
    <row r="14" spans="1:12" ht="14.5" customHeight="1">
      <c r="A14" s="465"/>
      <c r="B14" s="4" t="s">
        <v>324</v>
      </c>
      <c r="C14" s="218"/>
      <c r="D14" s="479">
        <v>44130</v>
      </c>
      <c r="E14" s="458"/>
      <c r="F14" s="218">
        <v>44130</v>
      </c>
      <c r="G14" s="375">
        <v>1.3888888888888888E-2</v>
      </c>
      <c r="H14" s="375">
        <v>1.3888888888888888E-2</v>
      </c>
      <c r="I14" s="375">
        <f t="shared" si="0"/>
        <v>1.3888888888888888E-2</v>
      </c>
      <c r="J14" s="342" t="s">
        <v>361</v>
      </c>
      <c r="K14" s="4" t="s">
        <v>46</v>
      </c>
      <c r="L14" s="466"/>
    </row>
    <row r="15" spans="1:12" ht="14.5" customHeight="1">
      <c r="A15" s="465"/>
      <c r="B15" s="4" t="s">
        <v>231</v>
      </c>
      <c r="C15" s="218"/>
      <c r="D15" s="479">
        <v>44130</v>
      </c>
      <c r="E15" s="458"/>
      <c r="F15" s="331">
        <v>44130</v>
      </c>
      <c r="G15" s="539">
        <v>2.7777777777777776E-2</v>
      </c>
      <c r="H15" s="539">
        <v>2.7777777777777776E-2</v>
      </c>
      <c r="I15" s="539">
        <f>G15</f>
        <v>2.7777777777777776E-2</v>
      </c>
      <c r="J15" s="549" t="s">
        <v>796</v>
      </c>
      <c r="K15" s="553" t="s">
        <v>46</v>
      </c>
      <c r="L15" s="749" t="s">
        <v>2168</v>
      </c>
    </row>
    <row r="16" spans="1:12" ht="29">
      <c r="A16" s="497" t="s">
        <v>924</v>
      </c>
      <c r="B16" s="460" t="s">
        <v>332</v>
      </c>
      <c r="C16" s="460"/>
      <c r="D16" s="480">
        <v>44134</v>
      </c>
      <c r="E16" s="462"/>
      <c r="F16" s="745">
        <v>44134</v>
      </c>
      <c r="G16" s="746">
        <v>2.7777777777777776E-2</v>
      </c>
      <c r="H16" s="746">
        <v>2.7777777777777776E-2</v>
      </c>
      <c r="I16" s="746">
        <f>G16</f>
        <v>2.7777777777777776E-2</v>
      </c>
      <c r="J16" s="681" t="s">
        <v>337</v>
      </c>
      <c r="K16" s="747" t="s">
        <v>1919</v>
      </c>
      <c r="L16" s="748" t="s">
        <v>2169</v>
      </c>
    </row>
    <row r="17" spans="1:12" s="5" customFormat="1" ht="26">
      <c r="A17" s="536"/>
      <c r="B17" s="12" t="s">
        <v>260</v>
      </c>
      <c r="C17" s="12"/>
      <c r="D17" s="351">
        <v>44134</v>
      </c>
      <c r="F17" s="351">
        <v>44134</v>
      </c>
      <c r="G17" s="353">
        <v>0.125</v>
      </c>
      <c r="H17" s="353">
        <v>0.125</v>
      </c>
      <c r="I17" s="355">
        <f>G17</f>
        <v>0.125</v>
      </c>
      <c r="J17" s="5" t="s">
        <v>340</v>
      </c>
      <c r="K17" s="267" t="s">
        <v>849</v>
      </c>
      <c r="L17" s="468"/>
    </row>
    <row r="18" spans="1:12" s="5" customFormat="1" ht="29">
      <c r="A18" s="505"/>
      <c r="B18" s="535" t="s">
        <v>345</v>
      </c>
      <c r="C18" s="535"/>
      <c r="D18" s="540">
        <v>44134</v>
      </c>
      <c r="E18" s="490"/>
      <c r="F18" s="590">
        <v>44135</v>
      </c>
      <c r="G18" s="357">
        <v>1.3888888888888888E-2</v>
      </c>
      <c r="H18" s="357"/>
      <c r="I18" s="535"/>
      <c r="J18" s="550" t="s">
        <v>2170</v>
      </c>
      <c r="K18" s="535"/>
      <c r="L18" s="551" t="s">
        <v>2171</v>
      </c>
    </row>
    <row r="19" spans="1:12" ht="33" customHeight="1">
      <c r="B19"/>
      <c r="C19"/>
      <c r="D19"/>
      <c r="F19"/>
      <c r="G19" s="752" t="s">
        <v>233</v>
      </c>
      <c r="H19" s="753">
        <f>SUM(H2:H18)</f>
        <v>1.0486111111111112</v>
      </c>
      <c r="K19"/>
    </row>
    <row r="20" spans="1:12" ht="40.5" customHeight="1">
      <c r="B20"/>
      <c r="C20"/>
      <c r="D20"/>
      <c r="F20"/>
      <c r="G20" s="750" t="s">
        <v>234</v>
      </c>
      <c r="H20" s="751">
        <f>SUM(I2:I18)</f>
        <v>1.0486111111111112</v>
      </c>
      <c r="K20"/>
    </row>
    <row r="21" spans="1:12" ht="14.5" customHeight="1">
      <c r="B21"/>
      <c r="C21"/>
      <c r="D21"/>
      <c r="F21"/>
      <c r="G21"/>
      <c r="H21"/>
      <c r="K21"/>
    </row>
    <row r="22" spans="1:12" ht="14.5" customHeight="1">
      <c r="B22"/>
      <c r="C22"/>
      <c r="D22"/>
      <c r="F22"/>
      <c r="G22"/>
      <c r="H22"/>
      <c r="K22"/>
    </row>
    <row r="23" spans="1:12" ht="14.5" customHeight="1">
      <c r="B23"/>
      <c r="C23"/>
      <c r="D23"/>
      <c r="F23"/>
      <c r="G23"/>
      <c r="H23"/>
      <c r="K23"/>
    </row>
    <row r="24" spans="1:12" s="5" customFormat="1"/>
    <row r="25" spans="1:12" s="5" customFormat="1"/>
    <row r="32" spans="1:12" s="5"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G9" sqref="G9"/>
    </sheetView>
  </sheetViews>
  <sheetFormatPr baseColWidth="10" defaultColWidth="8.7265625" defaultRowHeight="14.5"/>
  <cols>
    <col min="1" max="1" width="13.26953125" customWidth="1"/>
    <col min="2" max="2" width="11.1796875" customWidth="1"/>
    <col min="3" max="4" width="12.1796875" customWidth="1"/>
    <col min="5" max="5" width="11.54296875" customWidth="1"/>
    <col min="6" max="6" width="11" customWidth="1"/>
    <col min="7" max="7" width="11.81640625" customWidth="1"/>
    <col min="8" max="8" width="12.54296875" customWidth="1"/>
    <col min="10" max="10" width="15" bestFit="1" customWidth="1"/>
  </cols>
  <sheetData>
    <row r="1" spans="1:10">
      <c r="B1" s="1489" t="s">
        <v>39</v>
      </c>
      <c r="C1" s="1489" t="s">
        <v>193</v>
      </c>
      <c r="D1" s="1489" t="s">
        <v>194</v>
      </c>
      <c r="E1" s="1489" t="s">
        <v>195</v>
      </c>
      <c r="G1" s="1786" t="s">
        <v>208</v>
      </c>
      <c r="H1" s="1786" t="s">
        <v>209</v>
      </c>
    </row>
    <row r="2" spans="1:10">
      <c r="A2" t="s">
        <v>196</v>
      </c>
      <c r="B2" s="755">
        <f>'Enero 2021 FAA'!H54*24</f>
        <v>67.916666666666671</v>
      </c>
      <c r="C2" s="755">
        <f>'Enero 2021 AEROTEC'!J35</f>
        <v>11.853</v>
      </c>
      <c r="D2" s="755">
        <f t="shared" ref="D2:D13" si="0">B2+C2</f>
        <v>79.769666666666666</v>
      </c>
      <c r="E2" s="755">
        <f t="shared" ref="E2:E13" si="1">100-D2</f>
        <v>20.230333333333334</v>
      </c>
      <c r="G2" s="1763">
        <f>B2*3100</f>
        <v>210541.66666666669</v>
      </c>
      <c r="H2" s="1763">
        <f>C2*2350</f>
        <v>27854.55</v>
      </c>
    </row>
    <row r="3" spans="1:10">
      <c r="A3" t="s">
        <v>197</v>
      </c>
      <c r="B3" s="755">
        <f>'Febrero 2021 FAA'!H32*24</f>
        <v>34.999999999999986</v>
      </c>
      <c r="C3" s="1770">
        <f>'Febrero 2021 AEROTEC'!J56</f>
        <v>17.065000000000001</v>
      </c>
      <c r="D3" s="755">
        <f t="shared" si="0"/>
        <v>52.064999999999984</v>
      </c>
      <c r="E3" s="755">
        <f t="shared" si="1"/>
        <v>47.935000000000016</v>
      </c>
      <c r="G3" s="1763">
        <f t="shared" ref="G3:G13" si="2">B3*3100</f>
        <v>108499.99999999996</v>
      </c>
      <c r="H3" s="1763">
        <f t="shared" ref="H3:H13" si="3">C3*2350</f>
        <v>40102.75</v>
      </c>
      <c r="J3" s="1787" t="s">
        <v>211</v>
      </c>
    </row>
    <row r="4" spans="1:10">
      <c r="A4" t="s">
        <v>198</v>
      </c>
      <c r="B4" s="755">
        <f>'Marzo 2021 FAA '!H13*24</f>
        <v>15.416666666666671</v>
      </c>
      <c r="C4" s="755">
        <f>'Marzo 2021 Aerotec'!I26</f>
        <v>46.96</v>
      </c>
      <c r="D4" s="755">
        <f t="shared" si="0"/>
        <v>62.376666666666672</v>
      </c>
      <c r="E4" s="755">
        <f t="shared" si="1"/>
        <v>37.623333333333328</v>
      </c>
      <c r="G4" s="1763">
        <f t="shared" si="2"/>
        <v>47791.666666666679</v>
      </c>
      <c r="H4" s="1763">
        <f t="shared" si="3"/>
        <v>110356</v>
      </c>
    </row>
    <row r="5" spans="1:10">
      <c r="A5" t="s">
        <v>199</v>
      </c>
      <c r="B5" s="755">
        <v>0</v>
      </c>
      <c r="C5" s="755">
        <f>'Abril 2021 Aerotec'!I43</f>
        <v>82.810000000000016</v>
      </c>
      <c r="D5" s="755">
        <f t="shared" si="0"/>
        <v>82.810000000000016</v>
      </c>
      <c r="E5" s="755">
        <f t="shared" si="1"/>
        <v>17.189999999999984</v>
      </c>
      <c r="G5" s="1763">
        <f t="shared" si="2"/>
        <v>0</v>
      </c>
      <c r="H5" s="1763">
        <f t="shared" si="3"/>
        <v>194603.50000000003</v>
      </c>
    </row>
    <row r="6" spans="1:10">
      <c r="A6" t="s">
        <v>200</v>
      </c>
      <c r="B6">
        <v>0</v>
      </c>
      <c r="C6" s="755">
        <f>'Mayo 2021 Aerotec'!I49</f>
        <v>70.385000000000005</v>
      </c>
      <c r="D6" s="755">
        <f t="shared" si="0"/>
        <v>70.385000000000005</v>
      </c>
      <c r="E6" s="755">
        <f t="shared" si="1"/>
        <v>29.614999999999995</v>
      </c>
      <c r="G6" s="1763">
        <f t="shared" si="2"/>
        <v>0</v>
      </c>
      <c r="H6" s="1763">
        <f t="shared" si="3"/>
        <v>165404.75</v>
      </c>
    </row>
    <row r="7" spans="1:10">
      <c r="A7" t="s">
        <v>201</v>
      </c>
      <c r="B7">
        <v>0</v>
      </c>
      <c r="C7">
        <f>'Junio 2021 Aerotec'!I20</f>
        <v>21.490000000000002</v>
      </c>
      <c r="D7" s="755">
        <f t="shared" si="0"/>
        <v>21.490000000000002</v>
      </c>
      <c r="E7" s="755">
        <f t="shared" si="1"/>
        <v>78.509999999999991</v>
      </c>
      <c r="G7" s="1763">
        <f t="shared" si="2"/>
        <v>0</v>
      </c>
      <c r="H7" s="1763">
        <f t="shared" si="3"/>
        <v>50501.500000000007</v>
      </c>
    </row>
    <row r="8" spans="1:10">
      <c r="A8" t="s">
        <v>202</v>
      </c>
      <c r="B8" s="755">
        <f>'Julio 2021 FAA'!H31*24</f>
        <v>35.916666666666671</v>
      </c>
      <c r="C8">
        <f>'Julio 2021 Aerotec'!I38</f>
        <v>76.260000000000005</v>
      </c>
      <c r="D8" s="755">
        <f t="shared" si="0"/>
        <v>112.17666666666668</v>
      </c>
      <c r="E8" s="755">
        <f t="shared" si="1"/>
        <v>-12.176666666666677</v>
      </c>
      <c r="G8" s="1763">
        <f t="shared" si="2"/>
        <v>111341.66666666669</v>
      </c>
      <c r="H8" s="1763">
        <f t="shared" si="3"/>
        <v>179211</v>
      </c>
    </row>
    <row r="9" spans="1:10">
      <c r="A9" t="s">
        <v>203</v>
      </c>
      <c r="B9" s="755">
        <f>'Agosto 2021 FAA'!H22*24</f>
        <v>24.916666666666671</v>
      </c>
      <c r="C9">
        <f>'Agosto 2021 Aerotec'!I26</f>
        <v>56.77000000000001</v>
      </c>
      <c r="D9" s="755">
        <f t="shared" si="0"/>
        <v>81.686666666666682</v>
      </c>
      <c r="E9" s="755">
        <f t="shared" si="1"/>
        <v>18.313333333333318</v>
      </c>
      <c r="G9" s="1763">
        <f t="shared" si="2"/>
        <v>77241.666666666686</v>
      </c>
      <c r="H9" s="1763">
        <f t="shared" si="3"/>
        <v>133409.50000000003</v>
      </c>
    </row>
    <row r="10" spans="1:10">
      <c r="A10" t="s">
        <v>204</v>
      </c>
      <c r="B10">
        <v>0</v>
      </c>
      <c r="C10">
        <v>0</v>
      </c>
      <c r="D10" s="755">
        <f t="shared" si="0"/>
        <v>0</v>
      </c>
      <c r="E10" s="755">
        <f t="shared" si="1"/>
        <v>100</v>
      </c>
      <c r="G10" s="1763">
        <f t="shared" si="2"/>
        <v>0</v>
      </c>
      <c r="H10" s="1763">
        <f t="shared" si="3"/>
        <v>0</v>
      </c>
    </row>
    <row r="11" spans="1:10">
      <c r="A11" t="s">
        <v>205</v>
      </c>
      <c r="B11" s="755">
        <f>'Octubre 2021 FAA '!H8*24</f>
        <v>9.0833333333333321</v>
      </c>
      <c r="C11">
        <f>'Octubre 2021 Aerotec'!I56</f>
        <v>83.809999999999988</v>
      </c>
      <c r="D11" s="755">
        <f t="shared" si="0"/>
        <v>92.893333333333317</v>
      </c>
      <c r="E11" s="755">
        <f t="shared" si="1"/>
        <v>7.1066666666666833</v>
      </c>
      <c r="G11" s="1763">
        <f t="shared" si="2"/>
        <v>28158.333333333328</v>
      </c>
      <c r="H11" s="1763">
        <f t="shared" si="3"/>
        <v>196953.49999999997</v>
      </c>
    </row>
    <row r="12" spans="1:10">
      <c r="A12" t="s">
        <v>206</v>
      </c>
      <c r="B12" s="755">
        <f>'Noviembre 2021 FAA '!H19*24</f>
        <v>27.583333333333329</v>
      </c>
      <c r="C12">
        <f>'Noviembre 2021 Aerotec'!I50</f>
        <v>75.94</v>
      </c>
      <c r="D12" s="755">
        <f t="shared" si="0"/>
        <v>103.52333333333333</v>
      </c>
      <c r="E12" s="755">
        <f t="shared" si="1"/>
        <v>-3.5233333333333263</v>
      </c>
      <c r="G12" s="1763">
        <f t="shared" si="2"/>
        <v>85508.333333333314</v>
      </c>
      <c r="H12" s="1763">
        <f t="shared" si="3"/>
        <v>178459</v>
      </c>
    </row>
    <row r="13" spans="1:10">
      <c r="A13" t="s">
        <v>207</v>
      </c>
      <c r="B13" s="755">
        <f>'Diciembre 2021 FAA '!H23*24</f>
        <v>16.833333333333336</v>
      </c>
      <c r="C13">
        <v>0</v>
      </c>
      <c r="D13" s="755">
        <f t="shared" si="0"/>
        <v>16.833333333333336</v>
      </c>
      <c r="E13" s="755">
        <f t="shared" si="1"/>
        <v>83.166666666666657</v>
      </c>
      <c r="G13" s="1763">
        <f t="shared" si="2"/>
        <v>52183.333333333343</v>
      </c>
      <c r="H13" s="1763">
        <f t="shared" si="3"/>
        <v>0</v>
      </c>
    </row>
    <row r="14" spans="1:10">
      <c r="A14" s="1489" t="s">
        <v>194</v>
      </c>
      <c r="B14" s="1488">
        <f>SUM(B2:B13)</f>
        <v>232.66666666666671</v>
      </c>
      <c r="C14" s="1488">
        <f>SUM(C2:C13)</f>
        <v>543.34300000000007</v>
      </c>
      <c r="D14" s="1488">
        <f>SUM(B14:C14)</f>
        <v>776.00966666666682</v>
      </c>
      <c r="E14" s="1488">
        <f>SUM(E2:E13)</f>
        <v>423.9903333333333</v>
      </c>
      <c r="G14" s="1768">
        <f>SUM(G2:G13)</f>
        <v>721266.66666666686</v>
      </c>
      <c r="H14" s="1768">
        <f>SUM(H2:H13)</f>
        <v>1276856.05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pane ySplit="1" topLeftCell="A2" activePane="bottomLeft" state="frozen"/>
      <selection pane="bottomLeft" activeCell="A2" sqref="A2:D2"/>
    </sheetView>
  </sheetViews>
  <sheetFormatPr baseColWidth="10" defaultColWidth="9.1796875" defaultRowHeight="13"/>
  <cols>
    <col min="1" max="1" width="11.453125" style="1586" customWidth="1"/>
    <col min="2" max="2" width="8.81640625" style="1555" customWidth="1"/>
    <col min="3" max="3" width="11.1796875" style="1591" customWidth="1"/>
    <col min="4" max="4" width="11.26953125" style="1591" customWidth="1"/>
    <col min="5" max="5" width="9.1796875" style="1591"/>
    <col min="6" max="6" width="10.1796875" style="1591" customWidth="1"/>
    <col min="7" max="7" width="16.453125" style="1591" customWidth="1"/>
    <col min="8" max="8" width="12.453125" style="1621" customWidth="1"/>
    <col min="9" max="9" width="11.1796875" style="1591" customWidth="1"/>
    <col min="10" max="10" width="7.81640625" style="1591" bestFit="1" customWidth="1"/>
    <col min="11" max="11" width="8.7265625" style="1555" customWidth="1"/>
    <col min="12" max="12" width="10.1796875" style="1555" customWidth="1"/>
    <col min="13" max="13" width="13" style="1586" customWidth="1"/>
    <col min="14" max="14" width="26.7265625" style="1555" customWidth="1"/>
    <col min="15" max="15" width="41.54296875" style="1555" customWidth="1"/>
    <col min="16" max="16384" width="9.1796875" style="1555"/>
  </cols>
  <sheetData>
    <row r="1" spans="1:15" ht="39">
      <c r="A1" s="1022" t="s">
        <v>212</v>
      </c>
      <c r="B1" s="1023" t="s">
        <v>213</v>
      </c>
      <c r="C1" s="1023" t="s">
        <v>214</v>
      </c>
      <c r="D1" s="1023" t="s">
        <v>215</v>
      </c>
      <c r="E1" s="1024" t="s">
        <v>216</v>
      </c>
      <c r="F1" s="1025" t="s">
        <v>235</v>
      </c>
      <c r="G1" s="1024" t="s">
        <v>217</v>
      </c>
      <c r="H1" s="1618" t="s">
        <v>236</v>
      </c>
      <c r="I1" s="1027" t="s">
        <v>220</v>
      </c>
      <c r="J1" s="1024" t="s">
        <v>237</v>
      </c>
      <c r="K1" s="1024" t="s">
        <v>238</v>
      </c>
      <c r="L1" s="1024" t="s">
        <v>239</v>
      </c>
      <c r="M1" s="1093" t="s">
        <v>223</v>
      </c>
      <c r="N1" s="1024" t="s">
        <v>224</v>
      </c>
    </row>
    <row r="2" spans="1:15" ht="30.75" customHeight="1">
      <c r="A2" s="1587" t="s">
        <v>124</v>
      </c>
      <c r="B2" s="1389" t="s">
        <v>260</v>
      </c>
      <c r="C2" s="1601">
        <v>45056</v>
      </c>
      <c r="D2" s="1602">
        <v>45054</v>
      </c>
      <c r="E2" s="1588"/>
      <c r="F2" s="1680">
        <v>0.8</v>
      </c>
      <c r="G2" s="1776">
        <v>45054.598611111112</v>
      </c>
      <c r="H2" s="1608">
        <v>0.59</v>
      </c>
      <c r="I2" s="1591">
        <f>H2</f>
        <v>0.59</v>
      </c>
      <c r="J2" s="1608" t="s">
        <v>253</v>
      </c>
      <c r="K2" s="1608" t="s">
        <v>242</v>
      </c>
      <c r="L2" s="1588"/>
      <c r="M2" s="1585" t="s">
        <v>95</v>
      </c>
      <c r="N2" s="1590" t="s">
        <v>261</v>
      </c>
      <c r="O2" s="1607"/>
    </row>
    <row r="3" spans="1:15" ht="30.75" customHeight="1">
      <c r="A3" s="1403"/>
      <c r="B3" s="1379"/>
      <c r="C3" s="1605"/>
      <c r="D3" s="1606"/>
      <c r="E3" s="1420"/>
      <c r="F3" s="1677">
        <v>1.6</v>
      </c>
      <c r="G3" s="1788">
        <v>45054.65902777778</v>
      </c>
      <c r="H3" s="1607">
        <v>1.59</v>
      </c>
      <c r="I3" s="1591">
        <f>H3</f>
        <v>1.59</v>
      </c>
      <c r="J3" s="1607" t="s">
        <v>255</v>
      </c>
      <c r="K3" s="1607" t="s">
        <v>244</v>
      </c>
      <c r="L3" s="1420"/>
      <c r="M3" s="1528"/>
      <c r="N3" s="1592"/>
      <c r="O3" s="1607"/>
    </row>
    <row r="4" spans="1:15" ht="30.75" customHeight="1">
      <c r="A4" s="1414"/>
      <c r="B4" s="1394"/>
      <c r="C4" s="1603"/>
      <c r="D4" s="1604"/>
      <c r="E4" s="1611"/>
      <c r="F4" s="1681">
        <v>1.4</v>
      </c>
      <c r="G4" s="1777">
        <v>45054.734722222223</v>
      </c>
      <c r="H4" s="1609">
        <v>1.35</v>
      </c>
      <c r="I4" s="1597">
        <f>H4</f>
        <v>1.35</v>
      </c>
      <c r="J4" s="1609" t="s">
        <v>256</v>
      </c>
      <c r="K4" s="1778" t="s">
        <v>262</v>
      </c>
      <c r="L4" s="1611"/>
      <c r="M4" s="1533"/>
      <c r="N4" s="1598"/>
      <c r="O4" s="1607"/>
    </row>
    <row r="5" spans="1:15" ht="26">
      <c r="E5" s="1774" t="s">
        <v>258</v>
      </c>
      <c r="F5" s="1783">
        <f>SUM(F2:F4)</f>
        <v>3.8000000000000003</v>
      </c>
      <c r="H5" s="1632" t="s">
        <v>259</v>
      </c>
      <c r="I5" s="1783">
        <f>SUM(I2:I4)</f>
        <v>3.5300000000000002</v>
      </c>
    </row>
    <row r="6" spans="1:15">
      <c r="E6" s="1775"/>
    </row>
    <row r="7" spans="1:15">
      <c r="E7" s="1775"/>
    </row>
    <row r="8" spans="1:15" ht="52">
      <c r="E8" s="1775"/>
      <c r="H8" s="1677" t="s">
        <v>263</v>
      </c>
    </row>
    <row r="9" spans="1:15" hidden="1">
      <c r="E9" s="1775"/>
      <c r="H9" s="1796" t="s">
        <v>264</v>
      </c>
      <c r="I9" s="1796"/>
    </row>
    <row r="10" spans="1:15" hidden="1">
      <c r="E10" s="1775" t="s">
        <v>158</v>
      </c>
      <c r="H10" s="1686" t="s">
        <v>265</v>
      </c>
      <c r="I10" s="1591" t="e">
        <f>(#REF!*0.05)+(#REF!*0.05)</f>
        <v>#REF!</v>
      </c>
    </row>
    <row r="11" spans="1:15" hidden="1">
      <c r="H11" s="1632" t="s">
        <v>266</v>
      </c>
      <c r="I11" s="1591">
        <f>SUM(H2:H2)*0.05</f>
        <v>2.9499999999999998E-2</v>
      </c>
    </row>
  </sheetData>
  <mergeCells count="1">
    <mergeCell ref="H9:I9"/>
  </mergeCells>
  <conditionalFormatting sqref="C2:C4">
    <cfRule type="cellIs" dxfId="113" priority="1" stopIfTrue="1" operator="lessThan">
      <formula>$W$1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 stopIfTrue="1" operator="between" id="{4E98D75C-4F8B-4511-921C-4BC14BF974B1}">
            <xm:f>$W$1</xm:f>
            <xm:f>'Enero 2022 FAA  '!#REF!</xm:f>
            <x14:dxf>
              <fill>
                <patternFill>
                  <bgColor rgb="FFFF6600"/>
                </patternFill>
              </fill>
            </x14:dxf>
          </x14:cfRule>
          <x14:cfRule type="cellIs" priority="3" stopIfTrue="1" operator="between" id="{C1B163BB-0735-4349-90ED-CF961654769B}">
            <xm:f>'Enero 2022 FAA  '!#REF!</xm:f>
            <xm:f>'Enero 2022 FAA  '!#REF!</xm:f>
            <x14:dxf>
              <fill>
                <patternFill>
                  <bgColor rgb="FFFFFF00"/>
                </patternFill>
              </fill>
            </x14:dxf>
          </x14:cfRule>
          <x14:cfRule type="cellIs" priority="4" stopIfTrue="1" operator="greaterThan" id="{8D68F2EA-F1B0-4AF3-A617-178B78B2ACAC}">
            <xm:f>'Enero 2022 FAA  '!#REF!</xm:f>
            <x14:dxf>
              <fill>
                <patternFill>
                  <bgColor theme="4" tint="0.39994506668294322"/>
                </patternFill>
              </fill>
            </x14:dxf>
          </x14:cfRule>
          <xm:sqref>C2:C4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pane ySplit="1" topLeftCell="A25" activePane="bottomLeft" state="frozen"/>
      <selection pane="bottomLeft" activeCell="F33" sqref="F33"/>
    </sheetView>
  </sheetViews>
  <sheetFormatPr baseColWidth="10" defaultColWidth="9.1796875" defaultRowHeight="13"/>
  <cols>
    <col min="1" max="1" width="14.1796875" style="1701" bestFit="1" customWidth="1"/>
    <col min="2" max="2" width="9.7265625" style="1701" bestFit="1" customWidth="1"/>
    <col min="3" max="3" width="10.7265625" style="1730" bestFit="1" customWidth="1"/>
    <col min="4" max="4" width="12.1796875" style="1728" customWidth="1"/>
    <col min="5" max="5" width="9.1796875" style="1728"/>
    <col min="6" max="6" width="6.453125" style="1701" bestFit="1" customWidth="1"/>
    <col min="7" max="7" width="9.1796875" style="1701"/>
    <col min="8" max="8" width="10.54296875" style="1701" customWidth="1"/>
    <col min="9" max="9" width="11.54296875" style="1701" customWidth="1"/>
    <col min="10" max="10" width="15.26953125" style="1728" customWidth="1"/>
    <col min="11" max="11" width="10.54296875" style="1701" customWidth="1"/>
    <col min="12" max="12" width="14.54296875" style="1730" customWidth="1"/>
    <col min="13" max="13" width="22" style="1716" bestFit="1" customWidth="1"/>
    <col min="14" max="14" width="16.7265625" style="1771" customWidth="1"/>
    <col min="15" max="16384" width="9.1796875" style="1701"/>
  </cols>
  <sheetData>
    <row r="1" spans="1:15" ht="39">
      <c r="A1" s="1696" t="s">
        <v>212</v>
      </c>
      <c r="B1" s="1696" t="s">
        <v>213</v>
      </c>
      <c r="C1" s="1696" t="s">
        <v>214</v>
      </c>
      <c r="D1" s="1697" t="s">
        <v>215</v>
      </c>
      <c r="E1" s="1698" t="s">
        <v>216</v>
      </c>
      <c r="F1" s="1698" t="s">
        <v>217</v>
      </c>
      <c r="G1" s="1698" t="s">
        <v>218</v>
      </c>
      <c r="H1" s="1699" t="s">
        <v>219</v>
      </c>
      <c r="I1" s="1700" t="s">
        <v>220</v>
      </c>
      <c r="J1" s="1698" t="s">
        <v>221</v>
      </c>
      <c r="K1" s="1698" t="s">
        <v>222</v>
      </c>
      <c r="L1" s="1698" t="s">
        <v>223</v>
      </c>
      <c r="M1" s="1698" t="s">
        <v>224</v>
      </c>
    </row>
    <row r="2" spans="1:15" ht="26">
      <c r="A2" s="1702" t="s">
        <v>110</v>
      </c>
      <c r="B2" s="1703" t="s">
        <v>22</v>
      </c>
      <c r="C2" s="1704">
        <v>45045</v>
      </c>
      <c r="D2" s="1705">
        <v>45018</v>
      </c>
      <c r="E2" s="1703"/>
      <c r="F2" s="1749">
        <v>45018</v>
      </c>
      <c r="G2" s="1750">
        <v>1.0416666666666685E-2</v>
      </c>
      <c r="H2" s="1750">
        <v>1.0416666666666685E-2</v>
      </c>
      <c r="I2" s="1706">
        <f>H2</f>
        <v>1.0416666666666685E-2</v>
      </c>
      <c r="J2" s="1716" t="s">
        <v>330</v>
      </c>
      <c r="K2" s="1707"/>
      <c r="L2" s="1708" t="s">
        <v>24</v>
      </c>
      <c r="M2" s="1709" t="s">
        <v>331</v>
      </c>
      <c r="N2" s="1772"/>
      <c r="O2" s="1710"/>
    </row>
    <row r="3" spans="1:15" ht="26">
      <c r="A3" s="1711"/>
      <c r="B3" s="1712" t="s">
        <v>332</v>
      </c>
      <c r="C3" s="1713">
        <v>45038</v>
      </c>
      <c r="D3" s="1714">
        <v>45018</v>
      </c>
      <c r="E3" s="1712"/>
      <c r="F3" s="1749">
        <v>45018</v>
      </c>
      <c r="G3" s="1750">
        <v>0.15277777777777773</v>
      </c>
      <c r="H3" s="1750">
        <v>0.15277777777777773</v>
      </c>
      <c r="I3" s="1715">
        <f>H3</f>
        <v>0.15277777777777773</v>
      </c>
      <c r="J3" s="1716" t="s">
        <v>333</v>
      </c>
      <c r="K3" s="1716"/>
      <c r="L3" s="1717" t="s">
        <v>24</v>
      </c>
      <c r="M3" s="1718" t="s">
        <v>270</v>
      </c>
      <c r="N3" s="1772"/>
      <c r="O3" s="1710"/>
    </row>
    <row r="4" spans="1:15">
      <c r="A4" s="1711"/>
      <c r="B4" s="1712" t="s">
        <v>334</v>
      </c>
      <c r="C4" s="1713">
        <v>45223</v>
      </c>
      <c r="D4" s="1714">
        <v>45018</v>
      </c>
      <c r="E4" s="1712"/>
      <c r="F4" s="1749">
        <v>45018</v>
      </c>
      <c r="G4" s="1750">
        <v>4.166666666666663E-2</v>
      </c>
      <c r="H4" s="1750">
        <v>4.166666666666663E-2</v>
      </c>
      <c r="I4" s="1715">
        <f>H4</f>
        <v>4.166666666666663E-2</v>
      </c>
      <c r="J4" s="1716" t="s">
        <v>335</v>
      </c>
      <c r="K4" s="1716"/>
      <c r="L4" s="1717" t="s">
        <v>123</v>
      </c>
      <c r="M4" s="1718" t="s">
        <v>288</v>
      </c>
    </row>
    <row r="5" spans="1:15">
      <c r="A5" s="1711"/>
      <c r="B5" s="1712" t="s">
        <v>336</v>
      </c>
      <c r="C5" s="1713">
        <v>45223</v>
      </c>
      <c r="D5" s="1714">
        <v>45018</v>
      </c>
      <c r="E5" s="1712"/>
      <c r="F5" s="1712"/>
      <c r="G5" s="1712"/>
      <c r="H5" s="1712"/>
      <c r="J5" s="1719"/>
      <c r="K5" s="1716"/>
      <c r="L5" s="1717" t="s">
        <v>123</v>
      </c>
      <c r="M5" s="1718" t="s">
        <v>247</v>
      </c>
    </row>
    <row r="6" spans="1:15" ht="65">
      <c r="A6" s="1720" t="s">
        <v>112</v>
      </c>
      <c r="B6" s="1721" t="s">
        <v>260</v>
      </c>
      <c r="C6" s="1722">
        <v>45039</v>
      </c>
      <c r="D6" s="1723">
        <v>45019</v>
      </c>
      <c r="E6" s="1721"/>
      <c r="F6" s="1751">
        <v>45019</v>
      </c>
      <c r="G6" s="1724">
        <v>9.7222222222222321E-2</v>
      </c>
      <c r="H6" s="1724">
        <v>9.7222222222222321E-2</v>
      </c>
      <c r="I6" s="1725">
        <f>H6</f>
        <v>9.7222222222222321E-2</v>
      </c>
      <c r="J6" s="1752" t="s">
        <v>337</v>
      </c>
      <c r="K6" s="1721"/>
      <c r="L6" s="1726" t="s">
        <v>24</v>
      </c>
      <c r="M6" s="1727" t="s">
        <v>338</v>
      </c>
    </row>
    <row r="7" spans="1:15">
      <c r="A7" s="1711" t="s">
        <v>40</v>
      </c>
      <c r="B7" s="1712" t="s">
        <v>339</v>
      </c>
      <c r="C7" s="1713">
        <v>44874</v>
      </c>
      <c r="D7" s="1714" t="s">
        <v>38</v>
      </c>
      <c r="F7" s="1749">
        <v>45019</v>
      </c>
      <c r="G7" s="1729">
        <v>9.0277777777777679E-2</v>
      </c>
      <c r="H7" s="1729">
        <v>9.0277777777777679E-2</v>
      </c>
      <c r="I7" s="1715">
        <f>H7</f>
        <v>9.0277777777777679E-2</v>
      </c>
      <c r="J7" s="1716" t="s">
        <v>340</v>
      </c>
      <c r="L7" s="1730" t="s">
        <v>341</v>
      </c>
      <c r="M7" s="1718" t="s">
        <v>342</v>
      </c>
    </row>
    <row r="8" spans="1:15" ht="31.5">
      <c r="A8" s="1711"/>
      <c r="B8" s="1712" t="s">
        <v>332</v>
      </c>
      <c r="C8" s="1713">
        <v>45041</v>
      </c>
      <c r="D8" s="1714">
        <v>45019</v>
      </c>
      <c r="F8" s="1749">
        <v>45019</v>
      </c>
      <c r="G8" s="1729">
        <v>2.083333333333337E-2</v>
      </c>
      <c r="H8" s="1729">
        <v>2.083333333333337E-2</v>
      </c>
      <c r="I8" s="1715">
        <f>H8</f>
        <v>2.083333333333337E-2</v>
      </c>
      <c r="J8" s="1716" t="s">
        <v>343</v>
      </c>
      <c r="L8" s="1730" t="s">
        <v>24</v>
      </c>
      <c r="M8" s="1718" t="s">
        <v>245</v>
      </c>
      <c r="N8" s="1250" t="s">
        <v>344</v>
      </c>
    </row>
    <row r="9" spans="1:15">
      <c r="A9" s="1711"/>
      <c r="B9" s="1712" t="s">
        <v>345</v>
      </c>
      <c r="C9" s="1713">
        <v>45227</v>
      </c>
      <c r="D9" s="1714">
        <v>45019</v>
      </c>
      <c r="L9" s="1730" t="s">
        <v>341</v>
      </c>
      <c r="M9" s="1718" t="s">
        <v>288</v>
      </c>
    </row>
    <row r="10" spans="1:15">
      <c r="A10" s="1711"/>
      <c r="B10" s="1712" t="s">
        <v>346</v>
      </c>
      <c r="C10" s="1713">
        <v>45048</v>
      </c>
      <c r="D10" s="1714">
        <v>45019</v>
      </c>
      <c r="L10" s="1730" t="s">
        <v>341</v>
      </c>
      <c r="M10" s="1718"/>
    </row>
    <row r="11" spans="1:15" ht="26">
      <c r="A11" s="1711"/>
      <c r="B11" s="1712" t="s">
        <v>347</v>
      </c>
      <c r="C11" s="1713" t="s">
        <v>38</v>
      </c>
      <c r="D11" s="1714">
        <v>45019</v>
      </c>
      <c r="L11" s="1730" t="s">
        <v>163</v>
      </c>
      <c r="M11" s="1718" t="s">
        <v>348</v>
      </c>
    </row>
    <row r="12" spans="1:15" ht="61.5" customHeight="1">
      <c r="A12" s="1731"/>
      <c r="B12" s="1732" t="s">
        <v>349</v>
      </c>
      <c r="C12" s="1733" t="s">
        <v>38</v>
      </c>
      <c r="D12" s="1734">
        <v>45019</v>
      </c>
      <c r="E12" s="1735"/>
      <c r="F12" s="1736"/>
      <c r="G12" s="1736"/>
      <c r="H12" s="1736"/>
      <c r="I12" s="1736"/>
      <c r="J12" s="1735"/>
      <c r="K12" s="1736"/>
      <c r="L12" s="1737" t="s">
        <v>163</v>
      </c>
      <c r="M12" s="1738" t="s">
        <v>350</v>
      </c>
    </row>
    <row r="13" spans="1:15" ht="65">
      <c r="A13" s="1739" t="s">
        <v>166</v>
      </c>
      <c r="B13" s="1732" t="s">
        <v>25</v>
      </c>
      <c r="C13" s="1733">
        <v>45050</v>
      </c>
      <c r="D13" s="1734">
        <v>45030</v>
      </c>
      <c r="E13" s="1735"/>
      <c r="F13" s="1753">
        <v>45030</v>
      </c>
      <c r="G13" s="1754">
        <v>8.3333333333333315E-2</v>
      </c>
      <c r="H13" s="1754">
        <v>8.3333333333333315E-2</v>
      </c>
      <c r="I13" s="1743">
        <f>H13</f>
        <v>8.3333333333333315E-2</v>
      </c>
      <c r="J13" s="1755" t="s">
        <v>351</v>
      </c>
      <c r="K13" s="1736"/>
      <c r="L13" s="1737" t="s">
        <v>24</v>
      </c>
      <c r="M13" s="1738" t="s">
        <v>352</v>
      </c>
    </row>
    <row r="14" spans="1:15" ht="31.5">
      <c r="A14" s="1739" t="s">
        <v>164</v>
      </c>
      <c r="B14" s="1732" t="s">
        <v>25</v>
      </c>
      <c r="C14" s="1733">
        <v>45050</v>
      </c>
      <c r="D14" s="1734">
        <v>45030</v>
      </c>
      <c r="E14" s="1735"/>
      <c r="F14" s="1753">
        <v>45030</v>
      </c>
      <c r="G14" s="1754">
        <v>6.944444444444442E-2</v>
      </c>
      <c r="H14" s="1754">
        <v>6.944444444444442E-2</v>
      </c>
      <c r="I14" s="1743">
        <f>H14</f>
        <v>6.944444444444442E-2</v>
      </c>
      <c r="J14" s="1755" t="s">
        <v>353</v>
      </c>
      <c r="K14" s="1736"/>
      <c r="L14" s="1737" t="s">
        <v>24</v>
      </c>
      <c r="M14" s="1738"/>
      <c r="N14" s="1250" t="s">
        <v>354</v>
      </c>
    </row>
    <row r="15" spans="1:15" ht="39">
      <c r="A15" s="1711" t="s">
        <v>116</v>
      </c>
      <c r="B15" s="1712" t="s">
        <v>260</v>
      </c>
      <c r="C15" s="1713">
        <v>45044</v>
      </c>
      <c r="D15" s="1714">
        <v>45031</v>
      </c>
      <c r="F15" s="1749">
        <v>45031</v>
      </c>
      <c r="G15" s="1750">
        <v>0.12499999999999994</v>
      </c>
      <c r="H15" s="1750">
        <v>0.12499999999999994</v>
      </c>
      <c r="I15" s="1715">
        <f>H15</f>
        <v>0.12499999999999994</v>
      </c>
      <c r="J15" s="1716" t="s">
        <v>353</v>
      </c>
      <c r="L15" s="1730" t="s">
        <v>24</v>
      </c>
      <c r="M15" s="1718" t="s">
        <v>355</v>
      </c>
    </row>
    <row r="16" spans="1:15" ht="26">
      <c r="A16" s="1711"/>
      <c r="B16" s="1712" t="s">
        <v>332</v>
      </c>
      <c r="C16" s="1713">
        <v>45044</v>
      </c>
      <c r="D16" s="1714">
        <v>45031</v>
      </c>
      <c r="F16" s="1749">
        <v>45031</v>
      </c>
      <c r="G16" s="1750">
        <v>8.333333333333337E-2</v>
      </c>
      <c r="H16" s="1750">
        <v>8.333333333333337E-2</v>
      </c>
      <c r="I16" s="1715">
        <f>H16</f>
        <v>8.333333333333337E-2</v>
      </c>
      <c r="J16" s="1716" t="s">
        <v>353</v>
      </c>
      <c r="L16" s="1730" t="s">
        <v>24</v>
      </c>
      <c r="M16" s="1718" t="s">
        <v>276</v>
      </c>
    </row>
    <row r="17" spans="1:14">
      <c r="A17" s="1739"/>
      <c r="B17" s="1732" t="s">
        <v>324</v>
      </c>
      <c r="C17" s="1733">
        <v>45229</v>
      </c>
      <c r="D17" s="1734">
        <v>45031</v>
      </c>
      <c r="E17" s="1735"/>
      <c r="F17" s="1736"/>
      <c r="G17" s="1736"/>
      <c r="H17" s="1736"/>
      <c r="I17" s="1736"/>
      <c r="J17" s="1735"/>
      <c r="K17" s="1736"/>
      <c r="L17" s="1737" t="s">
        <v>46</v>
      </c>
      <c r="M17" s="1738" t="s">
        <v>356</v>
      </c>
    </row>
    <row r="18" spans="1:14" ht="52">
      <c r="A18" s="1711" t="s">
        <v>43</v>
      </c>
      <c r="B18" s="1712" t="s">
        <v>260</v>
      </c>
      <c r="C18" s="1713">
        <v>45042</v>
      </c>
      <c r="D18" s="1714">
        <v>45032</v>
      </c>
      <c r="F18" s="1749">
        <v>45031</v>
      </c>
      <c r="G18" s="1750">
        <v>1.3888888888888951E-2</v>
      </c>
      <c r="H18" s="1750">
        <v>1.3888888888888951E-2</v>
      </c>
      <c r="I18" s="1715">
        <f>H18</f>
        <v>1.3888888888888951E-2</v>
      </c>
      <c r="J18" s="1716" t="s">
        <v>357</v>
      </c>
      <c r="L18" s="1730" t="s">
        <v>95</v>
      </c>
      <c r="M18" s="1718" t="s">
        <v>358</v>
      </c>
    </row>
    <row r="19" spans="1:14">
      <c r="A19" s="1711"/>
      <c r="B19" s="1712" t="s">
        <v>227</v>
      </c>
      <c r="C19" s="1713">
        <v>45053</v>
      </c>
      <c r="D19" s="1714">
        <v>45033</v>
      </c>
      <c r="F19" s="1749">
        <v>45032</v>
      </c>
      <c r="G19" s="1750">
        <v>0.11458333333333337</v>
      </c>
      <c r="H19" s="1750">
        <v>0.11458333333333337</v>
      </c>
      <c r="I19" s="1715">
        <f>H19</f>
        <v>0.11458333333333337</v>
      </c>
      <c r="J19" s="1716" t="s">
        <v>359</v>
      </c>
      <c r="L19" s="1730" t="s">
        <v>46</v>
      </c>
      <c r="M19" s="1718" t="s">
        <v>360</v>
      </c>
    </row>
    <row r="20" spans="1:14">
      <c r="A20" s="1711"/>
      <c r="B20" s="1712" t="s">
        <v>229</v>
      </c>
      <c r="C20" s="1713">
        <v>44876</v>
      </c>
      <c r="D20" s="1740" t="s">
        <v>38</v>
      </c>
      <c r="F20" s="1749">
        <v>45033</v>
      </c>
      <c r="G20" s="1750">
        <v>8.680555555555558E-2</v>
      </c>
      <c r="H20" s="1750">
        <v>8.680555555555558E-2</v>
      </c>
      <c r="I20" s="1715">
        <f>H20</f>
        <v>8.680555555555558E-2</v>
      </c>
      <c r="J20" s="1716" t="s">
        <v>361</v>
      </c>
      <c r="L20" s="1730" t="s">
        <v>46</v>
      </c>
      <c r="M20" s="1718" t="s">
        <v>362</v>
      </c>
    </row>
    <row r="21" spans="1:14">
      <c r="A21" s="1711"/>
      <c r="B21" s="1712" t="s">
        <v>324</v>
      </c>
      <c r="C21" s="1713">
        <v>45053</v>
      </c>
      <c r="D21" s="1714">
        <v>45033</v>
      </c>
      <c r="F21" s="1749">
        <v>45033</v>
      </c>
      <c r="G21" s="1750">
        <v>0.16666666666666674</v>
      </c>
      <c r="H21" s="1750">
        <v>0.16666666666666674</v>
      </c>
      <c r="I21" s="1715">
        <f>H21</f>
        <v>0.16666666666666674</v>
      </c>
      <c r="J21" s="1716" t="s">
        <v>361</v>
      </c>
      <c r="L21" s="1730" t="s">
        <v>46</v>
      </c>
      <c r="M21" s="1718"/>
    </row>
    <row r="22" spans="1:14">
      <c r="A22" s="1711"/>
      <c r="B22" s="1712" t="s">
        <v>231</v>
      </c>
      <c r="C22" s="1713">
        <v>45053</v>
      </c>
      <c r="D22" s="1714">
        <v>45033</v>
      </c>
      <c r="F22" s="1749">
        <v>45033</v>
      </c>
      <c r="G22" s="1750">
        <v>1.041666666666663E-2</v>
      </c>
      <c r="H22" s="1750"/>
      <c r="J22" s="1716" t="s">
        <v>363</v>
      </c>
      <c r="L22" s="1730" t="s">
        <v>46</v>
      </c>
      <c r="M22" s="1718"/>
    </row>
    <row r="23" spans="1:14" ht="39">
      <c r="A23" s="1711"/>
      <c r="B23" s="1712" t="s">
        <v>332</v>
      </c>
      <c r="C23" s="1713">
        <v>45043</v>
      </c>
      <c r="D23" s="1714">
        <v>45033</v>
      </c>
      <c r="F23" s="1749">
        <v>45034</v>
      </c>
      <c r="G23" s="1750">
        <v>0.14583333333333337</v>
      </c>
      <c r="H23" s="1750"/>
      <c r="J23" s="1716" t="s">
        <v>364</v>
      </c>
      <c r="L23" s="1730" t="s">
        <v>58</v>
      </c>
      <c r="M23" s="1718" t="s">
        <v>365</v>
      </c>
    </row>
    <row r="24" spans="1:14" ht="21">
      <c r="A24" s="1711"/>
      <c r="B24" s="1712"/>
      <c r="C24" s="1713"/>
      <c r="D24" s="1714"/>
      <c r="F24" s="1756">
        <v>45034</v>
      </c>
      <c r="G24" s="1750">
        <v>3.472222222222221E-2</v>
      </c>
      <c r="H24" s="1750">
        <v>3.472222222222221E-2</v>
      </c>
      <c r="I24" s="1715">
        <f>H24</f>
        <v>3.472222222222221E-2</v>
      </c>
      <c r="J24" s="1760" t="s">
        <v>366</v>
      </c>
      <c r="M24" s="1718"/>
      <c r="N24" s="1773" t="s">
        <v>367</v>
      </c>
    </row>
    <row r="25" spans="1:14" ht="39">
      <c r="A25" s="1741" t="s">
        <v>120</v>
      </c>
      <c r="B25" s="1703" t="s">
        <v>332</v>
      </c>
      <c r="C25" s="1704">
        <v>45040</v>
      </c>
      <c r="D25" s="1705">
        <v>45037</v>
      </c>
      <c r="E25" s="1703"/>
      <c r="F25" s="1757">
        <v>45037</v>
      </c>
      <c r="G25" s="1758">
        <v>0.12499999999999994</v>
      </c>
      <c r="H25" s="1758">
        <v>0.12499999999999994</v>
      </c>
      <c r="I25" s="1706">
        <f>H25</f>
        <v>0.12499999999999994</v>
      </c>
      <c r="J25" s="1759" t="s">
        <v>306</v>
      </c>
      <c r="K25" s="1707"/>
      <c r="L25" s="1708" t="s">
        <v>24</v>
      </c>
      <c r="M25" s="1709" t="s">
        <v>368</v>
      </c>
    </row>
    <row r="26" spans="1:14" ht="39">
      <c r="A26" s="1711"/>
      <c r="B26" s="1712" t="s">
        <v>260</v>
      </c>
      <c r="C26" s="1713">
        <v>45045</v>
      </c>
      <c r="D26" s="1714">
        <v>45037</v>
      </c>
      <c r="E26" s="1712"/>
      <c r="F26" s="1756">
        <v>45037</v>
      </c>
      <c r="G26" s="1750">
        <v>9.027777777777779E-2</v>
      </c>
      <c r="H26" s="1750">
        <v>9.027777777777779E-2</v>
      </c>
      <c r="I26" s="1715">
        <f>H26</f>
        <v>9.027777777777779E-2</v>
      </c>
      <c r="J26" s="1760" t="s">
        <v>306</v>
      </c>
      <c r="K26" s="1712"/>
      <c r="L26" s="1717" t="s">
        <v>24</v>
      </c>
      <c r="M26" s="1742" t="s">
        <v>369</v>
      </c>
    </row>
    <row r="27" spans="1:14">
      <c r="A27" s="1711"/>
      <c r="B27" s="1712"/>
      <c r="C27" s="1713"/>
      <c r="D27" s="1714"/>
      <c r="E27" s="1712"/>
      <c r="F27" s="1756">
        <v>45038</v>
      </c>
      <c r="G27" s="1750">
        <v>0.1111111111111111</v>
      </c>
      <c r="H27" s="1750">
        <v>0.1111111111111111</v>
      </c>
      <c r="I27" s="1715">
        <f>H27</f>
        <v>0.1111111111111111</v>
      </c>
      <c r="J27" s="1760" t="s">
        <v>306</v>
      </c>
      <c r="K27" s="1712"/>
      <c r="L27" s="1717"/>
      <c r="M27" s="1742"/>
    </row>
    <row r="28" spans="1:14">
      <c r="A28" s="1731"/>
      <c r="B28" s="1732"/>
      <c r="C28" s="1733"/>
      <c r="D28" s="1734"/>
      <c r="E28" s="1732"/>
      <c r="F28" s="1761">
        <v>45038</v>
      </c>
      <c r="G28" s="1754">
        <v>0.13888888888888884</v>
      </c>
      <c r="H28" s="1754">
        <v>0.13888888888888884</v>
      </c>
      <c r="I28" s="1743">
        <f>H28</f>
        <v>0.13888888888888884</v>
      </c>
      <c r="J28" s="1762" t="s">
        <v>306</v>
      </c>
      <c r="K28" s="1732"/>
      <c r="L28" s="1744"/>
      <c r="M28" s="1745"/>
    </row>
    <row r="29" spans="1:14" ht="26">
      <c r="H29" s="1746" t="s">
        <v>233</v>
      </c>
      <c r="I29" s="1747">
        <f>SUM(H2:H28)</f>
        <v>1.65625</v>
      </c>
    </row>
    <row r="30" spans="1:14">
      <c r="H30" s="1748" t="s">
        <v>234</v>
      </c>
      <c r="I30" s="1747">
        <f>SUM(I2:I28)</f>
        <v>1.65625</v>
      </c>
    </row>
    <row r="32" spans="1:14">
      <c r="H32" s="1797" t="s">
        <v>370</v>
      </c>
      <c r="I32" s="1798"/>
      <c r="J32" s="1779">
        <v>45061</v>
      </c>
    </row>
    <row r="33" spans="4:9">
      <c r="H33" s="1701" t="s">
        <v>371</v>
      </c>
      <c r="I33" s="1701" t="s">
        <v>372</v>
      </c>
    </row>
    <row r="35" spans="4:9">
      <c r="E35" s="1780"/>
    </row>
    <row r="36" spans="4:9">
      <c r="D36" s="1780"/>
      <c r="E36" s="1780"/>
    </row>
    <row r="37" spans="4:9">
      <c r="D37" s="1780"/>
      <c r="E37" s="1780"/>
    </row>
    <row r="38" spans="4:9">
      <c r="E38" s="1780"/>
    </row>
  </sheetData>
  <mergeCells count="1">
    <mergeCell ref="H32:I32"/>
  </mergeCells>
  <conditionalFormatting sqref="C2:C28">
    <cfRule type="cellIs" dxfId="109" priority="4" stopIfTrue="1" operator="lessThan">
      <formula>$W$1</formula>
    </cfRule>
    <cfRule type="cellIs" dxfId="108" priority="5" stopIfTrue="1" operator="between">
      <formula>$W$1</formula>
      <formula>#REF!</formula>
    </cfRule>
    <cfRule type="cellIs" dxfId="107" priority="6" stopIfTrue="1" operator="between">
      <formula>#REF!</formula>
      <formula>#REF!</formula>
    </cfRule>
    <cfRule type="cellIs" dxfId="106" priority="7" stopIfTrue="1" operator="greaterThan">
      <formula>#REF!</formula>
    </cfRule>
  </conditionalFormatting>
  <conditionalFormatting sqref="F2:F6 K6 M6 F25:F28 K26:K28 M26:M28">
    <cfRule type="cellIs" dxfId="105" priority="10" operator="equal">
      <formula>"F/S"</formula>
    </cfRule>
  </conditionalFormatting>
  <conditionalFormatting sqref="G2:H6">
    <cfRule type="containsText" dxfId="104" priority="3" operator="containsText" text="EN PROCESO">
      <formula>NOT(ISERROR(SEARCH("EN PROCESO",G2)))</formula>
    </cfRule>
  </conditionalFormatting>
  <conditionalFormatting sqref="G25:H28">
    <cfRule type="containsText" dxfId="103" priority="9" operator="containsText" text="EN PROCESO">
      <formula>NOT(ISERROR(SEARCH("EN PROCESO",G25)))</formula>
    </cfRule>
  </conditionalFormatting>
  <conditionalFormatting sqref="G7:G8">
    <cfRule type="containsText" dxfId="102" priority="2" operator="containsText" text="EN PROCESO">
      <formula>NOT(ISERROR(SEARCH("EN PROCESO",G7)))</formula>
    </cfRule>
  </conditionalFormatting>
  <conditionalFormatting sqref="H7:H8">
    <cfRule type="containsText" dxfId="101" priority="1" operator="containsText" text="EN PROCESO">
      <formula>NOT(ISERROR(SEARCH("EN PROCESO",H7)))</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pane ySplit="1" topLeftCell="A26" activePane="bottomLeft" state="frozen"/>
      <selection pane="bottomLeft" activeCell="H34" sqref="H34:I34"/>
    </sheetView>
  </sheetViews>
  <sheetFormatPr baseColWidth="10" defaultColWidth="9.1796875" defaultRowHeight="13"/>
  <cols>
    <col min="1" max="1" width="14.1796875" style="1555" bestFit="1" customWidth="1"/>
    <col min="2" max="2" width="9.7265625" style="1555" bestFit="1" customWidth="1"/>
    <col min="3" max="3" width="10.7265625" style="1586" bestFit="1" customWidth="1"/>
    <col min="4" max="4" width="12.1796875" style="1591" customWidth="1"/>
    <col min="5" max="5" width="9.1796875" style="1591"/>
    <col min="6" max="6" width="9.81640625" style="1555" customWidth="1"/>
    <col min="7" max="7" width="9.1796875" style="1555"/>
    <col min="8" max="8" width="10.54296875" style="1555" customWidth="1"/>
    <col min="9" max="9" width="11.54296875" style="1555" customWidth="1"/>
    <col min="10" max="10" width="15.26953125" style="1591" customWidth="1"/>
    <col min="11" max="11" width="10.54296875" style="1555" customWidth="1"/>
    <col min="12" max="12" width="14.54296875" style="1586" customWidth="1"/>
    <col min="13" max="13" width="22" style="1652" bestFit="1" customWidth="1"/>
    <col min="14" max="14" width="11.81640625" style="1368" customWidth="1"/>
    <col min="15" max="15" width="16" style="1652" customWidth="1"/>
    <col min="16" max="16384" width="9.1796875" style="1555"/>
  </cols>
  <sheetData>
    <row r="1" spans="1:17" ht="39">
      <c r="A1" s="1022" t="s">
        <v>212</v>
      </c>
      <c r="B1" s="1022" t="s">
        <v>213</v>
      </c>
      <c r="C1" s="1022" t="s">
        <v>214</v>
      </c>
      <c r="D1" s="1023" t="s">
        <v>215</v>
      </c>
      <c r="E1" s="1581" t="s">
        <v>216</v>
      </c>
      <c r="F1" s="1581" t="s">
        <v>217</v>
      </c>
      <c r="G1" s="1581" t="s">
        <v>218</v>
      </c>
      <c r="H1" s="1647" t="s">
        <v>219</v>
      </c>
      <c r="I1" s="1648" t="s">
        <v>220</v>
      </c>
      <c r="J1" s="1581" t="s">
        <v>221</v>
      </c>
      <c r="K1" s="1581" t="s">
        <v>222</v>
      </c>
      <c r="L1" s="1581" t="s">
        <v>223</v>
      </c>
      <c r="M1" s="1581" t="s">
        <v>224</v>
      </c>
    </row>
    <row r="2" spans="1:17" ht="52">
      <c r="A2" s="1388" t="s">
        <v>120</v>
      </c>
      <c r="B2" s="1389" t="s">
        <v>373</v>
      </c>
      <c r="C2" s="1390" t="s">
        <v>38</v>
      </c>
      <c r="D2" s="1602" t="s">
        <v>374</v>
      </c>
      <c r="E2" s="1389"/>
      <c r="F2" s="1666">
        <v>45000</v>
      </c>
      <c r="G2" s="1667">
        <v>4.1666666666666664E-2</v>
      </c>
      <c r="H2" s="1667">
        <v>4.1666666666666664E-2</v>
      </c>
      <c r="I2" s="1659">
        <f t="shared" ref="I2:I11" si="0">H2</f>
        <v>4.1666666666666664E-2</v>
      </c>
      <c r="J2" s="1689" t="s">
        <v>366</v>
      </c>
      <c r="K2" s="1634"/>
      <c r="L2" s="1649" t="s">
        <v>38</v>
      </c>
      <c r="M2" s="1650" t="s">
        <v>375</v>
      </c>
      <c r="O2" s="1652" t="s">
        <v>376</v>
      </c>
      <c r="P2" s="1555">
        <v>515</v>
      </c>
      <c r="Q2" s="1690"/>
    </row>
    <row r="3" spans="1:17" ht="26">
      <c r="A3" s="1378"/>
      <c r="B3" s="1379"/>
      <c r="C3" s="1380"/>
      <c r="D3" s="1606"/>
      <c r="E3" s="1379"/>
      <c r="F3" s="1668">
        <v>45000</v>
      </c>
      <c r="G3" s="1669">
        <v>8.3333333333333329E-2</v>
      </c>
      <c r="H3" s="1669">
        <v>8.3333333333333329E-2</v>
      </c>
      <c r="I3" s="1651">
        <f t="shared" si="0"/>
        <v>8.3333333333333329E-2</v>
      </c>
      <c r="J3" s="1610" t="s">
        <v>306</v>
      </c>
      <c r="L3" s="1653"/>
      <c r="M3" s="1594"/>
      <c r="O3" s="1652" t="s">
        <v>377</v>
      </c>
      <c r="P3" s="1555">
        <v>774</v>
      </c>
    </row>
    <row r="4" spans="1:17" ht="39">
      <c r="A4" s="1378"/>
      <c r="B4" s="1379"/>
      <c r="C4" s="1380"/>
      <c r="D4" s="1606"/>
      <c r="E4" s="1379"/>
      <c r="F4" s="1668">
        <v>45000</v>
      </c>
      <c r="G4" s="1669">
        <v>8.3333333333333329E-2</v>
      </c>
      <c r="H4" s="1669">
        <v>8.3333333333333329E-2</v>
      </c>
      <c r="I4" s="1651">
        <f t="shared" si="0"/>
        <v>8.3333333333333329E-2</v>
      </c>
      <c r="J4" s="1610" t="s">
        <v>306</v>
      </c>
      <c r="L4" s="1653"/>
      <c r="M4" s="1594"/>
      <c r="O4" s="1695" t="s">
        <v>378</v>
      </c>
      <c r="P4" s="1693">
        <f>P2/P3</f>
        <v>0.66537467700258401</v>
      </c>
      <c r="Q4" s="1694" t="s">
        <v>379</v>
      </c>
    </row>
    <row r="5" spans="1:17">
      <c r="A5" s="1378"/>
      <c r="B5" s="1379"/>
      <c r="C5" s="1380"/>
      <c r="D5" s="1606"/>
      <c r="E5" s="1379"/>
      <c r="F5" s="1668">
        <v>45001</v>
      </c>
      <c r="G5" s="1669">
        <v>8.3333333333333329E-2</v>
      </c>
      <c r="H5" s="1669">
        <v>8.3333333333333329E-2</v>
      </c>
      <c r="I5" s="1651">
        <f t="shared" si="0"/>
        <v>8.3333333333333329E-2</v>
      </c>
      <c r="J5" s="1610" t="s">
        <v>306</v>
      </c>
      <c r="L5" s="1653"/>
      <c r="M5" s="1594"/>
    </row>
    <row r="6" spans="1:17">
      <c r="A6" s="1406"/>
      <c r="B6" s="1394"/>
      <c r="C6" s="1395"/>
      <c r="D6" s="1604"/>
      <c r="E6" s="1394"/>
      <c r="F6" s="1670">
        <v>45001</v>
      </c>
      <c r="G6" s="1671">
        <v>4.1666666666666664E-2</v>
      </c>
      <c r="H6" s="1671">
        <v>4.1666666666666664E-2</v>
      </c>
      <c r="I6" s="1654">
        <f t="shared" si="0"/>
        <v>4.1666666666666664E-2</v>
      </c>
      <c r="J6" s="1614" t="s">
        <v>380</v>
      </c>
      <c r="K6" s="1584"/>
      <c r="L6" s="1600"/>
      <c r="M6" s="1656"/>
      <c r="P6" s="1691"/>
    </row>
    <row r="7" spans="1:17" ht="52">
      <c r="A7" s="1378" t="s">
        <v>92</v>
      </c>
      <c r="B7" s="1379" t="s">
        <v>332</v>
      </c>
      <c r="C7" s="1380">
        <v>45025</v>
      </c>
      <c r="D7" s="1606">
        <v>45008</v>
      </c>
      <c r="E7" s="1379"/>
      <c r="F7" s="1668">
        <v>45008</v>
      </c>
      <c r="G7" s="1669">
        <v>8.333333333333337E-2</v>
      </c>
      <c r="H7" s="1669">
        <v>8.333333333333337E-2</v>
      </c>
      <c r="I7" s="1651">
        <f t="shared" si="0"/>
        <v>8.333333333333337E-2</v>
      </c>
      <c r="J7" s="1652" t="s">
        <v>381</v>
      </c>
      <c r="L7" s="1653" t="s">
        <v>24</v>
      </c>
      <c r="M7" s="1594" t="s">
        <v>382</v>
      </c>
    </row>
    <row r="8" spans="1:17" ht="39">
      <c r="A8" s="1378"/>
      <c r="B8" s="1379" t="s">
        <v>260</v>
      </c>
      <c r="C8" s="1380">
        <v>45025</v>
      </c>
      <c r="D8" s="1606">
        <v>45008</v>
      </c>
      <c r="E8" s="1379"/>
      <c r="F8" s="1668">
        <v>45008</v>
      </c>
      <c r="G8" s="1669">
        <v>0.10416666666666663</v>
      </c>
      <c r="H8" s="1669">
        <v>0.10416666666666663</v>
      </c>
      <c r="I8" s="1651">
        <f t="shared" si="0"/>
        <v>0.10416666666666663</v>
      </c>
      <c r="J8" s="1652" t="s">
        <v>383</v>
      </c>
      <c r="K8" s="1652"/>
      <c r="L8" s="1653" t="s">
        <v>24</v>
      </c>
      <c r="M8" s="1594" t="s">
        <v>384</v>
      </c>
    </row>
    <row r="9" spans="1:17">
      <c r="A9" s="1406"/>
      <c r="B9" s="1394"/>
      <c r="C9" s="1395"/>
      <c r="D9" s="1604"/>
      <c r="E9" s="1394"/>
      <c r="F9" s="1670">
        <v>45008</v>
      </c>
      <c r="G9" s="1671">
        <v>9.375E-2</v>
      </c>
      <c r="H9" s="1671">
        <v>9.375E-2</v>
      </c>
      <c r="I9" s="1654">
        <f t="shared" si="0"/>
        <v>9.375E-2</v>
      </c>
      <c r="J9" s="1655" t="s">
        <v>383</v>
      </c>
      <c r="K9" s="1655"/>
      <c r="L9" s="1600"/>
      <c r="M9" s="1656"/>
    </row>
    <row r="10" spans="1:17" ht="26">
      <c r="A10" s="1657" t="s">
        <v>32</v>
      </c>
      <c r="B10" s="1380" t="s">
        <v>347</v>
      </c>
      <c r="C10" s="1380">
        <v>44868</v>
      </c>
      <c r="D10" s="1606"/>
      <c r="E10" s="1379"/>
      <c r="F10" s="1668">
        <v>45008</v>
      </c>
      <c r="G10" s="1669">
        <v>1.388888888888884E-2</v>
      </c>
      <c r="H10" s="1669">
        <v>1.388888888888884E-2</v>
      </c>
      <c r="I10" s="1651">
        <f t="shared" si="0"/>
        <v>1.388888888888884E-2</v>
      </c>
      <c r="J10" s="1652" t="s">
        <v>385</v>
      </c>
      <c r="K10" s="1652"/>
      <c r="L10" s="1653" t="s">
        <v>36</v>
      </c>
      <c r="M10" s="1594" t="s">
        <v>247</v>
      </c>
    </row>
    <row r="11" spans="1:17" ht="39">
      <c r="A11" s="1378"/>
      <c r="B11" s="1379" t="s">
        <v>332</v>
      </c>
      <c r="C11" s="1380">
        <v>45032</v>
      </c>
      <c r="D11" s="1606">
        <v>45009</v>
      </c>
      <c r="E11" s="1379"/>
      <c r="F11" s="1668">
        <v>45009</v>
      </c>
      <c r="G11" s="1669">
        <v>0.14583333333333331</v>
      </c>
      <c r="H11" s="1669">
        <v>0.14583333333333331</v>
      </c>
      <c r="I11" s="1651">
        <f t="shared" si="0"/>
        <v>0.14583333333333331</v>
      </c>
      <c r="J11" s="1652" t="s">
        <v>386</v>
      </c>
      <c r="K11" s="1652"/>
      <c r="L11" s="1653" t="s">
        <v>58</v>
      </c>
      <c r="M11" s="1594" t="s">
        <v>387</v>
      </c>
    </row>
    <row r="12" spans="1:17" ht="26">
      <c r="A12" s="1378"/>
      <c r="B12" s="1380" t="s">
        <v>345</v>
      </c>
      <c r="C12" s="1380">
        <v>45039</v>
      </c>
      <c r="D12" s="1606">
        <v>45009</v>
      </c>
      <c r="E12" s="1379"/>
      <c r="F12" s="1668"/>
      <c r="G12" s="1669"/>
      <c r="H12" s="1669"/>
      <c r="I12" s="1651"/>
      <c r="J12" s="1652"/>
      <c r="K12" s="1652"/>
      <c r="L12" s="1653" t="s">
        <v>36</v>
      </c>
      <c r="M12" s="1594" t="s">
        <v>247</v>
      </c>
    </row>
    <row r="13" spans="1:17">
      <c r="A13" s="1378"/>
      <c r="B13" s="1380"/>
      <c r="C13" s="1380"/>
      <c r="D13" s="1606"/>
      <c r="E13" s="1379"/>
      <c r="F13" s="1668"/>
      <c r="G13" s="1669"/>
      <c r="H13" s="1669"/>
      <c r="I13" s="1651"/>
      <c r="J13" s="1652"/>
      <c r="K13" s="1652"/>
      <c r="L13" s="1653"/>
      <c r="M13" s="1594"/>
    </row>
    <row r="14" spans="1:17">
      <c r="A14" s="1388" t="s">
        <v>97</v>
      </c>
      <c r="B14" s="1389" t="s">
        <v>332</v>
      </c>
      <c r="C14" s="1390">
        <v>45029</v>
      </c>
      <c r="D14" s="1602">
        <v>45011</v>
      </c>
      <c r="E14" s="1389"/>
      <c r="F14" s="1666">
        <v>45010</v>
      </c>
      <c r="G14" s="1667">
        <v>8.3333333333333259E-2</v>
      </c>
      <c r="H14" s="1667">
        <v>8.3333333333333259E-2</v>
      </c>
      <c r="I14" s="1659">
        <f>H14</f>
        <v>8.3333333333333259E-2</v>
      </c>
      <c r="J14" s="1660" t="s">
        <v>386</v>
      </c>
      <c r="K14" s="1660"/>
      <c r="L14" s="1649" t="s">
        <v>58</v>
      </c>
      <c r="M14" s="1650" t="s">
        <v>245</v>
      </c>
      <c r="N14" s="1674"/>
    </row>
    <row r="15" spans="1:17">
      <c r="A15" s="1403"/>
      <c r="B15" s="1379" t="s">
        <v>334</v>
      </c>
      <c r="C15" s="1380">
        <v>45038</v>
      </c>
      <c r="D15" s="1606">
        <v>45011</v>
      </c>
      <c r="E15" s="1379"/>
      <c r="F15" s="1668">
        <v>45011</v>
      </c>
      <c r="G15" s="1669">
        <v>0.10416666666666669</v>
      </c>
      <c r="H15" s="1669">
        <v>0.10416666666666669</v>
      </c>
      <c r="I15" s="1651">
        <f>H15</f>
        <v>0.10416666666666669</v>
      </c>
      <c r="J15" s="1652" t="s">
        <v>386</v>
      </c>
      <c r="K15" s="1652"/>
      <c r="L15" s="1653" t="s">
        <v>46</v>
      </c>
      <c r="M15" s="1594" t="s">
        <v>247</v>
      </c>
    </row>
    <row r="16" spans="1:17">
      <c r="A16" s="1403"/>
      <c r="B16" s="1379" t="s">
        <v>336</v>
      </c>
      <c r="C16" s="1380">
        <v>45214</v>
      </c>
      <c r="D16" s="1606">
        <v>45011</v>
      </c>
      <c r="E16" s="1379"/>
      <c r="K16" s="1652"/>
      <c r="L16" s="1653" t="s">
        <v>46</v>
      </c>
      <c r="M16" s="1594" t="s">
        <v>247</v>
      </c>
    </row>
    <row r="17" spans="1:15">
      <c r="A17" s="1403"/>
      <c r="B17" s="1379" t="s">
        <v>388</v>
      </c>
      <c r="C17" s="1380">
        <v>45037</v>
      </c>
      <c r="D17" s="1606">
        <v>45011</v>
      </c>
      <c r="E17" s="1661"/>
      <c r="F17" s="1662"/>
      <c r="G17" s="1658"/>
      <c r="H17" s="1658"/>
      <c r="I17" s="1651"/>
      <c r="J17" s="1405"/>
      <c r="K17" s="1652"/>
      <c r="L17" s="1653" t="s">
        <v>46</v>
      </c>
      <c r="M17" s="1594"/>
    </row>
    <row r="18" spans="1:15" ht="44.25" customHeight="1">
      <c r="A18" s="1414"/>
      <c r="B18" s="1394" t="s">
        <v>260</v>
      </c>
      <c r="C18" s="1395">
        <v>45038</v>
      </c>
      <c r="D18" s="1604">
        <v>45010</v>
      </c>
      <c r="E18" s="1663"/>
      <c r="F18" s="1664"/>
      <c r="G18" s="1665"/>
      <c r="H18" s="1665"/>
      <c r="I18" s="1654"/>
      <c r="J18" s="1612"/>
      <c r="K18" s="1655"/>
      <c r="L18" s="1600" t="s">
        <v>24</v>
      </c>
      <c r="M18" s="1656" t="s">
        <v>389</v>
      </c>
    </row>
    <row r="19" spans="1:15" ht="26">
      <c r="A19" s="1378" t="s">
        <v>99</v>
      </c>
      <c r="B19" s="1379" t="s">
        <v>332</v>
      </c>
      <c r="C19" s="1380">
        <v>45028</v>
      </c>
      <c r="D19" s="1606">
        <v>45012</v>
      </c>
      <c r="E19" s="1379"/>
      <c r="F19" s="1668">
        <v>45011</v>
      </c>
      <c r="G19" s="1669">
        <v>5.5555555555555469E-2</v>
      </c>
      <c r="H19" s="1669">
        <v>5.5555555555555469E-2</v>
      </c>
      <c r="I19" s="1651">
        <f>H19</f>
        <v>5.5555555555555469E-2</v>
      </c>
      <c r="J19" s="1652" t="s">
        <v>390</v>
      </c>
      <c r="K19" s="1652"/>
      <c r="L19" s="1653" t="s">
        <v>58</v>
      </c>
      <c r="M19" s="1594" t="s">
        <v>270</v>
      </c>
      <c r="N19" s="1674"/>
    </row>
    <row r="20" spans="1:15" ht="26">
      <c r="A20" s="1403"/>
      <c r="B20" s="1379" t="s">
        <v>345</v>
      </c>
      <c r="C20" s="1380">
        <v>45213</v>
      </c>
      <c r="D20" s="1606">
        <v>45012</v>
      </c>
      <c r="E20" s="1379"/>
      <c r="F20" s="1668">
        <v>45012</v>
      </c>
      <c r="G20" s="1669">
        <v>0.14583333333333334</v>
      </c>
      <c r="H20" s="1669">
        <v>0.14583333333333334</v>
      </c>
      <c r="I20" s="1651">
        <f>H20</f>
        <v>0.14583333333333334</v>
      </c>
      <c r="J20" s="1652" t="s">
        <v>391</v>
      </c>
      <c r="K20" s="1652"/>
      <c r="L20" s="1653" t="s">
        <v>118</v>
      </c>
      <c r="M20" s="1594" t="s">
        <v>392</v>
      </c>
      <c r="N20" s="1674" t="s">
        <v>393</v>
      </c>
    </row>
    <row r="21" spans="1:15" ht="26">
      <c r="A21" s="1388" t="s">
        <v>101</v>
      </c>
      <c r="B21" s="1389" t="s">
        <v>260</v>
      </c>
      <c r="C21" s="1390">
        <v>45026</v>
      </c>
      <c r="D21" s="1602">
        <v>45014</v>
      </c>
      <c r="E21" s="1389"/>
      <c r="F21" s="1666">
        <v>45013</v>
      </c>
      <c r="G21" s="1667">
        <v>5.555555555555558E-2</v>
      </c>
      <c r="H21" s="1667">
        <v>5.555555555555558E-2</v>
      </c>
      <c r="I21" s="1659">
        <f>H21</f>
        <v>5.555555555555558E-2</v>
      </c>
      <c r="J21" s="1660" t="s">
        <v>394</v>
      </c>
      <c r="K21" s="1660"/>
      <c r="L21" s="1649" t="s">
        <v>24</v>
      </c>
      <c r="M21" s="1650" t="s">
        <v>395</v>
      </c>
    </row>
    <row r="22" spans="1:15" ht="36">
      <c r="A22" s="1378"/>
      <c r="B22" s="1379" t="s">
        <v>320</v>
      </c>
      <c r="C22" s="1380">
        <v>45212</v>
      </c>
      <c r="D22" s="1606">
        <v>45013</v>
      </c>
      <c r="E22" s="1379"/>
      <c r="F22" s="1668">
        <v>45013</v>
      </c>
      <c r="G22" s="1669">
        <v>0.16666666666666669</v>
      </c>
      <c r="H22" s="1669">
        <v>0.16666666666666669</v>
      </c>
      <c r="I22" s="1651">
        <f>H22</f>
        <v>0.16666666666666669</v>
      </c>
      <c r="J22" s="1652" t="s">
        <v>396</v>
      </c>
      <c r="K22" s="1652"/>
      <c r="L22" s="1653" t="s">
        <v>46</v>
      </c>
      <c r="M22" s="1594" t="s">
        <v>247</v>
      </c>
      <c r="N22" s="1675" t="s">
        <v>397</v>
      </c>
    </row>
    <row r="23" spans="1:15" ht="36">
      <c r="A23" s="1378"/>
      <c r="B23" s="1379" t="s">
        <v>332</v>
      </c>
      <c r="C23" s="1380">
        <v>45026</v>
      </c>
      <c r="D23" s="1606">
        <v>45013</v>
      </c>
      <c r="E23" s="1379"/>
      <c r="F23" s="1668">
        <v>45014</v>
      </c>
      <c r="G23" s="1669">
        <v>7.638888888888884E-2</v>
      </c>
      <c r="H23" s="1669">
        <v>7.638888888888884E-2</v>
      </c>
      <c r="I23" s="1651">
        <f>H23</f>
        <v>7.638888888888884E-2</v>
      </c>
      <c r="J23" s="1652" t="s">
        <v>396</v>
      </c>
      <c r="K23" s="1652"/>
      <c r="L23" s="1653" t="s">
        <v>24</v>
      </c>
      <c r="M23" s="1594" t="s">
        <v>276</v>
      </c>
      <c r="N23" s="1676" t="s">
        <v>398</v>
      </c>
    </row>
    <row r="24" spans="1:15">
      <c r="A24" s="1378"/>
      <c r="B24" s="1379" t="s">
        <v>315</v>
      </c>
      <c r="C24" s="1380">
        <v>45041</v>
      </c>
      <c r="D24" s="1606">
        <v>45013</v>
      </c>
      <c r="E24" s="1379"/>
      <c r="F24" s="1668"/>
      <c r="G24" s="1669"/>
      <c r="H24" s="1669"/>
      <c r="I24" s="1651"/>
      <c r="J24" s="1610"/>
      <c r="K24" s="1652"/>
      <c r="L24" s="1653" t="s">
        <v>46</v>
      </c>
      <c r="M24" s="1594" t="s">
        <v>247</v>
      </c>
      <c r="N24" s="1674"/>
      <c r="O24" s="1623"/>
    </row>
    <row r="25" spans="1:15" ht="20.25" customHeight="1">
      <c r="A25" s="1587" t="s">
        <v>51</v>
      </c>
      <c r="B25" s="1389" t="s">
        <v>399</v>
      </c>
      <c r="C25" s="1390">
        <v>45035</v>
      </c>
      <c r="D25" s="1602"/>
      <c r="E25" s="1389"/>
      <c r="F25" s="1666">
        <v>45014</v>
      </c>
      <c r="G25" s="1667">
        <v>6.2500000000000056E-2</v>
      </c>
      <c r="H25" s="1667">
        <v>6.2500000000000056E-2</v>
      </c>
      <c r="I25" s="1659">
        <f>H25</f>
        <v>6.2500000000000056E-2</v>
      </c>
      <c r="J25" s="1660" t="s">
        <v>400</v>
      </c>
      <c r="K25" s="1389"/>
      <c r="L25" s="1649" t="s">
        <v>46</v>
      </c>
      <c r="M25" s="1687" t="s">
        <v>23</v>
      </c>
    </row>
    <row r="26" spans="1:15" ht="36">
      <c r="A26" s="1403"/>
      <c r="B26" s="1379" t="s">
        <v>260</v>
      </c>
      <c r="C26" s="1380">
        <v>45035</v>
      </c>
      <c r="D26" s="1606">
        <v>45014</v>
      </c>
      <c r="E26" s="1379"/>
      <c r="F26" s="1668">
        <v>45014</v>
      </c>
      <c r="G26" s="1669">
        <v>6.944444444444442E-2</v>
      </c>
      <c r="H26" s="1669">
        <v>6.944444444444442E-2</v>
      </c>
      <c r="I26" s="1651">
        <f>H26</f>
        <v>6.944444444444442E-2</v>
      </c>
      <c r="J26" s="1652" t="s">
        <v>401</v>
      </c>
      <c r="K26" s="1652"/>
      <c r="L26" s="1653" t="s">
        <v>24</v>
      </c>
      <c r="M26" s="1594" t="s">
        <v>395</v>
      </c>
      <c r="N26" s="1674" t="s">
        <v>402</v>
      </c>
      <c r="O26" s="1623"/>
    </row>
    <row r="27" spans="1:15" ht="26">
      <c r="A27" s="1414"/>
      <c r="B27" s="1394"/>
      <c r="C27" s="1395"/>
      <c r="D27" s="1604"/>
      <c r="E27" s="1394"/>
      <c r="F27" s="1670">
        <v>45014</v>
      </c>
      <c r="G27" s="1671">
        <v>3.125E-2</v>
      </c>
      <c r="H27" s="1671">
        <v>3.125E-2</v>
      </c>
      <c r="I27" s="1654">
        <f>H27</f>
        <v>3.125E-2</v>
      </c>
      <c r="J27" s="1655" t="s">
        <v>403</v>
      </c>
      <c r="K27" s="1655"/>
      <c r="L27" s="1600"/>
      <c r="M27" s="1688" t="s">
        <v>331</v>
      </c>
      <c r="N27" s="1674"/>
      <c r="O27" s="1623"/>
    </row>
    <row r="28" spans="1:15" ht="26">
      <c r="H28" s="1672" t="s">
        <v>233</v>
      </c>
      <c r="I28" s="1673">
        <f>SUM(H2:H27)</f>
        <v>1.6249999999999996</v>
      </c>
    </row>
    <row r="29" spans="1:15">
      <c r="H29" s="938" t="s">
        <v>234</v>
      </c>
      <c r="I29" s="1673">
        <f>SUM(I2:I27)</f>
        <v>1.6249999999999996</v>
      </c>
    </row>
    <row r="32" spans="1:15">
      <c r="H32" s="1797" t="s">
        <v>370</v>
      </c>
      <c r="I32" s="1798"/>
      <c r="J32" s="1779">
        <v>45037</v>
      </c>
    </row>
    <row r="33" spans="8:10" ht="26">
      <c r="H33" s="1555" t="s">
        <v>371</v>
      </c>
      <c r="I33" s="1652" t="s">
        <v>404</v>
      </c>
      <c r="J33" s="1610" t="s">
        <v>405</v>
      </c>
    </row>
    <row r="34" spans="8:10" ht="30" customHeight="1">
      <c r="H34" s="1799" t="s">
        <v>406</v>
      </c>
      <c r="I34" s="1800"/>
      <c r="J34" s="1779">
        <v>45117</v>
      </c>
    </row>
    <row r="35" spans="8:10" ht="20.25" customHeight="1"/>
  </sheetData>
  <mergeCells count="2">
    <mergeCell ref="H32:I32"/>
    <mergeCell ref="H34:I34"/>
  </mergeCells>
  <conditionalFormatting sqref="C2:C27">
    <cfRule type="cellIs" dxfId="100" priority="2" stopIfTrue="1" operator="lessThan">
      <formula>$W$1</formula>
    </cfRule>
    <cfRule type="cellIs" dxfId="99" priority="3" stopIfTrue="1" operator="between">
      <formula>$W$1</formula>
      <formula>#REF!</formula>
    </cfRule>
    <cfRule type="cellIs" dxfId="98" priority="4" stopIfTrue="1" operator="between">
      <formula>#REF!</formula>
      <formula>#REF!</formula>
    </cfRule>
    <cfRule type="cellIs" dxfId="97" priority="5" stopIfTrue="1" operator="greaterThan">
      <formula>#REF!</formula>
    </cfRule>
  </conditionalFormatting>
  <conditionalFormatting sqref="F2:F15 F17:F27">
    <cfRule type="cellIs" dxfId="96" priority="18" operator="equal">
      <formula>"F/S"</formula>
    </cfRule>
  </conditionalFormatting>
  <conditionalFormatting sqref="G17:H27 G2:H15">
    <cfRule type="containsText" dxfId="95" priority="1" operator="containsText" text="EN PROCESO">
      <formula>NOT(ISERROR(SEARCH("EN PROCESO",G2)))</formula>
    </cfRule>
  </conditionalFormatting>
  <conditionalFormatting sqref="I8:I9">
    <cfRule type="containsText" dxfId="94" priority="10" operator="containsText" text="EN PROCESO">
      <formula>NOT(ISERROR(SEARCH("EN PROCESO",I8)))</formula>
    </cfRule>
  </conditionalFormatting>
  <conditionalFormatting sqref="K25">
    <cfRule type="cellIs" dxfId="93" priority="27" operator="equal">
      <formula>"F/S"</formula>
    </cfRule>
  </conditionalFormatting>
  <conditionalFormatting sqref="M25">
    <cfRule type="cellIs" dxfId="92" priority="26" operator="equal">
      <formula>"F/S"</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62992fa-aa49-47aa-9135-94dd3ac22a0c">
      <UserInfo>
        <DisplayName>Walter Alejandro Rupo (Compartido)</DisplayName>
        <AccountId>11</AccountId>
        <AccountType/>
      </UserInfo>
      <UserInfo>
        <DisplayName>Facundo Gatti</DisplayName>
        <AccountId>12</AccountId>
        <AccountType/>
      </UserInfo>
      <UserInfo>
        <DisplayName>Rodrigo Devesa</DisplayName>
        <AccountId>464</AccountId>
        <AccountType/>
      </UserInfo>
      <UserInfo>
        <DisplayName>Matias Miller</DisplayName>
        <AccountId>23</AccountId>
        <AccountType/>
      </UserInfo>
      <UserInfo>
        <DisplayName>Gabriel Salvarrey</DisplayName>
        <AccountId>34</AccountId>
        <AccountType/>
      </UserInfo>
      <UserInfo>
        <DisplayName>Emilio Alejandro Gomez</DisplayName>
        <AccountId>143</AccountId>
        <AccountType/>
      </UserInfo>
      <UserInfo>
        <DisplayName>Alberto Paulino Romero</DisplayName>
        <AccountId>18</AccountId>
        <AccountType/>
      </UserInfo>
      <UserInfo>
        <DisplayName>Alberto Alejandro Ortiz</DisplayName>
        <AccountId>19</AccountId>
        <AccountType/>
      </UserInfo>
      <UserInfo>
        <DisplayName>Miguel Angel Locastro</DisplayName>
        <AccountId>285</AccountId>
        <AccountType/>
      </UserInfo>
      <UserInfo>
        <DisplayName>Javier Bastian</DisplayName>
        <AccountId>28</AccountId>
        <AccountType/>
      </UserInfo>
      <UserInfo>
        <DisplayName>Adrian Terreni</DisplayName>
        <AccountId>142</AccountId>
        <AccountType/>
      </UserInfo>
      <UserInfo>
        <DisplayName>Macarena Arostegui Diaz</DisplayName>
        <AccountId>264</AccountId>
        <AccountType/>
      </UserInfo>
      <UserInfo>
        <DisplayName>Monica Leandra Pozzuto</DisplayName>
        <AccountId>232</AccountId>
        <AccountType/>
      </UserInfo>
      <UserInfo>
        <DisplayName>Jorge Ignacio Maldonado</DisplayName>
        <AccountId>307</AccountId>
        <AccountType/>
      </UserInfo>
      <UserInfo>
        <DisplayName>Rodolfo Fuertes Lefevre</DisplayName>
        <AccountId>41</AccountId>
        <AccountType/>
      </UserInfo>
      <UserInfo>
        <DisplayName>Mario Santiago Fiorina</DisplayName>
        <AccountId>16</AccountId>
        <AccountType/>
      </UserInfo>
      <UserInfo>
        <DisplayName>Matias Ramon Arriola</DisplayName>
        <AccountId>17</AccountId>
        <AccountType/>
      </UserInfo>
      <UserInfo>
        <DisplayName>Jose Luis Frati</DisplayName>
        <AccountId>20</AccountId>
        <AccountType/>
      </UserInfo>
      <UserInfo>
        <DisplayName>Federico Manuel Gonzalez</DisplayName>
        <AccountId>13</AccountId>
        <AccountType/>
      </UserInfo>
    </SharedWithUsers>
    <TaxCatchAll xmlns="f62992fa-aa49-47aa-9135-94dd3ac22a0c" xsi:nil="true"/>
    <lcf76f155ced4ddcb4097134ff3c332f xmlns="0c48bc08-92e6-491e-9af0-b2ecb1484d1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C62A78EFE99754681E4DEED2E6C0839" ma:contentTypeVersion="16" ma:contentTypeDescription="Crear nuevo documento." ma:contentTypeScope="" ma:versionID="c08dc4d333a16573ab7d4221bf306e85">
  <xsd:schema xmlns:xsd="http://www.w3.org/2001/XMLSchema" xmlns:xs="http://www.w3.org/2001/XMLSchema" xmlns:p="http://schemas.microsoft.com/office/2006/metadata/properties" xmlns:ns2="0c48bc08-92e6-491e-9af0-b2ecb1484d12" xmlns:ns3="f62992fa-aa49-47aa-9135-94dd3ac22a0c" targetNamespace="http://schemas.microsoft.com/office/2006/metadata/properties" ma:root="true" ma:fieldsID="e1fa968a2bb3f05153c8fc20d1455c46" ns2:_="" ns3:_="">
    <xsd:import namespace="0c48bc08-92e6-491e-9af0-b2ecb1484d12"/>
    <xsd:import namespace="f62992fa-aa49-47aa-9135-94dd3ac22a0c"/>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48bc08-92e6-491e-9af0-b2ecb1484d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486a6d29-835b-4506-bbb9-b60d0bc970ef"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992fa-aa49-47aa-9135-94dd3ac22a0c"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25a1381e-b20f-4d07-98f0-781e7de547a0}" ma:internalName="TaxCatchAll" ma:showField="CatchAllData" ma:web="f62992fa-aa49-47aa-9135-94dd3ac22a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5A245E-1F3C-4162-B438-9EEA7762397F}">
  <ds:schemaRefs>
    <ds:schemaRef ds:uri="http://schemas.microsoft.com/sharepoint/v3/contenttype/forms"/>
  </ds:schemaRefs>
</ds:datastoreItem>
</file>

<file path=customXml/itemProps2.xml><?xml version="1.0" encoding="utf-8"?>
<ds:datastoreItem xmlns:ds="http://schemas.openxmlformats.org/officeDocument/2006/customXml" ds:itemID="{3776F5CB-5EB4-4907-A630-CBCCD1EB3A15}">
  <ds:schemaRefs>
    <ds:schemaRef ds:uri="http://schemas.microsoft.com/office/2006/metadata/properties"/>
    <ds:schemaRef ds:uri="http://schemas.microsoft.com/office/infopath/2007/PartnerControls"/>
    <ds:schemaRef ds:uri="f62992fa-aa49-47aa-9135-94dd3ac22a0c"/>
    <ds:schemaRef ds:uri="0c48bc08-92e6-491e-9af0-b2ecb1484d12"/>
  </ds:schemaRefs>
</ds:datastoreItem>
</file>

<file path=customXml/itemProps3.xml><?xml version="1.0" encoding="utf-8"?>
<ds:datastoreItem xmlns:ds="http://schemas.openxmlformats.org/officeDocument/2006/customXml" ds:itemID="{B62C763F-E43F-4C19-B18A-0B8A43CEAD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48bc08-92e6-491e-9af0-b2ecb1484d12"/>
    <ds:schemaRef ds:uri="f62992fa-aa49-47aa-9135-94dd3ac22a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58</vt:i4>
      </vt:variant>
    </vt:vector>
  </HeadingPairs>
  <TitlesOfParts>
    <vt:vector size="58" baseType="lpstr">
      <vt:lpstr>VENCIMIENTOS </vt:lpstr>
      <vt:lpstr>Referencias</vt:lpstr>
      <vt:lpstr>Resumen 2018</vt:lpstr>
      <vt:lpstr>Resumen 2019</vt:lpstr>
      <vt:lpstr>Resumen 2020</vt:lpstr>
      <vt:lpstr>Resumen 2021</vt:lpstr>
      <vt:lpstr>Mayo 2023 Aerotec</vt:lpstr>
      <vt:lpstr>Abril 2023 FAA</vt:lpstr>
      <vt:lpstr>Marzo 2023 FAA </vt:lpstr>
      <vt:lpstr>Marzo 2023 Aerotec </vt:lpstr>
      <vt:lpstr>Enero 2023 Aerotec</vt:lpstr>
      <vt:lpstr>Enero 2023 FAA</vt:lpstr>
      <vt:lpstr>Diciembre 2022 FAA    </vt:lpstr>
      <vt:lpstr>Noviembre 2022 FAA   </vt:lpstr>
      <vt:lpstr>Octubre 2022 FAA  </vt:lpstr>
      <vt:lpstr>Septiembre 2022 FAA </vt:lpstr>
      <vt:lpstr>Agosto 2022 FAA</vt:lpstr>
      <vt:lpstr>Julio 2022 FAA    </vt:lpstr>
      <vt:lpstr>Junio 2022 FAA   </vt:lpstr>
      <vt:lpstr>Mayo 2022 FAA   </vt:lpstr>
      <vt:lpstr>Abril 2022 FAA  </vt:lpstr>
      <vt:lpstr>Marzo 2022 Aerotec  </vt:lpstr>
      <vt:lpstr>Marzo 2022 FAA </vt:lpstr>
      <vt:lpstr>Febrero 2022 FAA</vt:lpstr>
      <vt:lpstr>Enero 2022 FAA  </vt:lpstr>
      <vt:lpstr>Enero 2022 Aerotec </vt:lpstr>
      <vt:lpstr>Diciembre 2021 FAA </vt:lpstr>
      <vt:lpstr>Noviembre 2021 Aerotec</vt:lpstr>
      <vt:lpstr>Noviembre 2021 FAA </vt:lpstr>
      <vt:lpstr>Octubre 2021 FAA </vt:lpstr>
      <vt:lpstr>Octubre 2021 Aerotec</vt:lpstr>
      <vt:lpstr>Agosto 2021 Aerotec</vt:lpstr>
      <vt:lpstr>Agosto 2021 FAA</vt:lpstr>
      <vt:lpstr>Julio 2021 FAA</vt:lpstr>
      <vt:lpstr>Julio 2021 Aerotec</vt:lpstr>
      <vt:lpstr>Junio 2021 Aerotec</vt:lpstr>
      <vt:lpstr>Mayo 2021 Aerotec</vt:lpstr>
      <vt:lpstr>Marzo 2021 FAA </vt:lpstr>
      <vt:lpstr>Abril 2021 Aerotec</vt:lpstr>
      <vt:lpstr>Marzo 2021 Aerotec</vt:lpstr>
      <vt:lpstr>Febrero 2021 FAA</vt:lpstr>
      <vt:lpstr>Febrero 2021 AEROTEC</vt:lpstr>
      <vt:lpstr>Febrero 2020 Aerotec</vt:lpstr>
      <vt:lpstr>Enero 2021 FAA</vt:lpstr>
      <vt:lpstr>Enero 2021 AEROTEC</vt:lpstr>
      <vt:lpstr>Enero 20 Aerotec</vt:lpstr>
      <vt:lpstr>Marzo 20 Aerotec</vt:lpstr>
      <vt:lpstr>Abril 20 Aerotec</vt:lpstr>
      <vt:lpstr>Mayo 20 Aerotec</vt:lpstr>
      <vt:lpstr>Mayo 2020 FAA</vt:lpstr>
      <vt:lpstr>Junio 2020 FAA</vt:lpstr>
      <vt:lpstr>Julio 2020 FAA</vt:lpstr>
      <vt:lpstr>Agosto 2020 FAA</vt:lpstr>
      <vt:lpstr>Septiembre 2020 Aerotec</vt:lpstr>
      <vt:lpstr>Noviembre 2020 Aerotec</vt:lpstr>
      <vt:lpstr>Diciembre 2020 Aerotec</vt:lpstr>
      <vt:lpstr>Noviembre 2020 FAA</vt:lpstr>
      <vt:lpstr>Octubre 2020 FAA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fgonzalez</dc:creator>
  <cp:keywords/>
  <dc:description/>
  <cp:lastModifiedBy>Adrian Terreni</cp:lastModifiedBy>
  <cp:revision/>
  <dcterms:created xsi:type="dcterms:W3CDTF">2017-05-31T13:36:58Z</dcterms:created>
  <dcterms:modified xsi:type="dcterms:W3CDTF">2023-08-23T15:32:30Z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0x0101002C62A78EFE99754681E4DEED2E6C0839</vt:lpwstr>
  </property>
  <property fmtid="{D5CDD505-2E9C-101B-9397-08002B2CF9AE}" pid="3" name="Order">
    <vt:r8>15400</vt:r8>
  </property>
  <property fmtid="{D5CDD505-2E9C-101B-9397-08002B2CF9AE}" pid="4" name="ComplianceAssetId">
    <vt:lpwstr/>
  </property>
  <property fmtid="{D5CDD505-2E9C-101B-9397-08002B2CF9AE}" pid="5" name="_ExtendedDescription">
    <vt:lpwstr/>
  </property>
  <property fmtid="{D5CDD505-2E9C-101B-9397-08002B2CF9AE}" pid="6" name="MediaServiceImageTags">
    <vt:lpwstr/>
  </property>
</Properties>
</file>