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ed8d07faa7d2ea/Documentos/DOCS PESSOAIS/Anotações - Cursos (Adria)/"/>
    </mc:Choice>
  </mc:AlternateContent>
  <xr:revisionPtr revIDLastSave="19" documentId="8_{B63F6FDC-95C3-41C6-9688-EA000B302BA6}" xr6:coauthVersionLast="47" xr6:coauthVersionMax="47" xr10:uidLastSave="{E633DCF8-B3A0-4BDC-B809-732B0DC3B472}"/>
  <bookViews>
    <workbookView xWindow="-120" yWindow="-120" windowWidth="20730" windowHeight="11040" tabRatio="0" xr2:uid="{FCE28F38-3C67-45D9-AE3E-F630C16B4B85}"/>
  </bookViews>
  <sheets>
    <sheet name="Planilha1" sheetId="1" r:id="rId1"/>
    <sheet name="Planilha2" sheetId="2" r:id="rId2"/>
  </sheets>
  <definedNames>
    <definedName name="Aporte">Planilha1!$D$19</definedName>
    <definedName name="Patrimonio">Planilha1!$D$22</definedName>
    <definedName name="Qtd_Anos">Planilha1!$D$20</definedName>
    <definedName name="Rendimento_Carteira">Planilha1!$D$15</definedName>
    <definedName name="Salario">Planilha1!$D$14</definedName>
    <definedName name="Sugestao_Investimento">Planilha1!$D$16</definedName>
    <definedName name="Taxa_Mensal">Planilha1!$D$21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C38" i="1"/>
  <c r="C39" i="1"/>
  <c r="C40" i="1"/>
  <c r="D40" i="1" s="1"/>
  <c r="C41" i="1"/>
  <c r="D41" i="1" s="1"/>
  <c r="C42" i="1"/>
  <c r="C37" i="1"/>
  <c r="G3" i="2"/>
  <c r="A16" i="2"/>
  <c r="A17" i="2"/>
  <c r="A18" i="2"/>
  <c r="A19" i="2"/>
  <c r="A20" i="2"/>
  <c r="A15" i="2"/>
  <c r="A14" i="2"/>
  <c r="A10" i="2"/>
  <c r="A11" i="2"/>
  <c r="A12" i="2"/>
  <c r="A13" i="2"/>
  <c r="A9" i="2"/>
  <c r="A4" i="2"/>
  <c r="A5" i="2"/>
  <c r="A6" i="2"/>
  <c r="A7" i="2"/>
  <c r="A8" i="2"/>
  <c r="A3" i="2"/>
  <c r="C34" i="1"/>
  <c r="D22" i="1"/>
  <c r="D16" i="1"/>
  <c r="C28" i="1"/>
  <c r="D28" i="1" s="1"/>
  <c r="C29" i="1"/>
  <c r="D29" i="1" s="1"/>
  <c r="C30" i="1"/>
  <c r="D30" i="1" s="1"/>
  <c r="C27" i="1"/>
  <c r="D27" i="1" s="1"/>
  <c r="C26" i="1"/>
  <c r="D26" i="1" s="1"/>
  <c r="D37" i="1" l="1"/>
  <c r="D39" i="1"/>
  <c r="D42" i="1"/>
  <c r="D38" i="1"/>
  <c r="D43" i="1" s="1"/>
</calcChain>
</file>

<file path=xl/sharedStrings.xml><?xml version="1.0" encoding="utf-8"?>
<sst xmlns="http://schemas.openxmlformats.org/spreadsheetml/2006/main" count="71" uniqueCount="34">
  <si>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</si>
  <si>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</si>
  <si>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</si>
  <si>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</si>
  <si>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</si>
  <si>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</si>
  <si>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Quanto em 5 anos?</t>
  </si>
  <si>
    <t>Quanto em 10 anos?</t>
  </si>
  <si>
    <t>Quanto em 20 anos?</t>
  </si>
  <si>
    <t>Quanto em 30 anos?</t>
  </si>
  <si>
    <t>Quanto em 2 anos?</t>
  </si>
  <si>
    <t>Dividendos</t>
  </si>
  <si>
    <t>Rendimento Carteira</t>
  </si>
  <si>
    <t>Salário</t>
  </si>
  <si>
    <t>Sugestão de Investimento</t>
  </si>
  <si>
    <t>CONFIGURAÇÕES</t>
  </si>
  <si>
    <t>CENÁRIOS</t>
  </si>
  <si>
    <t>Agressivo</t>
  </si>
  <si>
    <t>Moderado</t>
  </si>
  <si>
    <t>PERFIL</t>
  </si>
  <si>
    <t>VALOR A SER INVESTIDO POR MÊS</t>
  </si>
  <si>
    <t>TIPO DE FII</t>
  </si>
  <si>
    <t>Percentual Sugerido</t>
  </si>
  <si>
    <t>Valores</t>
  </si>
  <si>
    <t>PAPEL</t>
  </si>
  <si>
    <t>TIJOLO</t>
  </si>
  <si>
    <t xml:space="preserve">HIBRIDOS </t>
  </si>
  <si>
    <t>FOFs</t>
  </si>
  <si>
    <t>DESENVOLVIMENTO</t>
  </si>
  <si>
    <t>HOTELARIAS</t>
  </si>
  <si>
    <t>Conservador</t>
  </si>
  <si>
    <t>%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</si>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</sst>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Aptos Black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Aptos Black"/>
      <family val="2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14996795556505021"/>
      </left>
      <right style="medium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55">
    <xf numFmtId="0" fontId="0" fillId="0" borderId="0" xfId="0"/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65" fontId="1" fillId="0" borderId="3" xfId="1" applyNumberFormat="1" applyFont="1" applyBorder="1" applyAlignment="1">
      <alignment horizontal="center" vertical="center"/>
    </xf>
    <xf numFmtId="8" fontId="1" fillId="3" borderId="5" xfId="0" applyNumberFormat="1" applyFont="1" applyFill="1" applyBorder="1" applyAlignment="1">
      <alignment horizontal="center" vertical="center"/>
    </xf>
    <xf numFmtId="8" fontId="1" fillId="3" borderId="7" xfId="0" applyNumberFormat="1" applyFont="1" applyFill="1" applyBorder="1" applyAlignment="1">
      <alignment horizontal="center" vertical="center"/>
    </xf>
    <xf numFmtId="0" fontId="5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8" fontId="0" fillId="3" borderId="10" xfId="0" applyNumberFormat="1" applyFill="1" applyBorder="1" applyAlignment="1">
      <alignment horizontal="center" vertical="center"/>
    </xf>
    <xf numFmtId="8" fontId="0" fillId="3" borderId="11" xfId="0" applyNumberFormat="1" applyFill="1" applyBorder="1" applyAlignment="1">
      <alignment horizontal="center" vertical="center"/>
    </xf>
    <xf numFmtId="8" fontId="0" fillId="3" borderId="13" xfId="0" applyNumberFormat="1" applyFill="1" applyBorder="1" applyAlignment="1">
      <alignment horizontal="center" vertical="center"/>
    </xf>
    <xf numFmtId="8" fontId="0" fillId="3" borderId="15" xfId="0" applyNumberFormat="1" applyFill="1" applyBorder="1" applyAlignment="1">
      <alignment horizontal="center" vertical="center"/>
    </xf>
    <xf numFmtId="0" fontId="7" fillId="3" borderId="9" xfId="0" applyFont="1" applyFill="1" applyBorder="1"/>
    <xf numFmtId="0" fontId="7" fillId="3" borderId="12" xfId="0" applyFont="1" applyFill="1" applyBorder="1"/>
    <xf numFmtId="0" fontId="7" fillId="3" borderId="14" xfId="0" applyFont="1" applyFill="1" applyBorder="1"/>
    <xf numFmtId="0" fontId="7" fillId="3" borderId="18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3" borderId="20" xfId="0" applyFont="1" applyFill="1" applyBorder="1" applyAlignment="1">
      <alignment horizontal="left"/>
    </xf>
    <xf numFmtId="0" fontId="7" fillId="3" borderId="21" xfId="0" applyFont="1" applyFill="1" applyBorder="1" applyAlignment="1">
      <alignment horizontal="left"/>
    </xf>
    <xf numFmtId="8" fontId="0" fillId="3" borderId="22" xfId="0" applyNumberForma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/>
    </xf>
    <xf numFmtId="0" fontId="7" fillId="3" borderId="26" xfId="0" applyFont="1" applyFill="1" applyBorder="1" applyAlignment="1">
      <alignment horizontal="left"/>
    </xf>
    <xf numFmtId="165" fontId="0" fillId="0" borderId="5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7" fillId="3" borderId="6" xfId="0" applyFont="1" applyFill="1" applyBorder="1" applyAlignment="1">
      <alignment horizontal="left"/>
    </xf>
    <xf numFmtId="0" fontId="7" fillId="3" borderId="27" xfId="0" applyFont="1" applyFill="1" applyBorder="1" applyAlignment="1">
      <alignment horizontal="left"/>
    </xf>
    <xf numFmtId="165" fontId="0" fillId="3" borderId="7" xfId="0" applyNumberForma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left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4" borderId="0" xfId="3" applyBorder="1"/>
    <xf numFmtId="0" fontId="4" fillId="4" borderId="0" xfId="3"/>
    <xf numFmtId="0" fontId="4" fillId="4" borderId="0" xfId="3" applyAlignment="1">
      <alignment horizontal="center"/>
    </xf>
    <xf numFmtId="0" fontId="4" fillId="4" borderId="0" xfId="3" applyAlignment="1"/>
    <xf numFmtId="0" fontId="0" fillId="3" borderId="0" xfId="0" applyFill="1"/>
    <xf numFmtId="165" fontId="0" fillId="3" borderId="0" xfId="0" applyNumberFormat="1" applyFill="1" applyAlignment="1">
      <alignment horizontal="center" vertical="center"/>
    </xf>
    <xf numFmtId="0" fontId="1" fillId="3" borderId="0" xfId="0" applyFont="1" applyFill="1"/>
    <xf numFmtId="165" fontId="1" fillId="3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165" fontId="0" fillId="6" borderId="0" xfId="0" applyNumberFormat="1" applyFill="1" applyAlignment="1">
      <alignment horizontal="center"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28" xfId="0" applyFill="1" applyBorder="1"/>
    <xf numFmtId="9" fontId="4" fillId="4" borderId="0" xfId="2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66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21-415F-8FD6-109F9185DC08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 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Planilha1!$C$37:$C$42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1-415F-8FD6-109F9185DC08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2">
                  <a:shade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Planilha1!$B$37:$B$42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HIBRIDOS 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Planilha1!$D$37:$D$42</c:f>
              <c:numCache>
                <c:formatCode>"R$"\ #,##0.00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16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1-415F-8FD6-109F9185D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265814</xdr:colOff>
      <xdr:row>44</xdr:row>
      <xdr:rowOff>134678</xdr:rowOff>
    </xdr:from>
    <xdr:to>
      <xdr:col>3</xdr:col>
      <xdr:colOff>1329070</xdr:colOff>
      <xdr:row>58</xdr:row>
      <xdr:rowOff>77307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821C73-1469-B9E7-D49F-06D30F7DA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265814</xdr:colOff>
      <xdr:row>0</xdr:row>
      <xdr:rowOff>177211</xdr:rowOff>
    </xdr:from>
    <xdr:to>
      <xdr:col>4</xdr:col>
      <xdr:colOff>44302</xdr:colOff>
      <xdr:row>11</xdr:row>
      <xdr:rowOff>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269BA83-0EEA-739D-A7FF-02265BBCFF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518" b="22682"/>
        <a:stretch/>
      </xdr:blipFill>
      <xdr:spPr>
        <a:xfrm>
          <a:off x="265814" y="177211"/>
          <a:ext cx="7686453" cy="2015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BF66-9C59-4B86-B16B-EC60B8AFFA32}">
  <dimension ref="A12:XFD73"/>
  <sheetViews>
    <sheetView showGridLines="0" showRowColHeaders="0" tabSelected="1" zoomScale="43" zoomScaleNormal="70" workbookViewId="0">
      <selection activeCell="F24" sqref="F24"/>
    </sheetView>
  </sheetViews>
  <sheetFormatPr defaultColWidth="9.140625" defaultRowHeight="15" x14ac:dyDescent="0.25"/>
  <cols>
    <col min="1" max="1" width="4.42578125" customWidth="1"/>
    <col min="2" max="2" width="58.42578125" customWidth="1"/>
    <col min="3" max="3" width="35.42578125" bestFit="1" customWidth="1"/>
    <col min="4" max="4" width="20.140625" bestFit="1" customWidth="1"/>
    <col min="5" max="5" width="12.7109375" customWidth="1"/>
    <col min="6" max="6" width="5.7109375" customWidth="1"/>
    <col min="7" max="7" width="6.7109375" customWidth="1"/>
    <col min="8" max="8" width="6.85546875" hidden="1" customWidth="1"/>
    <col min="9" max="9" width="7.140625" hidden="1" customWidth="1"/>
    <col min="10" max="10" width="11.5703125" hidden="1" customWidth="1"/>
    <col min="11" max="11" width="15.7109375" hidden="1" customWidth="1"/>
    <col min="12" max="12" width="18.140625" hidden="1" customWidth="1"/>
    <col min="13" max="132" width="0" hidden="1" customWidth="1"/>
    <col min="133" max="16383" width="9.140625" hidden="1" customWidth="1"/>
    <col min="16384" max="16384" width="2.5703125" hidden="1" customWidth="1"/>
  </cols>
  <sheetData>
    <row r="12" spans="2:4" ht="15.75" thickBot="1" x14ac:dyDescent="0.3"/>
    <row r="13" spans="2:4" ht="40.5" customHeight="1" x14ac:dyDescent="0.25">
      <c r="B13" s="33" t="s">
        <v>15</v>
      </c>
      <c r="C13" s="34"/>
      <c r="D13" s="35"/>
    </row>
    <row r="14" spans="2:4" ht="15.75" x14ac:dyDescent="0.25">
      <c r="B14" s="24" t="s">
        <v>13</v>
      </c>
      <c r="C14" s="25"/>
      <c r="D14" s="26">
        <v>2000</v>
      </c>
    </row>
    <row r="15" spans="2:4" ht="15.75" x14ac:dyDescent="0.25">
      <c r="B15" s="24" t="s">
        <v>12</v>
      </c>
      <c r="C15" s="25"/>
      <c r="D15" s="27">
        <v>6.0000000000000001E-3</v>
      </c>
    </row>
    <row r="16" spans="2:4" ht="16.5" thickBot="1" x14ac:dyDescent="0.3">
      <c r="B16" s="28" t="s">
        <v>14</v>
      </c>
      <c r="C16" s="29"/>
      <c r="D16" s="30">
        <f>D14*30%</f>
        <v>600</v>
      </c>
    </row>
    <row r="17" spans="1:4" ht="15.75" thickBot="1" x14ac:dyDescent="0.3"/>
    <row r="18" spans="1:4" ht="26.25" customHeight="1" x14ac:dyDescent="0.25">
      <c r="B18" s="7" t="s">
        <v>0</v>
      </c>
      <c r="C18" s="9"/>
      <c r="D18" s="8"/>
    </row>
    <row r="19" spans="1:4" ht="15.75" x14ac:dyDescent="0.25">
      <c r="B19" s="31" t="s">
        <v>1</v>
      </c>
      <c r="C19" s="32"/>
      <c r="D19" s="3">
        <v>200</v>
      </c>
    </row>
    <row r="20" spans="1:4" ht="15.75" x14ac:dyDescent="0.25">
      <c r="B20" s="31" t="s">
        <v>2</v>
      </c>
      <c r="C20" s="32"/>
      <c r="D20" s="1">
        <v>5</v>
      </c>
    </row>
    <row r="21" spans="1:4" ht="15.75" x14ac:dyDescent="0.25">
      <c r="B21" s="31" t="s">
        <v>3</v>
      </c>
      <c r="C21" s="32"/>
      <c r="D21" s="2">
        <v>1.0789999999999999E-2</v>
      </c>
    </row>
    <row r="22" spans="1:4" ht="15.75" x14ac:dyDescent="0.25">
      <c r="B22" s="19" t="s">
        <v>4</v>
      </c>
      <c r="C22" s="20"/>
      <c r="D22" s="4">
        <f>FV(Taxa_Mensal,Qtd_Anos*12,Aporte*-1)</f>
        <v>16755.382799697527</v>
      </c>
    </row>
    <row r="23" spans="1:4" ht="16.5" thickBot="1" x14ac:dyDescent="0.3">
      <c r="B23" s="21" t="s">
        <v>5</v>
      </c>
      <c r="C23" s="22"/>
      <c r="D23" s="5">
        <f>Patrimonio*Rendimento_Carteira</f>
        <v>100.53229679818516</v>
      </c>
    </row>
    <row r="24" spans="1:4" ht="15.75" thickBot="1" x14ac:dyDescent="0.3"/>
    <row r="25" spans="1:4" ht="26.25" x14ac:dyDescent="0.25">
      <c r="B25" s="7" t="s">
        <v>16</v>
      </c>
      <c r="C25" s="9"/>
      <c r="D25" s="36" t="s">
        <v>11</v>
      </c>
    </row>
    <row r="26" spans="1:4" ht="16.5" thickBot="1" x14ac:dyDescent="0.3">
      <c r="A26" s="6">
        <v>2</v>
      </c>
      <c r="B26" s="16" t="s">
        <v>10</v>
      </c>
      <c r="C26" s="12">
        <f>FV($D$21,$A26*12,D19*-1)</f>
        <v>5445.5254595290435</v>
      </c>
      <c r="D26" s="13">
        <f>C26*Rendimento_Carteira</f>
        <v>32.673152757174265</v>
      </c>
    </row>
    <row r="27" spans="1:4" ht="16.5" thickBot="1" x14ac:dyDescent="0.3">
      <c r="A27" s="6">
        <v>5</v>
      </c>
      <c r="B27" s="17" t="s">
        <v>6</v>
      </c>
      <c r="C27" s="14">
        <f>FV($D$21,$A27*12,$D$19*-1)</f>
        <v>16755.382799697527</v>
      </c>
      <c r="D27" s="13">
        <f>C27*Rendimento_Carteira</f>
        <v>100.53229679818516</v>
      </c>
    </row>
    <row r="28" spans="1:4" ht="16.5" thickBot="1" x14ac:dyDescent="0.3">
      <c r="A28" s="6">
        <v>10</v>
      </c>
      <c r="B28" s="17" t="s">
        <v>7</v>
      </c>
      <c r="C28" s="14">
        <f>FV($D$21,$A28*12,$D$19*-1)</f>
        <v>48656.842506034438</v>
      </c>
      <c r="D28" s="13">
        <f>C28*Rendimento_Carteira</f>
        <v>291.94105503620665</v>
      </c>
    </row>
    <row r="29" spans="1:4" ht="16.5" thickBot="1" x14ac:dyDescent="0.3">
      <c r="A29" s="6">
        <v>20</v>
      </c>
      <c r="B29" s="17" t="s">
        <v>8</v>
      </c>
      <c r="C29" s="14">
        <f>FV($D$21,$A29*12,$D$19*-1)</f>
        <v>225039.68001941612</v>
      </c>
      <c r="D29" s="13">
        <f>C29*Rendimento_Carteira</f>
        <v>1350.2380801164968</v>
      </c>
    </row>
    <row r="30" spans="1:4" ht="16.5" thickBot="1" x14ac:dyDescent="0.3">
      <c r="A30" s="6">
        <v>30</v>
      </c>
      <c r="B30" s="18" t="s">
        <v>9</v>
      </c>
      <c r="C30" s="15">
        <f>FV($D$21,$A30*12,$D$19*-1)</f>
        <v>864433.93100094295</v>
      </c>
      <c r="D30" s="23">
        <f>C30*Rendimento_Carteira</f>
        <v>5186.6035860056581</v>
      </c>
    </row>
    <row r="33" spans="2:4" x14ac:dyDescent="0.25">
      <c r="B33" s="37" t="s">
        <v>19</v>
      </c>
      <c r="C33" s="39" t="s">
        <v>18</v>
      </c>
      <c r="D33" s="40"/>
    </row>
    <row r="34" spans="2:4" x14ac:dyDescent="0.25">
      <c r="B34" s="43" t="s">
        <v>20</v>
      </c>
      <c r="C34" s="44">
        <f>Aporte</f>
        <v>200</v>
      </c>
      <c r="D34" s="41"/>
    </row>
    <row r="36" spans="2:4" x14ac:dyDescent="0.25">
      <c r="B36" s="45" t="s">
        <v>21</v>
      </c>
      <c r="C36" s="45" t="s">
        <v>22</v>
      </c>
      <c r="D36" s="45" t="s">
        <v>23</v>
      </c>
    </row>
    <row r="37" spans="2:4" x14ac:dyDescent="0.25">
      <c r="B37" s="10" t="s">
        <v>24</v>
      </c>
      <c r="C37" s="11">
        <f>VLOOKUP($C$33&amp;"-"&amp;B37,Planilha2!$A:$D,4,FALSE)</f>
        <v>0.32</v>
      </c>
      <c r="D37" s="42">
        <f>C37*$C$34</f>
        <v>64</v>
      </c>
    </row>
    <row r="38" spans="2:4" x14ac:dyDescent="0.25">
      <c r="B38" s="10" t="s">
        <v>25</v>
      </c>
      <c r="C38" s="11">
        <f>VLOOKUP($C$33&amp;"-"&amp;B38,Planilha2!$A:$D,4,FALSE)</f>
        <v>0.35</v>
      </c>
      <c r="D38" s="42">
        <f t="shared" ref="D38:D42" si="0">C38*$C$34</f>
        <v>70</v>
      </c>
    </row>
    <row r="39" spans="2:4" x14ac:dyDescent="0.25">
      <c r="B39" s="10" t="s">
        <v>26</v>
      </c>
      <c r="C39" s="11">
        <f>VLOOKUP($C$33&amp;"-"&amp;B39,Planilha2!$A:$D,4,FALSE)</f>
        <v>0.08</v>
      </c>
      <c r="D39" s="42">
        <f t="shared" si="0"/>
        <v>16</v>
      </c>
    </row>
    <row r="40" spans="2:4" x14ac:dyDescent="0.25">
      <c r="B40" s="10" t="s">
        <v>27</v>
      </c>
      <c r="C40" s="11">
        <f>VLOOKUP($C$33&amp;"-"&amp;B40,Planilha2!$A:$D,4,FALSE)</f>
        <v>0.05</v>
      </c>
      <c r="D40" s="42">
        <f t="shared" si="0"/>
        <v>10</v>
      </c>
    </row>
    <row r="41" spans="2:4" x14ac:dyDescent="0.25">
      <c r="B41" s="10" t="s">
        <v>28</v>
      </c>
      <c r="C41" s="11">
        <f>VLOOKUP($C$33&amp;"-"&amp;B41,Planilha2!$A:$D,4,FALSE)</f>
        <v>0.1</v>
      </c>
      <c r="D41" s="42">
        <f t="shared" si="0"/>
        <v>20</v>
      </c>
    </row>
    <row r="42" spans="2:4" x14ac:dyDescent="0.25">
      <c r="B42" s="10" t="s">
        <v>29</v>
      </c>
      <c r="C42" s="11">
        <f>VLOOKUP($C$33&amp;"-"&amp;B42,Planilha2!$A:$D,4,FALSE)</f>
        <v>0.1</v>
      </c>
      <c r="D42" s="42">
        <f t="shared" si="0"/>
        <v>20</v>
      </c>
    </row>
    <row r="43" spans="2:4" x14ac:dyDescent="0.25">
      <c r="B43" s="46"/>
      <c r="C43" s="47"/>
      <c r="D43" s="48">
        <f>SUM(D37:D42)</f>
        <v>200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</sheetData>
  <mergeCells count="11">
    <mergeCell ref="B13:D13"/>
    <mergeCell ref="B19:C19"/>
    <mergeCell ref="B20:C20"/>
    <mergeCell ref="B21:C21"/>
    <mergeCell ref="B22:C22"/>
    <mergeCell ref="B14:C14"/>
    <mergeCell ref="B15:C15"/>
    <mergeCell ref="B16:C16"/>
    <mergeCell ref="B18:D18"/>
    <mergeCell ref="B25:C25"/>
    <mergeCell ref="B23:C23"/>
  </mergeCells>
  <dataValidations count="1">
    <dataValidation type="list" allowBlank="1" showInputMessage="1" showErrorMessage="1" sqref="C33" xr:uid="{EC332321-DA0E-4168-8F33-B468CD89A423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E4AA-5AB5-4C4B-8302-6F8E09817829}">
  <dimension ref="A2:G20"/>
  <sheetViews>
    <sheetView zoomScale="74" workbookViewId="0">
      <selection activeCell="D13" sqref="D13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  <col min="6" max="6" width="17.28515625" bestFit="1" customWidth="1"/>
  </cols>
  <sheetData>
    <row r="2" spans="1:7" x14ac:dyDescent="0.25">
      <c r="A2" t="s">
        <v>32</v>
      </c>
      <c r="B2" s="10" t="s">
        <v>19</v>
      </c>
      <c r="C2" s="10" t="s">
        <v>21</v>
      </c>
      <c r="D2" s="10" t="s">
        <v>31</v>
      </c>
      <c r="G2" s="10" t="s">
        <v>31</v>
      </c>
    </row>
    <row r="3" spans="1:7" x14ac:dyDescent="0.25">
      <c r="A3" t="str">
        <f>$B$3&amp;"-"&amp;C3</f>
        <v>Conservador-PAPEL</v>
      </c>
      <c r="B3" t="s">
        <v>30</v>
      </c>
      <c r="C3" s="10" t="s">
        <v>24</v>
      </c>
      <c r="D3" s="11">
        <v>0.3</v>
      </c>
      <c r="F3" s="38" t="s">
        <v>33</v>
      </c>
      <c r="G3" s="54">
        <f>VLOOKUP(F3,$A:$D,4,FALSE)</f>
        <v>0.35</v>
      </c>
    </row>
    <row r="4" spans="1:7" x14ac:dyDescent="0.25">
      <c r="A4" t="str">
        <f t="shared" ref="A4:A8" si="0">$B$3&amp;"-"&amp;C4</f>
        <v>Conservador-TIJOLO</v>
      </c>
      <c r="B4" t="s">
        <v>30</v>
      </c>
      <c r="C4" s="10" t="s">
        <v>25</v>
      </c>
      <c r="D4" s="11">
        <v>0.5</v>
      </c>
    </row>
    <row r="5" spans="1:7" x14ac:dyDescent="0.25">
      <c r="A5" t="str">
        <f t="shared" si="0"/>
        <v xml:space="preserve">Conservador-HIBRIDOS </v>
      </c>
      <c r="B5" t="s">
        <v>30</v>
      </c>
      <c r="C5" s="10" t="s">
        <v>26</v>
      </c>
      <c r="D5" s="11">
        <v>0.1</v>
      </c>
    </row>
    <row r="6" spans="1:7" x14ac:dyDescent="0.25">
      <c r="A6" t="str">
        <f t="shared" si="0"/>
        <v>Conservador-FOFs</v>
      </c>
      <c r="B6" t="s">
        <v>30</v>
      </c>
      <c r="C6" s="10" t="s">
        <v>27</v>
      </c>
      <c r="D6" s="11">
        <v>0.1</v>
      </c>
    </row>
    <row r="7" spans="1:7" x14ac:dyDescent="0.25">
      <c r="A7" t="str">
        <f t="shared" si="0"/>
        <v>Conservador-DESENVOLVIMENTO</v>
      </c>
      <c r="B7" t="s">
        <v>30</v>
      </c>
      <c r="C7" s="10" t="s">
        <v>28</v>
      </c>
      <c r="D7" s="11">
        <v>0</v>
      </c>
    </row>
    <row r="8" spans="1:7" ht="15.75" thickBot="1" x14ac:dyDescent="0.3">
      <c r="A8" s="49" t="str">
        <f t="shared" si="0"/>
        <v>Conservador-HOTELARIAS</v>
      </c>
      <c r="B8" s="49" t="s">
        <v>30</v>
      </c>
      <c r="C8" s="50" t="s">
        <v>29</v>
      </c>
      <c r="D8" s="51">
        <v>0</v>
      </c>
    </row>
    <row r="9" spans="1:7" x14ac:dyDescent="0.25">
      <c r="A9" s="52" t="str">
        <f>$B$9&amp;"-"&amp;C9</f>
        <v>Moderado-PAPEL</v>
      </c>
      <c r="B9" t="s">
        <v>18</v>
      </c>
      <c r="C9" s="10" t="s">
        <v>24</v>
      </c>
      <c r="D9" s="11">
        <v>0.32</v>
      </c>
    </row>
    <row r="10" spans="1:7" x14ac:dyDescent="0.25">
      <c r="A10" s="52" t="str">
        <f t="shared" ref="A10:A13" si="1">$B$9&amp;"-"&amp;C10</f>
        <v>Moderado-TIJOLO</v>
      </c>
      <c r="B10" t="s">
        <v>18</v>
      </c>
      <c r="C10" s="10" t="s">
        <v>25</v>
      </c>
      <c r="D10" s="11">
        <v>0.35</v>
      </c>
    </row>
    <row r="11" spans="1:7" x14ac:dyDescent="0.25">
      <c r="A11" s="52" t="str">
        <f t="shared" si="1"/>
        <v xml:space="preserve">Moderado-HIBRIDOS </v>
      </c>
      <c r="B11" t="s">
        <v>18</v>
      </c>
      <c r="C11" s="10" t="s">
        <v>26</v>
      </c>
      <c r="D11" s="11">
        <v>0.08</v>
      </c>
    </row>
    <row r="12" spans="1:7" x14ac:dyDescent="0.25">
      <c r="A12" s="52" t="str">
        <f t="shared" si="1"/>
        <v>Moderado-FOFs</v>
      </c>
      <c r="B12" t="s">
        <v>18</v>
      </c>
      <c r="C12" s="10" t="s">
        <v>27</v>
      </c>
      <c r="D12" s="11">
        <v>0.05</v>
      </c>
    </row>
    <row r="13" spans="1:7" x14ac:dyDescent="0.25">
      <c r="A13" s="52" t="str">
        <f t="shared" si="1"/>
        <v>Moderado-DESENVOLVIMENTO</v>
      </c>
      <c r="B13" t="s">
        <v>18</v>
      </c>
      <c r="C13" s="10" t="s">
        <v>28</v>
      </c>
      <c r="D13" s="11">
        <v>0.1</v>
      </c>
    </row>
    <row r="14" spans="1:7" ht="15.75" thickBot="1" x14ac:dyDescent="0.3">
      <c r="A14" s="53" t="str">
        <f>$B$9&amp;"-"&amp;C14</f>
        <v>Moderado-HOTELARIAS</v>
      </c>
      <c r="B14" s="49" t="s">
        <v>18</v>
      </c>
      <c r="C14" s="50" t="s">
        <v>29</v>
      </c>
      <c r="D14" s="51">
        <v>0.1</v>
      </c>
    </row>
    <row r="15" spans="1:7" x14ac:dyDescent="0.25">
      <c r="A15" s="52" t="str">
        <f>$B$15&amp;"-"&amp;C15</f>
        <v>Agressivo-PAPEL</v>
      </c>
      <c r="B15" t="s">
        <v>17</v>
      </c>
      <c r="C15" s="10" t="s">
        <v>24</v>
      </c>
      <c r="D15" s="11">
        <v>0.5</v>
      </c>
    </row>
    <row r="16" spans="1:7" x14ac:dyDescent="0.25">
      <c r="A16" s="52" t="str">
        <f t="shared" ref="A16:A20" si="2">$B$15&amp;"-"&amp;C16</f>
        <v>Agressivo-TIJOLO</v>
      </c>
      <c r="B16" t="s">
        <v>17</v>
      </c>
      <c r="C16" s="10" t="s">
        <v>25</v>
      </c>
      <c r="D16" s="11">
        <v>0.1</v>
      </c>
    </row>
    <row r="17" spans="1:4" x14ac:dyDescent="0.25">
      <c r="A17" s="52" t="str">
        <f t="shared" si="2"/>
        <v xml:space="preserve">Agressivo-HIBRIDOS </v>
      </c>
      <c r="B17" t="s">
        <v>17</v>
      </c>
      <c r="C17" s="10" t="s">
        <v>26</v>
      </c>
      <c r="D17" s="11">
        <v>0.05</v>
      </c>
    </row>
    <row r="18" spans="1:4" x14ac:dyDescent="0.25">
      <c r="A18" s="52" t="str">
        <f t="shared" si="2"/>
        <v>Agressivo-FOFs</v>
      </c>
      <c r="B18" t="s">
        <v>17</v>
      </c>
      <c r="C18" s="10" t="s">
        <v>27</v>
      </c>
      <c r="D18" s="11">
        <v>0.05</v>
      </c>
    </row>
    <row r="19" spans="1:4" x14ac:dyDescent="0.25">
      <c r="A19" s="52" t="str">
        <f t="shared" si="2"/>
        <v>Agressivo-DESENVOLVIMENTO</v>
      </c>
      <c r="B19" t="s">
        <v>17</v>
      </c>
      <c r="C19" s="10" t="s">
        <v>28</v>
      </c>
      <c r="D19" s="11">
        <v>0.2</v>
      </c>
    </row>
    <row r="20" spans="1:4" x14ac:dyDescent="0.25">
      <c r="A20" s="52" t="str">
        <f t="shared" si="2"/>
        <v>Agressivo-HOTELARIAS</v>
      </c>
      <c r="B20" t="s">
        <v>17</v>
      </c>
      <c r="C20" s="10" t="s">
        <v>29</v>
      </c>
      <c r="D20" s="1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Planilha1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Emily</dc:creator>
  <cp:lastModifiedBy>Adria Emily</cp:lastModifiedBy>
  <dcterms:created xsi:type="dcterms:W3CDTF">2025-05-31T01:46:20Z</dcterms:created>
  <dcterms:modified xsi:type="dcterms:W3CDTF">2025-06-01T02:57:04Z</dcterms:modified>
</cp:coreProperties>
</file>