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Nueva carpeta (2)\"/>
    </mc:Choice>
  </mc:AlternateContent>
  <xr:revisionPtr revIDLastSave="0" documentId="13_ncr:1_{C8398826-6D1A-458A-AD6C-446E5AFD08B9}" xr6:coauthVersionLast="41" xr6:coauthVersionMax="45" xr10:uidLastSave="{00000000-0000-0000-0000-000000000000}"/>
  <bookViews>
    <workbookView minimized="1" xWindow="5472" yWindow="5136" windowWidth="17280" windowHeight="8964" activeTab="1" xr2:uid="{D9598B66-979B-4CD0-A3C8-3F685F377BA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2" i="2" l="1"/>
  <c r="P12" i="2"/>
  <c r="N12" i="2"/>
  <c r="L12" i="2"/>
  <c r="F12" i="2"/>
  <c r="E12" i="2"/>
  <c r="D12" i="2"/>
  <c r="U11" i="2"/>
  <c r="S11" i="2"/>
  <c r="P11" i="2"/>
  <c r="N11" i="2"/>
  <c r="L11" i="2"/>
  <c r="K11" i="2"/>
  <c r="J11" i="2"/>
  <c r="F11" i="2"/>
  <c r="E11" i="2"/>
  <c r="D11" i="2"/>
  <c r="U10" i="2"/>
  <c r="S10" i="2"/>
  <c r="P10" i="2"/>
  <c r="X9" i="2"/>
  <c r="Q9" i="2"/>
  <c r="F9" i="2"/>
  <c r="C9" i="2"/>
  <c r="T8" i="2"/>
  <c r="L8" i="2"/>
  <c r="H8" i="2"/>
  <c r="Z7" i="2"/>
  <c r="Y7" i="2"/>
  <c r="AC5" i="2"/>
  <c r="AB5" i="2"/>
  <c r="Y5" i="2"/>
  <c r="Y4" i="2"/>
  <c r="Z3" i="2"/>
  <c r="Y3" i="2"/>
  <c r="Z2" i="2"/>
  <c r="U12" i="1" l="1"/>
  <c r="P12" i="1"/>
  <c r="N12" i="1"/>
  <c r="L12" i="1"/>
  <c r="F12" i="1"/>
  <c r="E12" i="1"/>
  <c r="D12" i="1"/>
  <c r="U11" i="1"/>
  <c r="S11" i="1"/>
  <c r="P11" i="1"/>
  <c r="N11" i="1"/>
  <c r="L11" i="1"/>
  <c r="K11" i="1"/>
  <c r="J11" i="1"/>
  <c r="F11" i="1"/>
  <c r="E11" i="1"/>
  <c r="D11" i="1"/>
  <c r="U10" i="1"/>
  <c r="S10" i="1"/>
  <c r="P10" i="1"/>
  <c r="X9" i="1"/>
  <c r="Q9" i="1"/>
  <c r="F9" i="1"/>
  <c r="C9" i="1"/>
  <c r="T8" i="1"/>
  <c r="L8" i="1"/>
  <c r="H8" i="1"/>
  <c r="Z7" i="1"/>
  <c r="Y7" i="1"/>
  <c r="AC5" i="1"/>
  <c r="AB5" i="1"/>
  <c r="Y5" i="1"/>
  <c r="Y4" i="1"/>
  <c r="Z3" i="1"/>
  <c r="Y3" i="1"/>
  <c r="Z2" i="1"/>
</calcChain>
</file>

<file path=xl/sharedStrings.xml><?xml version="1.0" encoding="utf-8"?>
<sst xmlns="http://schemas.openxmlformats.org/spreadsheetml/2006/main" count="69" uniqueCount="29">
  <si>
    <t>Alta Verapaz</t>
  </si>
  <si>
    <t>Baja Verapaz</t>
  </si>
  <si>
    <t>Chimaltenango</t>
  </si>
  <si>
    <t>Chiquimula</t>
  </si>
  <si>
    <t>El Progreso</t>
  </si>
  <si>
    <t>Escuintla</t>
  </si>
  <si>
    <t>Guatemala</t>
  </si>
  <si>
    <t>Huehuetenango</t>
  </si>
  <si>
    <t>Izabal</t>
  </si>
  <si>
    <t>Jalapa</t>
  </si>
  <si>
    <t>Jutiapa</t>
  </si>
  <si>
    <t>Petén</t>
  </si>
  <si>
    <t>Quetzaltenango</t>
  </si>
  <si>
    <t>Quiché</t>
  </si>
  <si>
    <t>Retalhuleu</t>
  </si>
  <si>
    <t>Sacatepequez</t>
  </si>
  <si>
    <t>San Marcos</t>
  </si>
  <si>
    <t>Santa Rosa</t>
  </si>
  <si>
    <t>Sololá</t>
  </si>
  <si>
    <t>Suchitepequez</t>
  </si>
  <si>
    <t>Totonicapán</t>
  </si>
  <si>
    <t>Zacapa</t>
  </si>
  <si>
    <t>Ficticia</t>
  </si>
  <si>
    <t>Oferta</t>
  </si>
  <si>
    <t>PENALIZACION</t>
  </si>
  <si>
    <t>DEMANDA</t>
  </si>
  <si>
    <t>Penalización</t>
  </si>
  <si>
    <t>CT =</t>
  </si>
  <si>
    <t xml:space="preserve">   5122     325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</si>
</sst>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Q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1" xfId="0" applyFont="1" applyBorder="1"/>
    <xf numFmtId="0" fontId="2" fillId="2" borderId="5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4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right" vertical="top"/>
    </xf>
    <xf numFmtId="3" fontId="2" fillId="0" borderId="8" xfId="0" applyNumberFormat="1" applyFont="1" applyBorder="1" applyAlignment="1">
      <alignment horizontal="center" vertical="center"/>
    </xf>
    <xf numFmtId="0" fontId="2" fillId="2" borderId="9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3" fontId="2" fillId="0" borderId="10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top"/>
    </xf>
    <xf numFmtId="0" fontId="2" fillId="2" borderId="13" xfId="0" applyFont="1" applyFill="1" applyBorder="1" applyAlignment="1">
      <alignment horizontal="right" vertical="top"/>
    </xf>
    <xf numFmtId="0" fontId="4" fillId="0" borderId="13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right" vertical="top"/>
    </xf>
    <xf numFmtId="3" fontId="2" fillId="0" borderId="15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3" fontId="3" fillId="0" borderId="18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164" fontId="1" fillId="3" borderId="0" xfId="0" applyNumberFormat="1" applyFont="1" applyFill="1"/>
    <xf numFmtId="0" fontId="6" fillId="0" borderId="2" xfId="0" applyFont="1" applyBorder="1" applyAlignment="1">
      <alignment horizontal="center" textRotation="180"/>
    </xf>
    <xf numFmtId="0" fontId="6" fillId="0" borderId="3" xfId="0" applyFont="1" applyBorder="1" applyAlignment="1">
      <alignment horizontal="center" textRotation="180"/>
    </xf>
    <xf numFmtId="0" fontId="6" fillId="0" borderId="4" xfId="0" applyFont="1" applyBorder="1" applyAlignment="1">
      <alignment wrapText="1"/>
    </xf>
    <xf numFmtId="0" fontId="6" fillId="0" borderId="11" xfId="0" applyFont="1" applyBorder="1" applyAlignment="1">
      <alignment wrapText="1"/>
    </xf>
    <xf numFmtId="0" fontId="6" fillId="0" borderId="4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D615-3A8B-44A2-B5F3-FBA35C52EEB3}">
  <dimension ref="A1:AC15"/>
  <sheetViews>
    <sheetView workbookViewId="0">
      <selection activeCell="H21" sqref="H21"/>
    </sheetView>
  </sheetViews>
  <sheetFormatPr baseColWidth="10" defaultRowHeight="14.4" x14ac:dyDescent="0.3"/>
  <cols>
    <col min="1" max="1" width="12.109375" bestFit="1" customWidth="1"/>
    <col min="2" max="2" width="14.109375" bestFit="1" customWidth="1"/>
    <col min="3" max="4" width="5.33203125" bestFit="1" customWidth="1"/>
    <col min="5" max="5" width="4.44140625" bestFit="1" customWidth="1"/>
    <col min="6" max="7" width="5.33203125" bestFit="1" customWidth="1"/>
    <col min="8" max="8" width="6.109375" bestFit="1" customWidth="1"/>
    <col min="9" max="9" width="5.33203125" bestFit="1" customWidth="1"/>
    <col min="10" max="10" width="4.44140625" bestFit="1" customWidth="1"/>
    <col min="11" max="19" width="5.33203125" bestFit="1" customWidth="1"/>
    <col min="20" max="20" width="4.44140625" bestFit="1" customWidth="1"/>
    <col min="21" max="21" width="5.33203125" bestFit="1" customWidth="1"/>
    <col min="22" max="23" width="4.44140625" bestFit="1" customWidth="1"/>
    <col min="24" max="24" width="6.109375" bestFit="1" customWidth="1"/>
    <col min="25" max="25" width="6.5546875" bestFit="1" customWidth="1"/>
    <col min="26" max="29" width="4.44140625" bestFit="1" customWidth="1"/>
  </cols>
  <sheetData>
    <row r="1" spans="1:29" ht="68.25" customHeight="1" thickBot="1" x14ac:dyDescent="0.35">
      <c r="A1" s="1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22</v>
      </c>
      <c r="Y1" s="26" t="s">
        <v>23</v>
      </c>
      <c r="Z1" s="27" t="s">
        <v>24</v>
      </c>
    </row>
    <row r="2" spans="1:29" x14ac:dyDescent="0.3">
      <c r="A2" s="28" t="s">
        <v>5</v>
      </c>
      <c r="B2" s="2">
        <v>276</v>
      </c>
      <c r="C2" s="3">
        <v>214</v>
      </c>
      <c r="D2" s="3">
        <v>59.4</v>
      </c>
      <c r="E2" s="3">
        <v>236</v>
      </c>
      <c r="F2" s="3">
        <v>146</v>
      </c>
      <c r="G2" s="3"/>
      <c r="H2" s="4">
        <v>125000</v>
      </c>
      <c r="I2" s="3">
        <v>264</v>
      </c>
      <c r="J2" s="3">
        <v>357</v>
      </c>
      <c r="K2" s="3">
        <v>164</v>
      </c>
      <c r="L2" s="3">
        <v>156</v>
      </c>
      <c r="M2" s="3">
        <v>545</v>
      </c>
      <c r="N2" s="3">
        <v>155</v>
      </c>
      <c r="O2" s="3">
        <v>162</v>
      </c>
      <c r="P2" s="3">
        <v>132</v>
      </c>
      <c r="Q2" s="3">
        <v>39.5</v>
      </c>
      <c r="R2" s="3">
        <v>205</v>
      </c>
      <c r="S2" s="3">
        <v>101</v>
      </c>
      <c r="T2" s="3">
        <v>140</v>
      </c>
      <c r="U2" s="3">
        <v>102</v>
      </c>
      <c r="V2" s="3">
        <v>181</v>
      </c>
      <c r="W2" s="3">
        <v>213</v>
      </c>
      <c r="X2" s="5">
        <v>0</v>
      </c>
      <c r="Y2" s="6">
        <v>0</v>
      </c>
      <c r="Z2" s="32">
        <f>(Q2-X2)</f>
        <v>39.5</v>
      </c>
      <c r="AA2" s="32">
        <v>39.5</v>
      </c>
      <c r="AB2" s="32">
        <v>39.5</v>
      </c>
      <c r="AC2" s="32">
        <v>0</v>
      </c>
    </row>
    <row r="3" spans="1:29" x14ac:dyDescent="0.3">
      <c r="A3" s="28" t="s">
        <v>6</v>
      </c>
      <c r="B3" s="7">
        <v>211</v>
      </c>
      <c r="C3" s="8">
        <v>150</v>
      </c>
      <c r="D3" s="9">
        <v>23478</v>
      </c>
      <c r="E3" s="8">
        <v>171</v>
      </c>
      <c r="F3" s="8">
        <v>76.3</v>
      </c>
      <c r="G3" s="9">
        <v>50066</v>
      </c>
      <c r="H3" s="8"/>
      <c r="I3" s="8">
        <v>231</v>
      </c>
      <c r="J3" s="10">
        <v>292</v>
      </c>
      <c r="K3" s="9">
        <v>12214</v>
      </c>
      <c r="L3" s="9">
        <v>14336</v>
      </c>
      <c r="M3" s="8">
        <v>480</v>
      </c>
      <c r="N3" s="8">
        <v>201</v>
      </c>
      <c r="O3" s="8">
        <v>160</v>
      </c>
      <c r="P3" s="8">
        <v>190</v>
      </c>
      <c r="Q3" s="8">
        <v>39.1</v>
      </c>
      <c r="R3" s="8">
        <v>249</v>
      </c>
      <c r="S3" s="9">
        <v>24906</v>
      </c>
      <c r="T3" s="8">
        <v>138</v>
      </c>
      <c r="U3" s="8">
        <v>161</v>
      </c>
      <c r="V3" s="8">
        <v>179</v>
      </c>
      <c r="W3" s="8">
        <v>148</v>
      </c>
      <c r="X3" s="11">
        <v>0</v>
      </c>
      <c r="Y3" s="12">
        <f>125000-SUM(G3,K3,S3,D3,L3)</f>
        <v>0</v>
      </c>
      <c r="Z3" s="32">
        <f>(Q3-X3)</f>
        <v>39.1</v>
      </c>
      <c r="AA3" s="32">
        <v>39.1</v>
      </c>
      <c r="AB3" s="32">
        <v>39.1</v>
      </c>
      <c r="AC3" s="32">
        <v>39.1</v>
      </c>
    </row>
    <row r="4" spans="1:29" x14ac:dyDescent="0.3">
      <c r="A4" s="28" t="s">
        <v>7</v>
      </c>
      <c r="B4" s="13">
        <v>14503</v>
      </c>
      <c r="C4" s="9">
        <v>10196</v>
      </c>
      <c r="D4" s="8">
        <v>208</v>
      </c>
      <c r="E4" s="8">
        <v>430</v>
      </c>
      <c r="F4" s="8">
        <v>336</v>
      </c>
      <c r="G4" s="8">
        <v>266</v>
      </c>
      <c r="H4" s="9">
        <v>22868</v>
      </c>
      <c r="I4" s="8"/>
      <c r="J4" s="9">
        <v>5122</v>
      </c>
      <c r="K4" s="8">
        <v>359</v>
      </c>
      <c r="L4" s="8">
        <v>382</v>
      </c>
      <c r="M4" s="8">
        <v>441</v>
      </c>
      <c r="N4" s="9">
        <v>28771</v>
      </c>
      <c r="O4" s="9">
        <v>12769</v>
      </c>
      <c r="P4" s="8">
        <v>144</v>
      </c>
      <c r="Q4" s="9">
        <v>22567</v>
      </c>
      <c r="R4" s="8">
        <v>113</v>
      </c>
      <c r="S4" s="8">
        <v>322</v>
      </c>
      <c r="T4" s="9">
        <v>2023</v>
      </c>
      <c r="U4" s="8">
        <v>153</v>
      </c>
      <c r="V4" s="9">
        <v>6181</v>
      </c>
      <c r="W4" s="8">
        <v>407</v>
      </c>
      <c r="X4" s="11">
        <v>0</v>
      </c>
      <c r="Y4" s="12">
        <f>125000-SUM(J4,B4,H4,C4,N4,O4,Q4,T4,V4)</f>
        <v>0</v>
      </c>
      <c r="Z4" s="32">
        <v>72.2</v>
      </c>
      <c r="AA4" s="32">
        <v>72.2</v>
      </c>
      <c r="AB4" s="32">
        <v>72.2</v>
      </c>
      <c r="AC4" s="32">
        <v>72.2</v>
      </c>
    </row>
    <row r="5" spans="1:29" x14ac:dyDescent="0.3">
      <c r="A5" s="29" t="s">
        <v>8</v>
      </c>
      <c r="B5" s="7">
        <v>265</v>
      </c>
      <c r="C5" s="8">
        <v>245</v>
      </c>
      <c r="D5" s="8">
        <v>315</v>
      </c>
      <c r="E5" s="14">
        <v>4556</v>
      </c>
      <c r="F5" s="9">
        <v>11073</v>
      </c>
      <c r="G5" s="8">
        <v>330</v>
      </c>
      <c r="H5" s="9">
        <v>66523</v>
      </c>
      <c r="I5" s="8">
        <v>495</v>
      </c>
      <c r="J5" s="8"/>
      <c r="K5" s="8">
        <v>259</v>
      </c>
      <c r="L5" s="9">
        <v>1415</v>
      </c>
      <c r="M5" s="9">
        <v>25748</v>
      </c>
      <c r="N5" s="8">
        <v>464</v>
      </c>
      <c r="O5" s="8">
        <v>423</v>
      </c>
      <c r="P5" s="8">
        <v>457</v>
      </c>
      <c r="Q5" s="8">
        <v>302</v>
      </c>
      <c r="R5" s="8">
        <v>512</v>
      </c>
      <c r="S5" s="8">
        <v>307</v>
      </c>
      <c r="T5" s="8">
        <v>401</v>
      </c>
      <c r="U5" s="8">
        <v>428</v>
      </c>
      <c r="V5" s="8">
        <v>442</v>
      </c>
      <c r="W5" s="9">
        <v>7735</v>
      </c>
      <c r="X5" s="15">
        <v>7950</v>
      </c>
      <c r="Y5" s="12">
        <f>125000-SUM(M5,X5,F5,E5,H5,L5,W5)</f>
        <v>0</v>
      </c>
      <c r="Z5" s="32">
        <v>141</v>
      </c>
      <c r="AA5" s="32">
        <v>141</v>
      </c>
      <c r="AB5" s="32">
        <f>(163-141)</f>
        <v>22</v>
      </c>
      <c r="AC5" s="32">
        <f>(163-141)</f>
        <v>22</v>
      </c>
    </row>
    <row r="6" spans="1:29" x14ac:dyDescent="0.3">
      <c r="A6" s="28" t="s">
        <v>11</v>
      </c>
      <c r="B6" s="7">
        <v>252</v>
      </c>
      <c r="C6" s="8">
        <v>318</v>
      </c>
      <c r="D6" s="8">
        <v>513</v>
      </c>
      <c r="E6" s="8">
        <v>421</v>
      </c>
      <c r="F6" s="8">
        <v>391</v>
      </c>
      <c r="G6" s="8">
        <v>528</v>
      </c>
      <c r="H6" s="8">
        <v>463</v>
      </c>
      <c r="I6" s="8">
        <v>427</v>
      </c>
      <c r="J6" s="8">
        <v>325</v>
      </c>
      <c r="K6" s="8">
        <v>456</v>
      </c>
      <c r="L6" s="8">
        <v>513</v>
      </c>
      <c r="M6" s="8"/>
      <c r="N6" s="8">
        <v>461</v>
      </c>
      <c r="O6" s="8">
        <v>416</v>
      </c>
      <c r="P6" s="8">
        <v>655</v>
      </c>
      <c r="Q6" s="8">
        <v>500</v>
      </c>
      <c r="R6" s="8">
        <v>496</v>
      </c>
      <c r="S6" s="8">
        <v>565</v>
      </c>
      <c r="T6" s="8">
        <v>464</v>
      </c>
      <c r="U6" s="8">
        <v>626</v>
      </c>
      <c r="V6" s="8">
        <v>450</v>
      </c>
      <c r="W6" s="8">
        <v>398</v>
      </c>
      <c r="X6" s="15">
        <v>125000</v>
      </c>
      <c r="Y6" s="12">
        <v>0</v>
      </c>
      <c r="Z6" s="32">
        <v>252</v>
      </c>
      <c r="AA6" s="32">
        <v>0</v>
      </c>
      <c r="AB6" s="32">
        <v>0</v>
      </c>
      <c r="AC6" s="32">
        <v>0</v>
      </c>
    </row>
    <row r="7" spans="1:29" ht="15" thickBot="1" x14ac:dyDescent="0.35">
      <c r="A7" s="28" t="s">
        <v>12</v>
      </c>
      <c r="B7" s="16">
        <v>209</v>
      </c>
      <c r="C7" s="17">
        <v>348</v>
      </c>
      <c r="D7" s="17">
        <v>148</v>
      </c>
      <c r="E7" s="17">
        <v>369</v>
      </c>
      <c r="F7" s="17">
        <v>275</v>
      </c>
      <c r="G7" s="17">
        <v>205</v>
      </c>
      <c r="H7" s="17">
        <v>200</v>
      </c>
      <c r="I7" s="18">
        <v>42550</v>
      </c>
      <c r="J7" s="17">
        <v>491</v>
      </c>
      <c r="K7" s="17">
        <v>298</v>
      </c>
      <c r="L7" s="17">
        <v>320</v>
      </c>
      <c r="M7" s="17">
        <v>679</v>
      </c>
      <c r="N7" s="17"/>
      <c r="O7" s="17">
        <v>68.8</v>
      </c>
      <c r="P7" s="18">
        <v>22192</v>
      </c>
      <c r="Q7" s="17">
        <v>166</v>
      </c>
      <c r="R7" s="18">
        <v>37509</v>
      </c>
      <c r="S7" s="17">
        <v>261</v>
      </c>
      <c r="T7" s="18">
        <v>3605</v>
      </c>
      <c r="U7" s="18">
        <v>19144</v>
      </c>
      <c r="V7" s="17">
        <v>27.4</v>
      </c>
      <c r="W7" s="17">
        <v>347</v>
      </c>
      <c r="X7" s="19">
        <v>0</v>
      </c>
      <c r="Y7" s="20">
        <f>125000-SUM(I7,P7,R7,T7,U7)</f>
        <v>0</v>
      </c>
      <c r="Z7" s="32">
        <f>(V7-X7)</f>
        <v>27.4</v>
      </c>
      <c r="AA7" s="32">
        <v>27.4</v>
      </c>
      <c r="AB7" s="32">
        <v>27.4</v>
      </c>
      <c r="AC7" s="32">
        <v>27.4</v>
      </c>
    </row>
    <row r="8" spans="1:29" ht="15" thickBot="1" x14ac:dyDescent="0.35">
      <c r="A8" s="30" t="s">
        <v>25</v>
      </c>
      <c r="B8" s="21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f>214391-SUM(H2,H4,H5)</f>
        <v>0</v>
      </c>
      <c r="I8" s="22">
        <v>0</v>
      </c>
      <c r="J8" s="22">
        <v>0</v>
      </c>
      <c r="K8" s="22">
        <v>0</v>
      </c>
      <c r="L8" s="22">
        <f>15751-SUM(L3,L5)</f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f>5628-SUM(T4,T7)</f>
        <v>0</v>
      </c>
      <c r="U8" s="22">
        <v>0</v>
      </c>
      <c r="V8" s="22">
        <v>0</v>
      </c>
      <c r="W8" s="22">
        <v>0</v>
      </c>
      <c r="X8" s="22">
        <v>0</v>
      </c>
      <c r="Y8" s="23">
        <v>750000</v>
      </c>
    </row>
    <row r="9" spans="1:29" x14ac:dyDescent="0.3">
      <c r="A9" s="31" t="s">
        <v>26</v>
      </c>
      <c r="B9" s="32">
        <v>35</v>
      </c>
      <c r="C9" s="32">
        <f>(C4-C3)</f>
        <v>10046</v>
      </c>
      <c r="D9" s="32">
        <v>7.7</v>
      </c>
      <c r="E9" s="32">
        <v>73</v>
      </c>
      <c r="F9" s="32">
        <f>(F2-F3)</f>
        <v>69.7</v>
      </c>
      <c r="G9" s="32">
        <v>141.80000000000001</v>
      </c>
      <c r="H9" s="32">
        <v>138.30000000000001</v>
      </c>
      <c r="I9" s="32">
        <v>143.30000000000001</v>
      </c>
      <c r="J9" s="32">
        <v>33</v>
      </c>
      <c r="K9" s="32">
        <v>64.599999999999994</v>
      </c>
      <c r="L9" s="32">
        <v>31</v>
      </c>
      <c r="M9" s="32">
        <v>226</v>
      </c>
      <c r="N9" s="32">
        <v>67.400000000000006</v>
      </c>
      <c r="O9" s="32">
        <v>3.4</v>
      </c>
      <c r="P9" s="32">
        <v>88.5</v>
      </c>
      <c r="Q9" s="32">
        <f>(Q2-Q3)</f>
        <v>0.39999999999999858</v>
      </c>
      <c r="R9" s="32">
        <v>61.5</v>
      </c>
      <c r="S9" s="32">
        <v>34.9</v>
      </c>
      <c r="T9" s="32">
        <v>61.4</v>
      </c>
      <c r="U9" s="32">
        <v>95</v>
      </c>
      <c r="V9" s="32">
        <v>59.4</v>
      </c>
      <c r="W9" s="32">
        <v>7</v>
      </c>
      <c r="X9" s="32">
        <f t="shared" ref="X9" si="0">(X7-X4)</f>
        <v>0</v>
      </c>
    </row>
    <row r="10" spans="1:29" x14ac:dyDescent="0.3">
      <c r="B10" s="32">
        <v>35</v>
      </c>
      <c r="C10" s="33">
        <v>50</v>
      </c>
      <c r="D10" s="33">
        <v>7.6999999999999957</v>
      </c>
      <c r="E10" s="33">
        <v>73</v>
      </c>
      <c r="F10" s="33">
        <v>69.7</v>
      </c>
      <c r="G10" s="33">
        <v>0</v>
      </c>
      <c r="H10" s="33">
        <v>0</v>
      </c>
      <c r="I10" s="33">
        <v>0</v>
      </c>
      <c r="J10" s="33">
        <v>33</v>
      </c>
      <c r="K10" s="33">
        <v>64.599999999999994</v>
      </c>
      <c r="L10" s="33">
        <v>31</v>
      </c>
      <c r="M10" s="33">
        <v>0</v>
      </c>
      <c r="N10" s="33">
        <v>67.400000000000006</v>
      </c>
      <c r="O10" s="33">
        <v>3.4000000000000057</v>
      </c>
      <c r="P10" s="33">
        <f>144-55.5</f>
        <v>88.5</v>
      </c>
      <c r="Q10" s="33">
        <v>126.4</v>
      </c>
      <c r="R10" s="33">
        <v>61.5</v>
      </c>
      <c r="S10" s="33">
        <f>261-66.1</f>
        <v>194.9</v>
      </c>
      <c r="T10" s="33">
        <v>61.400000000000006</v>
      </c>
      <c r="U10" s="33">
        <f>153-58</f>
        <v>95</v>
      </c>
      <c r="V10" s="33">
        <v>59.4</v>
      </c>
      <c r="W10" s="33">
        <v>7</v>
      </c>
      <c r="X10" s="33">
        <v>0</v>
      </c>
    </row>
    <row r="11" spans="1:29" x14ac:dyDescent="0.3">
      <c r="B11" s="32">
        <v>35</v>
      </c>
      <c r="C11" s="33">
        <v>50</v>
      </c>
      <c r="D11" s="33">
        <f>148-51.7</f>
        <v>96.3</v>
      </c>
      <c r="E11" s="33">
        <f>171-163</f>
        <v>8</v>
      </c>
      <c r="F11" s="33">
        <f>194-76.3</f>
        <v>117.7</v>
      </c>
      <c r="G11" s="33">
        <v>0</v>
      </c>
      <c r="H11" s="33">
        <v>61</v>
      </c>
      <c r="I11" s="33">
        <v>0</v>
      </c>
      <c r="J11" s="33">
        <f>491-292</f>
        <v>199</v>
      </c>
      <c r="K11" s="33">
        <f>259-99.4</f>
        <v>159.6</v>
      </c>
      <c r="L11" s="33">
        <f>256-125</f>
        <v>131</v>
      </c>
      <c r="M11" s="33">
        <v>0</v>
      </c>
      <c r="N11" s="33">
        <f>201-87.6</f>
        <v>113.4</v>
      </c>
      <c r="O11" s="33">
        <v>3.4000000000000057</v>
      </c>
      <c r="P11" s="33">
        <f>144-55.5</f>
        <v>88.5</v>
      </c>
      <c r="Q11" s="33">
        <v>126.4</v>
      </c>
      <c r="R11" s="33">
        <v>61.5</v>
      </c>
      <c r="S11" s="33">
        <f>261-66.1</f>
        <v>194.9</v>
      </c>
      <c r="T11" s="33">
        <v>61.400000000000006</v>
      </c>
      <c r="U11" s="33">
        <f>153-58</f>
        <v>95</v>
      </c>
      <c r="V11" s="33">
        <v>59.4</v>
      </c>
      <c r="W11" s="33">
        <v>7</v>
      </c>
      <c r="X11" s="33">
        <v>0</v>
      </c>
    </row>
    <row r="12" spans="1:29" x14ac:dyDescent="0.3">
      <c r="B12" s="32">
        <v>35</v>
      </c>
      <c r="C12" s="34">
        <v>50</v>
      </c>
      <c r="D12" s="34">
        <f>148-51.7</f>
        <v>96.3</v>
      </c>
      <c r="E12" s="34">
        <f>171-163</f>
        <v>8</v>
      </c>
      <c r="F12" s="34">
        <f>194-76.3</f>
        <v>117.7</v>
      </c>
      <c r="G12" s="34">
        <v>0</v>
      </c>
      <c r="H12" s="34">
        <v>61</v>
      </c>
      <c r="I12" s="34">
        <v>0</v>
      </c>
      <c r="J12" s="34">
        <v>0</v>
      </c>
      <c r="K12" s="34">
        <v>0</v>
      </c>
      <c r="L12" s="34">
        <f>256-125</f>
        <v>131</v>
      </c>
      <c r="M12" s="34">
        <v>0</v>
      </c>
      <c r="N12" s="34">
        <f>201-87.6</f>
        <v>113.4</v>
      </c>
      <c r="O12" s="34">
        <v>3.4000000000000057</v>
      </c>
      <c r="P12" s="34">
        <f>144-55.5</f>
        <v>88.5</v>
      </c>
      <c r="Q12" s="34">
        <v>126.4</v>
      </c>
      <c r="R12" s="34">
        <v>61.5</v>
      </c>
      <c r="S12" s="34">
        <v>0</v>
      </c>
      <c r="T12" s="34">
        <v>61.400000000000006</v>
      </c>
      <c r="U12" s="34">
        <f>153-58</f>
        <v>95</v>
      </c>
      <c r="V12" s="34">
        <v>59.4</v>
      </c>
      <c r="W12" s="34">
        <v>7</v>
      </c>
      <c r="X12" s="34">
        <v>0</v>
      </c>
    </row>
    <row r="15" spans="1:29" x14ac:dyDescent="0.3">
      <c r="A15" s="24" t="s">
        <v>27</v>
      </c>
      <c r="B15" s="25">
        <v>75266062.700000003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9F9CC-B75E-4531-87E3-2F14026E8149}">
  <dimension ref="A1:AC15"/>
  <sheetViews>
    <sheetView tabSelected="1" workbookViewId="0">
      <selection activeCell="V15" sqref="V15"/>
    </sheetView>
  </sheetViews>
  <sheetFormatPr baseColWidth="10" defaultRowHeight="14.4" x14ac:dyDescent="0.3"/>
  <cols>
    <col min="1" max="1" width="12.109375" bestFit="1" customWidth="1"/>
    <col min="2" max="2" width="14.109375" bestFit="1" customWidth="1"/>
    <col min="3" max="4" width="5.33203125" bestFit="1" customWidth="1"/>
    <col min="5" max="5" width="4.44140625" bestFit="1" customWidth="1"/>
    <col min="6" max="6" width="5.33203125" bestFit="1" customWidth="1"/>
    <col min="7" max="7" width="11" bestFit="1" customWidth="1"/>
    <col min="8" max="8" width="6.109375" bestFit="1" customWidth="1"/>
    <col min="9" max="9" width="5.33203125" bestFit="1" customWidth="1"/>
    <col min="10" max="10" width="11.44140625" customWidth="1"/>
    <col min="11" max="11" width="5.33203125" bestFit="1" customWidth="1"/>
    <col min="12" max="12" width="11" bestFit="1" customWidth="1"/>
    <col min="13" max="14" width="5.33203125" bestFit="1" customWidth="1"/>
    <col min="15" max="15" width="11" bestFit="1" customWidth="1"/>
    <col min="16" max="18" width="5.33203125" bestFit="1" customWidth="1"/>
    <col min="19" max="19" width="11" bestFit="1" customWidth="1"/>
    <col min="20" max="20" width="4.44140625" bestFit="1" customWidth="1"/>
    <col min="21" max="21" width="5.33203125" bestFit="1" customWidth="1"/>
    <col min="22" max="22" width="14.5546875" bestFit="1" customWidth="1"/>
    <col min="23" max="23" width="4.44140625" bestFit="1" customWidth="1"/>
    <col min="24" max="24" width="6.109375" bestFit="1" customWidth="1"/>
    <col min="25" max="25" width="6.5546875" bestFit="1" customWidth="1"/>
    <col min="26" max="29" width="4.44140625" bestFit="1" customWidth="1"/>
  </cols>
  <sheetData>
    <row r="1" spans="1:29" ht="68.25" customHeight="1" thickBot="1" x14ac:dyDescent="0.35">
      <c r="A1" s="1"/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9</v>
      </c>
      <c r="L1" s="26" t="s">
        <v>10</v>
      </c>
      <c r="M1" s="26" t="s">
        <v>11</v>
      </c>
      <c r="N1" s="26" t="s">
        <v>12</v>
      </c>
      <c r="O1" s="26" t="s">
        <v>13</v>
      </c>
      <c r="P1" s="26" t="s">
        <v>14</v>
      </c>
      <c r="Q1" s="26" t="s">
        <v>15</v>
      </c>
      <c r="R1" s="26" t="s">
        <v>16</v>
      </c>
      <c r="S1" s="26" t="s">
        <v>17</v>
      </c>
      <c r="T1" s="26" t="s">
        <v>18</v>
      </c>
      <c r="U1" s="26" t="s">
        <v>19</v>
      </c>
      <c r="V1" s="26" t="s">
        <v>20</v>
      </c>
      <c r="W1" s="26" t="s">
        <v>21</v>
      </c>
      <c r="X1" s="26" t="s">
        <v>22</v>
      </c>
      <c r="Y1" s="26" t="s">
        <v>23</v>
      </c>
      <c r="Z1" s="27" t="s">
        <v>24</v>
      </c>
    </row>
    <row r="2" spans="1:29" x14ac:dyDescent="0.3">
      <c r="A2" s="28" t="s">
        <v>5</v>
      </c>
      <c r="B2" s="2">
        <v>276</v>
      </c>
      <c r="C2" s="3">
        <v>214</v>
      </c>
      <c r="D2" s="3">
        <v>59.4</v>
      </c>
      <c r="E2" s="3">
        <v>236</v>
      </c>
      <c r="F2" s="3">
        <v>146</v>
      </c>
      <c r="G2" s="3"/>
      <c r="H2" s="4">
        <v>125000</v>
      </c>
      <c r="I2" s="3">
        <v>264</v>
      </c>
      <c r="J2" s="3">
        <v>357</v>
      </c>
      <c r="K2" s="3">
        <v>164</v>
      </c>
      <c r="L2" s="3">
        <v>156</v>
      </c>
      <c r="M2" s="3">
        <v>545</v>
      </c>
      <c r="N2" s="3">
        <v>155</v>
      </c>
      <c r="O2" s="3">
        <v>162</v>
      </c>
      <c r="P2" s="3">
        <v>132</v>
      </c>
      <c r="Q2" s="3">
        <v>39.5</v>
      </c>
      <c r="R2" s="3">
        <v>205</v>
      </c>
      <c r="S2" s="3">
        <v>101</v>
      </c>
      <c r="T2" s="3">
        <v>140</v>
      </c>
      <c r="U2" s="3">
        <v>102</v>
      </c>
      <c r="V2" s="3">
        <v>181</v>
      </c>
      <c r="W2" s="3">
        <v>213</v>
      </c>
      <c r="X2" s="5">
        <v>0</v>
      </c>
      <c r="Y2" s="6">
        <v>0</v>
      </c>
      <c r="Z2" s="32">
        <f>(Q2-X2)</f>
        <v>39.5</v>
      </c>
      <c r="AA2" s="32">
        <v>39.5</v>
      </c>
      <c r="AB2" s="32">
        <v>39.5</v>
      </c>
      <c r="AC2" s="32">
        <v>0</v>
      </c>
    </row>
    <row r="3" spans="1:29" x14ac:dyDescent="0.3">
      <c r="A3" s="28" t="s">
        <v>6</v>
      </c>
      <c r="B3" s="7">
        <v>211</v>
      </c>
      <c r="C3" s="8">
        <v>150</v>
      </c>
      <c r="D3" s="9">
        <v>23478</v>
      </c>
      <c r="E3" s="8">
        <v>171</v>
      </c>
      <c r="F3" s="8">
        <v>76.3</v>
      </c>
      <c r="G3" s="9">
        <v>50066</v>
      </c>
      <c r="H3" s="8"/>
      <c r="I3" s="8">
        <v>231</v>
      </c>
      <c r="J3" s="10">
        <v>292</v>
      </c>
      <c r="K3" s="9">
        <v>12214</v>
      </c>
      <c r="L3" s="9">
        <v>14336</v>
      </c>
      <c r="M3" s="8">
        <v>480</v>
      </c>
      <c r="N3" s="8">
        <v>201</v>
      </c>
      <c r="O3" s="8">
        <v>160</v>
      </c>
      <c r="P3" s="8">
        <v>190</v>
      </c>
      <c r="Q3" s="8">
        <v>39.1</v>
      </c>
      <c r="R3" s="8">
        <v>249</v>
      </c>
      <c r="S3" s="9">
        <v>24906</v>
      </c>
      <c r="T3" s="8">
        <v>138</v>
      </c>
      <c r="U3" s="8">
        <v>161</v>
      </c>
      <c r="V3" s="8">
        <v>179</v>
      </c>
      <c r="W3" s="8">
        <v>148</v>
      </c>
      <c r="X3" s="11">
        <v>0</v>
      </c>
      <c r="Y3" s="12">
        <f>125000-SUM(G3,K3,S3,D3,L3)</f>
        <v>0</v>
      </c>
      <c r="Z3" s="32">
        <f>(Q3-X3)</f>
        <v>39.1</v>
      </c>
      <c r="AA3" s="32">
        <v>39.1</v>
      </c>
      <c r="AB3" s="32">
        <v>39.1</v>
      </c>
      <c r="AC3" s="32">
        <v>39.1</v>
      </c>
    </row>
    <row r="4" spans="1:29" x14ac:dyDescent="0.3">
      <c r="A4" s="28" t="s">
        <v>7</v>
      </c>
      <c r="B4" s="13">
        <v>14503</v>
      </c>
      <c r="C4" s="9">
        <v>10196</v>
      </c>
      <c r="D4" s="8">
        <v>208</v>
      </c>
      <c r="E4" s="8">
        <v>430</v>
      </c>
      <c r="F4" s="8">
        <v>336</v>
      </c>
      <c r="G4" s="8">
        <v>266</v>
      </c>
      <c r="H4" s="35">
        <v>27990</v>
      </c>
      <c r="I4" s="8"/>
      <c r="J4" s="38">
        <v>0</v>
      </c>
      <c r="K4" s="8">
        <v>359</v>
      </c>
      <c r="L4" s="8">
        <v>382</v>
      </c>
      <c r="M4" s="8">
        <v>441</v>
      </c>
      <c r="N4" s="9">
        <v>28771</v>
      </c>
      <c r="O4" s="9">
        <v>12769</v>
      </c>
      <c r="P4" s="8">
        <v>144</v>
      </c>
      <c r="Q4" s="9">
        <v>22567</v>
      </c>
      <c r="R4" s="8">
        <v>113</v>
      </c>
      <c r="S4" s="8">
        <v>322</v>
      </c>
      <c r="T4" s="9">
        <v>2023</v>
      </c>
      <c r="U4" s="8">
        <v>153</v>
      </c>
      <c r="V4" s="9">
        <v>6181</v>
      </c>
      <c r="W4" s="8">
        <v>407</v>
      </c>
      <c r="X4" s="11">
        <v>0</v>
      </c>
      <c r="Y4" s="12">
        <f>125000-SUM(J4,B4,H4,C4,N4,O4,Q4,T4,V4)</f>
        <v>0</v>
      </c>
      <c r="Z4" s="32">
        <v>72.2</v>
      </c>
      <c r="AA4" s="32">
        <v>72.2</v>
      </c>
      <c r="AB4" s="32">
        <v>72.2</v>
      </c>
      <c r="AC4" s="32">
        <v>72.2</v>
      </c>
    </row>
    <row r="5" spans="1:29" x14ac:dyDescent="0.3">
      <c r="A5" s="29" t="s">
        <v>8</v>
      </c>
      <c r="B5" s="7">
        <v>265</v>
      </c>
      <c r="C5" s="8">
        <v>245</v>
      </c>
      <c r="D5" s="8">
        <v>315</v>
      </c>
      <c r="E5" s="14">
        <v>4556</v>
      </c>
      <c r="F5" s="9">
        <v>11073</v>
      </c>
      <c r="G5" s="8">
        <v>330</v>
      </c>
      <c r="H5" s="38">
        <v>61401</v>
      </c>
      <c r="I5" s="8">
        <v>495</v>
      </c>
      <c r="J5" s="8"/>
      <c r="K5" s="8">
        <v>259</v>
      </c>
      <c r="L5" s="9">
        <v>1415</v>
      </c>
      <c r="M5" s="9">
        <v>25748</v>
      </c>
      <c r="N5" s="8">
        <v>464</v>
      </c>
      <c r="O5" s="8">
        <v>423</v>
      </c>
      <c r="P5" s="8">
        <v>457</v>
      </c>
      <c r="Q5" s="8">
        <v>302</v>
      </c>
      <c r="R5" s="8">
        <v>512</v>
      </c>
      <c r="S5" s="8">
        <v>307</v>
      </c>
      <c r="T5" s="8">
        <v>401</v>
      </c>
      <c r="U5" s="8">
        <v>428</v>
      </c>
      <c r="V5" s="8">
        <v>442</v>
      </c>
      <c r="W5" s="9">
        <v>7735</v>
      </c>
      <c r="X5" s="37">
        <v>13072</v>
      </c>
      <c r="Y5" s="12">
        <f>125000-SUM(M5,X5,F5,E5,H5,L5,W5)</f>
        <v>0</v>
      </c>
      <c r="Z5" s="32">
        <v>141</v>
      </c>
      <c r="AA5" s="32">
        <v>141</v>
      </c>
      <c r="AB5" s="32">
        <f>(163-141)</f>
        <v>22</v>
      </c>
      <c r="AC5" s="32">
        <f>(163-141)</f>
        <v>22</v>
      </c>
    </row>
    <row r="6" spans="1:29" x14ac:dyDescent="0.3">
      <c r="A6" s="28" t="s">
        <v>11</v>
      </c>
      <c r="B6" s="7">
        <v>252</v>
      </c>
      <c r="C6" s="8">
        <v>318</v>
      </c>
      <c r="D6" s="8">
        <v>513</v>
      </c>
      <c r="E6" s="8">
        <v>421</v>
      </c>
      <c r="F6" s="8">
        <v>391</v>
      </c>
      <c r="G6" s="8">
        <v>528</v>
      </c>
      <c r="H6" s="8">
        <v>463</v>
      </c>
      <c r="I6" s="8">
        <v>427</v>
      </c>
      <c r="J6" s="36" t="s">
        <v>28</v>
      </c>
      <c r="K6" s="8">
        <v>456</v>
      </c>
      <c r="L6" s="8">
        <v>513</v>
      </c>
      <c r="M6" s="8"/>
      <c r="N6" s="8">
        <v>461</v>
      </c>
      <c r="O6" s="8">
        <v>416</v>
      </c>
      <c r="P6" s="8">
        <v>655</v>
      </c>
      <c r="Q6" s="8">
        <v>500</v>
      </c>
      <c r="R6" s="8">
        <v>496</v>
      </c>
      <c r="S6" s="8">
        <v>565</v>
      </c>
      <c r="T6" s="8">
        <v>464</v>
      </c>
      <c r="U6" s="8">
        <v>626</v>
      </c>
      <c r="V6" s="8">
        <v>450</v>
      </c>
      <c r="W6" s="8">
        <v>398</v>
      </c>
      <c r="X6" s="39">
        <v>119878</v>
      </c>
      <c r="Y6" s="12">
        <v>0</v>
      </c>
      <c r="Z6" s="32">
        <v>252</v>
      </c>
      <c r="AA6" s="32">
        <v>0</v>
      </c>
      <c r="AB6" s="32">
        <v>0</v>
      </c>
      <c r="AC6" s="32">
        <v>0</v>
      </c>
    </row>
    <row r="7" spans="1:29" ht="15" thickBot="1" x14ac:dyDescent="0.35">
      <c r="A7" s="28" t="s">
        <v>12</v>
      </c>
      <c r="B7" s="16">
        <v>209</v>
      </c>
      <c r="C7" s="17">
        <v>348</v>
      </c>
      <c r="D7" s="17">
        <v>148</v>
      </c>
      <c r="E7" s="17">
        <v>369</v>
      </c>
      <c r="F7" s="17">
        <v>275</v>
      </c>
      <c r="G7" s="17">
        <v>205</v>
      </c>
      <c r="H7" s="17">
        <v>200</v>
      </c>
      <c r="I7" s="18">
        <v>42550</v>
      </c>
      <c r="J7" s="17">
        <v>491</v>
      </c>
      <c r="K7" s="17">
        <v>298</v>
      </c>
      <c r="L7" s="17">
        <v>320</v>
      </c>
      <c r="M7" s="17">
        <v>679</v>
      </c>
      <c r="N7" s="17"/>
      <c r="O7" s="17">
        <v>68.8</v>
      </c>
      <c r="P7" s="18">
        <v>22192</v>
      </c>
      <c r="Q7" s="17">
        <v>166</v>
      </c>
      <c r="R7" s="18">
        <v>37509</v>
      </c>
      <c r="S7" s="17">
        <v>261</v>
      </c>
      <c r="T7" s="18">
        <v>3605</v>
      </c>
      <c r="U7" s="18">
        <v>19144</v>
      </c>
      <c r="V7" s="17">
        <v>27.4</v>
      </c>
      <c r="W7" s="17">
        <v>347</v>
      </c>
      <c r="X7" s="19">
        <v>0</v>
      </c>
      <c r="Y7" s="20">
        <f>125000-SUM(I7,P7,R7,T7,U7)</f>
        <v>0</v>
      </c>
      <c r="Z7" s="32">
        <f>(V7-X7)</f>
        <v>27.4</v>
      </c>
      <c r="AA7" s="32">
        <v>27.4</v>
      </c>
      <c r="AB7" s="32">
        <v>27.4</v>
      </c>
      <c r="AC7" s="32">
        <v>27.4</v>
      </c>
    </row>
    <row r="8" spans="1:29" ht="15" thickBot="1" x14ac:dyDescent="0.35">
      <c r="A8" s="30" t="s">
        <v>25</v>
      </c>
      <c r="B8" s="21">
        <v>0</v>
      </c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f>214391-SUM(H2,H4,H5)</f>
        <v>0</v>
      </c>
      <c r="I8" s="22">
        <v>0</v>
      </c>
      <c r="J8" s="22">
        <v>0</v>
      </c>
      <c r="K8" s="22">
        <v>0</v>
      </c>
      <c r="L8" s="22">
        <f>15751-SUM(L3,L5)</f>
        <v>0</v>
      </c>
      <c r="M8" s="22">
        <v>0</v>
      </c>
      <c r="N8" s="22">
        <v>0</v>
      </c>
      <c r="O8" s="22">
        <v>0</v>
      </c>
      <c r="P8" s="22">
        <v>0</v>
      </c>
      <c r="Q8" s="22">
        <v>0</v>
      </c>
      <c r="R8" s="22">
        <v>0</v>
      </c>
      <c r="S8" s="22">
        <v>0</v>
      </c>
      <c r="T8" s="22">
        <f>5628-SUM(T4,T7)</f>
        <v>0</v>
      </c>
      <c r="U8" s="22">
        <v>0</v>
      </c>
      <c r="V8" s="22">
        <v>0</v>
      </c>
      <c r="W8" s="22">
        <v>0</v>
      </c>
      <c r="X8" s="22">
        <v>0</v>
      </c>
      <c r="Y8" s="23">
        <v>750000</v>
      </c>
    </row>
    <row r="9" spans="1:29" x14ac:dyDescent="0.3">
      <c r="A9" s="31" t="s">
        <v>26</v>
      </c>
      <c r="B9" s="32">
        <v>35</v>
      </c>
      <c r="C9" s="32">
        <f>(C4-C3)</f>
        <v>10046</v>
      </c>
      <c r="D9" s="32">
        <v>7.7</v>
      </c>
      <c r="E9" s="32">
        <v>73</v>
      </c>
      <c r="F9" s="32">
        <f>(F2-F3)</f>
        <v>69.7</v>
      </c>
      <c r="G9" s="32">
        <v>141.80000000000001</v>
      </c>
      <c r="H9" s="32">
        <v>138.30000000000001</v>
      </c>
      <c r="I9" s="32">
        <v>143.30000000000001</v>
      </c>
      <c r="J9" s="32">
        <v>33</v>
      </c>
      <c r="K9" s="32">
        <v>64.599999999999994</v>
      </c>
      <c r="L9" s="32">
        <v>31</v>
      </c>
      <c r="M9" s="32">
        <v>226</v>
      </c>
      <c r="N9" s="32">
        <v>67.400000000000006</v>
      </c>
      <c r="O9" s="32">
        <v>3.4</v>
      </c>
      <c r="P9" s="32">
        <v>88.5</v>
      </c>
      <c r="Q9" s="32">
        <f>(Q2-Q3)</f>
        <v>0.39999999999999858</v>
      </c>
      <c r="R9" s="32">
        <v>61.5</v>
      </c>
      <c r="S9" s="32">
        <v>34.9</v>
      </c>
      <c r="T9" s="32">
        <v>61.4</v>
      </c>
      <c r="U9" s="32">
        <v>95</v>
      </c>
      <c r="V9" s="32">
        <v>59.4</v>
      </c>
      <c r="W9" s="32">
        <v>7</v>
      </c>
      <c r="X9" s="32">
        <f t="shared" ref="X9" si="0">(X7-X4)</f>
        <v>0</v>
      </c>
    </row>
    <row r="10" spans="1:29" x14ac:dyDescent="0.3">
      <c r="B10" s="32">
        <v>35</v>
      </c>
      <c r="C10" s="33">
        <v>50</v>
      </c>
      <c r="D10" s="33">
        <v>7.6999999999999957</v>
      </c>
      <c r="E10" s="33">
        <v>73</v>
      </c>
      <c r="F10" s="33">
        <v>69.7</v>
      </c>
      <c r="G10" s="33">
        <v>0</v>
      </c>
      <c r="H10" s="33">
        <v>0</v>
      </c>
      <c r="I10" s="33">
        <v>0</v>
      </c>
      <c r="J10" s="33">
        <v>33</v>
      </c>
      <c r="K10" s="33">
        <v>64.599999999999994</v>
      </c>
      <c r="L10" s="33">
        <v>31</v>
      </c>
      <c r="M10" s="33">
        <v>0</v>
      </c>
      <c r="N10" s="33">
        <v>67.400000000000006</v>
      </c>
      <c r="O10" s="33">
        <v>3.4000000000000057</v>
      </c>
      <c r="P10" s="33">
        <f>144-55.5</f>
        <v>88.5</v>
      </c>
      <c r="Q10" s="33">
        <v>126.4</v>
      </c>
      <c r="R10" s="33">
        <v>61.5</v>
      </c>
      <c r="S10" s="33">
        <f>261-66.1</f>
        <v>194.9</v>
      </c>
      <c r="T10" s="33">
        <v>61.400000000000006</v>
      </c>
      <c r="U10" s="33">
        <f>153-58</f>
        <v>95</v>
      </c>
      <c r="V10" s="33">
        <v>59.4</v>
      </c>
      <c r="W10" s="33">
        <v>7</v>
      </c>
      <c r="X10" s="33">
        <v>0</v>
      </c>
    </row>
    <row r="11" spans="1:29" x14ac:dyDescent="0.3">
      <c r="B11" s="32">
        <v>35</v>
      </c>
      <c r="C11" s="33">
        <v>50</v>
      </c>
      <c r="D11" s="33">
        <f>148-51.7</f>
        <v>96.3</v>
      </c>
      <c r="E11" s="33">
        <f>171-163</f>
        <v>8</v>
      </c>
      <c r="F11" s="33">
        <f>194-76.3</f>
        <v>117.7</v>
      </c>
      <c r="G11" s="33">
        <v>0</v>
      </c>
      <c r="H11" s="33">
        <v>61</v>
      </c>
      <c r="I11" s="33">
        <v>0</v>
      </c>
      <c r="J11" s="33">
        <f>491-292</f>
        <v>199</v>
      </c>
      <c r="K11" s="33">
        <f>259-99.4</f>
        <v>159.6</v>
      </c>
      <c r="L11" s="33">
        <f>256-125</f>
        <v>131</v>
      </c>
      <c r="M11" s="33">
        <v>0</v>
      </c>
      <c r="N11" s="33">
        <f>201-87.6</f>
        <v>113.4</v>
      </c>
      <c r="O11" s="33">
        <v>3.4000000000000057</v>
      </c>
      <c r="P11" s="33">
        <f>144-55.5</f>
        <v>88.5</v>
      </c>
      <c r="Q11" s="33">
        <v>126.4</v>
      </c>
      <c r="R11" s="33">
        <v>61.5</v>
      </c>
      <c r="S11" s="33">
        <f>261-66.1</f>
        <v>194.9</v>
      </c>
      <c r="T11" s="33">
        <v>61.400000000000006</v>
      </c>
      <c r="U11" s="33">
        <f>153-58</f>
        <v>95</v>
      </c>
      <c r="V11" s="33">
        <v>59.4</v>
      </c>
      <c r="W11" s="33">
        <v>7</v>
      </c>
      <c r="X11" s="33">
        <v>0</v>
      </c>
    </row>
    <row r="12" spans="1:29" x14ac:dyDescent="0.3">
      <c r="B12" s="32">
        <v>35</v>
      </c>
      <c r="C12" s="34">
        <v>50</v>
      </c>
      <c r="D12" s="34">
        <f>148-51.7</f>
        <v>96.3</v>
      </c>
      <c r="E12" s="34">
        <f>171-163</f>
        <v>8</v>
      </c>
      <c r="F12" s="34">
        <f>194-76.3</f>
        <v>117.7</v>
      </c>
      <c r="G12" s="34">
        <v>0</v>
      </c>
      <c r="H12" s="34">
        <v>61</v>
      </c>
      <c r="I12" s="34">
        <v>0</v>
      </c>
      <c r="J12" s="34">
        <v>0</v>
      </c>
      <c r="K12" s="34">
        <v>0</v>
      </c>
      <c r="L12" s="34">
        <f>256-125</f>
        <v>131</v>
      </c>
      <c r="M12" s="34">
        <v>0</v>
      </c>
      <c r="N12" s="34">
        <f>201-87.6</f>
        <v>113.4</v>
      </c>
      <c r="O12" s="34">
        <v>3.4000000000000057</v>
      </c>
      <c r="P12" s="34">
        <f>144-55.5</f>
        <v>88.5</v>
      </c>
      <c r="Q12" s="34">
        <v>126.4</v>
      </c>
      <c r="R12" s="34">
        <v>61.5</v>
      </c>
      <c r="S12" s="34">
        <v>0</v>
      </c>
      <c r="T12" s="34">
        <v>61.400000000000006</v>
      </c>
      <c r="U12" s="34">
        <f>153-58</f>
        <v>95</v>
      </c>
      <c r="V12" s="34">
        <v>59.4</v>
      </c>
      <c r="W12" s="34">
        <v>7</v>
      </c>
      <c r="X12" s="34">
        <v>0</v>
      </c>
    </row>
    <row r="15" spans="1:29" x14ac:dyDescent="0.3">
      <c r="A15" s="24" t="s">
        <v>27</v>
      </c>
      <c r="B15" s="25">
        <v>75266062.700000003</v>
      </c>
      <c r="G15">
        <v>11831495.800000001</v>
      </c>
      <c r="L15">
        <v>48153612.399999999</v>
      </c>
      <c r="O15">
        <v>57131693.799999997</v>
      </c>
      <c r="S15">
        <v>67064058.899999999</v>
      </c>
      <c r="V15" s="25">
        <v>70351245.700000003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Zeceña</dc:creator>
  <cp:lastModifiedBy>MSI</cp:lastModifiedBy>
  <dcterms:created xsi:type="dcterms:W3CDTF">2019-11-05T06:05:15Z</dcterms:created>
  <dcterms:modified xsi:type="dcterms:W3CDTF">2019-11-10T16:39:57Z</dcterms:modified>
</cp:coreProperties>
</file>