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Projects_2018\Asym_Risk\OMs\"/>
    </mc:Choice>
  </mc:AlternateContent>
  <bookViews>
    <workbookView xWindow="0" yWindow="0" windowWidth="20330" windowHeight="11010"/>
  </bookViews>
  <sheets>
    <sheet name="Sheet1" sheetId="1" r:id="rId1"/>
    <sheet name="Sheet2" sheetId="2" r:id="rId2"/>
    <sheet name="Sheet3" sheetId="3" r:id="rId3"/>
  </sheets>
  <definedNames>
    <definedName name="solver_adj" localSheetId="1" hidden="1">Sheet2!$B$13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Sheet2!$B$34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2" l="1"/>
  <c r="N3" i="2" l="1"/>
  <c r="F4" i="2"/>
  <c r="K4" i="2" s="1"/>
  <c r="L4" i="2" s="1"/>
  <c r="M4" i="2" s="1"/>
  <c r="F5" i="2"/>
  <c r="K5" i="2" s="1"/>
  <c r="L5" i="2" s="1"/>
  <c r="M5" i="2" s="1"/>
  <c r="F6" i="2"/>
  <c r="H6" i="2" s="1"/>
  <c r="F7" i="2"/>
  <c r="H7" i="2" s="1"/>
  <c r="F8" i="2"/>
  <c r="G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K19" i="2" s="1"/>
  <c r="L19" i="2" s="1"/>
  <c r="M19" i="2" s="1"/>
  <c r="F20" i="2"/>
  <c r="H20" i="2" s="1"/>
  <c r="F21" i="2"/>
  <c r="K21" i="2" s="1"/>
  <c r="L21" i="2" s="1"/>
  <c r="M21" i="2" s="1"/>
  <c r="F22" i="2"/>
  <c r="H22" i="2" s="1"/>
  <c r="F23" i="2"/>
  <c r="H23" i="2" s="1"/>
  <c r="F24" i="2"/>
  <c r="H24" i="2" s="1"/>
  <c r="F25" i="2"/>
  <c r="K25" i="2" s="1"/>
  <c r="L25" i="2" s="1"/>
  <c r="M25" i="2" s="1"/>
  <c r="F26" i="2"/>
  <c r="K26" i="2" s="1"/>
  <c r="L26" i="2" s="1"/>
  <c r="M26" i="2" s="1"/>
  <c r="F27" i="2"/>
  <c r="G27" i="2" s="1"/>
  <c r="F28" i="2"/>
  <c r="K28" i="2" s="1"/>
  <c r="L28" i="2" s="1"/>
  <c r="M28" i="2" s="1"/>
  <c r="F29" i="2"/>
  <c r="H29" i="2" s="1"/>
  <c r="F30" i="2"/>
  <c r="H30" i="2" s="1"/>
  <c r="F31" i="2"/>
  <c r="H31" i="2" s="1"/>
  <c r="F32" i="2"/>
  <c r="H32" i="2" s="1"/>
  <c r="F3" i="2"/>
  <c r="H3" i="2" s="1"/>
  <c r="E4" i="2"/>
  <c r="E5" i="2" s="1"/>
  <c r="G3" i="2" l="1"/>
  <c r="O3" i="2" s="1"/>
  <c r="K3" i="2"/>
  <c r="K18" i="2"/>
  <c r="L18" i="2" s="1"/>
  <c r="M18" i="2" s="1"/>
  <c r="K17" i="2"/>
  <c r="L17" i="2" s="1"/>
  <c r="M17" i="2" s="1"/>
  <c r="K16" i="2"/>
  <c r="L16" i="2" s="1"/>
  <c r="M16" i="2" s="1"/>
  <c r="G30" i="2"/>
  <c r="K15" i="2"/>
  <c r="L15" i="2" s="1"/>
  <c r="M15" i="2" s="1"/>
  <c r="G10" i="2"/>
  <c r="K30" i="2"/>
  <c r="L30" i="2" s="1"/>
  <c r="M30" i="2" s="1"/>
  <c r="G29" i="2"/>
  <c r="K14" i="2"/>
  <c r="L14" i="2" s="1"/>
  <c r="M14" i="2" s="1"/>
  <c r="G12" i="2"/>
  <c r="K32" i="2"/>
  <c r="L32" i="2" s="1"/>
  <c r="M32" i="2" s="1"/>
  <c r="G31" i="2"/>
  <c r="G18" i="2"/>
  <c r="K13" i="2"/>
  <c r="L13" i="2" s="1"/>
  <c r="M13" i="2" s="1"/>
  <c r="K31" i="2"/>
  <c r="L31" i="2" s="1"/>
  <c r="M31" i="2" s="1"/>
  <c r="G17" i="2"/>
  <c r="K12" i="2"/>
  <c r="L12" i="2" s="1"/>
  <c r="M12" i="2" s="1"/>
  <c r="G16" i="2"/>
  <c r="K11" i="2"/>
  <c r="L11" i="2" s="1"/>
  <c r="M11" i="2" s="1"/>
  <c r="G11" i="2"/>
  <c r="K29" i="2"/>
  <c r="L29" i="2" s="1"/>
  <c r="M29" i="2" s="1"/>
  <c r="G15" i="2"/>
  <c r="K10" i="2"/>
  <c r="L10" i="2" s="1"/>
  <c r="M10" i="2" s="1"/>
  <c r="G32" i="2"/>
  <c r="G14" i="2"/>
  <c r="K9" i="2"/>
  <c r="L9" i="2" s="1"/>
  <c r="M9" i="2" s="1"/>
  <c r="G9" i="2"/>
  <c r="G13" i="2"/>
  <c r="L3" i="2"/>
  <c r="M3" i="2" s="1"/>
  <c r="N4" i="2" s="1"/>
  <c r="Q3" i="2"/>
  <c r="E6" i="2"/>
  <c r="H27" i="2"/>
  <c r="H28" i="2"/>
  <c r="H8" i="2"/>
  <c r="H5" i="2"/>
  <c r="H4" i="2"/>
  <c r="K7" i="2"/>
  <c r="L7" i="2" s="1"/>
  <c r="M7" i="2" s="1"/>
  <c r="K6" i="2"/>
  <c r="L6" i="2" s="1"/>
  <c r="M6" i="2" s="1"/>
  <c r="G25" i="2"/>
  <c r="G5" i="2"/>
  <c r="G24" i="2"/>
  <c r="G4" i="2"/>
  <c r="K24" i="2"/>
  <c r="L24" i="2" s="1"/>
  <c r="M24" i="2" s="1"/>
  <c r="G28" i="2"/>
  <c r="G23" i="2"/>
  <c r="K23" i="2"/>
  <c r="L23" i="2" s="1"/>
  <c r="M23" i="2" s="1"/>
  <c r="K8" i="2"/>
  <c r="L8" i="2" s="1"/>
  <c r="M8" i="2" s="1"/>
  <c r="K27" i="2"/>
  <c r="L27" i="2" s="1"/>
  <c r="M27" i="2" s="1"/>
  <c r="G26" i="2"/>
  <c r="G22" i="2"/>
  <c r="K22" i="2"/>
  <c r="L22" i="2" s="1"/>
  <c r="M22" i="2" s="1"/>
  <c r="H21" i="2"/>
  <c r="G7" i="2"/>
  <c r="G21" i="2"/>
  <c r="H26" i="2"/>
  <c r="H25" i="2"/>
  <c r="H19" i="2"/>
  <c r="G6" i="2"/>
  <c r="G20" i="2"/>
  <c r="K20" i="2"/>
  <c r="L20" i="2" s="1"/>
  <c r="M20" i="2" s="1"/>
  <c r="I3" i="2"/>
  <c r="G19" i="2"/>
  <c r="I5" i="2" l="1"/>
  <c r="I4" i="2"/>
  <c r="N5" i="2"/>
  <c r="P5" i="2" s="1"/>
  <c r="Q4" i="2"/>
  <c r="P3" i="2"/>
  <c r="P4" i="2"/>
  <c r="O5" i="2"/>
  <c r="O4" i="2"/>
  <c r="E7" i="2"/>
  <c r="I6" i="2"/>
  <c r="N6" i="2" l="1"/>
  <c r="O6" i="2" s="1"/>
  <c r="Q5" i="2"/>
  <c r="E8" i="2"/>
  <c r="I7" i="2"/>
  <c r="Q6" i="2" l="1"/>
  <c r="N7" i="2"/>
  <c r="P6" i="2"/>
  <c r="E9" i="2"/>
  <c r="I8" i="2"/>
  <c r="O7" i="2"/>
  <c r="N8" i="2" l="1"/>
  <c r="Q7" i="2"/>
  <c r="P7" i="2"/>
  <c r="O8" i="2"/>
  <c r="E10" i="2"/>
  <c r="I9" i="2"/>
  <c r="N9" i="2" l="1"/>
  <c r="Q8" i="2"/>
  <c r="P8" i="2"/>
  <c r="E11" i="2"/>
  <c r="I10" i="2"/>
  <c r="O9" i="2"/>
  <c r="Q9" i="2" l="1"/>
  <c r="N10" i="2"/>
  <c r="P9" i="2"/>
  <c r="O10" i="2"/>
  <c r="E12" i="2"/>
  <c r="I11" i="2"/>
  <c r="Q10" i="2" l="1"/>
  <c r="N11" i="2"/>
  <c r="O11" i="2" s="1"/>
  <c r="P10" i="2"/>
  <c r="E13" i="2"/>
  <c r="I12" i="2"/>
  <c r="Q11" i="2" l="1"/>
  <c r="P11" i="2"/>
  <c r="N12" i="2"/>
  <c r="O12" i="2" s="1"/>
  <c r="E14" i="2"/>
  <c r="I13" i="2"/>
  <c r="Q12" i="2" l="1"/>
  <c r="P12" i="2"/>
  <c r="N13" i="2"/>
  <c r="O13" i="2" s="1"/>
  <c r="E15" i="2"/>
  <c r="I14" i="2"/>
  <c r="Q13" i="2" l="1"/>
  <c r="N14" i="2"/>
  <c r="O14" i="2" s="1"/>
  <c r="P13" i="2"/>
  <c r="E16" i="2"/>
  <c r="I15" i="2"/>
  <c r="Q14" i="2" l="1"/>
  <c r="N15" i="2"/>
  <c r="O15" i="2" s="1"/>
  <c r="P14" i="2"/>
  <c r="E17" i="2"/>
  <c r="I16" i="2"/>
  <c r="Q15" i="2" l="1"/>
  <c r="N16" i="2"/>
  <c r="O16" i="2" s="1"/>
  <c r="P15" i="2"/>
  <c r="E18" i="2"/>
  <c r="I17" i="2"/>
  <c r="Q16" i="2" l="1"/>
  <c r="N17" i="2"/>
  <c r="O17" i="2" s="1"/>
  <c r="P16" i="2"/>
  <c r="E19" i="2"/>
  <c r="I18" i="2"/>
  <c r="Q17" i="2" l="1"/>
  <c r="N18" i="2"/>
  <c r="P17" i="2"/>
  <c r="O18" i="2"/>
  <c r="E20" i="2"/>
  <c r="I19" i="2"/>
  <c r="Q18" i="2" l="1"/>
  <c r="N19" i="2"/>
  <c r="O19" i="2" s="1"/>
  <c r="P18" i="2"/>
  <c r="E21" i="2"/>
  <c r="I20" i="2"/>
  <c r="Q19" i="2" l="1"/>
  <c r="P19" i="2"/>
  <c r="N20" i="2"/>
  <c r="O20" i="2" s="1"/>
  <c r="E22" i="2"/>
  <c r="I21" i="2"/>
  <c r="Q20" i="2" l="1"/>
  <c r="N21" i="2"/>
  <c r="P20" i="2"/>
  <c r="E23" i="2"/>
  <c r="I22" i="2"/>
  <c r="O21" i="2"/>
  <c r="Q21" i="2" l="1"/>
  <c r="N22" i="2"/>
  <c r="P21" i="2"/>
  <c r="E24" i="2"/>
  <c r="I23" i="2"/>
  <c r="O22" i="2"/>
  <c r="Q22" i="2" l="1"/>
  <c r="N23" i="2"/>
  <c r="O23" i="2" s="1"/>
  <c r="P22" i="2"/>
  <c r="E25" i="2"/>
  <c r="I24" i="2"/>
  <c r="Q23" i="2" l="1"/>
  <c r="P23" i="2"/>
  <c r="N24" i="2"/>
  <c r="O24" i="2" s="1"/>
  <c r="E26" i="2"/>
  <c r="I25" i="2"/>
  <c r="Q24" i="2" l="1"/>
  <c r="N25" i="2"/>
  <c r="O25" i="2" s="1"/>
  <c r="P24" i="2"/>
  <c r="E27" i="2"/>
  <c r="I26" i="2"/>
  <c r="Q25" i="2" l="1"/>
  <c r="P25" i="2"/>
  <c r="N26" i="2"/>
  <c r="O26" i="2" s="1"/>
  <c r="E28" i="2"/>
  <c r="I27" i="2"/>
  <c r="Q26" i="2" l="1"/>
  <c r="P26" i="2"/>
  <c r="N27" i="2"/>
  <c r="O27" i="2" s="1"/>
  <c r="E29" i="2"/>
  <c r="I28" i="2"/>
  <c r="Q27" i="2" l="1"/>
  <c r="N28" i="2"/>
  <c r="O28" i="2" s="1"/>
  <c r="P27" i="2"/>
  <c r="E30" i="2"/>
  <c r="I29" i="2"/>
  <c r="Q28" i="2" l="1"/>
  <c r="N29" i="2"/>
  <c r="P28" i="2"/>
  <c r="O29" i="2"/>
  <c r="E31" i="2"/>
  <c r="I30" i="2"/>
  <c r="Q29" i="2" l="1"/>
  <c r="N30" i="2"/>
  <c r="P29" i="2"/>
  <c r="E32" i="2"/>
  <c r="I32" i="2" s="1"/>
  <c r="I31" i="2"/>
  <c r="O30" i="2"/>
  <c r="I34" i="2" l="1"/>
  <c r="Q30" i="2"/>
  <c r="N31" i="2"/>
  <c r="P30" i="2"/>
  <c r="O31" i="2"/>
  <c r="B17" i="2" l="1"/>
  <c r="B16" i="2"/>
  <c r="Q31" i="2"/>
  <c r="N32" i="2"/>
  <c r="P31" i="2"/>
  <c r="P32" i="2" l="1"/>
  <c r="P34" i="2" s="1"/>
  <c r="Q32" i="2"/>
  <c r="Q34" i="2" s="1"/>
  <c r="O32" i="2"/>
  <c r="O34" i="2" s="1"/>
  <c r="B18" i="2" s="1"/>
  <c r="B33" i="2" l="1"/>
  <c r="B34" i="2"/>
  <c r="B36" i="2" l="1"/>
  <c r="B37" i="2"/>
  <c r="T5" i="2"/>
</calcChain>
</file>

<file path=xl/sharedStrings.xml><?xml version="1.0" encoding="utf-8"?>
<sst xmlns="http://schemas.openxmlformats.org/spreadsheetml/2006/main" count="85" uniqueCount="60">
  <si>
    <t>Species</t>
  </si>
  <si>
    <t>M</t>
  </si>
  <si>
    <t>Linf</t>
  </si>
  <si>
    <t>K</t>
  </si>
  <si>
    <t>t0</t>
  </si>
  <si>
    <t>h</t>
  </si>
  <si>
    <t>Perr</t>
  </si>
  <si>
    <t>L50</t>
  </si>
  <si>
    <t>L95</t>
  </si>
  <si>
    <t>slope</t>
  </si>
  <si>
    <t>A50</t>
  </si>
  <si>
    <t>A95</t>
  </si>
  <si>
    <t>AS5</t>
  </si>
  <si>
    <t>AFS</t>
  </si>
  <si>
    <t>L5</t>
  </si>
  <si>
    <t>LFS</t>
  </si>
  <si>
    <t>Name</t>
  </si>
  <si>
    <t>Arrowtooth Flounder</t>
  </si>
  <si>
    <t>Atheresthes stomas</t>
  </si>
  <si>
    <t>Centroberyx gerrardi</t>
  </si>
  <si>
    <t>Amin</t>
  </si>
  <si>
    <t>L_Amin</t>
  </si>
  <si>
    <t>Silver warehou</t>
  </si>
  <si>
    <t>Seriolella punctata</t>
  </si>
  <si>
    <t>Thunnus alalunga</t>
  </si>
  <si>
    <t>Albacore</t>
  </si>
  <si>
    <t>Bight Redfish</t>
  </si>
  <si>
    <t>Age</t>
  </si>
  <si>
    <t>Nunfished</t>
  </si>
  <si>
    <t>Length</t>
  </si>
  <si>
    <t>Wght</t>
  </si>
  <si>
    <t>Lm</t>
  </si>
  <si>
    <t>Ls</t>
  </si>
  <si>
    <t>Maturity</t>
  </si>
  <si>
    <t>Selectivity</t>
  </si>
  <si>
    <t>NPR</t>
  </si>
  <si>
    <t>F</t>
  </si>
  <si>
    <t>Spawn</t>
  </si>
  <si>
    <t>EggF</t>
  </si>
  <si>
    <t>Yield</t>
  </si>
  <si>
    <t>Z</t>
  </si>
  <si>
    <t>rec</t>
  </si>
  <si>
    <t>a</t>
  </si>
  <si>
    <t>b</t>
  </si>
  <si>
    <t>Vuln B</t>
  </si>
  <si>
    <t>Vuln</t>
  </si>
  <si>
    <t>U</t>
  </si>
  <si>
    <t>U2</t>
  </si>
  <si>
    <t>LR5</t>
  </si>
  <si>
    <t>LFR</t>
  </si>
  <si>
    <t>Vmaxlen</t>
  </si>
  <si>
    <t>Rmaxlen</t>
  </si>
  <si>
    <t>Pacific hake</t>
  </si>
  <si>
    <t>Capelin</t>
  </si>
  <si>
    <t>Silver Warehou</t>
  </si>
  <si>
    <t>L50_95</t>
  </si>
  <si>
    <t>Merluccius productus</t>
  </si>
  <si>
    <t>Pacific ocean perch</t>
  </si>
  <si>
    <t>Sebast alutus</t>
  </si>
  <si>
    <t>Arrowtooth flounder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</si>
</sst>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7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Sheet2!$S$6:$S$36</c:f>
              <c:numCache>
                <c:formatCode>General</c:formatCode>
                <c:ptCount val="3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</c:numCache>
            </c:numRef>
          </c:cat>
          <c:val>
            <c:numRef>
              <c:f>Sheet2!$T$6:$T$36</c:f>
              <c:numCache>
                <c:formatCode>General</c:formatCode>
                <c:ptCount val="31"/>
                <c:pt idx="0">
                  <c:v>0</c:v>
                </c:pt>
                <c:pt idx="1">
                  <c:v>2.773012876877445E-2</c:v>
                </c:pt>
                <c:pt idx="2">
                  <c:v>4.497133855707023E-2</c:v>
                </c:pt>
                <c:pt idx="3">
                  <c:v>5.6372666676823426E-2</c:v>
                </c:pt>
                <c:pt idx="4">
                  <c:v>6.4329130086550904E-2</c:v>
                </c:pt>
                <c:pt idx="5">
                  <c:v>7.0141509003399174E-2</c:v>
                </c:pt>
                <c:pt idx="6">
                  <c:v>7.4552494251868467E-2</c:v>
                </c:pt>
                <c:pt idx="7">
                  <c:v>7.8006676357918067E-2</c:v>
                </c:pt>
                <c:pt idx="8">
                  <c:v>8.0782251728150636E-2</c:v>
                </c:pt>
                <c:pt idx="9">
                  <c:v>8.3060535388979673E-2</c:v>
                </c:pt>
                <c:pt idx="10">
                  <c:v>8.4964119087082415E-2</c:v>
                </c:pt>
                <c:pt idx="11">
                  <c:v>8.6578629424585565E-2</c:v>
                </c:pt>
                <c:pt idx="12">
                  <c:v>8.7965598464155123E-2</c:v>
                </c:pt>
                <c:pt idx="13">
                  <c:v>8.9170348599600491E-2</c:v>
                </c:pt>
                <c:pt idx="14">
                  <c:v>9.0226984669629015E-2</c:v>
                </c:pt>
                <c:pt idx="15">
                  <c:v>9.1161652125634596E-2</c:v>
                </c:pt>
                <c:pt idx="16">
                  <c:v>9.19947231193394E-2</c:v>
                </c:pt>
                <c:pt idx="17">
                  <c:v>9.2742300189334187E-2</c:v>
                </c:pt>
                <c:pt idx="18">
                  <c:v>9.3417273777837498E-2</c:v>
                </c:pt>
                <c:pt idx="19">
                  <c:v>9.4030080811334821E-2</c:v>
                </c:pt>
                <c:pt idx="20">
                  <c:v>9.4589258517763536E-2</c:v>
                </c:pt>
                <c:pt idx="21">
                  <c:v>9.5101855170495853E-2</c:v>
                </c:pt>
                <c:pt idx="22">
                  <c:v>9.5573739062293203E-2</c:v>
                </c:pt>
                <c:pt idx="23">
                  <c:v>9.6009833915881082E-2</c:v>
                </c:pt>
                <c:pt idx="24">
                  <c:v>9.6414300342451797E-2</c:v>
                </c:pt>
                <c:pt idx="25">
                  <c:v>9.679067720647748E-2</c:v>
                </c:pt>
                <c:pt idx="26">
                  <c:v>9.7141992835268601E-2</c:v>
                </c:pt>
                <c:pt idx="27">
                  <c:v>9.747085329688121E-2</c:v>
                </c:pt>
                <c:pt idx="28">
                  <c:v>9.7779513061635903E-2</c:v>
                </c:pt>
                <c:pt idx="29">
                  <c:v>9.8069932002758722E-2</c:v>
                </c:pt>
                <c:pt idx="30">
                  <c:v>9.8343821710623655E-2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B4-4E2D-9B17-9FCF4204B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440928"/>
        <c:axId val="537441256"/>
      </c:lineChart>
      <c:catAx>
        <c:axId val="53744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41256"/>
        <c:crosses val="autoZero"/>
        <c:auto val="1"/>
        <c:lblAlgn val="ctr"/>
        <c:lblOffset val="100"/>
        <c:noMultiLvlLbl val="0"/>
      </c:catAx>
      <c:valAx>
        <c:axId val="53744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4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53975</xdr:colOff>
      <xdr:row>7</xdr:row>
      <xdr:rowOff>127000</xdr:rowOff>
    </xdr:from>
    <xdr:to>
      <xdr:col>28</xdr:col>
      <xdr:colOff>358775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115" zoomScaleNormal="115" workbookViewId="0">
      <selection activeCell="A6" sqref="A6:XFD6"/>
    </sheetView>
  </sheetViews>
  <sheetFormatPr defaultRowHeight="14.5"/>
  <cols>
    <col min="1" max="1" width="18.54296875" bestFit="1" customWidth="1"/>
    <col min="2" max="2" width="18.36328125" bestFit="1" customWidth="1"/>
    <col min="3" max="3" width="5.7265625" bestFit="1" customWidth="1"/>
    <col min="4" max="4" width="6.81640625" bestFit="1" customWidth="1"/>
    <col min="5" max="5" width="7.81640625" bestFit="1" customWidth="1"/>
    <col min="6" max="6" width="5.1796875" bestFit="1" customWidth="1"/>
    <col min="7" max="7" width="8.81640625" bestFit="1" customWidth="1"/>
    <col min="8" max="8" width="6.453125" bestFit="1" customWidth="1"/>
    <col min="9" max="9" width="4.81640625" bestFit="1" customWidth="1"/>
    <col min="10" max="10" width="8.36328125" customWidth="1"/>
    <col min="11" max="12" width="4" bestFit="1" customWidth="1"/>
    <col min="13" max="13" width="4.81640625" bestFit="1" customWidth="1"/>
    <col min="14" max="14" width="3.81640625" bestFit="1" customWidth="1"/>
    <col min="15" max="15" width="5.26953125" bestFit="1" customWidth="1"/>
    <col min="16" max="19" width="3.81640625" bestFit="1" customWidth="1"/>
    <col min="20" max="20" width="8.453125" bestFit="1" customWidth="1"/>
  </cols>
  <sheetData>
    <row r="1" spans="1:17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55</v>
      </c>
      <c r="K1" t="s">
        <v>14</v>
      </c>
      <c r="L1" t="s">
        <v>15</v>
      </c>
      <c r="M1" t="s">
        <v>50</v>
      </c>
    </row>
    <row r="2" spans="1:17">
      <c r="A2" s="7" t="s">
        <v>52</v>
      </c>
      <c r="B2" s="7" t="s">
        <v>56</v>
      </c>
      <c r="C2" s="7">
        <v>0.22</v>
      </c>
      <c r="D2" s="7">
        <v>50</v>
      </c>
      <c r="E2" s="7">
        <v>0.36</v>
      </c>
      <c r="F2" s="7">
        <v>0</v>
      </c>
      <c r="G2" s="7">
        <v>0.86</v>
      </c>
      <c r="H2" s="7">
        <v>1.52</v>
      </c>
      <c r="I2" s="7">
        <v>36</v>
      </c>
      <c r="J2" s="7">
        <v>8</v>
      </c>
      <c r="K2" s="7">
        <v>24</v>
      </c>
      <c r="L2" s="7">
        <v>42</v>
      </c>
      <c r="M2" s="7">
        <v>1</v>
      </c>
    </row>
    <row r="3" spans="1:17">
      <c r="A3" t="s">
        <v>59</v>
      </c>
      <c r="B3" t="s">
        <v>18</v>
      </c>
      <c r="C3">
        <v>0.26</v>
      </c>
      <c r="D3" s="7">
        <v>70</v>
      </c>
      <c r="E3" s="7">
        <v>0.17</v>
      </c>
      <c r="F3" s="7">
        <v>0</v>
      </c>
      <c r="G3" s="7">
        <v>0.9</v>
      </c>
      <c r="H3" s="7">
        <v>0.72</v>
      </c>
      <c r="I3">
        <v>37</v>
      </c>
      <c r="J3">
        <v>6</v>
      </c>
      <c r="K3">
        <v>15</v>
      </c>
      <c r="L3">
        <v>25</v>
      </c>
      <c r="M3">
        <v>1</v>
      </c>
    </row>
    <row r="4" spans="1:17">
      <c r="A4" t="s">
        <v>22</v>
      </c>
      <c r="B4" s="1" t="s">
        <v>23</v>
      </c>
      <c r="C4">
        <v>0.3</v>
      </c>
      <c r="D4" s="7">
        <v>50</v>
      </c>
      <c r="E4" s="7">
        <v>0.31</v>
      </c>
      <c r="F4" s="7">
        <v>0</v>
      </c>
      <c r="G4" s="7">
        <v>0.75</v>
      </c>
      <c r="H4" s="7">
        <v>0.55000000000000004</v>
      </c>
      <c r="I4" s="7">
        <v>37</v>
      </c>
      <c r="J4" s="7">
        <v>5</v>
      </c>
      <c r="K4" s="7">
        <v>22</v>
      </c>
      <c r="L4" s="7">
        <v>30</v>
      </c>
      <c r="M4" s="7">
        <v>1</v>
      </c>
      <c r="O4" s="8"/>
    </row>
    <row r="5" spans="1:17">
      <c r="A5" t="s">
        <v>57</v>
      </c>
      <c r="B5" t="s">
        <v>58</v>
      </c>
      <c r="C5">
        <v>5.3999999999999999E-2</v>
      </c>
      <c r="D5" s="7">
        <v>42</v>
      </c>
      <c r="E5" s="7">
        <v>0.16900000000000001</v>
      </c>
      <c r="F5" s="7">
        <v>-1.466</v>
      </c>
      <c r="G5" s="7">
        <v>0.5</v>
      </c>
      <c r="H5" s="7">
        <v>0.7</v>
      </c>
      <c r="I5" s="7">
        <v>32</v>
      </c>
      <c r="J5" s="7">
        <v>5</v>
      </c>
      <c r="K5" s="7">
        <v>28</v>
      </c>
      <c r="L5" s="7">
        <v>35</v>
      </c>
      <c r="M5" s="7">
        <v>1</v>
      </c>
      <c r="Q5" s="9"/>
    </row>
    <row r="8" spans="1:17">
      <c r="G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7"/>
  <sheetViews>
    <sheetView topLeftCell="A2" workbookViewId="0">
      <selection activeCell="S6" sqref="S6"/>
    </sheetView>
  </sheetViews>
  <sheetFormatPr defaultRowHeight="14.5"/>
  <cols>
    <col min="2" max="2" width="9" bestFit="1" customWidth="1"/>
  </cols>
  <sheetData>
    <row r="2" spans="1:20">
      <c r="D2" t="s">
        <v>27</v>
      </c>
      <c r="E2" t="s">
        <v>28</v>
      </c>
      <c r="F2" t="s">
        <v>29</v>
      </c>
      <c r="G2" t="s">
        <v>30</v>
      </c>
      <c r="H2" t="s">
        <v>33</v>
      </c>
      <c r="I2" t="s">
        <v>37</v>
      </c>
      <c r="K2" t="s">
        <v>34</v>
      </c>
      <c r="L2" t="s">
        <v>36</v>
      </c>
      <c r="M2" t="s">
        <v>40</v>
      </c>
      <c r="N2" t="s">
        <v>35</v>
      </c>
      <c r="O2" t="s">
        <v>38</v>
      </c>
      <c r="P2" t="s">
        <v>39</v>
      </c>
      <c r="Q2" t="s">
        <v>45</v>
      </c>
    </row>
    <row r="3" spans="1:20">
      <c r="A3" t="s">
        <v>1</v>
      </c>
      <c r="B3">
        <v>0.2</v>
      </c>
      <c r="D3">
        <v>1</v>
      </c>
      <c r="E3">
        <v>1</v>
      </c>
      <c r="F3" s="6">
        <f>$B$4*(1-EXP(-$B$5*D3))</f>
        <v>10.907818416437117</v>
      </c>
      <c r="G3" s="4">
        <f>0.00001*F3^3</f>
        <v>1.2978177175222864E-2</v>
      </c>
      <c r="H3">
        <f>IF(F3&lt;$B$9,0,1)</f>
        <v>0</v>
      </c>
      <c r="I3">
        <f>E3*G3*H3</f>
        <v>0</v>
      </c>
      <c r="K3">
        <f t="shared" ref="K3:K32" si="0">IF(F3&lt;$B$10,0,1)</f>
        <v>0</v>
      </c>
      <c r="L3" s="2">
        <f>$B$13*K3</f>
        <v>0</v>
      </c>
      <c r="M3" s="2">
        <f>L3+$B$3</f>
        <v>0.2</v>
      </c>
      <c r="N3">
        <f>1</f>
        <v>1</v>
      </c>
      <c r="O3" s="2">
        <f t="shared" ref="O3:O32" si="1">N3*G3*H3</f>
        <v>0</v>
      </c>
      <c r="P3" s="5">
        <f>L3/M3 * N3 *G3 * (1-EXP(-M3))</f>
        <v>0</v>
      </c>
      <c r="Q3" s="5">
        <f>N3*G3*K3</f>
        <v>0</v>
      </c>
    </row>
    <row r="4" spans="1:20">
      <c r="A4" t="s">
        <v>2</v>
      </c>
      <c r="B4">
        <v>69.772000000000006</v>
      </c>
      <c r="D4">
        <v>2</v>
      </c>
      <c r="E4" s="5">
        <f>E3*EXP(-$B$3)</f>
        <v>0.81873075307798182</v>
      </c>
      <c r="F4" s="6">
        <f t="shared" ref="F4:F32" si="2">$B$4*(1-EXP(-$B$5*D4))</f>
        <v>20.110361040207202</v>
      </c>
      <c r="G4" s="4">
        <f t="shared" ref="G4:G32" si="3">0.00001*F4^3</f>
        <v>8.133165365949202E-2</v>
      </c>
      <c r="H4">
        <f t="shared" ref="H4:H32" si="4">IF(F4&lt;$B$9,0,1)</f>
        <v>0</v>
      </c>
      <c r="I4">
        <f t="shared" ref="I4:I32" si="5">E4*G4*H4</f>
        <v>0</v>
      </c>
      <c r="K4">
        <f t="shared" si="0"/>
        <v>0</v>
      </c>
      <c r="L4" s="2">
        <f t="shared" ref="L4:L32" si="6">$B$13*K4</f>
        <v>0</v>
      </c>
      <c r="M4" s="2">
        <f t="shared" ref="M4:M32" si="7">L4+$B$3</f>
        <v>0.2</v>
      </c>
      <c r="N4" s="5">
        <f>N3*EXP(-M3)</f>
        <v>0.81873075307798182</v>
      </c>
      <c r="O4" s="2">
        <f t="shared" si="1"/>
        <v>0</v>
      </c>
      <c r="P4" s="5">
        <f t="shared" ref="P4:P32" si="8">L4/M4 * N4 *G4 * (1-EXP(-M4))</f>
        <v>0</v>
      </c>
      <c r="Q4" s="5">
        <f t="shared" ref="Q4:Q32" si="9">N4*G4*K4</f>
        <v>0</v>
      </c>
    </row>
    <row r="5" spans="1:20">
      <c r="A5" t="s">
        <v>3</v>
      </c>
      <c r="B5">
        <v>0.17</v>
      </c>
      <c r="D5">
        <v>3</v>
      </c>
      <c r="E5" s="5">
        <f t="shared" ref="E5:E32" si="10">E4*EXP(-$B$3)</f>
        <v>0.67032004603563922</v>
      </c>
      <c r="F5" s="6">
        <f t="shared" si="2"/>
        <v>27.874222475110585</v>
      </c>
      <c r="G5" s="4">
        <f t="shared" si="3"/>
        <v>0.21657498150465898</v>
      </c>
      <c r="H5">
        <f t="shared" si="4"/>
        <v>0</v>
      </c>
      <c r="I5">
        <f t="shared" si="5"/>
        <v>0</v>
      </c>
      <c r="K5">
        <f t="shared" si="0"/>
        <v>0</v>
      </c>
      <c r="L5" s="2">
        <f t="shared" si="6"/>
        <v>0</v>
      </c>
      <c r="M5" s="2">
        <f t="shared" si="7"/>
        <v>0.2</v>
      </c>
      <c r="N5" s="5">
        <f t="shared" ref="N5:N32" si="11">N4*EXP(-M4)</f>
        <v>0.67032004603563922</v>
      </c>
      <c r="O5" s="2">
        <f t="shared" si="1"/>
        <v>0</v>
      </c>
      <c r="P5" s="5">
        <f t="shared" si="8"/>
        <v>0</v>
      </c>
      <c r="Q5" s="5">
        <f t="shared" si="9"/>
        <v>0</v>
      </c>
      <c r="S5">
        <v>4</v>
      </c>
      <c r="T5" s="5">
        <f>B34</f>
        <v>0.10417895398273767</v>
      </c>
    </row>
    <row r="6" spans="1:20">
      <c r="A6" t="s">
        <v>5</v>
      </c>
      <c r="B6">
        <v>0.9</v>
      </c>
      <c r="D6">
        <v>4</v>
      </c>
      <c r="E6" s="5">
        <f t="shared" si="10"/>
        <v>0.54881163609402639</v>
      </c>
      <c r="F6" s="6">
        <f t="shared" si="2"/>
        <v>34.424319208668088</v>
      </c>
      <c r="G6" s="4">
        <f t="shared" si="3"/>
        <v>0.40793980185638906</v>
      </c>
      <c r="H6">
        <f t="shared" si="4"/>
        <v>0</v>
      </c>
      <c r="I6">
        <f t="shared" si="5"/>
        <v>0</v>
      </c>
      <c r="K6">
        <f t="shared" si="0"/>
        <v>0</v>
      </c>
      <c r="L6" s="2">
        <f t="shared" si="6"/>
        <v>0</v>
      </c>
      <c r="M6" s="2">
        <f t="shared" si="7"/>
        <v>0.2</v>
      </c>
      <c r="N6" s="5">
        <f t="shared" si="11"/>
        <v>0.54881163609402639</v>
      </c>
      <c r="O6" s="2">
        <f t="shared" si="1"/>
        <v>0</v>
      </c>
      <c r="P6" s="5">
        <f t="shared" si="8"/>
        <v>0</v>
      </c>
      <c r="Q6" s="5">
        <f t="shared" si="9"/>
        <v>0</v>
      </c>
      <c r="S6">
        <v>0</v>
      </c>
      <c r="T6">
        <f t="dataTable" ref="T6:T36" dt2D="0" dtr="0" r1="S5"/>
        <v>0</v>
      </c>
    </row>
    <row r="7" spans="1:20">
      <c r="D7">
        <v>5</v>
      </c>
      <c r="E7" s="5">
        <f t="shared" si="10"/>
        <v>0.44932896411722151</v>
      </c>
      <c r="F7" s="6">
        <f t="shared" si="2"/>
        <v>39.950405368073454</v>
      </c>
      <c r="G7" s="4">
        <f t="shared" si="3"/>
        <v>0.6376224080007018</v>
      </c>
      <c r="H7">
        <f t="shared" si="4"/>
        <v>0</v>
      </c>
      <c r="I7">
        <f t="shared" si="5"/>
        <v>0</v>
      </c>
      <c r="K7">
        <f t="shared" si="0"/>
        <v>0</v>
      </c>
      <c r="L7" s="2">
        <f t="shared" si="6"/>
        <v>0</v>
      </c>
      <c r="M7" s="2">
        <f t="shared" si="7"/>
        <v>0.2</v>
      </c>
      <c r="N7" s="5">
        <f t="shared" si="11"/>
        <v>0.44932896411722151</v>
      </c>
      <c r="O7" s="2">
        <f t="shared" si="1"/>
        <v>0</v>
      </c>
      <c r="P7" s="5">
        <f t="shared" si="8"/>
        <v>0</v>
      </c>
      <c r="Q7" s="5">
        <f t="shared" si="9"/>
        <v>0</v>
      </c>
      <c r="S7">
        <v>0.05</v>
      </c>
      <c r="T7">
        <v>2.773012876877445E-2</v>
      </c>
    </row>
    <row r="8" spans="1:20">
      <c r="D8">
        <v>6</v>
      </c>
      <c r="E8" s="5">
        <f t="shared" si="10"/>
        <v>0.36787944117144222</v>
      </c>
      <c r="F8" s="6">
        <f t="shared" si="2"/>
        <v>44.612569834243978</v>
      </c>
      <c r="G8" s="4">
        <f t="shared" si="3"/>
        <v>0.88791567376938363</v>
      </c>
      <c r="H8">
        <f t="shared" si="4"/>
        <v>0</v>
      </c>
      <c r="I8">
        <f t="shared" si="5"/>
        <v>0</v>
      </c>
      <c r="K8">
        <f t="shared" si="0"/>
        <v>0</v>
      </c>
      <c r="L8" s="2">
        <f t="shared" si="6"/>
        <v>0</v>
      </c>
      <c r="M8" s="2">
        <f t="shared" si="7"/>
        <v>0.2</v>
      </c>
      <c r="N8" s="5">
        <f t="shared" si="11"/>
        <v>0.36787944117144222</v>
      </c>
      <c r="O8" s="2">
        <f t="shared" si="1"/>
        <v>0</v>
      </c>
      <c r="P8" s="5">
        <f t="shared" si="8"/>
        <v>0</v>
      </c>
      <c r="Q8" s="5">
        <f t="shared" si="9"/>
        <v>0</v>
      </c>
      <c r="S8">
        <v>0.1</v>
      </c>
      <c r="T8">
        <v>4.497133855707023E-2</v>
      </c>
    </row>
    <row r="9" spans="1:20">
      <c r="A9" t="s">
        <v>31</v>
      </c>
      <c r="B9">
        <v>45</v>
      </c>
      <c r="D9">
        <v>7</v>
      </c>
      <c r="E9" s="5">
        <f t="shared" si="10"/>
        <v>0.30119421191220203</v>
      </c>
      <c r="F9" s="6">
        <f t="shared" si="2"/>
        <v>48.545873963537929</v>
      </c>
      <c r="G9" s="4">
        <f t="shared" si="3"/>
        <v>1.1440815238192161</v>
      </c>
      <c r="H9">
        <f t="shared" si="4"/>
        <v>1</v>
      </c>
      <c r="I9" s="2">
        <f t="shared" si="5"/>
        <v>0.34459073293004</v>
      </c>
      <c r="K9">
        <f t="shared" si="0"/>
        <v>0</v>
      </c>
      <c r="L9" s="2">
        <f t="shared" si="6"/>
        <v>0</v>
      </c>
      <c r="M9" s="2">
        <f t="shared" si="7"/>
        <v>0.2</v>
      </c>
      <c r="N9" s="5">
        <f t="shared" si="11"/>
        <v>0.30119421191220203</v>
      </c>
      <c r="O9" s="2">
        <f t="shared" si="1"/>
        <v>0.34459073293004</v>
      </c>
      <c r="P9" s="5">
        <f t="shared" si="8"/>
        <v>0</v>
      </c>
      <c r="Q9" s="5">
        <f t="shared" si="9"/>
        <v>0</v>
      </c>
      <c r="S9">
        <v>0.15</v>
      </c>
      <c r="T9">
        <v>5.6372666676823426E-2</v>
      </c>
    </row>
    <row r="10" spans="1:20">
      <c r="A10" t="s">
        <v>32</v>
      </c>
      <c r="B10">
        <v>65</v>
      </c>
      <c r="D10">
        <v>8</v>
      </c>
      <c r="E10" s="5">
        <f t="shared" si="10"/>
        <v>0.24659696394160641</v>
      </c>
      <c r="F10" s="6">
        <f t="shared" si="2"/>
        <v>51.864264270396504</v>
      </c>
      <c r="G10" s="4">
        <f t="shared" si="3"/>
        <v>1.3950978343400919</v>
      </c>
      <c r="H10">
        <f t="shared" si="4"/>
        <v>1</v>
      </c>
      <c r="I10" s="2">
        <f t="shared" si="5"/>
        <v>0.34402689034977685</v>
      </c>
      <c r="K10">
        <f t="shared" si="0"/>
        <v>0</v>
      </c>
      <c r="L10" s="2">
        <f t="shared" si="6"/>
        <v>0</v>
      </c>
      <c r="M10" s="2">
        <f t="shared" si="7"/>
        <v>0.2</v>
      </c>
      <c r="N10" s="5">
        <f t="shared" si="11"/>
        <v>0.24659696394160641</v>
      </c>
      <c r="O10" s="2">
        <f t="shared" si="1"/>
        <v>0.34402689034977685</v>
      </c>
      <c r="P10" s="5">
        <f t="shared" si="8"/>
        <v>0</v>
      </c>
      <c r="Q10" s="5">
        <f t="shared" si="9"/>
        <v>0</v>
      </c>
      <c r="S10">
        <v>0.2</v>
      </c>
      <c r="T10">
        <v>6.4329130086550904E-2</v>
      </c>
    </row>
    <row r="11" spans="1:20">
      <c r="D11">
        <v>9</v>
      </c>
      <c r="E11" s="5">
        <f t="shared" si="10"/>
        <v>0.20189651799465533</v>
      </c>
      <c r="F11" s="6">
        <f t="shared" si="2"/>
        <v>54.663873420027564</v>
      </c>
      <c r="G11" s="4">
        <f t="shared" si="3"/>
        <v>1.6334325518863793</v>
      </c>
      <c r="H11">
        <f t="shared" si="4"/>
        <v>1</v>
      </c>
      <c r="I11" s="2">
        <f t="shared" si="5"/>
        <v>0.32978434460498413</v>
      </c>
      <c r="K11">
        <f t="shared" si="0"/>
        <v>0</v>
      </c>
      <c r="L11" s="2">
        <f t="shared" si="6"/>
        <v>0</v>
      </c>
      <c r="M11" s="2">
        <f t="shared" si="7"/>
        <v>0.2</v>
      </c>
      <c r="N11" s="5">
        <f t="shared" si="11"/>
        <v>0.20189651799465533</v>
      </c>
      <c r="O11" s="2">
        <f t="shared" si="1"/>
        <v>0.32978434460498413</v>
      </c>
      <c r="P11" s="5">
        <f t="shared" si="8"/>
        <v>0</v>
      </c>
      <c r="Q11" s="5">
        <f t="shared" si="9"/>
        <v>0</v>
      </c>
      <c r="S11">
        <v>0.25</v>
      </c>
      <c r="T11">
        <v>7.0141509003399174E-2</v>
      </c>
    </row>
    <row r="12" spans="1:20">
      <c r="D12">
        <v>10</v>
      </c>
      <c r="E12" s="5">
        <f t="shared" si="10"/>
        <v>0.16529888822158648</v>
      </c>
      <c r="F12" s="6">
        <f t="shared" si="2"/>
        <v>57.025805159792604</v>
      </c>
      <c r="G12" s="4">
        <f t="shared" si="3"/>
        <v>1.8544463677965484</v>
      </c>
      <c r="H12">
        <f t="shared" si="4"/>
        <v>1</v>
      </c>
      <c r="I12" s="2">
        <f t="shared" si="5"/>
        <v>0.3065379228633287</v>
      </c>
      <c r="K12">
        <f t="shared" si="0"/>
        <v>0</v>
      </c>
      <c r="L12" s="2">
        <f t="shared" si="6"/>
        <v>0</v>
      </c>
      <c r="M12" s="2">
        <f t="shared" si="7"/>
        <v>0.2</v>
      </c>
      <c r="N12" s="5">
        <f t="shared" si="11"/>
        <v>0.16529888822158648</v>
      </c>
      <c r="O12" s="2">
        <f t="shared" si="1"/>
        <v>0.3065379228633287</v>
      </c>
      <c r="P12" s="5">
        <f t="shared" si="8"/>
        <v>0</v>
      </c>
      <c r="Q12" s="5">
        <f t="shared" si="9"/>
        <v>0</v>
      </c>
      <c r="S12">
        <v>0.3</v>
      </c>
      <c r="T12">
        <v>7.4552494251868467E-2</v>
      </c>
    </row>
    <row r="13" spans="1:20">
      <c r="A13" t="s">
        <v>36</v>
      </c>
      <c r="B13">
        <f>S5</f>
        <v>4</v>
      </c>
      <c r="D13">
        <v>11</v>
      </c>
      <c r="E13" s="5">
        <f t="shared" si="10"/>
        <v>0.13533528323661265</v>
      </c>
      <c r="F13" s="6">
        <f t="shared" si="2"/>
        <v>59.018483867834661</v>
      </c>
      <c r="G13" s="4">
        <f t="shared" si="3"/>
        <v>2.0557208751075895</v>
      </c>
      <c r="H13">
        <f t="shared" si="4"/>
        <v>1</v>
      </c>
      <c r="I13" s="2">
        <f t="shared" si="5"/>
        <v>0.27821156688810283</v>
      </c>
      <c r="K13">
        <f t="shared" si="0"/>
        <v>0</v>
      </c>
      <c r="L13" s="2">
        <f t="shared" si="6"/>
        <v>0</v>
      </c>
      <c r="M13" s="2">
        <f t="shared" si="7"/>
        <v>0.2</v>
      </c>
      <c r="N13" s="5">
        <f t="shared" si="11"/>
        <v>0.13533528323661265</v>
      </c>
      <c r="O13" s="2">
        <f t="shared" si="1"/>
        <v>0.27821156688810283</v>
      </c>
      <c r="P13" s="5">
        <f t="shared" si="8"/>
        <v>0</v>
      </c>
      <c r="Q13" s="5">
        <f t="shared" si="9"/>
        <v>0</v>
      </c>
      <c r="S13">
        <v>0.35</v>
      </c>
      <c r="T13">
        <v>7.8006676357918067E-2</v>
      </c>
    </row>
    <row r="14" spans="1:20">
      <c r="D14">
        <v>12</v>
      </c>
      <c r="E14" s="5">
        <f t="shared" si="10"/>
        <v>0.11080315836233384</v>
      </c>
      <c r="F14" s="6">
        <f t="shared" si="2"/>
        <v>60.699636784590467</v>
      </c>
      <c r="G14" s="4">
        <f t="shared" si="3"/>
        <v>2.236445282333908</v>
      </c>
      <c r="H14">
        <f t="shared" si="4"/>
        <v>1</v>
      </c>
      <c r="I14" s="2">
        <f t="shared" si="5"/>
        <v>0.24780520078713844</v>
      </c>
      <c r="K14">
        <f t="shared" si="0"/>
        <v>0</v>
      </c>
      <c r="L14" s="2">
        <f t="shared" si="6"/>
        <v>0</v>
      </c>
      <c r="M14" s="2">
        <f t="shared" si="7"/>
        <v>0.2</v>
      </c>
      <c r="N14" s="5">
        <f t="shared" si="11"/>
        <v>0.11080315836233384</v>
      </c>
      <c r="O14" s="2">
        <f t="shared" si="1"/>
        <v>0.24780520078713844</v>
      </c>
      <c r="P14" s="5">
        <f t="shared" si="8"/>
        <v>0</v>
      </c>
      <c r="Q14" s="5">
        <f t="shared" si="9"/>
        <v>0</v>
      </c>
      <c r="S14">
        <v>0.4</v>
      </c>
      <c r="T14">
        <v>8.0782251728150636E-2</v>
      </c>
    </row>
    <row r="15" spans="1:20">
      <c r="D15">
        <v>13</v>
      </c>
      <c r="E15" s="5">
        <f t="shared" si="10"/>
        <v>9.071795328941247E-2</v>
      </c>
      <c r="F15" s="6">
        <f t="shared" si="2"/>
        <v>62.117966351775742</v>
      </c>
      <c r="G15" s="4">
        <f t="shared" si="3"/>
        <v>2.3969097799749286</v>
      </c>
      <c r="H15">
        <f t="shared" si="4"/>
        <v>1</v>
      </c>
      <c r="I15" s="2">
        <f t="shared" si="5"/>
        <v>0.21744274945870148</v>
      </c>
      <c r="K15">
        <f t="shared" si="0"/>
        <v>0</v>
      </c>
      <c r="L15" s="2">
        <f t="shared" si="6"/>
        <v>0</v>
      </c>
      <c r="M15" s="2">
        <f t="shared" si="7"/>
        <v>0.2</v>
      </c>
      <c r="N15" s="5">
        <f t="shared" si="11"/>
        <v>9.071795328941247E-2</v>
      </c>
      <c r="O15" s="2">
        <f t="shared" si="1"/>
        <v>0.21744274945870148</v>
      </c>
      <c r="P15" s="5">
        <f t="shared" si="8"/>
        <v>0</v>
      </c>
      <c r="Q15" s="5">
        <f t="shared" si="9"/>
        <v>0</v>
      </c>
      <c r="S15">
        <v>0.45</v>
      </c>
      <c r="T15">
        <v>8.3060535388979673E-2</v>
      </c>
    </row>
    <row r="16" spans="1:20">
      <c r="A16" t="s">
        <v>42</v>
      </c>
      <c r="B16" s="2">
        <f>(4*$B$6/(1-$B$6)/$I$34)</f>
        <v>11.240333231473928</v>
      </c>
      <c r="D16">
        <v>14</v>
      </c>
      <c r="E16" s="5">
        <f t="shared" si="10"/>
        <v>7.4273578214333849E-2</v>
      </c>
      <c r="F16" s="6">
        <f t="shared" si="2"/>
        <v>63.314561105948336</v>
      </c>
      <c r="G16" s="4">
        <f t="shared" si="3"/>
        <v>2.5381121151622796</v>
      </c>
      <c r="H16">
        <f t="shared" si="4"/>
        <v>1</v>
      </c>
      <c r="I16" s="2">
        <f t="shared" si="5"/>
        <v>0.18851466870225389</v>
      </c>
      <c r="K16">
        <f t="shared" si="0"/>
        <v>0</v>
      </c>
      <c r="L16" s="2">
        <f t="shared" si="6"/>
        <v>0</v>
      </c>
      <c r="M16" s="2">
        <f t="shared" si="7"/>
        <v>0.2</v>
      </c>
      <c r="N16" s="5">
        <f t="shared" si="11"/>
        <v>7.4273578214333849E-2</v>
      </c>
      <c r="O16" s="2">
        <f t="shared" si="1"/>
        <v>0.18851466870225389</v>
      </c>
      <c r="P16" s="5">
        <f t="shared" si="8"/>
        <v>0</v>
      </c>
      <c r="Q16" s="5">
        <f t="shared" si="9"/>
        <v>0</v>
      </c>
      <c r="S16">
        <v>0.5</v>
      </c>
      <c r="T16">
        <v>8.4964119087082415E-2</v>
      </c>
    </row>
    <row r="17" spans="1:20">
      <c r="A17" t="s">
        <v>43</v>
      </c>
      <c r="B17">
        <f xml:space="preserve"> (5*B6-1)/(1-B6)/I34</f>
        <v>10.928101752821874</v>
      </c>
      <c r="D17">
        <v>15</v>
      </c>
      <c r="E17" s="5">
        <f t="shared" si="10"/>
        <v>6.0810062625217938E-2</v>
      </c>
      <c r="F17" s="6">
        <f t="shared" si="2"/>
        <v>64.324085999767547</v>
      </c>
      <c r="G17" s="4">
        <f t="shared" si="3"/>
        <v>2.6614656889762567</v>
      </c>
      <c r="H17">
        <f t="shared" si="4"/>
        <v>1</v>
      </c>
      <c r="I17" s="2">
        <f t="shared" si="5"/>
        <v>0.16184389522151499</v>
      </c>
      <c r="K17">
        <f t="shared" si="0"/>
        <v>0</v>
      </c>
      <c r="L17" s="2">
        <f t="shared" si="6"/>
        <v>0</v>
      </c>
      <c r="M17" s="2">
        <f t="shared" si="7"/>
        <v>0.2</v>
      </c>
      <c r="N17" s="5">
        <f t="shared" si="11"/>
        <v>6.0810062625217938E-2</v>
      </c>
      <c r="O17" s="2">
        <f t="shared" si="1"/>
        <v>0.16184389522151499</v>
      </c>
      <c r="P17" s="5">
        <f t="shared" si="8"/>
        <v>0</v>
      </c>
      <c r="Q17" s="5">
        <f t="shared" si="9"/>
        <v>0</v>
      </c>
      <c r="S17">
        <v>0.55000000000000004</v>
      </c>
      <c r="T17">
        <v>8.6578629424585565E-2</v>
      </c>
    </row>
    <row r="18" spans="1:20">
      <c r="A18" t="s">
        <v>41</v>
      </c>
      <c r="B18" s="4">
        <f>(B16*$O$34-1)/(B17*$I$34)</f>
        <v>0.79318285943111022</v>
      </c>
      <c r="D18">
        <v>16</v>
      </c>
      <c r="E18" s="5">
        <f t="shared" si="10"/>
        <v>4.9787068367863917E-2</v>
      </c>
      <c r="F18" s="6">
        <f t="shared" si="2"/>
        <v>65.175786634161028</v>
      </c>
      <c r="G18" s="4">
        <f t="shared" si="3"/>
        <v>2.768591267034096</v>
      </c>
      <c r="H18">
        <f t="shared" si="4"/>
        <v>1</v>
      </c>
      <c r="I18" s="2">
        <f t="shared" si="5"/>
        <v>0.13784004269449751</v>
      </c>
      <c r="K18">
        <f t="shared" si="0"/>
        <v>1</v>
      </c>
      <c r="L18" s="2">
        <f t="shared" si="6"/>
        <v>4</v>
      </c>
      <c r="M18" s="2">
        <f t="shared" si="7"/>
        <v>4.2</v>
      </c>
      <c r="N18" s="5">
        <f t="shared" si="11"/>
        <v>4.9787068367863917E-2</v>
      </c>
      <c r="O18" s="2">
        <f t="shared" si="1"/>
        <v>0.13784004269449751</v>
      </c>
      <c r="P18" s="5">
        <f t="shared" si="8"/>
        <v>0.12930766832888974</v>
      </c>
      <c r="Q18" s="5">
        <f t="shared" si="9"/>
        <v>0.13784004269449751</v>
      </c>
      <c r="S18">
        <v>0.6</v>
      </c>
      <c r="T18">
        <v>8.7965598464155123E-2</v>
      </c>
    </row>
    <row r="19" spans="1:20">
      <c r="D19">
        <v>17</v>
      </c>
      <c r="E19" s="5">
        <f t="shared" si="10"/>
        <v>4.076220397836619E-2</v>
      </c>
      <c r="F19" s="6">
        <f t="shared" si="2"/>
        <v>65.894336493671616</v>
      </c>
      <c r="G19" s="4">
        <f t="shared" si="3"/>
        <v>2.8611739874535203</v>
      </c>
      <c r="H19">
        <f t="shared" si="4"/>
        <v>1</v>
      </c>
      <c r="I19" s="2">
        <f t="shared" si="5"/>
        <v>0.11662775769417574</v>
      </c>
      <c r="K19">
        <f t="shared" si="0"/>
        <v>1</v>
      </c>
      <c r="L19" s="2">
        <f t="shared" si="6"/>
        <v>4</v>
      </c>
      <c r="M19" s="2">
        <f t="shared" si="7"/>
        <v>4.2</v>
      </c>
      <c r="N19" s="5">
        <f t="shared" si="11"/>
        <v>7.4658580837667888E-4</v>
      </c>
      <c r="O19" s="2">
        <f t="shared" si="1"/>
        <v>2.136111894329312E-3</v>
      </c>
      <c r="P19" s="5">
        <f t="shared" si="8"/>
        <v>2.0038853945912004E-3</v>
      </c>
      <c r="Q19" s="5">
        <f t="shared" si="9"/>
        <v>2.136111894329312E-3</v>
      </c>
      <c r="S19">
        <v>0.65</v>
      </c>
      <c r="T19">
        <v>8.9170348599600491E-2</v>
      </c>
    </row>
    <row r="20" spans="1:20">
      <c r="D20">
        <v>18</v>
      </c>
      <c r="E20" s="5">
        <f t="shared" si="10"/>
        <v>3.3373269960326059E-2</v>
      </c>
      <c r="F20" s="6">
        <f t="shared" si="2"/>
        <v>66.500551729110967</v>
      </c>
      <c r="G20" s="4">
        <f t="shared" si="3"/>
        <v>2.9408694471291188</v>
      </c>
      <c r="H20">
        <f t="shared" si="4"/>
        <v>1</v>
      </c>
      <c r="I20" s="2">
        <f t="shared" si="5"/>
        <v>9.8146429977114924E-2</v>
      </c>
      <c r="K20">
        <f t="shared" si="0"/>
        <v>1</v>
      </c>
      <c r="L20" s="2">
        <f t="shared" si="6"/>
        <v>4</v>
      </c>
      <c r="M20" s="2">
        <f t="shared" si="7"/>
        <v>4.2</v>
      </c>
      <c r="N20" s="5">
        <f t="shared" si="11"/>
        <v>1.1195484842590935E-5</v>
      </c>
      <c r="O20" s="2">
        <f t="shared" si="1"/>
        <v>3.2924459319372832E-5</v>
      </c>
      <c r="P20" s="5">
        <f t="shared" si="8"/>
        <v>3.0886417200358559E-5</v>
      </c>
      <c r="Q20" s="5">
        <f t="shared" si="9"/>
        <v>3.2924459319372832E-5</v>
      </c>
      <c r="S20">
        <v>0.7</v>
      </c>
      <c r="T20">
        <v>9.0226984669629015E-2</v>
      </c>
    </row>
    <row r="21" spans="1:20">
      <c r="D21">
        <v>19</v>
      </c>
      <c r="E21" s="5">
        <f t="shared" si="10"/>
        <v>2.7323722447292541E-2</v>
      </c>
      <c r="F21" s="6">
        <f t="shared" si="2"/>
        <v>67.011994194535845</v>
      </c>
      <c r="G21" s="4">
        <f t="shared" si="3"/>
        <v>3.0092455473554094</v>
      </c>
      <c r="H21">
        <f t="shared" si="4"/>
        <v>1</v>
      </c>
      <c r="I21" s="2">
        <f t="shared" si="5"/>
        <v>8.2223790111690134E-2</v>
      </c>
      <c r="K21">
        <f t="shared" si="0"/>
        <v>1</v>
      </c>
      <c r="L21" s="2">
        <f t="shared" si="6"/>
        <v>4</v>
      </c>
      <c r="M21" s="2">
        <f t="shared" si="7"/>
        <v>4.2</v>
      </c>
      <c r="N21" s="5">
        <f t="shared" si="11"/>
        <v>1.6788275299956608E-7</v>
      </c>
      <c r="O21" s="2">
        <f t="shared" si="1"/>
        <v>5.0520042694171218E-7</v>
      </c>
      <c r="P21" s="5">
        <f t="shared" si="8"/>
        <v>4.7392824298073301E-7</v>
      </c>
      <c r="Q21" s="5">
        <f t="shared" si="9"/>
        <v>5.0520042694171218E-7</v>
      </c>
      <c r="S21">
        <v>0.75</v>
      </c>
      <c r="T21">
        <v>9.1161652125634596E-2</v>
      </c>
    </row>
    <row r="22" spans="1:20">
      <c r="D22">
        <v>20</v>
      </c>
      <c r="E22" s="5">
        <f t="shared" si="10"/>
        <v>2.2370771856165581E-2</v>
      </c>
      <c r="F22" s="6">
        <f t="shared" si="2"/>
        <v>67.44348020832814</v>
      </c>
      <c r="G22" s="4">
        <f t="shared" si="3"/>
        <v>3.0677496680062082</v>
      </c>
      <c r="H22">
        <f t="shared" si="4"/>
        <v>1</v>
      </c>
      <c r="I22" s="2">
        <f t="shared" si="5"/>
        <v>6.862792793479458E-2</v>
      </c>
      <c r="K22">
        <f t="shared" si="0"/>
        <v>1</v>
      </c>
      <c r="L22" s="2">
        <f t="shared" si="6"/>
        <v>4</v>
      </c>
      <c r="M22" s="2">
        <f t="shared" si="7"/>
        <v>4.2</v>
      </c>
      <c r="N22" s="5">
        <f t="shared" si="11"/>
        <v>2.5174987194382767E-9</v>
      </c>
      <c r="O22" s="2">
        <f t="shared" si="1"/>
        <v>7.723055860762827E-9</v>
      </c>
      <c r="P22" s="5">
        <f t="shared" si="8"/>
        <v>7.2449944602989698E-9</v>
      </c>
      <c r="Q22" s="5">
        <f t="shared" si="9"/>
        <v>7.723055860762827E-9</v>
      </c>
      <c r="S22">
        <v>0.8</v>
      </c>
      <c r="T22">
        <v>9.19947231193394E-2</v>
      </c>
    </row>
    <row r="23" spans="1:20">
      <c r="D23">
        <v>21</v>
      </c>
      <c r="E23" s="5">
        <f t="shared" si="10"/>
        <v>1.8315638888734168E-2</v>
      </c>
      <c r="F23" s="6">
        <f t="shared" si="2"/>
        <v>67.807509777018112</v>
      </c>
      <c r="G23" s="4">
        <f t="shared" si="3"/>
        <v>3.1176932720168646</v>
      </c>
      <c r="H23">
        <f t="shared" si="4"/>
        <v>1</v>
      </c>
      <c r="I23" s="2">
        <f t="shared" si="5"/>
        <v>5.7102544136096958E-2</v>
      </c>
      <c r="K23">
        <f t="shared" si="0"/>
        <v>1</v>
      </c>
      <c r="L23" s="2">
        <f t="shared" si="6"/>
        <v>4</v>
      </c>
      <c r="M23" s="2">
        <f t="shared" si="7"/>
        <v>4.2</v>
      </c>
      <c r="N23" s="5">
        <f t="shared" si="11"/>
        <v>3.7751345442790919E-11</v>
      </c>
      <c r="O23" s="2">
        <f t="shared" si="1"/>
        <v>1.1769711569657377E-10</v>
      </c>
      <c r="P23" s="5">
        <f t="shared" si="8"/>
        <v>1.1041159957771156E-10</v>
      </c>
      <c r="Q23" s="5">
        <f t="shared" si="9"/>
        <v>1.1769711569657377E-10</v>
      </c>
      <c r="S23">
        <v>0.85</v>
      </c>
      <c r="T23">
        <v>9.2742300189334187E-2</v>
      </c>
    </row>
    <row r="24" spans="1:20">
      <c r="D24">
        <v>22</v>
      </c>
      <c r="E24" s="5">
        <f t="shared" si="10"/>
        <v>1.4995576820477696E-2</v>
      </c>
      <c r="F24" s="6">
        <f t="shared" si="2"/>
        <v>68.114628716322599</v>
      </c>
      <c r="G24" s="4">
        <f t="shared" si="3"/>
        <v>3.1602481156651057</v>
      </c>
      <c r="H24">
        <f t="shared" si="4"/>
        <v>1</v>
      </c>
      <c r="I24" s="2">
        <f t="shared" si="5"/>
        <v>4.7389743390225975E-2</v>
      </c>
      <c r="K24">
        <f t="shared" si="0"/>
        <v>1</v>
      </c>
      <c r="L24" s="2">
        <f t="shared" si="6"/>
        <v>4</v>
      </c>
      <c r="M24" s="2">
        <f t="shared" si="7"/>
        <v>4.2</v>
      </c>
      <c r="N24" s="5">
        <f t="shared" si="11"/>
        <v>5.6610320066376207E-13</v>
      </c>
      <c r="O24" s="2">
        <f t="shared" si="1"/>
        <v>1.7890265731696393E-12</v>
      </c>
      <c r="P24" s="5">
        <f t="shared" si="8"/>
        <v>1.6782848454836168E-12</v>
      </c>
      <c r="Q24" s="5">
        <f t="shared" si="9"/>
        <v>1.7890265731696393E-12</v>
      </c>
      <c r="S24">
        <v>0.9</v>
      </c>
      <c r="T24">
        <v>9.3417273777837498E-2</v>
      </c>
    </row>
    <row r="25" spans="1:20">
      <c r="D25">
        <v>23</v>
      </c>
      <c r="E25" s="5">
        <f t="shared" si="10"/>
        <v>1.2277339903068432E-2</v>
      </c>
      <c r="F25" s="6">
        <f t="shared" si="2"/>
        <v>68.373734159924197</v>
      </c>
      <c r="G25" s="4">
        <f t="shared" si="3"/>
        <v>3.1964498662196585</v>
      </c>
      <c r="H25">
        <f t="shared" si="4"/>
        <v>1</v>
      </c>
      <c r="I25" s="2">
        <f t="shared" si="5"/>
        <v>3.9243901490696363E-2</v>
      </c>
      <c r="K25">
        <f t="shared" si="0"/>
        <v>1</v>
      </c>
      <c r="L25" s="2">
        <f t="shared" si="6"/>
        <v>4</v>
      </c>
      <c r="M25" s="2">
        <f t="shared" si="7"/>
        <v>4.2</v>
      </c>
      <c r="N25" s="5">
        <f t="shared" si="11"/>
        <v>8.4890440338717487E-15</v>
      </c>
      <c r="O25" s="2">
        <f t="shared" si="1"/>
        <v>2.7134803666402143E-14</v>
      </c>
      <c r="P25" s="5">
        <f t="shared" si="8"/>
        <v>2.5455144412870502E-14</v>
      </c>
      <c r="Q25" s="5">
        <f t="shared" si="9"/>
        <v>2.7134803666402143E-14</v>
      </c>
      <c r="S25">
        <v>0.95</v>
      </c>
      <c r="T25">
        <v>9.4030080811334821E-2</v>
      </c>
    </row>
    <row r="26" spans="1:20">
      <c r="D26">
        <v>24</v>
      </c>
      <c r="E26" s="5">
        <f t="shared" si="10"/>
        <v>1.0051835744633574E-2</v>
      </c>
      <c r="F26" s="6">
        <f t="shared" si="2"/>
        <v>68.592332306479449</v>
      </c>
      <c r="G26" s="4">
        <f t="shared" si="3"/>
        <v>3.2272061652225656</v>
      </c>
      <c r="H26">
        <f t="shared" si="4"/>
        <v>1</v>
      </c>
      <c r="I26" s="2">
        <f t="shared" si="5"/>
        <v>3.243934628688603E-2</v>
      </c>
      <c r="K26">
        <f t="shared" si="0"/>
        <v>1</v>
      </c>
      <c r="L26" s="2">
        <f t="shared" si="6"/>
        <v>4</v>
      </c>
      <c r="M26" s="2">
        <f t="shared" si="7"/>
        <v>4.2</v>
      </c>
      <c r="N26" s="5">
        <f t="shared" si="11"/>
        <v>1.2729811194234174E-16</v>
      </c>
      <c r="O26" s="2">
        <f t="shared" si="1"/>
        <v>4.1081725168151755E-16</v>
      </c>
      <c r="P26" s="5">
        <f t="shared" si="8"/>
        <v>3.8538743811880932E-16</v>
      </c>
      <c r="Q26" s="5">
        <f t="shared" si="9"/>
        <v>4.1081725168151755E-16</v>
      </c>
      <c r="S26">
        <v>1</v>
      </c>
      <c r="T26">
        <v>9.4589258517763536E-2</v>
      </c>
    </row>
    <row r="27" spans="1:20">
      <c r="D27">
        <v>25</v>
      </c>
      <c r="E27" s="5">
        <f t="shared" si="10"/>
        <v>8.2297470490200215E-3</v>
      </c>
      <c r="F27" s="6">
        <f t="shared" si="2"/>
        <v>68.776755871701312</v>
      </c>
      <c r="G27" s="4">
        <f t="shared" si="3"/>
        <v>3.2533070944323197</v>
      </c>
      <c r="H27">
        <f t="shared" si="4"/>
        <v>1</v>
      </c>
      <c r="I27" s="2">
        <f t="shared" si="5"/>
        <v>2.6773894459960285E-2</v>
      </c>
      <c r="K27">
        <f t="shared" si="0"/>
        <v>1</v>
      </c>
      <c r="L27" s="2">
        <f t="shared" si="6"/>
        <v>4</v>
      </c>
      <c r="M27" s="2">
        <f t="shared" si="7"/>
        <v>4.2</v>
      </c>
      <c r="N27" s="5">
        <f t="shared" si="11"/>
        <v>1.9089086167331558E-18</v>
      </c>
      <c r="O27" s="2">
        <f t="shared" si="1"/>
        <v>6.2102659454409612E-18</v>
      </c>
      <c r="P27" s="5">
        <f t="shared" si="8"/>
        <v>5.8258470717909573E-18</v>
      </c>
      <c r="Q27" s="5">
        <f t="shared" si="9"/>
        <v>6.2102659454409612E-18</v>
      </c>
      <c r="S27">
        <v>1.05</v>
      </c>
      <c r="T27">
        <v>9.5101855170495853E-2</v>
      </c>
    </row>
    <row r="28" spans="1:20">
      <c r="D28">
        <v>26</v>
      </c>
      <c r="E28" s="5">
        <f t="shared" si="10"/>
        <v>6.7379469990854609E-3</v>
      </c>
      <c r="F28" s="6">
        <f t="shared" si="2"/>
        <v>68.932347545030254</v>
      </c>
      <c r="G28" s="4">
        <f t="shared" si="3"/>
        <v>3.2754366708494702</v>
      </c>
      <c r="H28">
        <f t="shared" si="4"/>
        <v>1</v>
      </c>
      <c r="I28" s="2">
        <f t="shared" si="5"/>
        <v>2.2069718687044659E-2</v>
      </c>
      <c r="K28">
        <f t="shared" si="0"/>
        <v>1</v>
      </c>
      <c r="L28" s="2">
        <f t="shared" si="6"/>
        <v>4</v>
      </c>
      <c r="M28" s="2">
        <f t="shared" si="7"/>
        <v>4.2</v>
      </c>
      <c r="N28" s="5">
        <f t="shared" si="11"/>
        <v>2.8625185805493864E-20</v>
      </c>
      <c r="O28" s="2">
        <f t="shared" si="1"/>
        <v>9.3759983297194336E-20</v>
      </c>
      <c r="P28" s="5">
        <f t="shared" si="8"/>
        <v>8.795618882378527E-20</v>
      </c>
      <c r="Q28" s="5">
        <f t="shared" si="9"/>
        <v>9.3759983297194336E-20</v>
      </c>
      <c r="S28">
        <v>1.1000000000000001</v>
      </c>
      <c r="T28">
        <v>9.5573739062293203E-2</v>
      </c>
    </row>
    <row r="29" spans="1:20">
      <c r="D29">
        <v>27</v>
      </c>
      <c r="E29" s="5">
        <f t="shared" si="10"/>
        <v>5.5165644207607672E-3</v>
      </c>
      <c r="F29" s="6">
        <f t="shared" si="2"/>
        <v>69.063614765573249</v>
      </c>
      <c r="G29" s="4">
        <f t="shared" si="3"/>
        <v>3.2941844764967003</v>
      </c>
      <c r="H29">
        <f t="shared" si="4"/>
        <v>1</v>
      </c>
      <c r="I29" s="2">
        <f t="shared" si="5"/>
        <v>1.8172580878464132E-2</v>
      </c>
      <c r="K29">
        <f t="shared" si="0"/>
        <v>1</v>
      </c>
      <c r="L29" s="2">
        <f t="shared" si="6"/>
        <v>4</v>
      </c>
      <c r="M29" s="2">
        <f t="shared" si="7"/>
        <v>4.2</v>
      </c>
      <c r="N29" s="5">
        <f t="shared" si="11"/>
        <v>4.2925117274673113E-22</v>
      </c>
      <c r="O29" s="2">
        <f t="shared" si="1"/>
        <v>1.4140325497802852E-21</v>
      </c>
      <c r="P29" s="5">
        <f t="shared" si="8"/>
        <v>1.3265031581460941E-21</v>
      </c>
      <c r="Q29" s="5">
        <f t="shared" si="9"/>
        <v>1.4140325497802852E-21</v>
      </c>
      <c r="S29">
        <v>1.1499999999999999</v>
      </c>
      <c r="T29">
        <v>9.6009833915881082E-2</v>
      </c>
    </row>
    <row r="30" spans="1:20">
      <c r="D30">
        <v>28</v>
      </c>
      <c r="E30" s="5">
        <f t="shared" si="10"/>
        <v>4.5165809426126633E-3</v>
      </c>
      <c r="F30" s="6">
        <f t="shared" si="2"/>
        <v>69.174360301117773</v>
      </c>
      <c r="G30" s="4">
        <f t="shared" si="3"/>
        <v>3.3100568659520584</v>
      </c>
      <c r="H30">
        <f t="shared" si="4"/>
        <v>1</v>
      </c>
      <c r="I30" s="2">
        <f t="shared" si="5"/>
        <v>1.4950139759723266E-2</v>
      </c>
      <c r="K30">
        <f t="shared" si="0"/>
        <v>1</v>
      </c>
      <c r="L30" s="2">
        <f t="shared" si="6"/>
        <v>4</v>
      </c>
      <c r="M30" s="2">
        <f t="shared" si="7"/>
        <v>4.2</v>
      </c>
      <c r="N30" s="5">
        <f t="shared" si="11"/>
        <v>6.4368689362037521E-24</v>
      </c>
      <c r="O30" s="2">
        <f t="shared" si="1"/>
        <v>2.1306402217514753E-23</v>
      </c>
      <c r="P30" s="5">
        <f t="shared" si="8"/>
        <v>1.9987524215518106E-23</v>
      </c>
      <c r="Q30" s="5">
        <f t="shared" si="9"/>
        <v>2.1306402217514753E-23</v>
      </c>
      <c r="S30">
        <v>1.2</v>
      </c>
      <c r="T30">
        <v>9.6414300342451797E-2</v>
      </c>
    </row>
    <row r="31" spans="1:20">
      <c r="D31">
        <v>29</v>
      </c>
      <c r="E31" s="5">
        <f t="shared" si="10"/>
        <v>3.6978637164829268E-3</v>
      </c>
      <c r="F31" s="6">
        <f t="shared" si="2"/>
        <v>69.267792413051808</v>
      </c>
      <c r="G31" s="4">
        <f t="shared" si="3"/>
        <v>3.3234874278448951</v>
      </c>
      <c r="H31">
        <f t="shared" si="4"/>
        <v>1</v>
      </c>
      <c r="I31" s="2">
        <f t="shared" si="5"/>
        <v>1.2289803571614808E-2</v>
      </c>
      <c r="K31">
        <f t="shared" si="0"/>
        <v>1</v>
      </c>
      <c r="L31" s="2">
        <f t="shared" si="6"/>
        <v>4</v>
      </c>
      <c r="M31" s="2">
        <f t="shared" si="7"/>
        <v>4.2</v>
      </c>
      <c r="N31" s="5">
        <f t="shared" si="11"/>
        <v>9.6524562616189952E-26</v>
      </c>
      <c r="O31" s="2">
        <f t="shared" si="1"/>
        <v>3.2079817033313469E-25</v>
      </c>
      <c r="P31" s="5">
        <f t="shared" si="8"/>
        <v>3.0094058735812897E-25</v>
      </c>
      <c r="Q31" s="5">
        <f t="shared" si="9"/>
        <v>3.2079817033313469E-25</v>
      </c>
      <c r="S31">
        <v>1.25</v>
      </c>
      <c r="T31">
        <v>9.679067720647748E-2</v>
      </c>
    </row>
    <row r="32" spans="1:20">
      <c r="D32">
        <v>30</v>
      </c>
      <c r="E32" s="5">
        <f t="shared" si="10"/>
        <v>3.0275547453758114E-3</v>
      </c>
      <c r="F32" s="6">
        <f t="shared" si="2"/>
        <v>69.346617798630845</v>
      </c>
      <c r="G32" s="4">
        <f t="shared" si="3"/>
        <v>3.3348465344881175</v>
      </c>
      <c r="H32">
        <f t="shared" si="4"/>
        <v>1</v>
      </c>
      <c r="I32" s="2">
        <f t="shared" si="5"/>
        <v>1.009643045058958E-2</v>
      </c>
      <c r="K32">
        <f t="shared" si="0"/>
        <v>1</v>
      </c>
      <c r="L32" s="2">
        <f t="shared" si="6"/>
        <v>4</v>
      </c>
      <c r="M32" s="2">
        <f t="shared" si="7"/>
        <v>4.2</v>
      </c>
      <c r="N32" s="5">
        <f t="shared" si="11"/>
        <v>1.4474414937740867E-27</v>
      </c>
      <c r="O32" s="2">
        <f t="shared" si="1"/>
        <v>4.8269952493868169E-27</v>
      </c>
      <c r="P32" s="5">
        <f t="shared" si="8"/>
        <v>4.528201591726244E-27</v>
      </c>
      <c r="Q32" s="5">
        <f t="shared" si="9"/>
        <v>4.8269952493868169E-27</v>
      </c>
      <c r="S32">
        <v>1.3</v>
      </c>
      <c r="T32">
        <v>9.7141992835268601E-2</v>
      </c>
    </row>
    <row r="33" spans="1:20">
      <c r="A33" t="s">
        <v>44</v>
      </c>
      <c r="B33" s="5">
        <f>Q34*B18</f>
        <v>0.1110532086026359</v>
      </c>
      <c r="I33" s="2"/>
      <c r="P33" s="5"/>
      <c r="Q33" s="5"/>
      <c r="S33">
        <v>1.35</v>
      </c>
      <c r="T33">
        <v>9.747085329688121E-2</v>
      </c>
    </row>
    <row r="34" spans="1:20">
      <c r="A34" t="s">
        <v>39</v>
      </c>
      <c r="B34" s="5">
        <f>P34*B18</f>
        <v>0.10417895398273767</v>
      </c>
      <c r="I34" s="2">
        <f>SUM(I3:I32)</f>
        <v>3.2027520233294173</v>
      </c>
      <c r="O34" s="2">
        <f>SUM(O3:O32)</f>
        <v>2.5587675638969847</v>
      </c>
      <c r="P34" s="5">
        <f>SUM(P3:P32)</f>
        <v>0.13134292142603449</v>
      </c>
      <c r="Q34" s="5">
        <f>SUM(Q3:Q32)</f>
        <v>0.14000959209114267</v>
      </c>
      <c r="S34">
        <v>1.4</v>
      </c>
      <c r="T34">
        <v>9.7779513061635903E-2</v>
      </c>
    </row>
    <row r="35" spans="1:20">
      <c r="S35">
        <v>1.45</v>
      </c>
      <c r="T35">
        <v>9.8069932002758722E-2</v>
      </c>
    </row>
    <row r="36" spans="1:20">
      <c r="A36" t="s">
        <v>46</v>
      </c>
      <c r="B36" s="2">
        <f>B34/B33</f>
        <v>0.93809945064716427</v>
      </c>
      <c r="S36">
        <v>1.5</v>
      </c>
      <c r="T36">
        <v>9.8343821710623655E-2</v>
      </c>
    </row>
    <row r="37" spans="1:20">
      <c r="A37" t="s">
        <v>47</v>
      </c>
      <c r="B37" s="2">
        <f>B34/(B33+B34)</f>
        <v>0.48403060551609822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T11" sqref="A1:T11"/>
    </sheetView>
  </sheetViews>
  <sheetFormatPr defaultRowHeight="14.5"/>
  <cols>
    <col min="1" max="1" width="18.6328125" bestFit="1" customWidth="1"/>
    <col min="2" max="2" width="18.36328125" bestFit="1" customWidth="1"/>
  </cols>
  <sheetData>
    <row r="1" spans="1:26">
      <c r="A1" s="3" t="s">
        <v>16</v>
      </c>
      <c r="B1" s="3" t="s">
        <v>0</v>
      </c>
      <c r="C1" s="3" t="s">
        <v>1</v>
      </c>
      <c r="D1" s="3" t="s">
        <v>2</v>
      </c>
      <c r="E1" s="3" t="s">
        <v>21</v>
      </c>
      <c r="F1" s="3" t="s">
        <v>20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50</v>
      </c>
      <c r="U1" s="3" t="s">
        <v>48</v>
      </c>
      <c r="V1" s="3" t="s">
        <v>49</v>
      </c>
      <c r="W1" s="3" t="s">
        <v>51</v>
      </c>
    </row>
    <row r="2" spans="1:26">
      <c r="A2" t="s">
        <v>25</v>
      </c>
      <c r="B2" t="s">
        <v>24</v>
      </c>
      <c r="C2">
        <v>0.3</v>
      </c>
      <c r="D2">
        <v>106.6</v>
      </c>
      <c r="E2">
        <v>43.5</v>
      </c>
      <c r="F2">
        <v>1</v>
      </c>
      <c r="G2">
        <v>0.28999999999999998</v>
      </c>
      <c r="I2" s="5">
        <v>0.9</v>
      </c>
      <c r="J2" s="5">
        <v>0.5</v>
      </c>
      <c r="K2">
        <v>5</v>
      </c>
      <c r="L2">
        <v>6</v>
      </c>
      <c r="P2">
        <v>2</v>
      </c>
      <c r="Q2">
        <v>3.4</v>
      </c>
      <c r="R2">
        <v>60</v>
      </c>
      <c r="S2">
        <v>75</v>
      </c>
      <c r="T2">
        <v>1</v>
      </c>
    </row>
    <row r="3" spans="1:26">
      <c r="A3" t="s">
        <v>17</v>
      </c>
      <c r="B3" t="s">
        <v>18</v>
      </c>
      <c r="C3">
        <v>0.26</v>
      </c>
      <c r="D3">
        <v>69.772000000000006</v>
      </c>
      <c r="G3">
        <v>0.17</v>
      </c>
      <c r="H3">
        <v>0</v>
      </c>
      <c r="I3" s="5">
        <v>0.9</v>
      </c>
      <c r="J3" s="5">
        <v>0.72</v>
      </c>
      <c r="M3">
        <v>37</v>
      </c>
      <c r="N3">
        <v>43</v>
      </c>
      <c r="P3">
        <v>1.4</v>
      </c>
      <c r="Q3">
        <v>2.6</v>
      </c>
      <c r="R3">
        <v>15</v>
      </c>
      <c r="S3">
        <v>25</v>
      </c>
      <c r="T3">
        <v>1</v>
      </c>
      <c r="X3">
        <v>35</v>
      </c>
      <c r="Y3">
        <v>58</v>
      </c>
      <c r="Z3">
        <v>1</v>
      </c>
    </row>
    <row r="4" spans="1:26">
      <c r="A4" t="s">
        <v>26</v>
      </c>
      <c r="B4" t="s">
        <v>19</v>
      </c>
      <c r="C4">
        <v>0.1</v>
      </c>
      <c r="D4">
        <v>37.939</v>
      </c>
      <c r="E4">
        <v>12.472300000000001</v>
      </c>
      <c r="F4">
        <v>2</v>
      </c>
      <c r="G4">
        <v>6.9000000000000006E-2</v>
      </c>
      <c r="I4" s="5">
        <v>0.75</v>
      </c>
      <c r="J4" s="5">
        <v>0.33500000000000002</v>
      </c>
      <c r="M4">
        <v>25</v>
      </c>
      <c r="O4">
        <v>-6</v>
      </c>
      <c r="P4">
        <v>11.8</v>
      </c>
      <c r="Q4">
        <v>29</v>
      </c>
      <c r="R4">
        <v>25</v>
      </c>
      <c r="S4">
        <v>34</v>
      </c>
      <c r="T4">
        <v>1</v>
      </c>
    </row>
    <row r="5" spans="1:26">
      <c r="A5" t="s">
        <v>54</v>
      </c>
      <c r="B5" s="1" t="s">
        <v>23</v>
      </c>
      <c r="C5">
        <v>0.3</v>
      </c>
      <c r="D5">
        <v>50.21</v>
      </c>
      <c r="E5">
        <v>15.19</v>
      </c>
      <c r="F5">
        <v>2</v>
      </c>
      <c r="G5">
        <v>0.31</v>
      </c>
      <c r="I5" s="5">
        <v>0.75</v>
      </c>
      <c r="J5">
        <v>0.55000000000000004</v>
      </c>
      <c r="M5">
        <v>37</v>
      </c>
      <c r="O5">
        <v>-6</v>
      </c>
      <c r="P5">
        <v>2.7</v>
      </c>
      <c r="Q5">
        <v>3.7</v>
      </c>
      <c r="R5">
        <v>22</v>
      </c>
      <c r="S5">
        <v>30</v>
      </c>
      <c r="T5">
        <v>1</v>
      </c>
    </row>
    <row r="6" spans="1:26">
      <c r="I6" s="5"/>
      <c r="J6" s="5"/>
    </row>
    <row r="7" spans="1:26">
      <c r="I7" s="5"/>
      <c r="J7" s="5"/>
    </row>
    <row r="8" spans="1:26">
      <c r="A8" t="s">
        <v>52</v>
      </c>
      <c r="C8">
        <v>0.22</v>
      </c>
      <c r="I8" s="5">
        <v>0.86</v>
      </c>
      <c r="J8" s="5"/>
    </row>
    <row r="9" spans="1:26">
      <c r="A9" t="s">
        <v>17</v>
      </c>
      <c r="B9" t="s">
        <v>18</v>
      </c>
      <c r="C9">
        <v>0.26</v>
      </c>
      <c r="D9">
        <v>69.772000000000006</v>
      </c>
      <c r="G9">
        <v>0.17</v>
      </c>
      <c r="H9">
        <v>0</v>
      </c>
      <c r="I9" s="5">
        <v>0.9</v>
      </c>
      <c r="J9" s="5">
        <v>0.72</v>
      </c>
      <c r="M9">
        <v>37</v>
      </c>
      <c r="N9">
        <v>43</v>
      </c>
      <c r="P9">
        <v>1.4</v>
      </c>
      <c r="Q9">
        <v>2.6</v>
      </c>
      <c r="R9">
        <v>15</v>
      </c>
      <c r="S9">
        <v>25</v>
      </c>
      <c r="T9">
        <v>1</v>
      </c>
    </row>
    <row r="10" spans="1:26">
      <c r="I10" s="5"/>
    </row>
    <row r="11" spans="1:26">
      <c r="A11" t="s">
        <v>22</v>
      </c>
      <c r="B11" s="1" t="s">
        <v>23</v>
      </c>
      <c r="C11">
        <v>0.3</v>
      </c>
      <c r="D11">
        <v>50.21</v>
      </c>
      <c r="E11">
        <v>15.19</v>
      </c>
      <c r="F11">
        <v>2</v>
      </c>
      <c r="G11">
        <v>0.31</v>
      </c>
      <c r="I11" s="5">
        <v>0.75</v>
      </c>
      <c r="J11">
        <v>0.55000000000000004</v>
      </c>
      <c r="M11">
        <v>37</v>
      </c>
      <c r="O11">
        <v>-6</v>
      </c>
      <c r="P11">
        <v>2.7</v>
      </c>
      <c r="Q11">
        <v>3.7</v>
      </c>
      <c r="R11">
        <v>22</v>
      </c>
      <c r="S11">
        <v>30</v>
      </c>
      <c r="T11">
        <v>1</v>
      </c>
    </row>
    <row r="12" spans="1:26">
      <c r="A12" t="s">
        <v>53</v>
      </c>
      <c r="C12">
        <v>0.75</v>
      </c>
      <c r="I12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2018-09-07T18:47:28Z</dcterms:created>
  <dcterms:modified xsi:type="dcterms:W3CDTF">2019-01-03T23:02:34Z</dcterms:modified>
</cp:coreProperties>
</file>