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TABLE" sheetId="1" r:id="rId4"/>
    <sheet state="visible" name="OPENCLOSE_DATA" sheetId="2" r:id="rId5"/>
    <sheet state="visible" name="LOWHIGH_DATA" sheetId="3" r:id="rId6"/>
    <sheet state="visible" name="SHARES_VOLUME" sheetId="4" r:id="rId7"/>
    <sheet state="visible" name="MONTHLY_DATA" sheetId="5" r:id="rId8"/>
  </sheets>
  <definedNames/>
  <calcPr/>
  <pivotCaches>
    <pivotCache cacheId="0" r:id="rId9"/>
    <pivotCache cacheId="1" r:id="rId10"/>
  </pivotCache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Q22">
      <text>
        <t xml:space="preserve">Difference between Min Open and Max ADJ CLOSE
	-Moldovan Adrian</t>
      </text>
    </comment>
    <comment authorId="0" ref="R22">
      <text>
        <t xml:space="preserve">If you have bought at the beginning of 2023, a share with 14.47$, you could have sold it at the end of 2023, with 49.52$
	-Moldovan Adrian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29">
      <text>
        <t xml:space="preserve">As expected the lowest values were at the beginning of the year
	-Moldovan Adrian</t>
      </text>
    </comment>
    <comment authorId="0" ref="H21">
      <text>
        <t xml:space="preserve">The highest trading values were registered starting from August onwards
	-Moldovan Adrian</t>
      </text>
    </comment>
  </commentList>
</comments>
</file>

<file path=xl/sharedStrings.xml><?xml version="1.0" encoding="utf-8"?>
<sst xmlns="http://schemas.openxmlformats.org/spreadsheetml/2006/main" count="1614" uniqueCount="1553">
  <si>
    <t>RAW DATA</t>
  </si>
  <si>
    <t>CLEANED DATA</t>
  </si>
  <si>
    <t>date</t>
  </si>
  <si>
    <t>open</t>
  </si>
  <si>
    <t>high</t>
  </si>
  <si>
    <t>low</t>
  </si>
  <si>
    <t>close</t>
  </si>
  <si>
    <t>adj close</t>
  </si>
  <si>
    <t>volume</t>
  </si>
  <si>
    <t>MONTH</t>
  </si>
  <si>
    <t>03.01.2023</t>
  </si>
  <si>
    <t>14.851.000</t>
  </si>
  <si>
    <t>14.996.000</t>
  </si>
  <si>
    <t>14.096.000</t>
  </si>
  <si>
    <t>14.315.000</t>
  </si>
  <si>
    <t>14.306.804</t>
  </si>
  <si>
    <t>JANUARY</t>
  </si>
  <si>
    <t>04.01.2023</t>
  </si>
  <si>
    <t>14.567.000</t>
  </si>
  <si>
    <t>14.853.000</t>
  </si>
  <si>
    <t>14.241.000</t>
  </si>
  <si>
    <t>14.749.000</t>
  </si>
  <si>
    <t>14.740.557</t>
  </si>
  <si>
    <t>05.01.2023</t>
  </si>
  <si>
    <t>14.491.000</t>
  </si>
  <si>
    <t>14.564.000</t>
  </si>
  <si>
    <t>14.148.000</t>
  </si>
  <si>
    <t>14.265.000</t>
  </si>
  <si>
    <t>14.256.833</t>
  </si>
  <si>
    <t>06.01.2023</t>
  </si>
  <si>
    <t>14.474.000</t>
  </si>
  <si>
    <t>15.010.000</t>
  </si>
  <si>
    <t>14.034.000</t>
  </si>
  <si>
    <t>14.859.000</t>
  </si>
  <si>
    <t>14.850.494</t>
  </si>
  <si>
    <t>09.01.2023</t>
  </si>
  <si>
    <t>15.284.000</t>
  </si>
  <si>
    <t>16.056.000</t>
  </si>
  <si>
    <t>15.141.000</t>
  </si>
  <si>
    <t>15.628.000</t>
  </si>
  <si>
    <t>15.619.054</t>
  </si>
  <si>
    <t>10.01.2023</t>
  </si>
  <si>
    <t>15.507.000</t>
  </si>
  <si>
    <t>15.962.000</t>
  </si>
  <si>
    <t>15.472.000</t>
  </si>
  <si>
    <t>15.909.000</t>
  </si>
  <si>
    <t>15.899.892</t>
  </si>
  <si>
    <t>11.01.2023</t>
  </si>
  <si>
    <t>15.840.000</t>
  </si>
  <si>
    <t>16.028.000</t>
  </si>
  <si>
    <t>15.563.000</t>
  </si>
  <si>
    <t>16.000.999</t>
  </si>
  <si>
    <t>15.991.838</t>
  </si>
  <si>
    <t>12.01.2023</t>
  </si>
  <si>
    <t>16.100.000</t>
  </si>
  <si>
    <t>16.636.999</t>
  </si>
  <si>
    <t>15.492.000</t>
  </si>
  <si>
    <t>16.511.000</t>
  </si>
  <si>
    <t>16.501.545</t>
  </si>
  <si>
    <t>13.01.2023</t>
  </si>
  <si>
    <t>16.278.000</t>
  </si>
  <si>
    <t>16.922.001</t>
  </si>
  <si>
    <t>16.165.001</t>
  </si>
  <si>
    <t>16.899.000</t>
  </si>
  <si>
    <t>16.889.324</t>
  </si>
  <si>
    <t>17.01.2023</t>
  </si>
  <si>
    <t>17.728.001</t>
  </si>
  <si>
    <t>17.702.000</t>
  </si>
  <si>
    <t>17.691.866</t>
  </si>
  <si>
    <t>18.01.2023</t>
  </si>
  <si>
    <t>17.667.000</t>
  </si>
  <si>
    <t>17.872.999</t>
  </si>
  <si>
    <t>17.282.000</t>
  </si>
  <si>
    <t>17.377.001</t>
  </si>
  <si>
    <t>17.367.052</t>
  </si>
  <si>
    <t>19.01.2023</t>
  </si>
  <si>
    <t>17.035.999</t>
  </si>
  <si>
    <t>17.197.001</t>
  </si>
  <si>
    <t>16.731.001</t>
  </si>
  <si>
    <t>16.764.999</t>
  </si>
  <si>
    <t>16.755.402</t>
  </si>
  <si>
    <t>20.01.2023</t>
  </si>
  <si>
    <t>17.011.000</t>
  </si>
  <si>
    <t>17.856.001</t>
  </si>
  <si>
    <t>16.825.001</t>
  </si>
  <si>
    <t>17.839.001</t>
  </si>
  <si>
    <t>17.828.789</t>
  </si>
  <si>
    <t>23.01.2023</t>
  </si>
  <si>
    <t>18.063.999</t>
  </si>
  <si>
    <t>19.245.001</t>
  </si>
  <si>
    <t>17.818.001</t>
  </si>
  <si>
    <t>19.193.001</t>
  </si>
  <si>
    <t>19.182.013</t>
  </si>
  <si>
    <t>24.01.2023</t>
  </si>
  <si>
    <t>18.827.000</t>
  </si>
  <si>
    <t>19.495.001</t>
  </si>
  <si>
    <t>18.820.000</t>
  </si>
  <si>
    <t>19.264.999</t>
  </si>
  <si>
    <t>19.253.969</t>
  </si>
  <si>
    <t>25.01.2023</t>
  </si>
  <si>
    <t>18.913.000</t>
  </si>
  <si>
    <t>19.370.001</t>
  </si>
  <si>
    <t>18.580.000</t>
  </si>
  <si>
    <t>19.323.000</t>
  </si>
  <si>
    <t>19.311.939</t>
  </si>
  <si>
    <t>26.01.2023</t>
  </si>
  <si>
    <t>19.701.000</t>
  </si>
  <si>
    <t>20.166.000</t>
  </si>
  <si>
    <t>19.278.000</t>
  </si>
  <si>
    <t>19.802.000</t>
  </si>
  <si>
    <t>19.790.665</t>
  </si>
  <si>
    <t>27.01.2023</t>
  </si>
  <si>
    <t>19.462.000</t>
  </si>
  <si>
    <t>20.628.000</t>
  </si>
  <si>
    <t>19.405.001</t>
  </si>
  <si>
    <t>20.365.000</t>
  </si>
  <si>
    <t>20.353.340</t>
  </si>
  <si>
    <t>30.01.2023</t>
  </si>
  <si>
    <t>19.950.001</t>
  </si>
  <si>
    <t>20.139.999</t>
  </si>
  <si>
    <t>19.150.000</t>
  </si>
  <si>
    <t>19.162.001</t>
  </si>
  <si>
    <t>19.151.030</t>
  </si>
  <si>
    <t>31.01.2023</t>
  </si>
  <si>
    <t>19.170.000</t>
  </si>
  <si>
    <t>19.687.000</t>
  </si>
  <si>
    <t>18.950.001</t>
  </si>
  <si>
    <t>19.537.001</t>
  </si>
  <si>
    <t>19.525.818</t>
  </si>
  <si>
    <t>01.02.2023</t>
  </si>
  <si>
    <t>19.691.000</t>
  </si>
  <si>
    <t>21.191.999</t>
  </si>
  <si>
    <t>19.611.000</t>
  </si>
  <si>
    <t>20.943.001</t>
  </si>
  <si>
    <t>20.931.011</t>
  </si>
  <si>
    <t>FEBRUARY</t>
  </si>
  <si>
    <t>02.02.2023</t>
  </si>
  <si>
    <t>21.000.000</t>
  </si>
  <si>
    <t>21.948.999</t>
  </si>
  <si>
    <t>20.700.001</t>
  </si>
  <si>
    <t>21.709.000</t>
  </si>
  <si>
    <t>21.696.569</t>
  </si>
  <si>
    <t>03.02.2023</t>
  </si>
  <si>
    <t>21.745.001</t>
  </si>
  <si>
    <t>20.789.000</t>
  </si>
  <si>
    <t>21.100.000</t>
  </si>
  <si>
    <t>21.087.921</t>
  </si>
  <si>
    <t>06.02.2023</t>
  </si>
  <si>
    <t>20.806.000</t>
  </si>
  <si>
    <t>21.570.000</t>
  </si>
  <si>
    <t>20.785.999</t>
  </si>
  <si>
    <t>21.089.001</t>
  </si>
  <si>
    <t>21.076.929</t>
  </si>
  <si>
    <t>07.02.2023</t>
  </si>
  <si>
    <t>21.382.000</t>
  </si>
  <si>
    <t>22.259.001</t>
  </si>
  <si>
    <t>21.150.000</t>
  </si>
  <si>
    <t>22.173.000</t>
  </si>
  <si>
    <t>22.160.305</t>
  </si>
  <si>
    <t>08.02.2023</t>
  </si>
  <si>
    <t>22.386.999</t>
  </si>
  <si>
    <t>22.878.000</t>
  </si>
  <si>
    <t>22.007.999</t>
  </si>
  <si>
    <t>22.205.000</t>
  </si>
  <si>
    <t>22.192.286</t>
  </si>
  <si>
    <t>09.02.2023</t>
  </si>
  <si>
    <t>22.606.001</t>
  </si>
  <si>
    <t>23.020.000</t>
  </si>
  <si>
    <t>22.120.001</t>
  </si>
  <si>
    <t>22.337.000</t>
  </si>
  <si>
    <t>22.324.213</t>
  </si>
  <si>
    <t>10.02.2023</t>
  </si>
  <si>
    <t>21.690.001</t>
  </si>
  <si>
    <t>22.077.999</t>
  </si>
  <si>
    <t>20.811.001</t>
  </si>
  <si>
    <t>21.264.999</t>
  </si>
  <si>
    <t>21.252.825</t>
  </si>
  <si>
    <t>13.02.2023</t>
  </si>
  <si>
    <t>21.538.000</t>
  </si>
  <si>
    <t>22.048.000</t>
  </si>
  <si>
    <t>20.962.000</t>
  </si>
  <si>
    <t>21.788.000</t>
  </si>
  <si>
    <t>21.775.524</t>
  </si>
  <si>
    <t>14.02.2023</t>
  </si>
  <si>
    <t>21.577.999</t>
  </si>
  <si>
    <t>23.049.000</t>
  </si>
  <si>
    <t>21.365.999</t>
  </si>
  <si>
    <t>22.971.001</t>
  </si>
  <si>
    <t>22.957.850</t>
  </si>
  <si>
    <t>15.02.2023</t>
  </si>
  <si>
    <t>22.549.000</t>
  </si>
  <si>
    <t>22.855.000</t>
  </si>
  <si>
    <t>22.106.001</t>
  </si>
  <si>
    <t>22.764.000</t>
  </si>
  <si>
    <t>22.750.967</t>
  </si>
  <si>
    <t>16.02.2023</t>
  </si>
  <si>
    <t>22.132.999</t>
  </si>
  <si>
    <t>22.549.999</t>
  </si>
  <si>
    <t>21.927.000</t>
  </si>
  <si>
    <t>22.002.001</t>
  </si>
  <si>
    <t>21.989.403</t>
  </si>
  <si>
    <t>17.02.2023</t>
  </si>
  <si>
    <t>21.631.001</t>
  </si>
  <si>
    <t>21.740.000</t>
  </si>
  <si>
    <t>20.975.000</t>
  </si>
  <si>
    <t>21.388.000</t>
  </si>
  <si>
    <t>21.375.755</t>
  </si>
  <si>
    <t>21.02.2023</t>
  </si>
  <si>
    <t>21.493.999</t>
  </si>
  <si>
    <t>20.618.000</t>
  </si>
  <si>
    <t>20.655.001</t>
  </si>
  <si>
    <t>20.643.173</t>
  </si>
  <si>
    <t>22.02.2023</t>
  </si>
  <si>
    <t>20.707.001</t>
  </si>
  <si>
    <t>21.104.000</t>
  </si>
  <si>
    <t>20.421.000</t>
  </si>
  <si>
    <t>20.754.000</t>
  </si>
  <si>
    <t>20.742.119</t>
  </si>
  <si>
    <t>23.02.2023</t>
  </si>
  <si>
    <t>23.440.001</t>
  </si>
  <si>
    <t>23.888.000</t>
  </si>
  <si>
    <t>23.025.000</t>
  </si>
  <si>
    <t>23.664.000</t>
  </si>
  <si>
    <t>23.650.450</t>
  </si>
  <si>
    <t>24.02.2023</t>
  </si>
  <si>
    <t>23.225.000</t>
  </si>
  <si>
    <t>23.474.001</t>
  </si>
  <si>
    <t>22.947.001</t>
  </si>
  <si>
    <t>23.285.999</t>
  </si>
  <si>
    <t>23.272.671</t>
  </si>
  <si>
    <t>27.02.2023</t>
  </si>
  <si>
    <t>23.670.000</t>
  </si>
  <si>
    <t>23.879.999</t>
  </si>
  <si>
    <t>23.454.000</t>
  </si>
  <si>
    <t>23.500.999</t>
  </si>
  <si>
    <t>23.487.545</t>
  </si>
  <si>
    <t>28.02.2023</t>
  </si>
  <si>
    <t>23.372.000</t>
  </si>
  <si>
    <t>23.825.001</t>
  </si>
  <si>
    <t>23.205.999</t>
  </si>
  <si>
    <t>23.216.000</t>
  </si>
  <si>
    <t>23.202.709</t>
  </si>
  <si>
    <t>01.03.2023</t>
  </si>
  <si>
    <t>23.191.999</t>
  </si>
  <si>
    <t>23.256.001</t>
  </si>
  <si>
    <t>22.507.999</t>
  </si>
  <si>
    <t>22.698.000</t>
  </si>
  <si>
    <t>22.685.005</t>
  </si>
  <si>
    <t>MARCH</t>
  </si>
  <si>
    <t>02.03.2023</t>
  </si>
  <si>
    <t>22.488.001</t>
  </si>
  <si>
    <t>23.379.999</t>
  </si>
  <si>
    <t>22.431.999</t>
  </si>
  <si>
    <t>23.313.999</t>
  </si>
  <si>
    <t>23.300.653</t>
  </si>
  <si>
    <t>03.03.2023</t>
  </si>
  <si>
    <t>23.320.000</t>
  </si>
  <si>
    <t>23.900.000</t>
  </si>
  <si>
    <t>23.129.999</t>
  </si>
  <si>
    <t>23.889.999</t>
  </si>
  <si>
    <t>23.876.324</t>
  </si>
  <si>
    <t>06.03.2023</t>
  </si>
  <si>
    <t>23.891.001</t>
  </si>
  <si>
    <t>24.247.999</t>
  </si>
  <si>
    <t>23.487.000</t>
  </si>
  <si>
    <t>23.554.001</t>
  </si>
  <si>
    <t>23.540.516</t>
  </si>
  <si>
    <t>07.03.2023</t>
  </si>
  <si>
    <t>23.600.000</t>
  </si>
  <si>
    <t>24.125.000</t>
  </si>
  <si>
    <t>23.240.999</t>
  </si>
  <si>
    <t>23.288.000</t>
  </si>
  <si>
    <t>23.278.622</t>
  </si>
  <si>
    <t>08.03.2023</t>
  </si>
  <si>
    <t>24.200.001</t>
  </si>
  <si>
    <t>23.424.000</t>
  </si>
  <si>
    <t>24.181.000</t>
  </si>
  <si>
    <t>24.171.263</t>
  </si>
  <si>
    <t>09.03.2023</t>
  </si>
  <si>
    <t>24.174.999</t>
  </si>
  <si>
    <t>24.454.000</t>
  </si>
  <si>
    <t>23.382.999</t>
  </si>
  <si>
    <t>23.436.001</t>
  </si>
  <si>
    <t>23.426.563</t>
  </si>
  <si>
    <t>10.03.2023</t>
  </si>
  <si>
    <t>23.409.000</t>
  </si>
  <si>
    <t>23.627.001</t>
  </si>
  <si>
    <t>22.726.000</t>
  </si>
  <si>
    <t>22.965.000</t>
  </si>
  <si>
    <t>22.955.750</t>
  </si>
  <si>
    <t>13.03.2023</t>
  </si>
  <si>
    <t>22.752.001</t>
  </si>
  <si>
    <t>23.298.000</t>
  </si>
  <si>
    <t>22.297.001</t>
  </si>
  <si>
    <t>22.966.000</t>
  </si>
  <si>
    <t>22.956.749</t>
  </si>
  <si>
    <t>14.03.2023</t>
  </si>
  <si>
    <t>23.496.000</t>
  </si>
  <si>
    <t>24.219.000</t>
  </si>
  <si>
    <t>23.459.999</t>
  </si>
  <si>
    <t>24.063.000</t>
  </si>
  <si>
    <t>24.053.308</t>
  </si>
  <si>
    <t>15.03.2023</t>
  </si>
  <si>
    <t>23.761.000</t>
  </si>
  <si>
    <t>24.285.999</t>
  </si>
  <si>
    <t>23.360.001</t>
  </si>
  <si>
    <t>24.228.001</t>
  </si>
  <si>
    <t>24.218.243</t>
  </si>
  <si>
    <t>16.03.2023</t>
  </si>
  <si>
    <t>24.027.000</t>
  </si>
  <si>
    <t>25.587.999</t>
  </si>
  <si>
    <t>23.893.999</t>
  </si>
  <si>
    <t>25.541.000</t>
  </si>
  <si>
    <t>25.530.712</t>
  </si>
  <si>
    <t>17.03.2023</t>
  </si>
  <si>
    <t>25.982.000</t>
  </si>
  <si>
    <t>26.399.000</t>
  </si>
  <si>
    <t>25.667.999</t>
  </si>
  <si>
    <t>25.725.000</t>
  </si>
  <si>
    <t>25.714.638</t>
  </si>
  <si>
    <t>20.03.2023</t>
  </si>
  <si>
    <t>25.615.000</t>
  </si>
  <si>
    <t>26.024.000</t>
  </si>
  <si>
    <t>25.129.999</t>
  </si>
  <si>
    <t>25.900.000</t>
  </si>
  <si>
    <t>25.889.568</t>
  </si>
  <si>
    <t>21.03.2023</t>
  </si>
  <si>
    <t>26.180.000</t>
  </si>
  <si>
    <t>26.392.000</t>
  </si>
  <si>
    <t>25.381.001</t>
  </si>
  <si>
    <t>26.198.999</t>
  </si>
  <si>
    <t>26.188.450</t>
  </si>
  <si>
    <t>22.03.2023</t>
  </si>
  <si>
    <t>26.424.999</t>
  </si>
  <si>
    <t>27.589.001</t>
  </si>
  <si>
    <t>26.237.000</t>
  </si>
  <si>
    <t>26.468.000</t>
  </si>
  <si>
    <t>26.457.338</t>
  </si>
  <si>
    <t>23.03.2023</t>
  </si>
  <si>
    <t>27.115.000</t>
  </si>
  <si>
    <t>27.499.001</t>
  </si>
  <si>
    <t>26.690.001</t>
  </si>
  <si>
    <t>27.191.000</t>
  </si>
  <si>
    <t>27.180.050</t>
  </si>
  <si>
    <t>24.03.2023</t>
  </si>
  <si>
    <t>27.031.000</t>
  </si>
  <si>
    <t>27.167.000</t>
  </si>
  <si>
    <t>26.355.000</t>
  </si>
  <si>
    <t>26.778.999</t>
  </si>
  <si>
    <t>26.768.215</t>
  </si>
  <si>
    <t>27.03.2023</t>
  </si>
  <si>
    <t>26.837.000</t>
  </si>
  <si>
    <t>27.000.000</t>
  </si>
  <si>
    <t>26.365.000</t>
  </si>
  <si>
    <t>26.531.000</t>
  </si>
  <si>
    <t>26.520.317</t>
  </si>
  <si>
    <t>28.03.2023</t>
  </si>
  <si>
    <t>26.447.001</t>
  </si>
  <si>
    <t>26.513.000</t>
  </si>
  <si>
    <t>25.850.000</t>
  </si>
  <si>
    <t>26.410.000</t>
  </si>
  <si>
    <t>26.399.364</t>
  </si>
  <si>
    <t>29.03.2023</t>
  </si>
  <si>
    <t>26.825.001</t>
  </si>
  <si>
    <t>27.077.999</t>
  </si>
  <si>
    <t>26.597.000</t>
  </si>
  <si>
    <t>26.983.999</t>
  </si>
  <si>
    <t>26.973.131</t>
  </si>
  <si>
    <t>30.03.2023</t>
  </si>
  <si>
    <t>27.229.000</t>
  </si>
  <si>
    <t>27.101.999</t>
  </si>
  <si>
    <t>27.382.999</t>
  </si>
  <si>
    <t>27.371.971</t>
  </si>
  <si>
    <t>31.03.2023</t>
  </si>
  <si>
    <t>27.139.999</t>
  </si>
  <si>
    <t>27.834.000</t>
  </si>
  <si>
    <t>27.105.000</t>
  </si>
  <si>
    <t>27.777.000</t>
  </si>
  <si>
    <t>27.765.814</t>
  </si>
  <si>
    <t>03.04.2023</t>
  </si>
  <si>
    <t>27.509.001</t>
  </si>
  <si>
    <t>28.000.000</t>
  </si>
  <si>
    <t>27.336.000</t>
  </si>
  <si>
    <t>27.965.000</t>
  </si>
  <si>
    <t>27.953.737</t>
  </si>
  <si>
    <t>APRIL</t>
  </si>
  <si>
    <t>04.04.2023</t>
  </si>
  <si>
    <t>27.966.000</t>
  </si>
  <si>
    <t>27.306.999</t>
  </si>
  <si>
    <t>27.452.999</t>
  </si>
  <si>
    <t>27.441.944</t>
  </si>
  <si>
    <t>05.04.2023</t>
  </si>
  <si>
    <t>26.829.000</t>
  </si>
  <si>
    <t>26.997.999</t>
  </si>
  <si>
    <t>26.395.000</t>
  </si>
  <si>
    <t>26.881.001</t>
  </si>
  <si>
    <t>26.870.174</t>
  </si>
  <si>
    <t>06.04.2023</t>
  </si>
  <si>
    <t>26.584.000</t>
  </si>
  <si>
    <t>27.080.000</t>
  </si>
  <si>
    <t>26.427.000</t>
  </si>
  <si>
    <t>27.037.001</t>
  </si>
  <si>
    <t>27.026.112</t>
  </si>
  <si>
    <t>10.04.2023</t>
  </si>
  <si>
    <t>26.823.000</t>
  </si>
  <si>
    <t>27.621.000</t>
  </si>
  <si>
    <t>26.669.001</t>
  </si>
  <si>
    <t>27.579.000</t>
  </si>
  <si>
    <t>27.567.894</t>
  </si>
  <si>
    <t>11.04.2023</t>
  </si>
  <si>
    <t>27.724.001</t>
  </si>
  <si>
    <t>27.790.001</t>
  </si>
  <si>
    <t>27.125.999</t>
  </si>
  <si>
    <t>27.169.001</t>
  </si>
  <si>
    <t>27.158.058</t>
  </si>
  <si>
    <t>12.04.2023</t>
  </si>
  <si>
    <t>27.370.001</t>
  </si>
  <si>
    <t>27.468.000</t>
  </si>
  <si>
    <t>26.448.000</t>
  </si>
  <si>
    <t>26.495.001</t>
  </si>
  <si>
    <t>26.484.331</t>
  </si>
  <si>
    <t>13.04.2023</t>
  </si>
  <si>
    <t>26.733.999</t>
  </si>
  <si>
    <t>26.886.999</t>
  </si>
  <si>
    <t>26.329.000</t>
  </si>
  <si>
    <t>26.462.999</t>
  </si>
  <si>
    <t>26.452.339</t>
  </si>
  <si>
    <t>14.04.2023</t>
  </si>
  <si>
    <t>26.504.000</t>
  </si>
  <si>
    <t>26.882.999</t>
  </si>
  <si>
    <t>26.219.999</t>
  </si>
  <si>
    <t>26.757.999</t>
  </si>
  <si>
    <t>26.747.223</t>
  </si>
  <si>
    <t>17.04.2023</t>
  </si>
  <si>
    <t>26.565.001</t>
  </si>
  <si>
    <t>27.006.001</t>
  </si>
  <si>
    <t>26.433.001</t>
  </si>
  <si>
    <t>27.002.001</t>
  </si>
  <si>
    <t>26.991.125</t>
  </si>
  <si>
    <t>18.04.2023</t>
  </si>
  <si>
    <t>27.533.001</t>
  </si>
  <si>
    <t>28.110.001</t>
  </si>
  <si>
    <t>27.357.000</t>
  </si>
  <si>
    <t>27.667.000</t>
  </si>
  <si>
    <t>27.655.857</t>
  </si>
  <si>
    <t>19.04.2023</t>
  </si>
  <si>
    <t>27.361.000</t>
  </si>
  <si>
    <t>27.232.000</t>
  </si>
  <si>
    <t>27.931.000</t>
  </si>
  <si>
    <t>27.919.750</t>
  </si>
  <si>
    <t>20.04.2023</t>
  </si>
  <si>
    <t>27.671.000</t>
  </si>
  <si>
    <t>28.030.001</t>
  </si>
  <si>
    <t>27.104.000</t>
  </si>
  <si>
    <t>27.093.086</t>
  </si>
  <si>
    <t>21.04.2023</t>
  </si>
  <si>
    <t>26.952.000</t>
  </si>
  <si>
    <t>27.183.001</t>
  </si>
  <si>
    <t>26.722.000</t>
  </si>
  <si>
    <t>27.118.999</t>
  </si>
  <si>
    <t>27.108.076</t>
  </si>
  <si>
    <t>24.04.2023</t>
  </si>
  <si>
    <t>27.013.000</t>
  </si>
  <si>
    <t>27.365.999</t>
  </si>
  <si>
    <t>26.671.000</t>
  </si>
  <si>
    <t>27.042.000</t>
  </si>
  <si>
    <t>27.031.109</t>
  </si>
  <si>
    <t>25.04.2023</t>
  </si>
  <si>
    <t>27.247.000</t>
  </si>
  <si>
    <t>26.225.000</t>
  </si>
  <si>
    <t>26.240.999</t>
  </si>
  <si>
    <t>26.230.431</t>
  </si>
  <si>
    <t>26.04.2023</t>
  </si>
  <si>
    <t>27.330.000</t>
  </si>
  <si>
    <t>26.705.000</t>
  </si>
  <si>
    <t>26.955.999</t>
  </si>
  <si>
    <t>26.945.143</t>
  </si>
  <si>
    <t>27.04.2023</t>
  </si>
  <si>
    <t>27.363.001</t>
  </si>
  <si>
    <t>27.495.001</t>
  </si>
  <si>
    <t>26.625.000</t>
  </si>
  <si>
    <t>27.226.000</t>
  </si>
  <si>
    <t>27.215.034</t>
  </si>
  <si>
    <t>28.04.2023</t>
  </si>
  <si>
    <t>27.225.000</t>
  </si>
  <si>
    <t>27.757.999</t>
  </si>
  <si>
    <t>27.070.999</t>
  </si>
  <si>
    <t>27.749.001</t>
  </si>
  <si>
    <t>27.737.825</t>
  </si>
  <si>
    <t>01.05.2023</t>
  </si>
  <si>
    <t>27.840.000</t>
  </si>
  <si>
    <t>29.058.001</t>
  </si>
  <si>
    <t>27.780.001</t>
  </si>
  <si>
    <t>28.910.000</t>
  </si>
  <si>
    <t>28.898.357</t>
  </si>
  <si>
    <t>MAY</t>
  </si>
  <si>
    <t>02.05.2023</t>
  </si>
  <si>
    <t>28.680.000</t>
  </si>
  <si>
    <t>28.836.000</t>
  </si>
  <si>
    <t>28.083.000</t>
  </si>
  <si>
    <t>28.209.999</t>
  </si>
  <si>
    <t>28.198.637</t>
  </si>
  <si>
    <t>03.05.2023</t>
  </si>
  <si>
    <t>28.367.001</t>
  </si>
  <si>
    <t>27.472.000</t>
  </si>
  <si>
    <t>27.802.000</t>
  </si>
  <si>
    <t>27.790.804</t>
  </si>
  <si>
    <t>04.05.2023</t>
  </si>
  <si>
    <t>27.650.999</t>
  </si>
  <si>
    <t>27.858.999</t>
  </si>
  <si>
    <t>27.240.000</t>
  </si>
  <si>
    <t>27.562.000</t>
  </si>
  <si>
    <t>27.550.900</t>
  </si>
  <si>
    <t>05.05.2023</t>
  </si>
  <si>
    <t>27.826.000</t>
  </si>
  <si>
    <t>28.754.999</t>
  </si>
  <si>
    <t>27.731.001</t>
  </si>
  <si>
    <t>28.668.449</t>
  </si>
  <si>
    <t>08.05.2023</t>
  </si>
  <si>
    <t>28.521.999</t>
  </si>
  <si>
    <t>29.219.999</t>
  </si>
  <si>
    <t>28.350.000</t>
  </si>
  <si>
    <t>29.150.999</t>
  </si>
  <si>
    <t>29.139.259</t>
  </si>
  <si>
    <t>09.05.2023</t>
  </si>
  <si>
    <t>28.899.000</t>
  </si>
  <si>
    <t>28.973.000</t>
  </si>
  <si>
    <t>28.450.001</t>
  </si>
  <si>
    <t>28.570.999</t>
  </si>
  <si>
    <t>28.559.492</t>
  </si>
  <si>
    <t>10.05.2023</t>
  </si>
  <si>
    <t>29.004.999</t>
  </si>
  <si>
    <t>29.113.001</t>
  </si>
  <si>
    <t>28.461.000</t>
  </si>
  <si>
    <t>28.885.000</t>
  </si>
  <si>
    <t>28.873.367</t>
  </si>
  <si>
    <t>11.05.2023</t>
  </si>
  <si>
    <t>28.896.000</t>
  </si>
  <si>
    <t>28.950.001</t>
  </si>
  <si>
    <t>28.246.000</t>
  </si>
  <si>
    <t>28.577.999</t>
  </si>
  <si>
    <t>28.566.488</t>
  </si>
  <si>
    <t>12.05.2023</t>
  </si>
  <si>
    <t>28.528.999</t>
  </si>
  <si>
    <t>28.780.001</t>
  </si>
  <si>
    <t>28.046.000</t>
  </si>
  <si>
    <t>28.340.000</t>
  </si>
  <si>
    <t>28.328.587</t>
  </si>
  <si>
    <t>15.05.2023</t>
  </si>
  <si>
    <t>28.507.999</t>
  </si>
  <si>
    <t>28.969.000</t>
  </si>
  <si>
    <t>28.152.000</t>
  </si>
  <si>
    <t>28.952.999</t>
  </si>
  <si>
    <t>28.941.338</t>
  </si>
  <si>
    <t>16.05.2023</t>
  </si>
  <si>
    <t>28.841.000</t>
  </si>
  <si>
    <t>29.870.001</t>
  </si>
  <si>
    <t>28.832.001</t>
  </si>
  <si>
    <t>29.212.999</t>
  </si>
  <si>
    <t>29.201.235</t>
  </si>
  <si>
    <t>17.05.2023</t>
  </si>
  <si>
    <t>29.584.000</t>
  </si>
  <si>
    <t>30.198.999</t>
  </si>
  <si>
    <t>29.430.000</t>
  </si>
  <si>
    <t>30.177.999</t>
  </si>
  <si>
    <t>30.165.846</t>
  </si>
  <si>
    <t>18.05.2023</t>
  </si>
  <si>
    <t>30.410.000</t>
  </si>
  <si>
    <t>31.827.999</t>
  </si>
  <si>
    <t>30.320.000</t>
  </si>
  <si>
    <t>31.677.999</t>
  </si>
  <si>
    <t>31.665.239</t>
  </si>
  <si>
    <t>19.05.2023</t>
  </si>
  <si>
    <t>31.535.999</t>
  </si>
  <si>
    <t>31.580.000</t>
  </si>
  <si>
    <t>30.916.000</t>
  </si>
  <si>
    <t>31.264.000</t>
  </si>
  <si>
    <t>31.251.408</t>
  </si>
  <si>
    <t>22.05.2023</t>
  </si>
  <si>
    <t>30.900.999</t>
  </si>
  <si>
    <t>31.520.000</t>
  </si>
  <si>
    <t>30.680.000</t>
  </si>
  <si>
    <t>31.176.001</t>
  </si>
  <si>
    <t>31.163.446</t>
  </si>
  <si>
    <t>23.05.2023</t>
  </si>
  <si>
    <t>31.000.000</t>
  </si>
  <si>
    <t>31.288.000</t>
  </si>
  <si>
    <t>30.631.001</t>
  </si>
  <si>
    <t>30.688.000</t>
  </si>
  <si>
    <t>30.675.642</t>
  </si>
  <si>
    <t>24.05.2023</t>
  </si>
  <si>
    <t>30.209.999</t>
  </si>
  <si>
    <t>30.607.000</t>
  </si>
  <si>
    <t>29.806.000</t>
  </si>
  <si>
    <t>30.538.000</t>
  </si>
  <si>
    <t>30.525.702</t>
  </si>
  <si>
    <t>25.05.2023</t>
  </si>
  <si>
    <t>38.522.999</t>
  </si>
  <si>
    <t>39.480.000</t>
  </si>
  <si>
    <t>36.634.998</t>
  </si>
  <si>
    <t>37.980.000</t>
  </si>
  <si>
    <t>37.964.703</t>
  </si>
  <si>
    <t>26.05.2023</t>
  </si>
  <si>
    <t>37.889.999</t>
  </si>
  <si>
    <t>39.169.998</t>
  </si>
  <si>
    <t>37.549.999</t>
  </si>
  <si>
    <t>38.945.999</t>
  </si>
  <si>
    <t>38.930.317</t>
  </si>
  <si>
    <t>30.05.2023</t>
  </si>
  <si>
    <t>40.595.001</t>
  </si>
  <si>
    <t>41.938.000</t>
  </si>
  <si>
    <t>39.949.001</t>
  </si>
  <si>
    <t>40.111.000</t>
  </si>
  <si>
    <t>40.094.845</t>
  </si>
  <si>
    <t>31.05.2023</t>
  </si>
  <si>
    <t>39.487.999</t>
  </si>
  <si>
    <t>40.294.998</t>
  </si>
  <si>
    <t>37.821.999</t>
  </si>
  <si>
    <t>37.834.000</t>
  </si>
  <si>
    <t>37.818.760</t>
  </si>
  <si>
    <t>01.06.2023</t>
  </si>
  <si>
    <t>38.488.998</t>
  </si>
  <si>
    <t>40.049.999</t>
  </si>
  <si>
    <t>38.340.000</t>
  </si>
  <si>
    <t>39.770.000</t>
  </si>
  <si>
    <t>39.753.983</t>
  </si>
  <si>
    <t>JUNE</t>
  </si>
  <si>
    <t>02.06.2023</t>
  </si>
  <si>
    <t>40.097.000</t>
  </si>
  <si>
    <t>40.500.000</t>
  </si>
  <si>
    <t>39.057.999</t>
  </si>
  <si>
    <t>39.327.000</t>
  </si>
  <si>
    <t>39.311.161</t>
  </si>
  <si>
    <t>05.06.2023</t>
  </si>
  <si>
    <t>38.909.000</t>
  </si>
  <si>
    <t>39.564.999</t>
  </si>
  <si>
    <t>38.707.001</t>
  </si>
  <si>
    <t>39.171.001</t>
  </si>
  <si>
    <t>39.155.220</t>
  </si>
  <si>
    <t>06.06.2023</t>
  </si>
  <si>
    <t>38.830.002</t>
  </si>
  <si>
    <t>39.160.000</t>
  </si>
  <si>
    <t>38.147.999</t>
  </si>
  <si>
    <t>38.653.999</t>
  </si>
  <si>
    <t>38.638.435</t>
  </si>
  <si>
    <t>07.06.2023</t>
  </si>
  <si>
    <t>38.915.001</t>
  </si>
  <si>
    <t>39.499.001</t>
  </si>
  <si>
    <t>37.355.999</t>
  </si>
  <si>
    <t>37.474.998</t>
  </si>
  <si>
    <t>37.463.779</t>
  </si>
  <si>
    <t>08.06.2023</t>
  </si>
  <si>
    <t>37.723.999</t>
  </si>
  <si>
    <t>38.863.998</t>
  </si>
  <si>
    <t>37.505.001</t>
  </si>
  <si>
    <t>38.509.998</t>
  </si>
  <si>
    <t>38.498.478</t>
  </si>
  <si>
    <t>09.06.2023</t>
  </si>
  <si>
    <t>39.036.999</t>
  </si>
  <si>
    <t>39.710.999</t>
  </si>
  <si>
    <t>38.567.001</t>
  </si>
  <si>
    <t>38.770.000</t>
  </si>
  <si>
    <t>38.758.396</t>
  </si>
  <si>
    <t>12.06.2023</t>
  </si>
  <si>
    <t>39.200.001</t>
  </si>
  <si>
    <t>39.529.999</t>
  </si>
  <si>
    <t>38.618.000</t>
  </si>
  <si>
    <t>39.481.998</t>
  </si>
  <si>
    <t>39.470.184</t>
  </si>
  <si>
    <t>13.06.2023</t>
  </si>
  <si>
    <t>40.186.001</t>
  </si>
  <si>
    <t>41.101.002</t>
  </si>
  <si>
    <t>39.740.002</t>
  </si>
  <si>
    <t>41.021.999</t>
  </si>
  <si>
    <t>41.009.724</t>
  </si>
  <si>
    <t>14.06.2023</t>
  </si>
  <si>
    <t>40.824.001</t>
  </si>
  <si>
    <t>43.000.000</t>
  </si>
  <si>
    <t>40.551.998</t>
  </si>
  <si>
    <t>42.997.002</t>
  </si>
  <si>
    <t>42.984.131</t>
  </si>
  <si>
    <t>15.06.2023</t>
  </si>
  <si>
    <t>42.602.001</t>
  </si>
  <si>
    <t>43.289.001</t>
  </si>
  <si>
    <t>42.146.999</t>
  </si>
  <si>
    <t>42.653.000</t>
  </si>
  <si>
    <t>42.640.236</t>
  </si>
  <si>
    <t>16.06.2023</t>
  </si>
  <si>
    <t>43.450.001</t>
  </si>
  <si>
    <t>43.721.001</t>
  </si>
  <si>
    <t>42.660.999</t>
  </si>
  <si>
    <t>42.692.001</t>
  </si>
  <si>
    <t>42.679.222</t>
  </si>
  <si>
    <t>20.06.2023</t>
  </si>
  <si>
    <t>42.998.001</t>
  </si>
  <si>
    <t>43.990.002</t>
  </si>
  <si>
    <t>42.674.000</t>
  </si>
  <si>
    <t>43.807.999</t>
  </si>
  <si>
    <t>43.794.884</t>
  </si>
  <si>
    <t>21.06.2023</t>
  </si>
  <si>
    <t>43.500.999</t>
  </si>
  <si>
    <t>43.615.002</t>
  </si>
  <si>
    <t>42.080.002</t>
  </si>
  <si>
    <t>43.044.998</t>
  </si>
  <si>
    <t>43.032.116</t>
  </si>
  <si>
    <t>22.06.2023</t>
  </si>
  <si>
    <t>42.252.998</t>
  </si>
  <si>
    <t>43.425.999</t>
  </si>
  <si>
    <t>42.234.001</t>
  </si>
  <si>
    <t>43.025.002</t>
  </si>
  <si>
    <t>43.012.123</t>
  </si>
  <si>
    <t>23.06.2023</t>
  </si>
  <si>
    <t>42.464.001</t>
  </si>
  <si>
    <t>42.808.998</t>
  </si>
  <si>
    <t>42.014.999</t>
  </si>
  <si>
    <t>42.209.000</t>
  </si>
  <si>
    <t>42.196.365</t>
  </si>
  <si>
    <t>26.06.2023</t>
  </si>
  <si>
    <t>42.460.999</t>
  </si>
  <si>
    <t>42.764.000</t>
  </si>
  <si>
    <t>40.099.998</t>
  </si>
  <si>
    <t>40.632.000</t>
  </si>
  <si>
    <t>40.619.839</t>
  </si>
  <si>
    <t>27.06.2023</t>
  </si>
  <si>
    <t>40.799.000</t>
  </si>
  <si>
    <t>41.939.999</t>
  </si>
  <si>
    <t>40.448.002</t>
  </si>
  <si>
    <t>41.875.999</t>
  </si>
  <si>
    <t>41.863.464</t>
  </si>
  <si>
    <t>28.06.2023</t>
  </si>
  <si>
    <t>40.660.000</t>
  </si>
  <si>
    <t>41.845.001</t>
  </si>
  <si>
    <t>40.518.002</t>
  </si>
  <si>
    <t>41.117.001</t>
  </si>
  <si>
    <t>41.104.694</t>
  </si>
  <si>
    <t>29.06.2023</t>
  </si>
  <si>
    <t>41.557.999</t>
  </si>
  <si>
    <t>41.599.998</t>
  </si>
  <si>
    <t>40.599.998</t>
  </si>
  <si>
    <t>40.821.999</t>
  </si>
  <si>
    <t>40.809.780</t>
  </si>
  <si>
    <t>30.06.2023</t>
  </si>
  <si>
    <t>41.680.000</t>
  </si>
  <si>
    <t>42.549.999</t>
  </si>
  <si>
    <t>41.500.999</t>
  </si>
  <si>
    <t>42.301.998</t>
  </si>
  <si>
    <t>42.289.337</t>
  </si>
  <si>
    <t>03.07.2023</t>
  </si>
  <si>
    <t>42.516.998</t>
  </si>
  <si>
    <t>42.897.999</t>
  </si>
  <si>
    <t>42.202.000</t>
  </si>
  <si>
    <t>42.412.998</t>
  </si>
  <si>
    <t>42.400.307</t>
  </si>
  <si>
    <t>JULY</t>
  </si>
  <si>
    <t>05.07.2023</t>
  </si>
  <si>
    <t>42.134.998</t>
  </si>
  <si>
    <t>43.176.998</t>
  </si>
  <si>
    <t>42.084.999</t>
  </si>
  <si>
    <t>42.317.001</t>
  </si>
  <si>
    <t>42.304.337</t>
  </si>
  <si>
    <t>06.07.2023</t>
  </si>
  <si>
    <t>41.844.002</t>
  </si>
  <si>
    <t>42.179.001</t>
  </si>
  <si>
    <t>41.346.001</t>
  </si>
  <si>
    <t>42.103.001</t>
  </si>
  <si>
    <t>42.090.397</t>
  </si>
  <si>
    <t>07.07.2023</t>
  </si>
  <si>
    <t>42.321.999</t>
  </si>
  <si>
    <t>43.214.001</t>
  </si>
  <si>
    <t>42.180.000</t>
  </si>
  <si>
    <t>42.502.998</t>
  </si>
  <si>
    <t>42.490.276</t>
  </si>
  <si>
    <t>10.07.2023</t>
  </si>
  <si>
    <t>42.657.001</t>
  </si>
  <si>
    <t>42.811.001</t>
  </si>
  <si>
    <t>41.648.998</t>
  </si>
  <si>
    <t>42.167.374</t>
  </si>
  <si>
    <t>11.07.2023</t>
  </si>
  <si>
    <t>42.480.999</t>
  </si>
  <si>
    <t>42.757.999</t>
  </si>
  <si>
    <t>42.067.001</t>
  </si>
  <si>
    <t>42.404.999</t>
  </si>
  <si>
    <t>42.392.307</t>
  </si>
  <si>
    <t>12.07.2023</t>
  </si>
  <si>
    <t>43.033.001</t>
  </si>
  <si>
    <t>43.935.001</t>
  </si>
  <si>
    <t>42.777.000</t>
  </si>
  <si>
    <t>43.902.000</t>
  </si>
  <si>
    <t>43.888.859</t>
  </si>
  <si>
    <t>13.07.2023</t>
  </si>
  <si>
    <t>44.518.002</t>
  </si>
  <si>
    <t>46.154.999</t>
  </si>
  <si>
    <t>44.492.001</t>
  </si>
  <si>
    <t>45.977.001</t>
  </si>
  <si>
    <t>45.963.238</t>
  </si>
  <si>
    <t>14.07.2023</t>
  </si>
  <si>
    <t>46.583.000</t>
  </si>
  <si>
    <t>48.088.001</t>
  </si>
  <si>
    <t>45.060.001</t>
  </si>
  <si>
    <t>45.469.002</t>
  </si>
  <si>
    <t>45.455.391</t>
  </si>
  <si>
    <t>17.07.2023</t>
  </si>
  <si>
    <t>46.289.001</t>
  </si>
  <si>
    <t>46.495.998</t>
  </si>
  <si>
    <t>45.262.001</t>
  </si>
  <si>
    <t>46.460.999</t>
  </si>
  <si>
    <t>46.447.094</t>
  </si>
  <si>
    <t>18.07.2023</t>
  </si>
  <si>
    <t>46.701.000</t>
  </si>
  <si>
    <t>47.896.000</t>
  </si>
  <si>
    <t>45.734.001</t>
  </si>
  <si>
    <t>47.493.999</t>
  </si>
  <si>
    <t>47.479.786</t>
  </si>
  <si>
    <t>19.07.2023</t>
  </si>
  <si>
    <t>47.464.001</t>
  </si>
  <si>
    <t>47.818.001</t>
  </si>
  <si>
    <t>46.742.001</t>
  </si>
  <si>
    <t>47.077.000</t>
  </si>
  <si>
    <t>47.062.908</t>
  </si>
  <si>
    <t>20.07.2023</t>
  </si>
  <si>
    <t>46.507.000</t>
  </si>
  <si>
    <t>47.087.002</t>
  </si>
  <si>
    <t>45.062.000</t>
  </si>
  <si>
    <t>45.520.000</t>
  </si>
  <si>
    <t>45.506.374</t>
  </si>
  <si>
    <t>21.07.2023</t>
  </si>
  <si>
    <t>45.787.998</t>
  </si>
  <si>
    <t>45.866.001</t>
  </si>
  <si>
    <t>44.099.998</t>
  </si>
  <si>
    <t>44.308.998</t>
  </si>
  <si>
    <t>44.295.734</t>
  </si>
  <si>
    <t>24.07.2023</t>
  </si>
  <si>
    <t>44.730.999</t>
  </si>
  <si>
    <t>45.109.001</t>
  </si>
  <si>
    <t>44.040.001</t>
  </si>
  <si>
    <t>44.612.000</t>
  </si>
  <si>
    <t>44.598.648</t>
  </si>
  <si>
    <t>25.07.2023</t>
  </si>
  <si>
    <t>44.941.002</t>
  </si>
  <si>
    <t>46.182.999</t>
  </si>
  <si>
    <t>44.923.000</t>
  </si>
  <si>
    <t>45.679.001</t>
  </si>
  <si>
    <t>45.665.325</t>
  </si>
  <si>
    <t>26.07.2023</t>
  </si>
  <si>
    <t>46.021.000</t>
  </si>
  <si>
    <t>46.053.001</t>
  </si>
  <si>
    <t>44.630.001</t>
  </si>
  <si>
    <t>45.452.000</t>
  </si>
  <si>
    <t>45.438.396</t>
  </si>
  <si>
    <t>27.07.2023</t>
  </si>
  <si>
    <t>46.519.001</t>
  </si>
  <si>
    <t>47.395.000</t>
  </si>
  <si>
    <t>45.750.000</t>
  </si>
  <si>
    <t>45.900.002</t>
  </si>
  <si>
    <t>45.886.265</t>
  </si>
  <si>
    <t>28.07.2023</t>
  </si>
  <si>
    <t>46.667.999</t>
  </si>
  <si>
    <t>47.027.000</t>
  </si>
  <si>
    <t>46.381.001</t>
  </si>
  <si>
    <t>46.750.000</t>
  </si>
  <si>
    <t>46.736.008</t>
  </si>
  <si>
    <t>31.07.2023</t>
  </si>
  <si>
    <t>46.754.002</t>
  </si>
  <si>
    <t>47.130.001</t>
  </si>
  <si>
    <t>46.506.001</t>
  </si>
  <si>
    <t>46.729.000</t>
  </si>
  <si>
    <t>46.715.015</t>
  </si>
  <si>
    <t>01.08.2023</t>
  </si>
  <si>
    <t>46.459.999</t>
  </si>
  <si>
    <t>46.900.002</t>
  </si>
  <si>
    <t>46.027.000</t>
  </si>
  <si>
    <t>46.493.080</t>
  </si>
  <si>
    <t>AUGUST</t>
  </si>
  <si>
    <t>02.08.2023</t>
  </si>
  <si>
    <t>45.831.001</t>
  </si>
  <si>
    <t>45.840.000</t>
  </si>
  <si>
    <t>43.387.001</t>
  </si>
  <si>
    <t>44.269.001</t>
  </si>
  <si>
    <t>44.255.753</t>
  </si>
  <si>
    <t>03.08.2023</t>
  </si>
  <si>
    <t>43.799.999</t>
  </si>
  <si>
    <t>45.118.000</t>
  </si>
  <si>
    <t>44.514.999</t>
  </si>
  <si>
    <t>44.501.678</t>
  </si>
  <si>
    <t>04.08.2023</t>
  </si>
  <si>
    <t>44.985.001</t>
  </si>
  <si>
    <t>45.641.998</t>
  </si>
  <si>
    <t>44.393.002</t>
  </si>
  <si>
    <t>44.680.000</t>
  </si>
  <si>
    <t>44.666.626</t>
  </si>
  <si>
    <t>07.08.2023</t>
  </si>
  <si>
    <t>45.111.000</t>
  </si>
  <si>
    <t>45.540.001</t>
  </si>
  <si>
    <t>44.563.000</t>
  </si>
  <si>
    <t>45.417.000</t>
  </si>
  <si>
    <t>45.403.404</t>
  </si>
  <si>
    <t>08.08.2023</t>
  </si>
  <si>
    <t>44.853.001</t>
  </si>
  <si>
    <t>45.242.001</t>
  </si>
  <si>
    <t>44.056.000</t>
  </si>
  <si>
    <t>44.664.001</t>
  </si>
  <si>
    <t>44.650.635</t>
  </si>
  <si>
    <t>09.08.2023</t>
  </si>
  <si>
    <t>44.273.998</t>
  </si>
  <si>
    <t>44.312.000</t>
  </si>
  <si>
    <t>42.133.999</t>
  </si>
  <si>
    <t>42.554.001</t>
  </si>
  <si>
    <t>42.541.264</t>
  </si>
  <si>
    <t>10.08.2023</t>
  </si>
  <si>
    <t>42.160.000</t>
  </si>
  <si>
    <t>43.574.001</t>
  </si>
  <si>
    <t>41.834.999</t>
  </si>
  <si>
    <t>42.388.000</t>
  </si>
  <si>
    <t>42.375.313</t>
  </si>
  <si>
    <t>11.08.2023</t>
  </si>
  <si>
    <t>41.750.999</t>
  </si>
  <si>
    <t>42.018.002</t>
  </si>
  <si>
    <t>40.639.000</t>
  </si>
  <si>
    <t>40.855.000</t>
  </si>
  <si>
    <t>40.842.770</t>
  </si>
  <si>
    <t>14.08.2023</t>
  </si>
  <si>
    <t>40.486.000</t>
  </si>
  <si>
    <t>40.311.001</t>
  </si>
  <si>
    <t>43.752.998</t>
  </si>
  <si>
    <t>43.739.902</t>
  </si>
  <si>
    <t>15.08.2023</t>
  </si>
  <si>
    <t>44.560.001</t>
  </si>
  <si>
    <t>45.268.002</t>
  </si>
  <si>
    <t>43.709.999</t>
  </si>
  <si>
    <t>43.939.999</t>
  </si>
  <si>
    <t>43.926.846</t>
  </si>
  <si>
    <t>16.08.2023</t>
  </si>
  <si>
    <t>44.520.000</t>
  </si>
  <si>
    <t>44.674.999</t>
  </si>
  <si>
    <t>43.405.998</t>
  </si>
  <si>
    <t>43.486.000</t>
  </si>
  <si>
    <t>43.472.984</t>
  </si>
  <si>
    <t>17.08.2023</t>
  </si>
  <si>
    <t>43.970.001</t>
  </si>
  <si>
    <t>44.062.000</t>
  </si>
  <si>
    <t>43.000.999</t>
  </si>
  <si>
    <t>43.344.002</t>
  </si>
  <si>
    <t>43.331.028</t>
  </si>
  <si>
    <t>18.08.2023</t>
  </si>
  <si>
    <t>42.634.998</t>
  </si>
  <si>
    <t>43.577.999</t>
  </si>
  <si>
    <t>41.660.000</t>
  </si>
  <si>
    <t>43.299.000</t>
  </si>
  <si>
    <t>43.286.041</t>
  </si>
  <si>
    <t>21.08.2023</t>
  </si>
  <si>
    <t>44.493.999</t>
  </si>
  <si>
    <t>47.064.999</t>
  </si>
  <si>
    <t>44.222.000</t>
  </si>
  <si>
    <t>46.966.999</t>
  </si>
  <si>
    <t>46.952.946</t>
  </si>
  <si>
    <t>22.08.2023</t>
  </si>
  <si>
    <t>48.134.998</t>
  </si>
  <si>
    <t>48.187.000</t>
  </si>
  <si>
    <t>45.333.000</t>
  </si>
  <si>
    <t>45.667.999</t>
  </si>
  <si>
    <t>45.654.335</t>
  </si>
  <si>
    <t>23.08.2023</t>
  </si>
  <si>
    <t>47.200.001</t>
  </si>
  <si>
    <t>45.208.000</t>
  </si>
  <si>
    <t>47.116.001</t>
  </si>
  <si>
    <t>47.101.902</t>
  </si>
  <si>
    <t>24.08.2023</t>
  </si>
  <si>
    <t>50.216.000</t>
  </si>
  <si>
    <t>50.265.999</t>
  </si>
  <si>
    <t>47.159.000</t>
  </si>
  <si>
    <t>47.162.998</t>
  </si>
  <si>
    <t>47.148.884</t>
  </si>
  <si>
    <t>25.08.2023</t>
  </si>
  <si>
    <t>47.012.001</t>
  </si>
  <si>
    <t>47.805.000</t>
  </si>
  <si>
    <t>45.023.998</t>
  </si>
  <si>
    <t>46.018.002</t>
  </si>
  <si>
    <t>46.004.227</t>
  </si>
  <si>
    <t>28.08.2023</t>
  </si>
  <si>
    <t>46.481.998</t>
  </si>
  <si>
    <t>46.980.000</t>
  </si>
  <si>
    <t>44.888.000</t>
  </si>
  <si>
    <t>46.834.999</t>
  </si>
  <si>
    <t>46.820.984</t>
  </si>
  <si>
    <t>29.08.2023</t>
  </si>
  <si>
    <t>46.666.000</t>
  </si>
  <si>
    <t>49.081.001</t>
  </si>
  <si>
    <t>46.390.999</t>
  </si>
  <si>
    <t>48.784.000</t>
  </si>
  <si>
    <t>48.769.402</t>
  </si>
  <si>
    <t>30.08.2023</t>
  </si>
  <si>
    <t>49.043.999</t>
  </si>
  <si>
    <t>49.926.998</t>
  </si>
  <si>
    <t>48.424.999</t>
  </si>
  <si>
    <t>49.264.000</t>
  </si>
  <si>
    <t>49.249.252</t>
  </si>
  <si>
    <t>31.08.2023</t>
  </si>
  <si>
    <t>49.380.001</t>
  </si>
  <si>
    <t>49.743.999</t>
  </si>
  <si>
    <t>48.958.000</t>
  </si>
  <si>
    <t>49.355.000</t>
  </si>
  <si>
    <t>49.340.225</t>
  </si>
  <si>
    <t>01.09.2023</t>
  </si>
  <si>
    <t>49.762.001</t>
  </si>
  <si>
    <t>49.799.999</t>
  </si>
  <si>
    <t>48.141.998</t>
  </si>
  <si>
    <t>48.508.999</t>
  </si>
  <si>
    <t>48.494.484</t>
  </si>
  <si>
    <t>SEPTEMBER</t>
  </si>
  <si>
    <t>05.09.2023</t>
  </si>
  <si>
    <t>48.223.000</t>
  </si>
  <si>
    <t>48.851.002</t>
  </si>
  <si>
    <t>47.860.001</t>
  </si>
  <si>
    <t>48.548.000</t>
  </si>
  <si>
    <t>48.533.470</t>
  </si>
  <si>
    <t>06.09.2023</t>
  </si>
  <si>
    <t>48.441.002</t>
  </si>
  <si>
    <t>48.549.000</t>
  </si>
  <si>
    <t>46.580.002</t>
  </si>
  <si>
    <t>47.061.001</t>
  </si>
  <si>
    <t>47.050.789</t>
  </si>
  <si>
    <t>07.09.2023</t>
  </si>
  <si>
    <t>45.525.002</t>
  </si>
  <si>
    <t>46.344.002</t>
  </si>
  <si>
    <t>45.152.000</t>
  </si>
  <si>
    <t>46.241.001</t>
  </si>
  <si>
    <t>46.230.965</t>
  </si>
  <si>
    <t>08.09.2023</t>
  </si>
  <si>
    <t>45.942.001</t>
  </si>
  <si>
    <t>46.605.999</t>
  </si>
  <si>
    <t>45.271.000</t>
  </si>
  <si>
    <t>45.571.999</t>
  </si>
  <si>
    <t>45.562.115</t>
  </si>
  <si>
    <t>11.09.2023</t>
  </si>
  <si>
    <t>46.147.999</t>
  </si>
  <si>
    <t>46.162.998</t>
  </si>
  <si>
    <t>45.178.001</t>
  </si>
  <si>
    <t>45.168.201</t>
  </si>
  <si>
    <t>12.09.2023</t>
  </si>
  <si>
    <t>44.737.999</t>
  </si>
  <si>
    <t>45.673.000</t>
  </si>
  <si>
    <t>44.530.998</t>
  </si>
  <si>
    <t>44.869.999</t>
  </si>
  <si>
    <t>44.860.264</t>
  </si>
  <si>
    <t>13.09.2023</t>
  </si>
  <si>
    <t>44.599.998</t>
  </si>
  <si>
    <t>45.930.000</t>
  </si>
  <si>
    <t>44.502.998</t>
  </si>
  <si>
    <t>45.485.001</t>
  </si>
  <si>
    <t>45.475.136</t>
  </si>
  <si>
    <t>14.09.2023</t>
  </si>
  <si>
    <t>45.950.001</t>
  </si>
  <si>
    <t>45.987.000</t>
  </si>
  <si>
    <t>45.131.001</t>
  </si>
  <si>
    <t>45.581.001</t>
  </si>
  <si>
    <t>45.571.117</t>
  </si>
  <si>
    <t>15.09.2023</t>
  </si>
  <si>
    <t>45.341.000</t>
  </si>
  <si>
    <t>45.598.999</t>
  </si>
  <si>
    <t>43.900.002</t>
  </si>
  <si>
    <t>43.890.476</t>
  </si>
  <si>
    <t>18.09.2023</t>
  </si>
  <si>
    <t>42.748.001</t>
  </si>
  <si>
    <t>44.242.001</t>
  </si>
  <si>
    <t>42.000.000</t>
  </si>
  <si>
    <t>43.966.000</t>
  </si>
  <si>
    <t>43.956.459</t>
  </si>
  <si>
    <t>19.09.2023</t>
  </si>
  <si>
    <t>43.833.000</t>
  </si>
  <si>
    <t>43.001.999</t>
  </si>
  <si>
    <t>43.520.000</t>
  </si>
  <si>
    <t>43.510.559</t>
  </si>
  <si>
    <t>20.09.2023</t>
  </si>
  <si>
    <t>43.599.998</t>
  </si>
  <si>
    <t>43.903.000</t>
  </si>
  <si>
    <t>42.223.000</t>
  </si>
  <si>
    <t>42.238.998</t>
  </si>
  <si>
    <t>42.229.839</t>
  </si>
  <si>
    <t>21.09.2023</t>
  </si>
  <si>
    <t>41.583.000</t>
  </si>
  <si>
    <t>42.099.998</t>
  </si>
  <si>
    <t>40.980.000</t>
  </si>
  <si>
    <t>41.016.998</t>
  </si>
  <si>
    <t>41.008.102</t>
  </si>
  <si>
    <t>22.09.2023</t>
  </si>
  <si>
    <t>41.571.999</t>
  </si>
  <si>
    <t>42.115.002</t>
  </si>
  <si>
    <t>41.230.999</t>
  </si>
  <si>
    <t>41.610.001</t>
  </si>
  <si>
    <t>41.600.971</t>
  </si>
  <si>
    <t>25.09.2023</t>
  </si>
  <si>
    <t>41.591.000</t>
  </si>
  <si>
    <t>42.535.999</t>
  </si>
  <si>
    <t>41.176.998</t>
  </si>
  <si>
    <t>42.222.000</t>
  </si>
  <si>
    <t>42.212.841</t>
  </si>
  <si>
    <t>26.09.2023</t>
  </si>
  <si>
    <t>42.000.999</t>
  </si>
  <si>
    <t>42.820.000</t>
  </si>
  <si>
    <t>41.654.999</t>
  </si>
  <si>
    <t>41.910.999</t>
  </si>
  <si>
    <t>41.901.909</t>
  </si>
  <si>
    <t>27.09.2023</t>
  </si>
  <si>
    <t>42.330.002</t>
  </si>
  <si>
    <t>42.872.002</t>
  </si>
  <si>
    <t>41.629.002</t>
  </si>
  <si>
    <t>42.467.999</t>
  </si>
  <si>
    <t>42.458.786</t>
  </si>
  <si>
    <t>28.09.2023</t>
  </si>
  <si>
    <t>42.459.999</t>
  </si>
  <si>
    <t>43.445.999</t>
  </si>
  <si>
    <t>43.089.001</t>
  </si>
  <si>
    <t>43.079.651</t>
  </si>
  <si>
    <t>29.09.2023</t>
  </si>
  <si>
    <t>43.827.000</t>
  </si>
  <si>
    <t>44.144.001</t>
  </si>
  <si>
    <t>43.306.999</t>
  </si>
  <si>
    <t>43.499.001</t>
  </si>
  <si>
    <t>43.489.563</t>
  </si>
  <si>
    <t>02.10.2023</t>
  </si>
  <si>
    <t>44.029.999</t>
  </si>
  <si>
    <t>45.174.999</t>
  </si>
  <si>
    <t>43.861.000</t>
  </si>
  <si>
    <t>44.782.001</t>
  </si>
  <si>
    <t>44.772.285</t>
  </si>
  <si>
    <t>OCTOBER</t>
  </si>
  <si>
    <t>03.10.2023</t>
  </si>
  <si>
    <t>44.807.999</t>
  </si>
  <si>
    <t>45.130.001</t>
  </si>
  <si>
    <t>43.245.998</t>
  </si>
  <si>
    <t>43.516.998</t>
  </si>
  <si>
    <t>43.507.557</t>
  </si>
  <si>
    <t>04.10.2023</t>
  </si>
  <si>
    <t>43.742.001</t>
  </si>
  <si>
    <t>44.143.002</t>
  </si>
  <si>
    <t>43.292.000</t>
  </si>
  <si>
    <t>44.041.000</t>
  </si>
  <si>
    <t>44.031.448</t>
  </si>
  <si>
    <t>05.10.2023</t>
  </si>
  <si>
    <t>44.049.999</t>
  </si>
  <si>
    <t>44.900.002</t>
  </si>
  <si>
    <t>43.888.000</t>
  </si>
  <si>
    <t>44.688.000</t>
  </si>
  <si>
    <t>44.678.307</t>
  </si>
  <si>
    <t>06.10.2023</t>
  </si>
  <si>
    <t>44.193.001</t>
  </si>
  <si>
    <t>45.789.001</t>
  </si>
  <si>
    <t>44.026.001</t>
  </si>
  <si>
    <t>45.762.001</t>
  </si>
  <si>
    <t>45.752.071</t>
  </si>
  <si>
    <t>09.10.2023</t>
  </si>
  <si>
    <t>44.841.999</t>
  </si>
  <si>
    <t>45.605.000</t>
  </si>
  <si>
    <t>44.368.000</t>
  </si>
  <si>
    <t>45.272.999</t>
  </si>
  <si>
    <t>45.263.176</t>
  </si>
  <si>
    <t>10.10.2023</t>
  </si>
  <si>
    <t>45.310.001</t>
  </si>
  <si>
    <t>46.258.999</t>
  </si>
  <si>
    <t>45.088.001</t>
  </si>
  <si>
    <t>45.798.000</t>
  </si>
  <si>
    <t>45.788.067</t>
  </si>
  <si>
    <t>11.10.2023</t>
  </si>
  <si>
    <t>46.195.999</t>
  </si>
  <si>
    <t>46.859.001</t>
  </si>
  <si>
    <t>46.049.999</t>
  </si>
  <si>
    <t>46.806.000</t>
  </si>
  <si>
    <t>46.795.845</t>
  </si>
  <si>
    <t>12.10.2023</t>
  </si>
  <si>
    <t>46.777.000</t>
  </si>
  <si>
    <t>47.609.001</t>
  </si>
  <si>
    <t>46.330.002</t>
  </si>
  <si>
    <t>46.945.000</t>
  </si>
  <si>
    <t>46.934.814</t>
  </si>
  <si>
    <t>13.10.2023</t>
  </si>
  <si>
    <t>46.959.999</t>
  </si>
  <si>
    <t>45.279.999</t>
  </si>
  <si>
    <t>45.460.999</t>
  </si>
  <si>
    <t>45.451.134</t>
  </si>
  <si>
    <t>16.10.2023</t>
  </si>
  <si>
    <t>45.063.000</t>
  </si>
  <si>
    <t>46.224.998</t>
  </si>
  <si>
    <t>44.911.999</t>
  </si>
  <si>
    <t>46.095.001</t>
  </si>
  <si>
    <t>46.085.003</t>
  </si>
  <si>
    <t>17.10.2023</t>
  </si>
  <si>
    <t>44.000.000</t>
  </si>
  <si>
    <t>44.754.002</t>
  </si>
  <si>
    <t>42.480.000</t>
  </si>
  <si>
    <t>43.938.000</t>
  </si>
  <si>
    <t>43.928.467</t>
  </si>
  <si>
    <t>18.10.2023</t>
  </si>
  <si>
    <t>42.591.000</t>
  </si>
  <si>
    <t>43.219.002</t>
  </si>
  <si>
    <t>41.825.001</t>
  </si>
  <si>
    <t>42.195.999</t>
  </si>
  <si>
    <t>42.186.844</t>
  </si>
  <si>
    <t>19.10.2023</t>
  </si>
  <si>
    <t>43.297.001</t>
  </si>
  <si>
    <t>41.882.000</t>
  </si>
  <si>
    <t>42.101.002</t>
  </si>
  <si>
    <t>42.091.869</t>
  </si>
  <si>
    <t>20.10.2023</t>
  </si>
  <si>
    <t>41.889.999</t>
  </si>
  <si>
    <t>42.470.001</t>
  </si>
  <si>
    <t>41.077.999</t>
  </si>
  <si>
    <t>41.387.001</t>
  </si>
  <si>
    <t>41.378.021</t>
  </si>
  <si>
    <t>23.10.2023</t>
  </si>
  <si>
    <t>41.229.000</t>
  </si>
  <si>
    <t>43.248.001</t>
  </si>
  <si>
    <t>40.945.000</t>
  </si>
  <si>
    <t>42.974.998</t>
  </si>
  <si>
    <t>42.965.679</t>
  </si>
  <si>
    <t>24.10.2023</t>
  </si>
  <si>
    <t>43.077.000</t>
  </si>
  <si>
    <t>43.696.999</t>
  </si>
  <si>
    <t>42.691.002</t>
  </si>
  <si>
    <t>43.662.998</t>
  </si>
  <si>
    <t>43.653.526</t>
  </si>
  <si>
    <t>25.10.2023</t>
  </si>
  <si>
    <t>43.397.999</t>
  </si>
  <si>
    <t>43.650.002</t>
  </si>
  <si>
    <t>41.555.000</t>
  </si>
  <si>
    <t>41.778.999</t>
  </si>
  <si>
    <t>41.769.932</t>
  </si>
  <si>
    <t>26.10.2023</t>
  </si>
  <si>
    <t>41.853.001</t>
  </si>
  <si>
    <t>42.256.001</t>
  </si>
  <si>
    <t>39.880.001</t>
  </si>
  <si>
    <t>40.326.000</t>
  </si>
  <si>
    <t>40.317.253</t>
  </si>
  <si>
    <t>27.10.2023</t>
  </si>
  <si>
    <t>41.130.001</t>
  </si>
  <si>
    <t>41.206.001</t>
  </si>
  <si>
    <t>40.014.999</t>
  </si>
  <si>
    <t>40.491.215</t>
  </si>
  <si>
    <t>30.10.2023</t>
  </si>
  <si>
    <t>41.087.002</t>
  </si>
  <si>
    <t>41.765.999</t>
  </si>
  <si>
    <t>40.480.999</t>
  </si>
  <si>
    <t>41.160.999</t>
  </si>
  <si>
    <t>41.152.069</t>
  </si>
  <si>
    <t>31.10.2023</t>
  </si>
  <si>
    <t>40.450.001</t>
  </si>
  <si>
    <t>40.879.002</t>
  </si>
  <si>
    <t>39.230.000</t>
  </si>
  <si>
    <t>40.779.999</t>
  </si>
  <si>
    <t>40.771.152</t>
  </si>
  <si>
    <t>01.11.2023</t>
  </si>
  <si>
    <t>40.883.999</t>
  </si>
  <si>
    <t>42.381.001</t>
  </si>
  <si>
    <t>40.868.999</t>
  </si>
  <si>
    <t>42.325.001</t>
  </si>
  <si>
    <t>42.315.823</t>
  </si>
  <si>
    <t>NOVEMBER</t>
  </si>
  <si>
    <t>02.11.2023</t>
  </si>
  <si>
    <t>43.327.999</t>
  </si>
  <si>
    <t>43.883.999</t>
  </si>
  <si>
    <t>42.894.001</t>
  </si>
  <si>
    <t>43.506.001</t>
  </si>
  <si>
    <t>43.496.559</t>
  </si>
  <si>
    <t>03.11.2023</t>
  </si>
  <si>
    <t>44.020.000</t>
  </si>
  <si>
    <t>45.308.998</t>
  </si>
  <si>
    <t>43.723.000</t>
  </si>
  <si>
    <t>45.005.001</t>
  </si>
  <si>
    <t>44.995.239</t>
  </si>
  <si>
    <t>06.11.2023</t>
  </si>
  <si>
    <t>45.285.000</t>
  </si>
  <si>
    <t>45.935.001</t>
  </si>
  <si>
    <t>44.898.998</t>
  </si>
  <si>
    <t>45.750.999</t>
  </si>
  <si>
    <t>45.741.077</t>
  </si>
  <si>
    <t>07.11.2023</t>
  </si>
  <si>
    <t>45.719.002</t>
  </si>
  <si>
    <t>46.217.999</t>
  </si>
  <si>
    <t>45.158.001</t>
  </si>
  <si>
    <t>45.955.002</t>
  </si>
  <si>
    <t>45.945.034</t>
  </si>
  <si>
    <t>08.11.2023</t>
  </si>
  <si>
    <t>46.099.998</t>
  </si>
  <si>
    <t>46.867.001</t>
  </si>
  <si>
    <t>45.967.999</t>
  </si>
  <si>
    <t>46.574.001</t>
  </si>
  <si>
    <t>46.563.896</t>
  </si>
  <si>
    <t>09.11.2023</t>
  </si>
  <si>
    <t>47.466.999</t>
  </si>
  <si>
    <t>48.230.000</t>
  </si>
  <si>
    <t>46.950.001</t>
  </si>
  <si>
    <t>46.939.816</t>
  </si>
  <si>
    <t>10.11.2023</t>
  </si>
  <si>
    <t>47.500.000</t>
  </si>
  <si>
    <t>48.472.000</t>
  </si>
  <si>
    <t>47.283.001</t>
  </si>
  <si>
    <t>48.334.999</t>
  </si>
  <si>
    <t>48.324.512</t>
  </si>
  <si>
    <t>13.11.2023</t>
  </si>
  <si>
    <t>48.320.000</t>
  </si>
  <si>
    <t>49.116.001</t>
  </si>
  <si>
    <t>48.098.999</t>
  </si>
  <si>
    <t>48.619.999</t>
  </si>
  <si>
    <t>48.609.451</t>
  </si>
  <si>
    <t>14.11.2023</t>
  </si>
  <si>
    <t>49.680.000</t>
  </si>
  <si>
    <t>49.834.000</t>
  </si>
  <si>
    <t>49.040.001</t>
  </si>
  <si>
    <t>49.655.998</t>
  </si>
  <si>
    <t>49.645.226</t>
  </si>
  <si>
    <t>15.11.2023</t>
  </si>
  <si>
    <t>49.935.001</t>
  </si>
  <si>
    <t>49.959.999</t>
  </si>
  <si>
    <t>48.200.001</t>
  </si>
  <si>
    <t>48.888.000</t>
  </si>
  <si>
    <t>48.877.392</t>
  </si>
  <si>
    <t>16.11.2023</t>
  </si>
  <si>
    <t>48.679.001</t>
  </si>
  <si>
    <t>49.525.002</t>
  </si>
  <si>
    <t>48.330.002</t>
  </si>
  <si>
    <t>49.480.000</t>
  </si>
  <si>
    <t>49.469.269</t>
  </si>
  <si>
    <t>17.11.2023</t>
  </si>
  <si>
    <t>49.523.998</t>
  </si>
  <si>
    <t>49.716.999</t>
  </si>
  <si>
    <t>49.007.000</t>
  </si>
  <si>
    <t>49.298.000</t>
  </si>
  <si>
    <t>49.287.308</t>
  </si>
  <si>
    <t>20.11.2023</t>
  </si>
  <si>
    <t>49.312.000</t>
  </si>
  <si>
    <t>50.548.000</t>
  </si>
  <si>
    <t>49.181.000</t>
  </si>
  <si>
    <t>50.409.000</t>
  </si>
  <si>
    <t>50.398.064</t>
  </si>
  <si>
    <t>21.11.2023</t>
  </si>
  <si>
    <t>50.125.999</t>
  </si>
  <si>
    <t>50.516.998</t>
  </si>
  <si>
    <t>49.222.000</t>
  </si>
  <si>
    <t>49.944.000</t>
  </si>
  <si>
    <t>49.933.167</t>
  </si>
  <si>
    <t>22.11.2023</t>
  </si>
  <si>
    <t>49.852.001</t>
  </si>
  <si>
    <t>50.334.999</t>
  </si>
  <si>
    <t>47.689.999</t>
  </si>
  <si>
    <t>48.716.000</t>
  </si>
  <si>
    <t>48.705.429</t>
  </si>
  <si>
    <t>24.11.2023</t>
  </si>
  <si>
    <t>48.470.001</t>
  </si>
  <si>
    <t>48.921.001</t>
  </si>
  <si>
    <t>47.744.999</t>
  </si>
  <si>
    <t>47.776.001</t>
  </si>
  <si>
    <t>47.765.636</t>
  </si>
  <si>
    <t>27.11.2023</t>
  </si>
  <si>
    <t>47.799.999</t>
  </si>
  <si>
    <t>48.529.999</t>
  </si>
  <si>
    <t>47.652.000</t>
  </si>
  <si>
    <t>48.242.001</t>
  </si>
  <si>
    <t>48.231.533</t>
  </si>
  <si>
    <t>28.11.2023</t>
  </si>
  <si>
    <t>48.236.000</t>
  </si>
  <si>
    <t>48.323.002</t>
  </si>
  <si>
    <t>47.473.000</t>
  </si>
  <si>
    <t>47.820.999</t>
  </si>
  <si>
    <t>47.810.623</t>
  </si>
  <si>
    <t>29.11.2023</t>
  </si>
  <si>
    <t>48.379.002</t>
  </si>
  <si>
    <t>48.762.001</t>
  </si>
  <si>
    <t>48.139.999</t>
  </si>
  <si>
    <t>48.129.555</t>
  </si>
  <si>
    <t>30.11.2023</t>
  </si>
  <si>
    <t>48.023.998</t>
  </si>
  <si>
    <t>48.110.001</t>
  </si>
  <si>
    <t>46.422.001</t>
  </si>
  <si>
    <t>46.770.000</t>
  </si>
  <si>
    <t>46.759.853</t>
  </si>
  <si>
    <t>01.12.2023</t>
  </si>
  <si>
    <t>46.525.002</t>
  </si>
  <si>
    <t>46.187.000</t>
  </si>
  <si>
    <t>46.764.999</t>
  </si>
  <si>
    <t>46.754.852</t>
  </si>
  <si>
    <t>DECEMBER</t>
  </si>
  <si>
    <t>04.12.2023</t>
  </si>
  <si>
    <t>46.077.000</t>
  </si>
  <si>
    <t>45.009.998</t>
  </si>
  <si>
    <t>45.509.998</t>
  </si>
  <si>
    <t>45.500.122</t>
  </si>
  <si>
    <t>05.12.2023</t>
  </si>
  <si>
    <t>45.466.000</t>
  </si>
  <si>
    <t>46.599.998</t>
  </si>
  <si>
    <t>46.566.002</t>
  </si>
  <si>
    <t>46.559.990</t>
  </si>
  <si>
    <t>06.12.2023</t>
  </si>
  <si>
    <t>47.215.000</t>
  </si>
  <si>
    <t>47.387.001</t>
  </si>
  <si>
    <t>45.411.999</t>
  </si>
  <si>
    <t>45.502.998</t>
  </si>
  <si>
    <t>45.497.128</t>
  </si>
  <si>
    <t>07.12.2023</t>
  </si>
  <si>
    <t>45.700.001</t>
  </si>
  <si>
    <t>46.629.002</t>
  </si>
  <si>
    <t>45.604.000</t>
  </si>
  <si>
    <t>46.596.001</t>
  </si>
  <si>
    <t>46.589.989</t>
  </si>
  <si>
    <t>08.12.2023</t>
  </si>
  <si>
    <t>46.595.001</t>
  </si>
  <si>
    <t>47.741.001</t>
  </si>
  <si>
    <t>46.549.999</t>
  </si>
  <si>
    <t>47.506.001</t>
  </si>
  <si>
    <t>47.499.870</t>
  </si>
  <si>
    <t>11.12.2023</t>
  </si>
  <si>
    <t>47.491.001</t>
  </si>
  <si>
    <t>47.530.998</t>
  </si>
  <si>
    <t>45.830.002</t>
  </si>
  <si>
    <t>46.626.999</t>
  </si>
  <si>
    <t>46.620.983</t>
  </si>
  <si>
    <t>12.12.2023</t>
  </si>
  <si>
    <t>46.046.001</t>
  </si>
  <si>
    <t>47.666.000</t>
  </si>
  <si>
    <t>47.657.001</t>
  </si>
  <si>
    <t>47.650.852</t>
  </si>
  <si>
    <t>13.12.2023</t>
  </si>
  <si>
    <t>47.629.002</t>
  </si>
  <si>
    <t>48.594.002</t>
  </si>
  <si>
    <t>47.608.002</t>
  </si>
  <si>
    <t>48.081.799</t>
  </si>
  <si>
    <t>14.12.2023</t>
  </si>
  <si>
    <t>48.389.999</t>
  </si>
  <si>
    <t>48.669.998</t>
  </si>
  <si>
    <t>47.422.001</t>
  </si>
  <si>
    <t>48.349.998</t>
  </si>
  <si>
    <t>48.343.758</t>
  </si>
  <si>
    <t>15.12.2023</t>
  </si>
  <si>
    <t>48.194.000</t>
  </si>
  <si>
    <t>49.403.999</t>
  </si>
  <si>
    <t>48.119.999</t>
  </si>
  <si>
    <t>48.889.999</t>
  </si>
  <si>
    <t>48.883.690</t>
  </si>
  <si>
    <t>18.12.2023</t>
  </si>
  <si>
    <t>49.400.002</t>
  </si>
  <si>
    <t>50.432.999</t>
  </si>
  <si>
    <t>49.150.002</t>
  </si>
  <si>
    <t>50.077.000</t>
  </si>
  <si>
    <t>50.070.538</t>
  </si>
  <si>
    <t>19.12.2023</t>
  </si>
  <si>
    <t>49.424.000</t>
  </si>
  <si>
    <t>49.700.001</t>
  </si>
  <si>
    <t>48.895.000</t>
  </si>
  <si>
    <t>49.604.000</t>
  </si>
  <si>
    <t>49.597.599</t>
  </si>
  <si>
    <t>20.12.2023</t>
  </si>
  <si>
    <t>49.654.999</t>
  </si>
  <si>
    <t>49.999.001</t>
  </si>
  <si>
    <t>48.098.000</t>
  </si>
  <si>
    <t>48.111.000</t>
  </si>
  <si>
    <t>48.104.790</t>
  </si>
  <si>
    <t>21.12.2023</t>
  </si>
  <si>
    <t>48.811.001</t>
  </si>
  <si>
    <t>49.095.001</t>
  </si>
  <si>
    <t>48.418.999</t>
  </si>
  <si>
    <t>48.990.002</t>
  </si>
  <si>
    <t>48.983.681</t>
  </si>
  <si>
    <t>22.12.2023</t>
  </si>
  <si>
    <t>49.195.000</t>
  </si>
  <si>
    <t>49.382.999</t>
  </si>
  <si>
    <t>48.466.999</t>
  </si>
  <si>
    <t>48.830.002</t>
  </si>
  <si>
    <t>48.823.704</t>
  </si>
  <si>
    <t>26.12.2023</t>
  </si>
  <si>
    <t>48.967.999</t>
  </si>
  <si>
    <t>49.599.998</t>
  </si>
  <si>
    <t>48.959.999</t>
  </si>
  <si>
    <t>49.278.999</t>
  </si>
  <si>
    <t>49.272.640</t>
  </si>
  <si>
    <t>27.12.2023</t>
  </si>
  <si>
    <t>49.511.002</t>
  </si>
  <si>
    <t>49.084.999</t>
  </si>
  <si>
    <t>49.417.000</t>
  </si>
  <si>
    <t>49.410.622</t>
  </si>
  <si>
    <t>28.12.2023</t>
  </si>
  <si>
    <t>49.643.002</t>
  </si>
  <si>
    <t>49.883.999</t>
  </si>
  <si>
    <t>49.411.999</t>
  </si>
  <si>
    <t>49.521.999</t>
  </si>
  <si>
    <t>49.515.610</t>
  </si>
  <si>
    <t>29.12.2023</t>
  </si>
  <si>
    <t>49.813.000</t>
  </si>
  <si>
    <t>49.997.002</t>
  </si>
  <si>
    <t>48.750.999</t>
  </si>
  <si>
    <t>DATE</t>
  </si>
  <si>
    <t>OPEN values</t>
  </si>
  <si>
    <t>CLOSE values</t>
  </si>
  <si>
    <t>ADJ CLOSE values</t>
  </si>
  <si>
    <t>TREND</t>
  </si>
  <si>
    <t>AVERAGE &amp; MEDIAN VALUES</t>
  </si>
  <si>
    <t>MINIMUM &amp; MAXIM VALUES</t>
  </si>
  <si>
    <t>DATE:</t>
  </si>
  <si>
    <t>TREND ANALYSIS</t>
  </si>
  <si>
    <t>VALUE INCREASE SINCE BEGINING OF THE YEAR</t>
  </si>
  <si>
    <t>Average OPEN:</t>
  </si>
  <si>
    <t>Max OPEN:</t>
  </si>
  <si>
    <t>DAYS OF TRADING:</t>
  </si>
  <si>
    <t>Median OPEN:</t>
  </si>
  <si>
    <t>Min OPEN:</t>
  </si>
  <si>
    <t>DAYS OF GROWTH:</t>
  </si>
  <si>
    <t>DAYS OF DECLINE:</t>
  </si>
  <si>
    <t>Average CLOSE:</t>
  </si>
  <si>
    <t>Max CLOSE:</t>
  </si>
  <si>
    <t>Median CLOSE:</t>
  </si>
  <si>
    <t>Min CLOSE:</t>
  </si>
  <si>
    <t>GROWTH DAYS REPORT:</t>
  </si>
  <si>
    <t>DECLINING DAYS REPORT:</t>
  </si>
  <si>
    <t>Average ADJ CLOSE:</t>
  </si>
  <si>
    <t>Max ADJ CLOSE:</t>
  </si>
  <si>
    <t>Median ADJ CLOSE:</t>
  </si>
  <si>
    <t>Min ADJ CLOSE:</t>
  </si>
  <si>
    <t>LOW values</t>
  </si>
  <si>
    <t>HIGH values</t>
  </si>
  <si>
    <t>HIGH VALUES CALCULATION</t>
  </si>
  <si>
    <t>TOP 5 HIGHEST VALUES</t>
  </si>
  <si>
    <t>AVERAGE:</t>
  </si>
  <si>
    <t>MEDIAN:</t>
  </si>
  <si>
    <t>MOD:</t>
  </si>
  <si>
    <t>VARIATION:</t>
  </si>
  <si>
    <t>STANDARD DEVIATION:</t>
  </si>
  <si>
    <t>LOW VALUES CALCULATION</t>
  </si>
  <si>
    <t>BOTTOM 5 LOWEST VALUE</t>
  </si>
  <si>
    <t>Volume of SHARES</t>
  </si>
  <si>
    <t>SHARES CALCULATION</t>
  </si>
  <si>
    <t>NUMBER IN MILLIONS</t>
  </si>
  <si>
    <t>DIF. BETWEEN LARGEST AND SMALLEST NR OF SHARES</t>
  </si>
  <si>
    <t>TOTAL:</t>
  </si>
  <si>
    <t>*billions</t>
  </si>
  <si>
    <t>LARGEST NR OF SHARES</t>
  </si>
  <si>
    <t>millions</t>
  </si>
  <si>
    <t>SMALLEST NR OF SHARES</t>
  </si>
  <si>
    <t>Grand Total</t>
  </si>
  <si>
    <t>AVERAGE of OPEN</t>
  </si>
  <si>
    <t>MIN of OPEN</t>
  </si>
  <si>
    <t>MAX of OPEN</t>
  </si>
  <si>
    <t>AVERAGE of CLOSE</t>
  </si>
  <si>
    <t>MIN of CLOSE</t>
  </si>
  <si>
    <t>MAX of CLOSE</t>
  </si>
  <si>
    <t>AVERAGE of ADJ CLOSE</t>
  </si>
  <si>
    <t>MIN of ADJ CLOSE</t>
  </si>
  <si>
    <t>MAX of ADJ CLOSE</t>
  </si>
  <si>
    <t>AVERAGE of LOW</t>
  </si>
  <si>
    <t>MIN of LOW</t>
  </si>
  <si>
    <t>MAX of LOW</t>
  </si>
  <si>
    <t>AVERAGE of HIGH</t>
  </si>
  <si>
    <t>MIN of HIGH</t>
  </si>
  <si>
    <t>MAX of HIGH</t>
  </si>
  <si>
    <t>AVERAGE of VOLUME</t>
  </si>
  <si>
    <t>MIN of VOLUME</t>
  </si>
  <si>
    <t>MAX of 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</si>
</sst>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m&quot;/&quot;dd&quot;/&quot;yyyy"/>
    <numFmt numFmtId="165" formatCode="0.000"/>
    <numFmt numFmtId="166" formatCode="M/d/yyyy"/>
    <numFmt numFmtId="167" formatCode="0.0000"/>
    <numFmt numFmtId="168" formatCode="mm/dd/yyyy"/>
    <numFmt numFmtId="169" formatCode="m/d/yyyy"/>
    <numFmt numFmtId="170" formatCode="mm&quot;/&quot;d&quot;/&quot;yyyy"/>
  </numFmts>
  <fonts count="13">
    <font>
      <sz val="10.0"/>
      <color rgb="FF000000"/>
      <name val="Arial"/>
      <scheme val="minor"/>
    </font>
    <font>
      <b/>
      <sz val="12.0"/>
      <color rgb="FFFFFFFF"/>
      <name val="Arial"/>
    </font>
    <font/>
    <font>
      <color theme="1"/>
      <name val="Arial"/>
    </font>
    <font>
      <b/>
      <color theme="1"/>
      <name val="Arial"/>
    </font>
    <font>
      <b/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rgb="FF8093B3"/>
        <bgColor rgb="FF8093B3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0" fillId="3" fontId="4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4" fillId="0" fontId="5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5" fillId="0" fontId="5" numFmtId="0" xfId="0" applyAlignment="1" applyBorder="1" applyFont="1">
      <alignment readingOrder="0" shrinkToFit="0" vertical="bottom" wrapText="0"/>
    </xf>
    <xf borderId="0" fillId="0" fontId="6" numFmtId="0" xfId="0" applyFont="1"/>
    <xf borderId="6" fillId="0" fontId="6" numFmtId="0" xfId="0" applyAlignment="1" applyBorder="1" applyFont="1">
      <alignment readingOrder="0"/>
    </xf>
    <xf borderId="6" fillId="0" fontId="7" numFmtId="0" xfId="0" applyBorder="1" applyFont="1"/>
    <xf borderId="4" fillId="0" fontId="8" numFmtId="4" xfId="0" applyAlignment="1" applyBorder="1" applyFont="1" applyNumberFormat="1">
      <alignment horizontal="right" readingOrder="0" shrinkToFit="0" vertical="bottom" wrapText="0"/>
    </xf>
    <xf borderId="0" fillId="0" fontId="8" numFmtId="4" xfId="0" applyAlignment="1" applyFont="1" applyNumberFormat="1">
      <alignment horizontal="right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5" fillId="0" fontId="8" numFmtId="0" xfId="0" applyAlignment="1" applyBorder="1" applyFont="1">
      <alignment horizontal="right" readingOrder="0" shrinkToFit="0" vertical="bottom" wrapText="0"/>
    </xf>
    <xf borderId="7" fillId="0" fontId="6" numFmtId="0" xfId="0" applyAlignment="1" applyBorder="1" applyFont="1">
      <alignment horizontal="center" readingOrder="0" vertical="center"/>
    </xf>
    <xf borderId="8" fillId="0" fontId="8" numFmtId="164" xfId="0" applyAlignment="1" applyBorder="1" applyFont="1" applyNumberFormat="1">
      <alignment horizontal="right" readingOrder="0" shrinkToFit="0" vertical="bottom" wrapText="0"/>
    </xf>
    <xf borderId="8" fillId="0" fontId="6" numFmtId="165" xfId="0" applyBorder="1" applyFont="1" applyNumberFormat="1"/>
    <xf borderId="8" fillId="0" fontId="6" numFmtId="0" xfId="0" applyBorder="1" applyFont="1"/>
    <xf borderId="4" fillId="0" fontId="8" numFmtId="166" xfId="0" applyAlignment="1" applyBorder="1" applyFont="1" applyNumberFormat="1">
      <alignment horizontal="right" readingOrder="0" shrinkToFit="0" vertical="bottom" wrapText="0"/>
    </xf>
    <xf borderId="0" fillId="0" fontId="8" numFmtId="167" xfId="0" applyAlignment="1" applyFont="1" applyNumberFormat="1">
      <alignment horizontal="right" readingOrder="0" shrinkToFit="0" vertical="bottom" wrapText="0"/>
    </xf>
    <xf borderId="8" fillId="0" fontId="2" numFmtId="0" xfId="0" applyBorder="1" applyFont="1"/>
    <xf borderId="4" fillId="0" fontId="8" numFmtId="49" xfId="0" applyAlignment="1" applyBorder="1" applyFont="1" applyNumberFormat="1">
      <alignment horizontal="right" readingOrder="0" shrinkToFit="0" vertical="bottom" wrapText="0"/>
    </xf>
    <xf borderId="4" fillId="0" fontId="8" numFmtId="0" xfId="0" applyAlignment="1" applyBorder="1" applyFont="1">
      <alignment horizontal="right" readingOrder="0" shrinkToFit="0" vertical="bottom" wrapText="0"/>
    </xf>
    <xf borderId="9" fillId="0" fontId="2" numFmtId="0" xfId="0" applyBorder="1" applyFont="1"/>
    <xf borderId="0" fillId="0" fontId="4" numFmtId="0" xfId="0" applyFont="1"/>
    <xf borderId="8" fillId="0" fontId="8" numFmtId="168" xfId="0" applyAlignment="1" applyBorder="1" applyFont="1" applyNumberFormat="1">
      <alignment horizontal="right" readingOrder="0" shrinkToFit="0" vertical="bottom" wrapText="0"/>
    </xf>
    <xf borderId="8" fillId="0" fontId="8" numFmtId="169" xfId="0" applyAlignment="1" applyBorder="1" applyFont="1" applyNumberFormat="1">
      <alignment horizontal="right" readingOrder="0" shrinkToFit="0" vertical="bottom" wrapText="0"/>
    </xf>
    <xf borderId="10" fillId="0" fontId="8" numFmtId="0" xfId="0" applyAlignment="1" applyBorder="1" applyFont="1">
      <alignment horizontal="right" readingOrder="0" shrinkToFit="0" vertical="bottom" wrapText="0"/>
    </xf>
    <xf borderId="11" fillId="0" fontId="8" numFmtId="167" xfId="0" applyAlignment="1" applyBorder="1" applyFont="1" applyNumberFormat="1">
      <alignment horizontal="right" readingOrder="0" shrinkToFit="0" vertical="bottom" wrapText="0"/>
    </xf>
    <xf borderId="11" fillId="0" fontId="8" numFmtId="0" xfId="0" applyAlignment="1" applyBorder="1" applyFont="1">
      <alignment horizontal="right" readingOrder="0" shrinkToFit="0" vertical="bottom" wrapText="0"/>
    </xf>
    <xf borderId="12" fillId="0" fontId="8" numFmtId="0" xfId="0" applyAlignment="1" applyBorder="1" applyFont="1">
      <alignment horizontal="right" readingOrder="0" shrinkToFit="0" vertical="bottom" wrapText="0"/>
    </xf>
    <xf borderId="9" fillId="0" fontId="8" numFmtId="164" xfId="0" applyAlignment="1" applyBorder="1" applyFont="1" applyNumberFormat="1">
      <alignment horizontal="right" readingOrder="0" shrinkToFit="0" vertical="bottom" wrapText="0"/>
    </xf>
    <xf borderId="9" fillId="0" fontId="6" numFmtId="165" xfId="0" applyBorder="1" applyFont="1" applyNumberFormat="1"/>
    <xf borderId="9" fillId="0" fontId="6" numFmtId="0" xfId="0" applyBorder="1" applyFont="1"/>
    <xf borderId="0" fillId="0" fontId="9" numFmtId="0" xfId="0" applyAlignment="1" applyFont="1">
      <alignment shrinkToFit="0" wrapText="1"/>
    </xf>
    <xf borderId="0" fillId="4" fontId="10" numFmtId="0" xfId="0" applyAlignment="1" applyFill="1" applyFont="1">
      <alignment shrinkToFit="0" wrapText="1"/>
    </xf>
    <xf borderId="0" fillId="0" fontId="9" numFmtId="164" xfId="0" applyFont="1" applyNumberFormat="1"/>
    <xf borderId="0" fillId="0" fontId="9" numFmtId="165" xfId="0" applyFont="1" applyNumberFormat="1"/>
    <xf borderId="0" fillId="0" fontId="9" numFmtId="0" xfId="0" applyFont="1"/>
    <xf borderId="0" fillId="0" fontId="11" numFmtId="0" xfId="0" applyAlignment="1" applyFont="1">
      <alignment readingOrder="0" shrinkToFit="0" wrapText="1"/>
    </xf>
    <xf borderId="0" fillId="5" fontId="11" numFmtId="0" xfId="0" applyAlignment="1" applyFill="1" applyFont="1">
      <alignment readingOrder="0" shrinkToFit="0" wrapText="1"/>
    </xf>
    <xf borderId="0" fillId="5" fontId="11" numFmtId="0" xfId="0" applyAlignment="1" applyFont="1">
      <alignment readingOrder="0"/>
    </xf>
    <xf borderId="0" fillId="5" fontId="9" numFmtId="0" xfId="0" applyFont="1"/>
    <xf borderId="0" fillId="0" fontId="9" numFmtId="165" xfId="0" applyAlignment="1" applyFont="1" applyNumberFormat="1">
      <alignment shrinkToFit="0" wrapText="1"/>
    </xf>
    <xf borderId="0" fillId="0" fontId="9" numFmtId="164" xfId="0" applyAlignment="1" applyFont="1" applyNumberFormat="1">
      <alignment shrinkToFit="0" wrapText="1"/>
    </xf>
    <xf borderId="0" fillId="0" fontId="11" numFmtId="165" xfId="0" applyFont="1" applyNumberFormat="1"/>
    <xf borderId="0" fillId="0" fontId="11" numFmtId="10" xfId="0" applyFont="1" applyNumberFormat="1"/>
    <xf borderId="0" fillId="0" fontId="11" numFmtId="0" xfId="0" applyAlignment="1" applyFont="1">
      <alignment shrinkToFit="0" wrapText="1"/>
    </xf>
    <xf borderId="0" fillId="0" fontId="11" numFmtId="0" xfId="0" applyFont="1"/>
    <xf borderId="0" fillId="0" fontId="11" numFmtId="0" xfId="0" applyAlignment="1" applyFont="1">
      <alignment readingOrder="0"/>
    </xf>
    <xf borderId="0" fillId="0" fontId="9" numFmtId="10" xfId="0" applyFont="1" applyNumberFormat="1"/>
    <xf borderId="0" fillId="0" fontId="9" numFmtId="165" xfId="0" applyAlignment="1" applyFont="1" applyNumberForma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0" fontId="9" numFmtId="168" xfId="0" applyFont="1" applyNumberFormat="1"/>
    <xf borderId="0" fillId="0" fontId="9" numFmtId="169" xfId="0" applyFont="1" applyNumberFormat="1"/>
    <xf borderId="0" fillId="0" fontId="3" numFmtId="164" xfId="0" applyFont="1" applyNumberFormat="1"/>
    <xf borderId="0" fillId="0" fontId="3" numFmtId="165" xfId="0" applyFont="1" applyNumberFormat="1"/>
    <xf borderId="0" fillId="0" fontId="6" numFmtId="0" xfId="0" applyAlignment="1" applyFont="1">
      <alignment shrinkToFit="0" wrapText="1"/>
    </xf>
    <xf borderId="0" fillId="0" fontId="12" numFmtId="0" xfId="0" applyAlignment="1" applyFont="1">
      <alignment readingOrder="0" shrinkToFit="0" wrapText="1"/>
    </xf>
    <xf borderId="0" fillId="0" fontId="6" numFmtId="165" xfId="0" applyAlignment="1" applyFont="1" applyNumberFormat="1">
      <alignment shrinkToFit="0" wrapText="1"/>
    </xf>
    <xf borderId="0" fillId="0" fontId="3" numFmtId="165" xfId="0" applyAlignment="1" applyFont="1" applyNumberFormat="1">
      <alignment shrinkToFit="0" wrapText="1"/>
    </xf>
    <xf borderId="0" fillId="0" fontId="7" numFmtId="0" xfId="0" applyAlignment="1" applyFont="1">
      <alignment readingOrder="0" shrinkToFit="0" wrapText="1"/>
    </xf>
    <xf borderId="0" fillId="0" fontId="6" numFmtId="4" xfId="0" applyAlignment="1" applyFont="1" applyNumberFormat="1">
      <alignment shrinkToFit="0" wrapText="1"/>
    </xf>
    <xf borderId="0" fillId="0" fontId="6" numFmtId="167" xfId="0" applyAlignment="1" applyFont="1" applyNumberFormat="1">
      <alignment shrinkToFit="0" wrapText="1"/>
    </xf>
    <xf borderId="0" fillId="0" fontId="9" numFmtId="170" xfId="0" applyFont="1" applyNumberFormat="1"/>
    <xf borderId="0" fillId="0" fontId="6" numFmtId="0" xfId="0" applyAlignment="1" applyFont="1">
      <alignment readingOrder="0" shrinkToFit="0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vertical="bottom" wrapText="1"/>
    </xf>
    <xf borderId="0" fillId="0" fontId="3" numFmtId="165" xfId="0" applyAlignment="1" applyFont="1" applyNumberFormat="1">
      <alignment horizontal="right" vertical="bottom"/>
    </xf>
    <xf borderId="0" fillId="0" fontId="6" numFmtId="164" xfId="0" applyFont="1" applyNumberFormat="1"/>
    <xf borderId="0" fillId="0" fontId="3" numFmtId="4" xfId="0" applyAlignment="1" applyFont="1" applyNumberFormat="1">
      <alignment horizontal="right" shrinkToFit="0" vertical="bottom" wrapText="1"/>
    </xf>
    <xf borderId="0" fillId="0" fontId="3" numFmtId="167" xfId="0" applyAlignment="1" applyFont="1" applyNumberFormat="1">
      <alignment horizontal="right" shrinkToFit="0" vertical="bottom" wrapText="1"/>
    </xf>
    <xf borderId="0" fillId="6" fontId="8" numFmtId="165" xfId="0" applyFill="1" applyFont="1" applyNumberFormat="1"/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168" xfId="0" applyFont="1" applyNumberFormat="1"/>
    <xf borderId="0" fillId="0" fontId="3" numFmtId="169" xfId="0" applyFont="1" applyNumberFormat="1"/>
    <xf borderId="0" fillId="6" fontId="11" numFmtId="0" xfId="0" applyAlignment="1" applyFont="1">
      <alignment readingOrder="0" shrinkToFit="0" wrapText="1"/>
    </xf>
    <xf borderId="0" fillId="5" fontId="11" numFmtId="0" xfId="0" applyFont="1"/>
    <xf borderId="0" fillId="0" fontId="9" numFmtId="0" xfId="0" applyAlignment="1" applyFont="1">
      <alignment readingOrder="0"/>
    </xf>
    <xf borderId="0" fillId="0" fontId="9" numFmtId="2" xfId="0" applyFont="1" applyNumberFormat="1"/>
    <xf borderId="0" fillId="0" fontId="9" numFmtId="2" xfId="0" applyFont="1" applyNumberFormat="1"/>
    <xf borderId="0" fillId="0" fontId="9" numFmtId="2" xfId="0" applyAlignment="1" applyFont="1" applyNumberForma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pivotCacheDefinition" Target="pivotCache/pivotCacheDefinition2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b="1">
                <a:solidFill>
                  <a:schemeClr val="dk1"/>
                </a:solidFill>
                <a:latin typeface="+mn-lt"/>
              </a:rPr>
              <a:t>SUM of OPEN,  CLOSE &amp; ADJ CLOSE VALUE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OPENCLOSE_DATA!$B$1</c:f>
            </c:strRef>
          </c:tx>
          <c:spPr>
            <a:solidFill>
              <a:schemeClr val="accent1"/>
            </a:solidFill>
            <a:ln cmpd="sng" w="9525">
              <a:solidFill>
                <a:schemeClr val="lt1"/>
              </a:solidFill>
            </a:ln>
          </c:spPr>
          <c:cat>
            <c:strRef>
              <c:f>OPENCLOSE_DATA!$A$2:$A$251</c:f>
            </c:strRef>
          </c:cat>
          <c:val>
            <c:numRef>
              <c:f>OPENCLOSE_DATA!$B$2:$B$251</c:f>
              <c:numCache/>
            </c:numRef>
          </c:val>
        </c:ser>
        <c:axId val="462989336"/>
        <c:axId val="2071307244"/>
      </c:barChart>
      <c:lineChart>
        <c:ser>
          <c:idx val="1"/>
          <c:order val="1"/>
          <c:tx>
            <c:strRef>
              <c:f>OPENCLOSE_DATA!$C$1</c:f>
            </c:strRef>
          </c:tx>
          <c:spPr>
            <a:ln cmpd="sng">
              <a:solidFill>
                <a:srgbClr val="FF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OPENCLOSE_DATA!$A$2:$A$251</c:f>
            </c:strRef>
          </c:cat>
          <c:val>
            <c:numRef>
              <c:f>OPENCLOSE_DATA!$C$2:$C$251</c:f>
              <c:numCache/>
            </c:numRef>
          </c:val>
          <c:smooth val="0"/>
        </c:ser>
        <c:ser>
          <c:idx val="2"/>
          <c:order val="2"/>
          <c:tx>
            <c:strRef>
              <c:f>OPENCLOSE_DATA!$D$1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OPENCLOSE_DATA!$A$2:$A$251</c:f>
            </c:strRef>
          </c:cat>
          <c:val>
            <c:numRef>
              <c:f>OPENCLOSE_DATA!$D$2:$D$251</c:f>
              <c:numCache/>
            </c:numRef>
          </c:val>
          <c:smooth val="0"/>
        </c:ser>
        <c:axId val="462989336"/>
        <c:axId val="2071307244"/>
      </c:lineChart>
      <c:catAx>
        <c:axId val="462989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chemeClr val="dk1"/>
                    </a:solidFill>
                    <a:latin typeface="+mn-lt"/>
                  </a:defRPr>
                </a:pPr>
                <a:r>
                  <a:rPr b="1">
                    <a:solidFill>
                      <a:schemeClr val="dk1"/>
                    </a:solidFill>
                    <a:latin typeface="+mn-lt"/>
                  </a:rPr>
                  <a:t>DATE: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3600000"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2071307244"/>
      </c:catAx>
      <c:valAx>
        <c:axId val="2071307244"/>
        <c:scaling>
          <c:orientation val="minMax"/>
          <c:max val="6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462989336"/>
      </c:valAx>
    </c:plotArea>
    <c:legend>
      <c:legendPos val="r"/>
      <c:legendEntry>
        <c:idx val="0"/>
        <c:txPr>
          <a:bodyPr/>
          <a:lstStyle/>
          <a:p>
            <a:pPr lvl="0">
              <a:defRPr b="1">
                <a:solidFill>
                  <a:srgbClr val="000000"/>
                </a:solidFill>
              </a:defRPr>
            </a:pPr>
          </a:p>
        </c:txPr>
      </c:legendEntry>
      <c:legendEntry>
        <c:idx val="1"/>
        <c:txPr>
          <a:bodyPr/>
          <a:lstStyle/>
          <a:p>
            <a:pPr lvl="0">
              <a:defRPr b="1">
                <a:solidFill>
                  <a:srgbClr val="000000"/>
                </a:solidFill>
              </a:defRPr>
            </a:pPr>
          </a:p>
        </c:txPr>
      </c:legendEntry>
      <c:legendEntry>
        <c:idx val="2"/>
        <c:txPr>
          <a:bodyPr/>
          <a:lstStyle/>
          <a:p>
            <a:pPr lvl="0">
              <a:defRPr b="1">
                <a:solidFill>
                  <a:srgbClr val="000000"/>
                </a:solidFill>
              </a:defRPr>
            </a:pPr>
          </a:p>
        </c:txPr>
      </c:legendEntry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b="1">
                <a:solidFill>
                  <a:schemeClr val="dk1"/>
                </a:solidFill>
                <a:latin typeface="+mn-lt"/>
              </a:rPr>
              <a:t>LOW &amp; HIGH VALUES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LOWHIGH_DATA!$B$1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LOWHIGH_DATA!$A$2:$A$251</c:f>
            </c:strRef>
          </c:cat>
          <c:val>
            <c:numRef>
              <c:f>LOWHIGH_DATA!$B$2:$B$251</c:f>
              <c:numCache/>
            </c:numRef>
          </c:val>
          <c:smooth val="0"/>
        </c:ser>
        <c:ser>
          <c:idx val="1"/>
          <c:order val="1"/>
          <c:tx>
            <c:strRef>
              <c:f>LOWHIGH_DATA!$C$1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LOWHIGH_DATA!$A$2:$A$251</c:f>
            </c:strRef>
          </c:cat>
          <c:val>
            <c:numRef>
              <c:f>LOWHIGH_DATA!$C$2:$C$251</c:f>
              <c:numCache/>
            </c:numRef>
          </c:val>
          <c:smooth val="0"/>
        </c:ser>
        <c:axId val="1877877533"/>
        <c:axId val="945742960"/>
      </c:lineChart>
      <c:catAx>
        <c:axId val="18778775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chemeClr val="dk1"/>
                    </a:solidFill>
                    <a:latin typeface="+mn-lt"/>
                  </a:defRPr>
                </a:pPr>
                <a:r>
                  <a:rPr b="1">
                    <a:solidFill>
                      <a:schemeClr val="dk1"/>
                    </a:solidFill>
                    <a:latin typeface="+mn-lt"/>
                  </a:rPr>
                  <a:t>DATE: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3600000"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</a:p>
        </c:txPr>
        <c:crossAx val="945742960"/>
      </c:catAx>
      <c:valAx>
        <c:axId val="945742960"/>
        <c:scaling>
          <c:orientation val="minMax"/>
        </c:scaling>
        <c:delete val="0"/>
        <c:axPos val="l"/>
        <c:majorGridlines>
          <c:spPr>
            <a:ln>
              <a:solidFill>
                <a:srgbClr val="99999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</a:p>
        </c:txPr>
        <c:crossAx val="1877877533"/>
        <c:majorUnit val="10.0"/>
        <c:minorUnit val="3.3333333333333335"/>
      </c:valAx>
    </c:plotArea>
    <c:legend>
      <c:legendPos val="r"/>
      <c:overlay val="0"/>
      <c:txPr>
        <a:bodyPr/>
        <a:lstStyle/>
        <a:p>
          <a:pPr lvl="0">
            <a:defRPr b="1">
              <a:solidFill>
                <a:schemeClr val="dk1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VOLUME OF SHARES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SHARES_VOLUME!$B$1</c:f>
            </c:strRef>
          </c:tx>
          <c:spPr>
            <a:solidFill>
              <a:srgbClr val="0000FF">
                <a:alpha val="50000"/>
              </a:srgbClr>
            </a:solidFill>
            <a:ln cmpd="sng">
              <a:solidFill>
                <a:srgbClr val="0000FF">
                  <a:alpha val="100000"/>
                </a:srgbClr>
              </a:solidFill>
              <a:prstDash val="solid"/>
            </a:ln>
          </c:spPr>
          <c:cat>
            <c:strRef>
              <c:f>SHARES_VOLUME!$A$2:$A$251</c:f>
            </c:strRef>
          </c:cat>
          <c:val>
            <c:numRef>
              <c:f>SHARES_VOLUME!$B$2:$B$251</c:f>
              <c:numCache/>
            </c:numRef>
          </c:val>
        </c:ser>
        <c:axId val="1547842446"/>
        <c:axId val="577054916"/>
      </c:areaChart>
      <c:catAx>
        <c:axId val="15478424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DATE: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577054916"/>
      </c:catAx>
      <c:valAx>
        <c:axId val="577054916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minorGridlines>
          <c:spPr>
            <a:ln>
              <a:solidFill>
                <a:srgbClr val="999999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chemeClr val="dk1"/>
                    </a:solidFill>
                    <a:latin typeface="+mn-lt"/>
                  </a:defRPr>
                </a:pPr>
                <a:r>
                  <a:rPr b="1">
                    <a:solidFill>
                      <a:schemeClr val="dk1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547842446"/>
      </c:valAx>
    </c:plotArea>
    <c:plotVisOnly val="1"/>
  </c:chart>
  <c:spPr>
    <a:solidFill>
      <a:srgbClr val="FFFFFF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285750</xdr:colOff>
      <xdr:row>0</xdr:row>
      <xdr:rowOff>47625</xdr:rowOff>
    </xdr:from>
    <xdr:ext cx="15849600" cy="37528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428625</xdr:colOff>
      <xdr:row>0</xdr:row>
      <xdr:rowOff>57150</xdr:rowOff>
    </xdr:from>
    <xdr:ext cx="17230725" cy="37433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409575</xdr:colOff>
      <xdr:row>1</xdr:row>
      <xdr:rowOff>0</xdr:rowOff>
    </xdr:from>
    <xdr:ext cx="14039850" cy="37623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J2:P252" sheet="DATA_TABLE"/>
  </cacheSource>
  <cacheFields>
    <cacheField name="DATE" numFmtId="164">
      <sharedItems containsSemiMixedTypes="0" containsDate="1" containsString="0">
        <d v="2023-01-03T00:00:00Z"/>
        <d v="2023-01-04T00:00:00Z"/>
        <d v="2023-01-05T00:00:00Z"/>
        <d v="2023-01-06T00:00:00Z"/>
        <d v="2023-01-09T00:00:00Z"/>
        <d v="2023-01-10T00:00:00Z"/>
        <d v="2023-01-11T00:00:00Z"/>
        <d v="2023-01-12T00:00:00Z"/>
        <d v="2023-01-13T00:00:00Z"/>
        <d v="2023-01-17T00:00:00Z"/>
        <d v="2023-01-18T00:00:00Z"/>
        <d v="2023-01-19T00:00:00Z"/>
        <d v="2023-01-20T00:00:00Z"/>
        <d v="2023-01-23T00:00:00Z"/>
        <d v="2023-01-24T00:00:00Z"/>
        <d v="2023-01-25T00:00:00Z"/>
        <d v="2023-01-26T00:00:00Z"/>
        <d v="2023-01-27T00:00:00Z"/>
        <d v="2023-01-30T00:00:00Z"/>
        <d v="2023-01-31T00:00:00Z"/>
        <d v="2023-02-01T00:00:00Z"/>
        <d v="2023-02-02T00:00:00Z"/>
        <d v="2023-02-03T00:00:00Z"/>
        <d v="2023-02-06T00:00:00Z"/>
        <d v="2023-02-07T00:00:00Z"/>
        <d v="2023-02-08T00:00:00Z"/>
        <d v="2023-02-09T00:00:00Z"/>
        <d v="2023-02-10T00:00:00Z"/>
        <d v="2023-02-13T00:00:00Z"/>
        <d v="2023-02-14T00:00:00Z"/>
        <d v="2023-02-15T00:00:00Z"/>
        <d v="2023-02-16T00:00:00Z"/>
        <d v="2023-02-17T00:00:00Z"/>
        <d v="2023-02-21T00:00:00Z"/>
        <d v="2023-02-22T00:00:00Z"/>
        <d v="2023-02-23T00:00:00Z"/>
        <d v="2023-02-24T00:00:00Z"/>
        <d v="2023-02-27T00:00:00Z"/>
        <d v="2023-02-28T00:00:00Z"/>
        <d v="2023-03-01T00:00:00Z"/>
        <d v="2023-03-02T00:00:00Z"/>
        <d v="2023-03-03T00:00:00Z"/>
        <d v="2023-03-06T00:00:00Z"/>
        <d v="2023-03-07T00:00:00Z"/>
        <d v="2023-03-08T00:00:00Z"/>
        <d v="2023-03-09T00:00:00Z"/>
        <d v="2023-03-10T00:00:00Z"/>
        <d v="2023-03-13T00:00:00Z"/>
        <d v="2023-03-14T00:00:00Z"/>
        <d v="2023-03-15T00:00:00Z"/>
        <d v="2023-03-16T00:00:00Z"/>
        <d v="2023-03-17T00:00:00Z"/>
        <d v="2023-03-20T00:00:00Z"/>
        <d v="2023-03-21T00:00:00Z"/>
        <d v="2023-03-22T00:00:00Z"/>
        <d v="2023-03-23T00:00:00Z"/>
        <d v="2023-03-24T00:00:00Z"/>
        <d v="2023-03-27T00:00:00Z"/>
        <d v="2023-03-28T00:00:00Z"/>
        <d v="2023-03-29T00:00:00Z"/>
        <d v="2023-03-30T00:00:00Z"/>
        <d v="2023-03-31T00:00:00Z"/>
        <d v="2023-04-03T00:00:00Z"/>
        <d v="2023-04-04T00:00:00Z"/>
        <d v="2023-04-05T00:00:00Z"/>
        <d v="2023-04-06T00:00:00Z"/>
        <d v="2023-04-10T00:00:00Z"/>
        <d v="2023-04-11T00:00:00Z"/>
        <d v="2023-04-12T00:00:00Z"/>
        <d v="2023-04-13T00:00:00Z"/>
        <d v="2023-04-14T00:00:00Z"/>
        <d v="2023-04-17T00:00:00Z"/>
        <d v="2023-04-18T00:00:00Z"/>
        <d v="2023-04-19T00:00:00Z"/>
        <d v="2023-04-20T00:00:00Z"/>
        <d v="2023-04-21T00:00:00Z"/>
        <d v="2023-04-24T00:00:00Z"/>
        <d v="2023-04-25T00:00:00Z"/>
        <d v="2023-04-26T00:00:00Z"/>
        <d v="2023-04-27T00:00:00Z"/>
        <d v="2023-04-28T00:00:00Z"/>
        <d v="2023-05-01T00:00:00Z"/>
        <d v="2023-05-02T00:00:00Z"/>
        <d v="2023-05-03T00:00:00Z"/>
        <d v="2023-05-04T00:00:00Z"/>
        <d v="2023-05-05T00:00:00Z"/>
        <d v="2023-05-08T00:00:00Z"/>
        <d v="2023-05-09T00:00:00Z"/>
        <d v="2023-05-10T00:00:00Z"/>
        <d v="2023-05-11T00:00:00Z"/>
        <d v="2023-05-12T00:00:00Z"/>
        <d v="2023-05-15T00:00:00Z"/>
        <d v="2023-05-16T00:00:00Z"/>
        <d v="2023-05-17T00:00:00Z"/>
        <d v="2023-05-18T00:00:00Z"/>
        <d v="2023-05-19T00:00:00Z"/>
        <d v="2023-05-22T00:00:00Z"/>
        <d v="2023-05-23T00:00:00Z"/>
        <d v="2023-05-24T00:00:00Z"/>
        <d v="2023-05-25T00:00:00Z"/>
        <d v="2023-05-26T00:00:00Z"/>
        <d v="2023-05-30T00:00:00Z"/>
        <d v="2023-05-31T00:00:00Z"/>
        <d v="2023-06-01T00:00:00Z"/>
        <d v="2023-06-02T00:00:00Z"/>
        <d v="2023-06-05T00:00:00Z"/>
        <d v="2023-06-06T00:00:00Z"/>
        <d v="2023-06-07T00:00:00Z"/>
        <d v="2023-06-08T00:00:00Z"/>
        <d v="2023-06-09T00:00:00Z"/>
        <d v="2023-06-12T00:00:00Z"/>
        <d v="2023-06-13T00:00:00Z"/>
        <d v="2023-06-14T00:00:00Z"/>
        <d v="2023-06-15T00:00:00Z"/>
        <d v="2023-06-16T00:00:00Z"/>
        <d v="2023-06-20T00:00:00Z"/>
        <d v="2023-06-21T00:00:00Z"/>
        <d v="2023-06-22T00:00:00Z"/>
        <d v="2023-06-23T00:00:00Z"/>
        <d v="2023-06-26T00:00:00Z"/>
        <d v="2023-06-27T00:00:00Z"/>
        <d v="2023-06-28T00:00:00Z"/>
        <d v="2023-06-29T00:00:00Z"/>
        <d v="2023-06-30T00:00:00Z"/>
        <d v="2023-07-03T00:00:00Z"/>
        <d v="2023-07-05T00:00:00Z"/>
        <d v="2023-07-06T00:00:00Z"/>
        <d v="2023-07-07T00:00:00Z"/>
        <d v="2023-07-10T00:00:00Z"/>
        <d v="2023-07-11T00:00:00Z"/>
        <d v="2023-07-12T00:00:00Z"/>
        <d v="2023-07-13T00:00:00Z"/>
        <d v="2023-07-14T00:00:00Z"/>
        <d v="2023-07-17T00:00:00Z"/>
        <d v="2023-07-18T00:00:00Z"/>
        <d v="2023-07-19T00:00:00Z"/>
        <d v="2023-07-20T00:00:00Z"/>
        <d v="2023-07-21T00:00:00Z"/>
        <d v="2023-07-24T00:00:00Z"/>
        <d v="2023-07-25T00:00:00Z"/>
        <d v="2023-07-26T00:00:00Z"/>
        <d v="2023-07-27T00:00:00Z"/>
        <d v="2023-07-28T00:00:00Z"/>
        <d v="2023-07-31T00:00:00Z"/>
        <d v="2023-08-01T00:00:00Z"/>
        <d v="2023-08-02T00:00:00Z"/>
        <d v="2023-08-03T00:00:00Z"/>
        <d v="2023-08-04T00:00:00Z"/>
        <d v="2023-08-07T00:00:00Z"/>
        <d v="2023-08-08T00:00:00Z"/>
        <d v="2023-08-09T00:00:00Z"/>
        <d v="2023-08-10T00:00:00Z"/>
        <d v="2023-08-11T00:00:00Z"/>
        <d v="2023-08-14T00:00:00Z"/>
        <d v="2023-08-15T00:00:00Z"/>
        <d v="2023-08-16T00:00:00Z"/>
        <d v="2023-08-17T00:00:00Z"/>
        <d v="2023-08-18T00:00:00Z"/>
        <d v="2023-08-21T00:00:00Z"/>
        <d v="2023-08-22T00:00:00Z"/>
        <d v="2023-08-23T00:00:00Z"/>
        <d v="2023-08-24T00:00:00Z"/>
        <d v="2023-08-25T00:00:00Z"/>
        <d v="2023-08-28T00:00:00Z"/>
        <d v="2023-08-29T00:00:00Z"/>
        <d v="2023-08-30T00:00:00Z"/>
        <d v="2023-08-31T00:00:00Z"/>
        <d v="2023-09-01T00:00:00Z"/>
        <d v="2023-09-05T00:00:00Z"/>
        <d v="2023-09-06T00:00:00Z"/>
        <d v="2023-09-07T00:00:00Z"/>
        <d v="2023-09-08T00:00:00Z"/>
        <d v="2023-09-11T00:00:00Z"/>
        <d v="2023-09-12T00:00:00Z"/>
        <d v="2023-09-13T00:00:00Z"/>
        <d v="2023-09-14T00:00:00Z"/>
        <d v="2023-09-15T00:00:00Z"/>
        <d v="2023-09-18T00:00:00Z"/>
        <d v="2023-09-19T00:00:00Z"/>
        <d v="2023-09-20T00:00:00Z"/>
        <d v="2023-09-21T00:00:00Z"/>
        <d v="2023-09-22T00:00:00Z"/>
        <d v="2023-09-25T00:00:00Z"/>
        <d v="2023-09-26T00:00:00Z"/>
        <d v="2023-09-27T00:00:00Z"/>
        <d v="2023-09-28T00:00:00Z"/>
        <d v="2023-09-29T00:00:00Z"/>
        <d v="2023-10-02T00:00:00Z"/>
        <d v="2023-10-03T00:00:00Z"/>
        <d v="2023-10-04T00:00:00Z"/>
        <d v="2023-10-05T00:00:00Z"/>
        <d v="2023-10-06T00:00:00Z"/>
        <d v="2023-10-09T00:00:00Z"/>
        <d v="2023-10-10T00:00:00Z"/>
        <d v="2023-10-11T00:00:00Z"/>
        <d v="2023-10-12T00:00:00Z"/>
        <d v="2023-10-13T00:00:00Z"/>
        <d v="2023-10-16T00:00:00Z"/>
        <d v="2023-10-17T00:00:00Z"/>
        <d v="2023-10-18T00:00:00Z"/>
        <d v="2023-10-19T00:00:00Z"/>
        <d v="2023-10-20T00:00:00Z"/>
        <d v="2023-10-23T00:00:00Z"/>
        <d v="2023-10-24T00:00:00Z"/>
        <d v="2023-10-25T00:00:00Z"/>
        <d v="2023-10-26T00:00:00Z"/>
        <d v="2023-10-27T00:00:00Z"/>
        <d v="2023-10-30T00:00:00Z"/>
        <d v="2023-10-31T00:00:00Z"/>
        <d v="2023-11-01T00:00:00Z"/>
        <d v="2023-11-02T00:00:00Z"/>
        <d v="2023-11-03T00:00:00Z"/>
        <d v="2023-11-06T00:00:00Z"/>
        <d v="2023-11-07T00:00:00Z"/>
        <d v="2023-11-08T00:00:00Z"/>
        <d v="2023-11-09T00:00:00Z"/>
        <d v="2023-11-10T00:00:00Z"/>
        <d v="2023-11-13T00:00:00Z"/>
        <d v="2023-11-14T00:00:00Z"/>
        <d v="2023-11-15T00:00:00Z"/>
        <d v="2023-11-16T00:00:00Z"/>
        <d v="2023-11-17T00:00:00Z"/>
        <d v="2023-11-20T00:00:00Z"/>
        <d v="2023-11-21T00:00:00Z"/>
        <d v="2023-11-22T00:00:00Z"/>
        <d v="2023-11-24T00:00:00Z"/>
        <d v="2023-11-27T00:00:00Z"/>
        <d v="2023-11-28T00:00:00Z"/>
        <d v="2023-11-29T00:00:00Z"/>
        <d v="2023-11-30T00:00:00Z"/>
        <d v="2023-12-01T00:00:00Z"/>
        <d v="2023-12-04T00:00:00Z"/>
        <d v="2023-12-05T00:00:00Z"/>
        <d v="2023-12-06T00:00:00Z"/>
        <d v="2023-12-07T00:00:00Z"/>
        <d v="2023-12-08T00:00:00Z"/>
        <d v="2023-12-11T00:00:00Z"/>
        <d v="2023-12-12T00:00:00Z"/>
        <d v="2023-12-13T00:00:00Z"/>
        <d v="2023-12-14T00:00:00Z"/>
        <d v="2023-12-15T00:00:00Z"/>
        <d v="2023-12-18T00:00:00Z"/>
        <d v="2023-12-19T00:00:00Z"/>
        <d v="2023-12-20T00:00:00Z"/>
        <d v="2023-12-21T00:00:00Z"/>
        <d v="2023-12-22T00:00:00Z"/>
        <d v="2023-12-26T00:00:00Z"/>
        <d v="2023-12-27T00:00:00Z"/>
        <d v="2023-12-28T00:00:00Z"/>
        <d v="2023-12-29T00:00:00Z"/>
      </sharedItems>
    </cacheField>
    <cacheField name="OPEN" numFmtId="165">
      <sharedItems containsSemiMixedTypes="0" containsString="0" containsNumber="1">
        <n v="14.851"/>
        <n v="14.567"/>
        <n v="14.491"/>
        <n v="14.474"/>
        <n v="15.284"/>
        <n v="15.507"/>
        <n v="15.84"/>
        <n v="16.1"/>
        <n v="16.278"/>
        <n v="16.899"/>
        <n v="17.667"/>
        <n v="17.035999"/>
        <n v="17.011"/>
        <n v="18.063999"/>
        <n v="18.827"/>
        <n v="18.913"/>
        <n v="19.701"/>
        <n v="19.462"/>
        <n v="19.950001"/>
        <n v="19.17"/>
        <n v="19.691"/>
        <n v="21.0"/>
        <n v="20.806"/>
        <n v="21.382"/>
        <n v="22.386999"/>
        <n v="22.606001"/>
        <n v="21.690001"/>
        <n v="21.538"/>
        <n v="21.577999"/>
        <n v="22.549"/>
        <n v="22.132999"/>
        <n v="21.631001"/>
        <n v="20.707001"/>
        <n v="23.440001"/>
        <n v="23.225"/>
        <n v="23.67"/>
        <n v="23.372"/>
        <n v="23.191999"/>
        <n v="22.488001"/>
        <n v="23.32"/>
        <n v="23.891001"/>
        <n v="23.6"/>
        <n v="23.487"/>
        <n v="24.174999"/>
        <n v="23.409"/>
        <n v="22.752001"/>
        <n v="23.496"/>
        <n v="23.761"/>
        <n v="24.027"/>
        <n v="25.982"/>
        <n v="25.615"/>
        <n v="26.18"/>
        <n v="26.424999"/>
        <n v="27.115"/>
        <n v="27.031"/>
        <n v="26.837"/>
        <n v="26.447001"/>
        <n v="26.825001"/>
        <n v="27.229"/>
        <n v="27.139999"/>
        <n v="27.509001"/>
        <n v="27.966"/>
        <n v="26.829"/>
        <n v="26.584"/>
        <n v="26.823"/>
        <n v="27.724001"/>
        <n v="27.370001"/>
        <n v="26.733999"/>
        <n v="26.504"/>
        <n v="26.565001"/>
        <n v="27.533001"/>
        <n v="27.361"/>
        <n v="27.671"/>
        <n v="26.952"/>
        <n v="27.013"/>
        <n v="27.077999"/>
        <n v="27.002001"/>
        <n v="27.363001"/>
        <n v="27.225"/>
        <n v="27.84"/>
        <n v="28.68"/>
        <n v="27.650999"/>
        <n v="27.826"/>
        <n v="28.521999"/>
        <n v="28.899"/>
        <n v="29.004999"/>
        <n v="28.896"/>
        <n v="28.528999"/>
        <n v="28.507999"/>
        <n v="28.841"/>
        <n v="29.584"/>
        <n v="30.41"/>
        <n v="31.535999"/>
        <n v="30.900999"/>
        <n v="31.0"/>
        <n v="30.209999"/>
        <n v="38.522999"/>
        <n v="37.889999"/>
        <n v="40.595001"/>
        <n v="39.487999"/>
        <n v="38.488998"/>
        <n v="40.097"/>
        <n v="38.909"/>
        <n v="38.830002"/>
        <n v="38.915001"/>
        <n v="37.723999"/>
        <n v="39.036999"/>
        <n v="39.200001"/>
        <n v="40.186001"/>
        <n v="40.824001"/>
        <n v="42.602001"/>
        <n v="43.450001"/>
        <n v="42.998001"/>
        <n v="43.500999"/>
        <n v="42.252998"/>
        <n v="42.464001"/>
        <n v="42.460999"/>
        <n v="40.799"/>
        <n v="40.66"/>
        <n v="41.557999"/>
        <n v="41.68"/>
        <n v="42.516998"/>
        <n v="42.134998"/>
        <n v="41.844002"/>
        <n v="42.321999"/>
        <n v="42.657001"/>
        <n v="42.480999"/>
        <n v="43.033001"/>
        <n v="44.518002"/>
        <n v="46.583"/>
        <n v="46.289001"/>
        <n v="46.701"/>
        <n v="47.464001"/>
        <n v="46.507"/>
        <n v="45.787998"/>
        <n v="44.730999"/>
        <n v="44.941002"/>
        <n v="46.021"/>
        <n v="46.519001"/>
        <n v="46.667999"/>
        <n v="46.754002"/>
        <n v="46.459999"/>
        <n v="45.831001"/>
        <n v="43.799999"/>
        <n v="44.985001"/>
        <n v="45.111"/>
        <n v="44.853001"/>
        <n v="44.273998"/>
        <n v="42.16"/>
        <n v="41.750999"/>
        <n v="40.486"/>
        <n v="44.560001"/>
        <n v="44.52"/>
        <n v="43.970001"/>
        <n v="42.634998"/>
        <n v="44.493999"/>
        <n v="48.134998"/>
        <n v="45.866001"/>
        <n v="50.216"/>
        <n v="47.012001"/>
        <n v="46.481998"/>
        <n v="46.666"/>
        <n v="49.043999"/>
        <n v="49.380001"/>
        <n v="49.762001"/>
        <n v="48.223"/>
        <n v="48.441002"/>
        <n v="45.525002"/>
        <n v="45.942001"/>
        <n v="46.147999"/>
        <n v="44.737999"/>
        <n v="44.599998"/>
        <n v="45.950001"/>
        <n v="45.341"/>
        <n v="42.748001"/>
        <n v="43.833"/>
        <n v="43.599998"/>
        <n v="41.583"/>
        <n v="41.571999"/>
        <n v="41.591"/>
        <n v="42.000999"/>
        <n v="42.330002"/>
        <n v="42.459999"/>
        <n v="43.827"/>
        <n v="44.029999"/>
        <n v="44.807999"/>
        <n v="43.742001"/>
        <n v="44.049999"/>
        <n v="44.193001"/>
        <n v="44.841999"/>
        <n v="45.310001"/>
        <n v="46.195999"/>
        <n v="46.777"/>
        <n v="46.959999"/>
        <n v="45.063"/>
        <n v="44.0"/>
        <n v="42.591"/>
        <n v="42.811001"/>
        <n v="41.889999"/>
        <n v="41.229"/>
        <n v="43.077"/>
        <n v="43.397999"/>
        <n v="41.853001"/>
        <n v="41.130001"/>
        <n v="41.087002"/>
        <n v="40.450001"/>
        <n v="40.883999"/>
        <n v="43.327999"/>
        <n v="44.02"/>
        <n v="45.285"/>
        <n v="45.719002"/>
        <n v="46.099998"/>
        <n v="47.466999"/>
        <n v="47.5"/>
        <n v="48.32"/>
        <n v="49.68"/>
        <n v="49.935001"/>
        <n v="48.679001"/>
        <n v="49.523998"/>
        <n v="49.312"/>
        <n v="50.125999"/>
        <n v="49.852001"/>
        <n v="48.470001"/>
        <n v="47.799999"/>
        <n v="48.236"/>
        <n v="48.379002"/>
        <n v="48.023998"/>
        <n v="46.525002"/>
        <n v="46.077"/>
        <n v="45.466"/>
        <n v="47.215"/>
        <n v="45.700001"/>
        <n v="46.595001"/>
        <n v="47.491001"/>
        <n v="46.046001"/>
        <n v="47.629002"/>
        <n v="48.389999"/>
        <n v="48.194"/>
        <n v="49.400002"/>
        <n v="49.424"/>
        <n v="49.654999"/>
        <n v="48.811001"/>
        <n v="49.195"/>
        <n v="48.967999"/>
        <n v="49.511002"/>
        <n v="49.643002"/>
        <n v="49.813"/>
      </sharedItems>
    </cacheField>
    <cacheField name="HIGH" numFmtId="165">
      <sharedItems containsSemiMixedTypes="0" containsString="0" containsNumber="1">
        <n v="14.996"/>
        <n v="14.853"/>
        <n v="14.564"/>
        <n v="15.01"/>
        <n v="16.056"/>
        <n v="15.962"/>
        <n v="16.028"/>
        <n v="16.636999"/>
        <n v="16.922001"/>
        <n v="17.728001"/>
        <n v="17.872999"/>
        <n v="17.197001"/>
        <n v="17.856001"/>
        <n v="19.245001"/>
        <n v="19.495001"/>
        <n v="19.370001"/>
        <n v="20.166"/>
        <n v="20.628"/>
        <n v="20.139999"/>
        <n v="19.687"/>
        <n v="21.191999"/>
        <n v="21.948999"/>
        <n v="21.745001"/>
        <n v="21.57"/>
        <n v="22.259001"/>
        <n v="22.878"/>
        <n v="23.02"/>
        <n v="22.077999"/>
        <n v="22.048"/>
        <n v="23.049"/>
        <n v="22.855"/>
        <n v="22.549999"/>
        <n v="21.74"/>
        <n v="21.493999"/>
        <n v="21.104"/>
        <n v="23.888"/>
        <n v="23.474001"/>
        <n v="23.879999"/>
        <n v="23.825001"/>
        <n v="23.256001"/>
        <n v="23.379999"/>
        <n v="23.9"/>
        <n v="24.247999"/>
        <n v="24.125"/>
        <n v="24.200001"/>
        <n v="24.454"/>
        <n v="23.627001"/>
        <n v="23.298"/>
        <n v="24.219"/>
        <n v="24.285999"/>
        <n v="25.587999"/>
        <n v="26.399"/>
        <n v="26.024"/>
        <n v="26.392"/>
        <n v="27.589001"/>
        <n v="27.499001"/>
        <n v="27.167"/>
        <n v="27.0"/>
        <n v="26.513"/>
        <n v="27.077999"/>
        <n v="27.834"/>
        <n v="28.0"/>
        <n v="26.997999"/>
        <n v="27.08"/>
        <n v="27.621"/>
        <n v="27.790001"/>
        <n v="27.468"/>
        <n v="26.886999"/>
        <n v="26.882999"/>
        <n v="27.006001"/>
        <n v="28.110001"/>
        <n v="28.030001"/>
        <n v="27.183001"/>
        <n v="27.365999"/>
        <n v="27.247"/>
        <n v="27.33"/>
        <n v="27.495001"/>
        <n v="27.757999"/>
        <n v="29.058001"/>
        <n v="28.836"/>
        <n v="28.367001"/>
        <n v="27.858999"/>
        <n v="28.754999"/>
        <n v="29.219999"/>
        <n v="28.973"/>
        <n v="29.113001"/>
        <n v="28.950001"/>
        <n v="28.780001"/>
        <n v="28.969"/>
        <n v="29.870001"/>
        <n v="30.198999"/>
        <n v="31.827999"/>
        <n v="31.58"/>
        <n v="31.52"/>
        <n v="31.288"/>
        <n v="30.607"/>
        <n v="39.48"/>
        <n v="39.169998"/>
        <n v="41.938"/>
        <n v="40.294998"/>
        <n v="40.049999"/>
        <n v="40.5"/>
        <n v="39.564999"/>
        <n v="39.16"/>
        <n v="39.499001"/>
        <n v="38.863998"/>
        <n v="39.710999"/>
        <n v="39.529999"/>
        <n v="41.101002"/>
        <n v="43.0"/>
        <n v="43.289001"/>
        <n v="43.721001"/>
        <n v="43.990002"/>
        <n v="43.615002"/>
        <n v="43.425999"/>
        <n v="42.808998"/>
        <n v="42.764"/>
        <n v="41.939999"/>
        <n v="41.845001"/>
        <n v="41.599998"/>
        <n v="42.549999"/>
        <n v="42.897999"/>
        <n v="43.176998"/>
        <n v="42.179001"/>
        <n v="43.214001"/>
        <n v="42.811001"/>
        <n v="42.757999"/>
        <n v="43.935001"/>
        <n v="46.154999"/>
        <n v="48.088001"/>
        <n v="46.495998"/>
        <n v="47.896"/>
        <n v="47.818001"/>
        <n v="47.087002"/>
        <n v="45.866001"/>
        <n v="45.109001"/>
        <n v="46.182999"/>
        <n v="46.053001"/>
        <n v="47.395"/>
        <n v="47.027"/>
        <n v="47.130001"/>
        <n v="46.900002"/>
        <n v="45.84"/>
        <n v="45.118"/>
        <n v="45.641998"/>
        <n v="45.540001"/>
        <n v="45.242001"/>
        <n v="44.312"/>
        <n v="43.574001"/>
        <n v="42.018002"/>
        <n v="43.799999"/>
        <n v="45.268002"/>
        <n v="44.674999"/>
        <n v="44.062"/>
        <n v="43.577999"/>
        <n v="47.064999"/>
        <n v="48.187"/>
        <n v="47.200001"/>
        <n v="50.265999"/>
        <n v="47.805"/>
        <n v="46.98"/>
        <n v="49.081001"/>
        <n v="49.926998"/>
        <n v="49.743999"/>
        <n v="49.799999"/>
        <n v="48.851002"/>
        <n v="48.549"/>
        <n v="46.344002"/>
        <n v="46.605999"/>
        <n v="46.162998"/>
        <n v="45.673"/>
        <n v="45.93"/>
        <n v="45.987"/>
        <n v="45.598999"/>
        <n v="44.242001"/>
        <n v="43.966"/>
        <n v="43.903"/>
        <n v="42.099998"/>
        <n v="42.115002"/>
        <n v="42.535999"/>
        <n v="42.82"/>
        <n v="42.872002"/>
        <n v="43.445999"/>
        <n v="44.144001"/>
        <n v="45.174999"/>
        <n v="45.130001"/>
        <n v="44.143002"/>
        <n v="44.900002"/>
        <n v="45.789001"/>
        <n v="45.605"/>
        <n v="46.258999"/>
        <n v="46.859001"/>
        <n v="47.609001"/>
        <n v="47.116001"/>
        <n v="46.224998"/>
        <n v="44.754002"/>
        <n v="43.219002"/>
        <n v="43.297001"/>
        <n v="42.470001"/>
        <n v="43.248001"/>
        <n v="43.696999"/>
        <n v="43.650002"/>
        <n v="42.256001"/>
        <n v="41.206001"/>
        <n v="41.765999"/>
        <n v="40.879002"/>
        <n v="42.381001"/>
        <n v="43.883999"/>
        <n v="45.308998"/>
        <n v="45.935001"/>
        <n v="46.217999"/>
        <n v="46.867001"/>
        <n v="48.23"/>
        <n v="48.472"/>
        <n v="49.116001"/>
        <n v="49.834"/>
        <n v="49.959999"/>
        <n v="49.525002"/>
        <n v="49.716999"/>
        <n v="50.548"/>
        <n v="50.516998"/>
        <n v="50.334999"/>
        <n v="48.921001"/>
        <n v="48.529999"/>
        <n v="48.323002"/>
        <n v="48.762001"/>
        <n v="48.110001"/>
        <n v="46.077"/>
        <n v="46.599998"/>
        <n v="47.387001"/>
        <n v="46.629002"/>
        <n v="47.741001"/>
        <n v="47.530998"/>
        <n v="47.666"/>
        <n v="48.594002"/>
        <n v="48.669998"/>
        <n v="49.403999"/>
        <n v="50.432999"/>
        <n v="49.700001"/>
        <n v="49.999001"/>
        <n v="49.095001"/>
        <n v="49.382999"/>
        <n v="49.599998"/>
        <n v="49.68"/>
        <n v="49.883999"/>
        <n v="49.997002"/>
      </sharedItems>
    </cacheField>
    <cacheField name="LOW" numFmtId="165">
      <sharedItems containsSemiMixedTypes="0" containsString="0" containsNumber="1">
        <n v="14.096"/>
        <n v="14.241"/>
        <n v="14.148"/>
        <n v="14.034"/>
        <n v="15.141"/>
        <n v="15.472"/>
        <n v="15.563"/>
        <n v="15.492"/>
        <n v="16.165001"/>
        <n v="16.899"/>
        <n v="17.282"/>
        <n v="16.731001"/>
        <n v="16.825001"/>
        <n v="17.818001"/>
        <n v="18.82"/>
        <n v="18.58"/>
        <n v="19.278"/>
        <n v="19.405001"/>
        <n v="19.15"/>
        <n v="18.950001"/>
        <n v="19.611"/>
        <n v="20.700001"/>
        <n v="20.789"/>
        <n v="20.785999"/>
        <n v="21.15"/>
        <n v="22.007999"/>
        <n v="22.120001"/>
        <n v="20.811001"/>
        <n v="20.962"/>
        <n v="21.365999"/>
        <n v="22.106001"/>
        <n v="21.927"/>
        <n v="20.975"/>
        <n v="20.618"/>
        <n v="20.421"/>
        <n v="23.025"/>
        <n v="22.947001"/>
        <n v="23.454"/>
        <n v="23.205999"/>
        <n v="22.507999"/>
        <n v="22.431999"/>
        <n v="23.129999"/>
        <n v="23.487"/>
        <n v="23.240999"/>
        <n v="23.424"/>
        <n v="23.382999"/>
        <n v="22.726"/>
        <n v="22.297001"/>
        <n v="23.459999"/>
        <n v="23.360001"/>
        <n v="23.893999"/>
        <n v="25.667999"/>
        <n v="25.129999"/>
        <n v="25.381001"/>
        <n v="26.237"/>
        <n v="26.690001"/>
        <n v="26.355"/>
        <n v="26.365"/>
        <n v="25.85"/>
        <n v="26.597"/>
        <n v="27.101999"/>
        <n v="27.105"/>
        <n v="27.336"/>
        <n v="27.306999"/>
        <n v="26.395"/>
        <n v="26.427"/>
        <n v="26.669001"/>
        <n v="27.125999"/>
        <n v="26.448"/>
        <n v="26.329"/>
        <n v="26.219999"/>
        <n v="26.433001"/>
        <n v="27.357"/>
        <n v="27.232"/>
        <n v="27.0"/>
        <n v="26.722"/>
        <n v="26.671"/>
        <n v="26.225"/>
        <n v="26.705"/>
        <n v="26.625"/>
        <n v="27.070999"/>
        <n v="27.780001"/>
        <n v="28.083"/>
        <n v="27.472"/>
        <n v="27.24"/>
        <n v="27.731001"/>
        <n v="28.35"/>
        <n v="28.450001"/>
        <n v="28.461"/>
        <n v="28.246"/>
        <n v="28.046"/>
        <n v="28.152"/>
        <n v="28.832001"/>
        <n v="29.43"/>
        <n v="30.32"/>
        <n v="30.916"/>
        <n v="30.68"/>
        <n v="30.631001"/>
        <n v="29.806"/>
        <n v="36.634998"/>
        <n v="37.549999"/>
        <n v="39.949001"/>
        <n v="37.821999"/>
        <n v="38.34"/>
        <n v="39.057999"/>
        <n v="38.707001"/>
        <n v="38.147999"/>
        <n v="37.355999"/>
        <n v="37.505001"/>
        <n v="38.567001"/>
        <n v="38.618"/>
        <n v="39.740002"/>
        <n v="40.551998"/>
        <n v="42.146999"/>
        <n v="42.660999"/>
        <n v="42.674"/>
        <n v="42.080002"/>
        <n v="42.234001"/>
        <n v="42.014999"/>
        <n v="40.099998"/>
        <n v="40.448002"/>
        <n v="40.518002"/>
        <n v="40.599998"/>
        <n v="41.500999"/>
        <n v="42.202"/>
        <n v="42.084999"/>
        <n v="41.346001"/>
        <n v="42.18"/>
        <n v="41.648998"/>
        <n v="42.067001"/>
        <n v="42.777"/>
        <n v="44.492001"/>
        <n v="45.060001"/>
        <n v="45.262001"/>
        <n v="45.734001"/>
        <n v="46.742001"/>
        <n v="45.062"/>
        <n v="44.099998"/>
        <n v="44.040001"/>
        <n v="44.923"/>
        <n v="44.630001"/>
        <n v="45.75"/>
        <n v="46.381001"/>
        <n v="46.506001"/>
        <n v="46.027"/>
        <n v="43.387001"/>
        <n v="43.799999"/>
        <n v="44.393002"/>
        <n v="44.563"/>
        <n v="44.056"/>
        <n v="42.133999"/>
        <n v="41.834999"/>
        <n v="40.639"/>
        <n v="40.311001"/>
        <n v="43.709999"/>
        <n v="43.405998"/>
        <n v="43.000999"/>
        <n v="41.66"/>
        <n v="44.222"/>
        <n v="45.333"/>
        <n v="45.208"/>
        <n v="47.159"/>
        <n v="45.023998"/>
        <n v="44.888"/>
        <n v="46.390999"/>
        <n v="48.424999"/>
        <n v="48.958"/>
        <n v="48.141998"/>
        <n v="47.860001"/>
        <n v="46.580002"/>
        <n v="45.152"/>
        <n v="45.271"/>
        <n v="44.312"/>
        <n v="44.530998"/>
        <n v="44.502998"/>
        <n v="45.131001"/>
        <n v="43.807999"/>
        <n v="42.0"/>
        <n v="43.001999"/>
        <n v="42.223"/>
        <n v="40.98"/>
        <n v="41.230999"/>
        <n v="41.176998"/>
        <n v="41.654999"/>
        <n v="41.629002"/>
        <n v="42.115002"/>
        <n v="43.306999"/>
        <n v="43.861"/>
        <n v="43.245998"/>
        <n v="43.292"/>
        <n v="43.888"/>
        <n v="44.026001"/>
        <n v="44.368"/>
        <n v="45.088001"/>
        <n v="46.049999"/>
        <n v="46.330002"/>
        <n v="45.279999"/>
        <n v="44.911999"/>
        <n v="42.48"/>
        <n v="41.825001"/>
        <n v="41.882"/>
        <n v="41.077999"/>
        <n v="40.945"/>
        <n v="42.691002"/>
        <n v="41.555"/>
        <n v="39.880001"/>
        <n v="40.014999"/>
        <n v="40.480999"/>
        <n v="39.23"/>
        <n v="40.868999"/>
        <n v="42.894001"/>
        <n v="43.723"/>
        <n v="44.898998"/>
        <n v="45.158001"/>
        <n v="45.967999"/>
        <n v="46.75"/>
        <n v="47.283001"/>
        <n v="48.098999"/>
        <n v="49.040001"/>
        <n v="48.200001"/>
        <n v="48.330002"/>
        <n v="49.007"/>
        <n v="49.181"/>
        <n v="49.222"/>
        <n v="47.689999"/>
        <n v="47.744999"/>
        <n v="47.652"/>
        <n v="47.473"/>
        <n v="46.422001"/>
        <n v="46.187"/>
        <n v="45.009998"/>
        <n v="45.411999"/>
        <n v="45.604"/>
        <n v="46.549999"/>
        <n v="45.830002"/>
        <n v="46.046001"/>
        <n v="47.608002"/>
        <n v="47.422001"/>
        <n v="48.119999"/>
        <n v="49.150002"/>
        <n v="48.895"/>
        <n v="48.098"/>
        <n v="48.418999"/>
        <n v="48.466999"/>
        <n v="48.959999"/>
        <n v="49.084999"/>
        <n v="49.411999"/>
        <n v="48.750999"/>
      </sharedItems>
    </cacheField>
    <cacheField name="CLOSE" numFmtId="165">
      <sharedItems containsSemiMixedTypes="0" containsString="0" containsNumber="1">
        <n v="14.315"/>
        <n v="14.749"/>
        <n v="14.265"/>
        <n v="14.859"/>
        <n v="15.628"/>
        <n v="15.909"/>
        <n v="16.000999"/>
        <n v="16.511"/>
        <n v="16.899"/>
        <n v="17.702"/>
        <n v="17.377001"/>
        <n v="16.764999"/>
        <n v="17.839001"/>
        <n v="19.193001"/>
        <n v="19.264999"/>
        <n v="19.323"/>
        <n v="19.802"/>
        <n v="20.365"/>
        <n v="19.162001"/>
        <n v="19.537001"/>
        <n v="20.943001"/>
        <n v="21.709"/>
        <n v="21.1"/>
        <n v="21.089001"/>
        <n v="22.173"/>
        <n v="22.205"/>
        <n v="22.337"/>
        <n v="21.264999"/>
        <n v="21.788"/>
        <n v="22.971001"/>
        <n v="22.764"/>
        <n v="22.002001"/>
        <n v="21.388"/>
        <n v="20.655001"/>
        <n v="20.754"/>
        <n v="23.664"/>
        <n v="23.285999"/>
        <n v="23.500999"/>
        <n v="23.216"/>
        <n v="22.698"/>
        <n v="23.313999"/>
        <n v="23.889999"/>
        <n v="23.554001"/>
        <n v="23.288"/>
        <n v="24.181"/>
        <n v="23.436001"/>
        <n v="22.965"/>
        <n v="22.966"/>
        <n v="24.063"/>
        <n v="24.228001"/>
        <n v="25.541"/>
        <n v="25.725"/>
        <n v="25.9"/>
        <n v="26.198999"/>
        <n v="26.468"/>
        <n v="27.191"/>
        <n v="26.778999"/>
        <n v="26.531"/>
        <n v="26.41"/>
        <n v="26.983999"/>
        <n v="27.382999"/>
        <n v="27.777"/>
        <n v="27.965"/>
        <n v="27.452999"/>
        <n v="26.881001"/>
        <n v="27.037001"/>
        <n v="27.579"/>
        <n v="27.169001"/>
        <n v="26.495001"/>
        <n v="26.462999"/>
        <n v="26.757999"/>
        <n v="27.002001"/>
        <n v="27.667"/>
        <n v="27.931"/>
        <n v="27.104"/>
        <n v="27.118999"/>
        <n v="27.042"/>
        <n v="26.240999"/>
        <n v="26.955999"/>
        <n v="27.226"/>
        <n v="27.749001"/>
        <n v="28.91"/>
        <n v="28.209999"/>
        <n v="27.802"/>
        <n v="27.562"/>
        <n v="28.68"/>
        <n v="29.150999"/>
        <n v="28.570999"/>
        <n v="28.885"/>
        <n v="28.577999"/>
        <n v="28.34"/>
        <n v="28.952999"/>
        <n v="29.212999"/>
        <n v="30.177999"/>
        <n v="31.677999"/>
        <n v="31.264"/>
        <n v="31.176001"/>
        <n v="30.688"/>
        <n v="30.538"/>
        <n v="37.98"/>
        <n v="38.945999"/>
        <n v="40.111"/>
        <n v="37.834"/>
        <n v="39.77"/>
        <n v="39.327"/>
        <n v="39.171001"/>
        <n v="38.653999"/>
        <n v="37.474998"/>
        <n v="38.509998"/>
        <n v="38.77"/>
        <n v="39.481998"/>
        <n v="41.021999"/>
        <n v="42.997002"/>
        <n v="42.653"/>
        <n v="42.692001"/>
        <n v="43.807999"/>
        <n v="43.044998"/>
        <n v="43.025002"/>
        <n v="42.209"/>
        <n v="40.632"/>
        <n v="41.875999"/>
        <n v="41.117001"/>
        <n v="40.821999"/>
        <n v="42.301998"/>
        <n v="42.412998"/>
        <n v="42.317001"/>
        <n v="42.103001"/>
        <n v="42.502998"/>
        <n v="42.18"/>
        <n v="42.404999"/>
        <n v="43.902"/>
        <n v="45.977001"/>
        <n v="45.469002"/>
        <n v="46.460999"/>
        <n v="47.493999"/>
        <n v="47.077"/>
        <n v="45.52"/>
        <n v="44.308998"/>
        <n v="44.612"/>
        <n v="45.679001"/>
        <n v="45.452"/>
        <n v="45.900002"/>
        <n v="46.75"/>
        <n v="46.729"/>
        <n v="46.507"/>
        <n v="44.269001"/>
        <n v="44.514999"/>
        <n v="44.68"/>
        <n v="45.417"/>
        <n v="44.664001"/>
        <n v="42.554001"/>
        <n v="42.388"/>
        <n v="40.855"/>
        <n v="43.752998"/>
        <n v="43.939999"/>
        <n v="43.486"/>
        <n v="43.344002"/>
        <n v="43.299"/>
        <n v="46.966999"/>
        <n v="45.667999"/>
        <n v="47.116001"/>
        <n v="47.162998"/>
        <n v="46.018002"/>
        <n v="46.834999"/>
        <n v="48.784"/>
        <n v="49.264"/>
        <n v="49.355"/>
        <n v="48.508999"/>
        <n v="48.548"/>
        <n v="47.061001"/>
        <n v="46.241001"/>
        <n v="45.571999"/>
        <n v="45.178001"/>
        <n v="44.869999"/>
        <n v="45.485001"/>
        <n v="45.581001"/>
        <n v="43.900002"/>
        <n v="43.966"/>
        <n v="43.52"/>
        <n v="42.238998"/>
        <n v="41.016998"/>
        <n v="41.610001"/>
        <n v="42.222"/>
        <n v="41.910999"/>
        <n v="42.467999"/>
        <n v="43.089001"/>
        <n v="43.499001"/>
        <n v="44.782001"/>
        <n v="43.516998"/>
        <n v="44.041"/>
        <n v="44.688"/>
        <n v="45.762001"/>
        <n v="45.272999"/>
        <n v="45.798"/>
        <n v="46.806"/>
        <n v="46.945"/>
        <n v="45.460999"/>
        <n v="46.095001"/>
        <n v="43.938"/>
        <n v="42.195999"/>
        <n v="42.101002"/>
        <n v="41.387001"/>
        <n v="42.974998"/>
        <n v="43.662998"/>
        <n v="41.778999"/>
        <n v="40.326"/>
        <n v="40.5"/>
        <n v="41.160999"/>
        <n v="40.779999"/>
        <n v="42.325001"/>
        <n v="43.506001"/>
        <n v="45.005001"/>
        <n v="45.750999"/>
        <n v="45.955002"/>
        <n v="46.574001"/>
        <n v="46.950001"/>
        <n v="48.334999"/>
        <n v="48.619999"/>
        <n v="49.655998"/>
        <n v="48.888"/>
        <n v="49.48"/>
        <n v="49.298"/>
        <n v="50.409"/>
        <n v="49.944"/>
        <n v="48.716"/>
        <n v="47.776001"/>
        <n v="48.242001"/>
        <n v="47.820999"/>
        <n v="48.139999"/>
        <n v="46.77"/>
        <n v="46.764999"/>
        <n v="45.509998"/>
        <n v="46.566002"/>
        <n v="45.502998"/>
        <n v="46.596001"/>
        <n v="47.506001"/>
        <n v="46.626999"/>
        <n v="47.657001"/>
        <n v="48.088001"/>
        <n v="48.349998"/>
        <n v="48.889999"/>
        <n v="50.077"/>
        <n v="49.604"/>
        <n v="48.111"/>
        <n v="48.990002"/>
        <n v="48.830002"/>
        <n v="49.278999"/>
        <n v="49.417"/>
        <n v="49.521999"/>
      </sharedItems>
    </cacheField>
    <cacheField name="ADJ CLOSE" numFmtId="165">
      <sharedItems containsSemiMixedTypes="0" containsString="0" containsNumber="1">
        <n v="14.306804"/>
        <n v="14.740557"/>
        <n v="14.256833"/>
        <n v="14.850494"/>
        <n v="15.619054"/>
        <n v="15.899892"/>
        <n v="15.991838"/>
        <n v="16.501545"/>
        <n v="16.889324"/>
        <n v="17.691866"/>
        <n v="17.367052"/>
        <n v="16.755402"/>
        <n v="17.828789"/>
        <n v="19.182013"/>
        <n v="19.253969"/>
        <n v="19.311939"/>
        <n v="19.790665"/>
        <n v="20.35334"/>
        <n v="19.15103"/>
        <n v="19.525818"/>
        <n v="20.931011"/>
        <n v="21.696569"/>
        <n v="21.087921"/>
        <n v="21.076929"/>
        <n v="22.160305"/>
        <n v="22.192286"/>
        <n v="22.324213"/>
        <n v="21.252825"/>
        <n v="21.775524"/>
        <n v="22.95785"/>
        <n v="22.750967"/>
        <n v="21.989403"/>
        <n v="21.375755"/>
        <n v="20.643173"/>
        <n v="20.742119"/>
        <n v="23.65045"/>
        <n v="23.272671"/>
        <n v="23.487545"/>
        <n v="23.202709"/>
        <n v="22.685005"/>
        <n v="23.300653"/>
        <n v="23.876324"/>
        <n v="23.540516"/>
        <n v="23.278622"/>
        <n v="24.171263"/>
        <n v="23.426563"/>
        <n v="22.95575"/>
        <n v="22.956749"/>
        <n v="24.053308"/>
        <n v="24.218243"/>
        <n v="25.530712"/>
        <n v="25.714638"/>
        <n v="25.889568"/>
        <n v="26.18845"/>
        <n v="26.457338"/>
        <n v="27.18005"/>
        <n v="26.768215"/>
        <n v="26.520317"/>
        <n v="26.399364"/>
        <n v="26.973131"/>
        <n v="27.371971"/>
        <n v="27.765814"/>
        <n v="27.953737"/>
        <n v="27.441944"/>
        <n v="26.870174"/>
        <n v="27.026112"/>
        <n v="27.567894"/>
        <n v="27.158058"/>
        <n v="26.484331"/>
        <n v="26.452339"/>
        <n v="26.747223"/>
        <n v="26.991125"/>
        <n v="27.655857"/>
        <n v="27.91975"/>
        <n v="27.093086"/>
        <n v="27.108076"/>
        <n v="27.031109"/>
        <n v="26.230431"/>
        <n v="26.945143"/>
        <n v="27.215034"/>
        <n v="27.737825"/>
        <n v="28.898357"/>
        <n v="28.198637"/>
        <n v="27.790804"/>
        <n v="27.5509"/>
        <n v="28.668449"/>
        <n v="29.139259"/>
        <n v="28.559492"/>
        <n v="28.873367"/>
        <n v="28.566488"/>
        <n v="28.328587"/>
        <n v="28.941338"/>
        <n v="29.201235"/>
        <n v="30.165846"/>
        <n v="31.665239"/>
        <n v="31.251408"/>
        <n v="31.163446"/>
        <n v="30.675642"/>
        <n v="30.525702"/>
        <n v="37.964703"/>
        <n v="38.930317"/>
        <n v="40.094845"/>
        <n v="37.81876"/>
        <n v="39.753983"/>
        <n v="39.311161"/>
        <n v="39.15522"/>
        <n v="38.638435"/>
        <n v="37.463779"/>
        <n v="38.498478"/>
        <n v="38.758396"/>
        <n v="39.470184"/>
        <n v="41.009724"/>
        <n v="42.984131"/>
        <n v="42.640236"/>
        <n v="42.679222"/>
        <n v="43.794884"/>
        <n v="43.032116"/>
        <n v="43.012123"/>
        <n v="42.196365"/>
        <n v="40.619839"/>
        <n v="41.863464"/>
        <n v="41.104694"/>
        <n v="40.80978"/>
        <n v="42.289337"/>
        <n v="42.400307"/>
        <n v="42.304337"/>
        <n v="42.090397"/>
        <n v="42.490276"/>
        <n v="42.167374"/>
        <n v="42.392307"/>
        <n v="43.888859"/>
        <n v="45.963238"/>
        <n v="45.455391"/>
        <n v="46.447094"/>
        <n v="47.479786"/>
        <n v="47.062908"/>
        <n v="45.506374"/>
        <n v="44.295734"/>
        <n v="44.598648"/>
        <n v="45.665325"/>
        <n v="45.438396"/>
        <n v="45.886265"/>
        <n v="46.736008"/>
        <n v="46.715015"/>
        <n v="46.49308"/>
        <n v="44.255753"/>
        <n v="44.501678"/>
        <n v="44.666626"/>
        <n v="45.403404"/>
        <n v="44.650635"/>
        <n v="42.541264"/>
        <n v="42.375313"/>
        <n v="40.84277"/>
        <n v="43.739902"/>
        <n v="43.926846"/>
        <n v="43.472984"/>
        <n v="43.331028"/>
        <n v="43.286041"/>
        <n v="46.952946"/>
        <n v="45.654335"/>
        <n v="47.101902"/>
        <n v="47.148884"/>
        <n v="46.004227"/>
        <n v="46.820984"/>
        <n v="48.769402"/>
        <n v="49.249252"/>
        <n v="49.340225"/>
        <n v="48.494484"/>
        <n v="48.53347"/>
        <n v="47.050789"/>
        <n v="46.230965"/>
        <n v="45.562115"/>
        <n v="45.168201"/>
        <n v="44.860264"/>
        <n v="45.475136"/>
        <n v="45.571117"/>
        <n v="43.890476"/>
        <n v="43.956459"/>
        <n v="43.510559"/>
        <n v="42.229839"/>
        <n v="41.008102"/>
        <n v="41.600971"/>
        <n v="42.212841"/>
        <n v="41.901909"/>
        <n v="42.458786"/>
        <n v="43.079651"/>
        <n v="43.489563"/>
        <n v="44.772285"/>
        <n v="43.507557"/>
        <n v="44.031448"/>
        <n v="44.678307"/>
        <n v="45.752071"/>
        <n v="45.263176"/>
        <n v="45.788067"/>
        <n v="46.795845"/>
        <n v="46.934814"/>
        <n v="45.451134"/>
        <n v="46.085003"/>
        <n v="43.928467"/>
        <n v="42.186844"/>
        <n v="42.091869"/>
        <n v="41.378021"/>
        <n v="42.965679"/>
        <n v="43.653526"/>
        <n v="41.769932"/>
        <n v="40.317253"/>
        <n v="40.491215"/>
        <n v="41.152069"/>
        <n v="40.771152"/>
        <n v="42.315823"/>
        <n v="43.496559"/>
        <n v="44.995239"/>
        <n v="45.741077"/>
        <n v="45.945034"/>
        <n v="46.563896"/>
        <n v="46.939816"/>
        <n v="48.324512"/>
        <n v="48.609451"/>
        <n v="49.645226"/>
        <n v="48.877392"/>
        <n v="49.469269"/>
        <n v="49.287308"/>
        <n v="50.398064"/>
        <n v="49.933167"/>
        <n v="48.705429"/>
        <n v="47.765636"/>
        <n v="48.231533"/>
        <n v="47.810623"/>
        <n v="48.129555"/>
        <n v="46.759853"/>
        <n v="46.754852"/>
        <n v="45.500122"/>
        <n v="46.55999"/>
        <n v="45.497128"/>
        <n v="46.589989"/>
        <n v="47.49987"/>
        <n v="46.620983"/>
        <n v="47.650852"/>
        <n v="48.081799"/>
        <n v="48.343758"/>
        <n v="48.88369"/>
        <n v="50.070538"/>
        <n v="49.597599"/>
        <n v="48.10479"/>
        <n v="48.983681"/>
        <n v="48.823704"/>
        <n v="49.27264"/>
        <n v="49.410622"/>
        <n v="49.51561"/>
      </sharedItems>
    </cacheField>
    <cacheField name="VOLUME" numFmtId="0">
      <sharedItems containsSemiMixedTypes="0" containsString="0" containsNumber="1" containsInteger="1">
        <n v="4.01277E8"/>
        <n v="4.31324E8"/>
        <n v="3.89168E8"/>
        <n v="4.05044E8"/>
        <n v="5.04231E8"/>
        <n v="3.84101E8"/>
        <n v="3.53285E8"/>
        <n v="5.51409E8"/>
        <n v="4.47287E8"/>
        <n v="5.11102E8"/>
        <n v="4.39624E8"/>
        <n v="4.52932E8"/>
        <n v="5.64967E8"/>
        <n v="6.55163E8"/>
        <n v="4.96204E8"/>
        <n v="4.49537E8"/>
        <n v="4.89535E8"/>
        <n v="5.42142E8"/>
        <n v="4.88611E8"/>
        <n v="4.98017E8"/>
        <n v="6.60477E8"/>
        <n v="5.64276E8"/>
        <n v="4.29366E8"/>
        <n v="4.52197E8"/>
        <n v="6.6415E8"/>
        <n v="5.59651E8"/>
        <n v="5.23876E8"/>
        <n v="5.50737E8"/>
        <n v="4.74919E8"/>
        <n v="6.75474E8"/>
        <n v="4.20575E8"/>
        <n v="4.12026E8"/>
        <n v="4.65888E8"/>
        <n v="4.10015E8"/>
        <n v="5.13184E8"/>
        <n v="1.117995E9"/>
        <n v="5.89716E8"/>
        <n v="4.52994E8"/>
        <n v="4.55963E8"/>
        <n v="4.60026E8"/>
        <n v="3.89415E8"/>
        <n v="4.12393E8"/>
        <n v="4.37429E8"/>
        <n v="5.15154E8"/>
        <n v="5.13573E8"/>
        <n v="5.01257E8"/>
        <n v="4.74866E8"/>
        <n v="4.2189E8"/>
        <n v="4.7491E8"/>
        <n v="5.24486E8"/>
        <n v="5.83253E8"/>
        <n v="8.48547E8"/>
        <n v="4.32747E8"/>
        <n v="5.47408E8"/>
        <n v="7.97295E8"/>
        <n v="5.64889E8"/>
        <n v="4.5492E8"/>
        <n v="3.61026E8"/>
        <n v="3.56104E8"/>
        <n v="3.93694E8"/>
        <n v="3.64516E8"/>
        <n v="4.33933E8"/>
        <n v="3.98716E8"/>
        <n v="3.68592E8"/>
        <n v="5.15015E8"/>
        <n v="3.97654E8"/>
        <n v="3.95279E8"/>
        <n v="3.14378E8"/>
        <n v="4.46259E8"/>
        <n v="3.53615E8"/>
        <n v="3.9566E8"/>
        <n v="3.21471E8"/>
        <n v="6.04812E8"/>
        <n v="3.5866E8"/>
        <n v="4.27713E8"/>
        <n v="3.45103E8"/>
        <n v="3.39282E8"/>
        <n v="3.78527E8"/>
        <n v="4.06337E8"/>
        <n v="3.77161E8"/>
        <n v="2.92216E8"/>
        <n v="5.70329E8"/>
        <n v="4.0273E8"/>
        <n v="3.83387E8"/>
        <n v="3.2185E8"/>
        <n v="3.61494E8"/>
        <n v="3.44979E8"/>
        <n v="3.14869E8"/>
        <n v="3.6935E8"/>
        <n v="3.22149E8"/>
        <n v="2.74222E8"/>
        <n v="2.93926E8"/>
        <n v="4.49405E8"/>
        <n v="4.32535E8"/>
        <n v="7.48725E8"/>
        <n v="4.73908E8"/>
        <n v="3.72E8"/>
        <n v="3.56253E8"/>
        <n v="7.21419E8"/>
        <n v="1.543911E9"/>
        <n v="7.14397E8"/>
        <n v="9.23401E8"/>
        <n v="1.00258E9"/>
        <n v="6.35873E8"/>
        <n v="4.82731E8"/>
        <n v="3.96094E8"/>
        <n v="3.88729E8"/>
        <n v="5.11998E8"/>
        <n v="4.17772E8"/>
        <n v="4.27717E8"/>
        <n v="3.88701E8"/>
        <n v="6.13208E8"/>
        <n v="7.40465E8"/>
        <n v="5.68622E8"/>
        <n v="6.55709E8"/>
        <n v="4.51153E8"/>
        <n v="5.51603E8"/>
        <n v="4.17737E8"/>
        <n v="3.5814E8"/>
        <n v="5.94322E8"/>
        <n v="4.62175E8"/>
        <n v="5.82639E8"/>
        <n v="3.80514E8"/>
        <n v="5.01148E8"/>
        <n v="1.98209E8"/>
        <n v="3.23618E8"/>
        <n v="3.03582E8"/>
        <n v="3.55881E8"/>
        <n v="3.53908E8"/>
        <n v="2.98244E8"/>
        <n v="4.81277E8"/>
        <n v="4.78204E8"/>
        <n v="7.72075E8"/>
        <n v="5.10488E8"/>
        <n v="5.69164E8"/>
        <n v="4.27502E8"/>
        <n v="5.37865E8"/>
        <n v="9.63769E8"/>
        <n v="3.82516E8"/>
        <n v="3.48081E8"/>
        <n v="3.64237E8"/>
        <n v="4.55976E8"/>
        <n v="3.31194E8"/>
        <n v="2.51055E8"/>
        <n v="2.37858E8"/>
        <n v="5.30142E8"/>
        <n v="3.24176E8"/>
        <n v="3.62666E8"/>
        <n v="3.22154E8"/>
        <n v="3.53843E8"/>
        <n v="5.86449E8"/>
        <n v="4.92705E8"/>
        <n v="5.33085E8"/>
        <n v="6.90286E8"/>
        <n v="6.76512E8"/>
        <n v="5.27451E8"/>
        <n v="4.52395E8"/>
        <n v="5.83768E8"/>
        <n v="6.92573E8"/>
        <n v="7.55293E8"/>
        <n v="7.79046E8"/>
        <n v="1.156044E9"/>
        <n v="9.25341E8"/>
        <n v="6.85192E8"/>
        <n v="7.01397E8"/>
        <n v="7.35206E8"/>
        <n v="5.2857E8"/>
        <n v="4.6383E8"/>
        <n v="3.82653E8"/>
        <n v="4.6867E8"/>
        <n v="4.3333E8"/>
        <n v="4.73069E8"/>
        <n v="4.73966E8"/>
        <n v="3.49256E8"/>
        <n v="3.98355E8"/>
        <n v="3.70097E8"/>
        <n v="5.06831E8"/>
        <n v="5.00271E8"/>
        <n v="3.73064E8"/>
        <n v="3.67108E8"/>
        <n v="4.50736E8"/>
        <n v="4.79236E8"/>
        <n v="4.19091E8"/>
        <n v="4.02282E8"/>
        <n v="4.44935E8"/>
        <n v="4.24663E8"/>
        <n v="3.9783E8"/>
        <n v="4.33298E8"/>
        <n v="4.7085E8"/>
        <n v="3.61821E8"/>
        <n v="3.93483E8"/>
        <n v="4.34436E8"/>
        <n v="4.09675E8"/>
        <n v="3.68582E8"/>
        <n v="3.78137E8"/>
        <n v="4.81325E8"/>
        <n v="4.74115E8"/>
        <n v="3.75099E8"/>
        <n v="8.12333E8"/>
        <n v="6.27294E8"/>
        <n v="5.01233E8"/>
        <n v="4.77266E8"/>
        <n v="4.7853E8"/>
        <n v="4.01463E8"/>
        <n v="3.98379E8"/>
        <n v="5.41001E8"/>
        <n v="4.16784E8"/>
        <n v="3.88028E8"/>
        <n v="5.17969E8"/>
        <n v="4.37593E8"/>
        <n v="4.09172E8"/>
        <n v="4.2461E8"/>
        <n v="4.00733E8"/>
        <n v="3.43165E8"/>
        <n v="3.46719E8"/>
        <n v="5.40496E8"/>
        <n v="4.21245E8"/>
        <n v="3.84136E8"/>
        <n v="4.16954E8"/>
        <n v="4.75497E8"/>
        <n v="3.39756E8"/>
        <n v="3.25205E8"/>
        <n v="4.1412E8"/>
        <n v="5.65747E8"/>
        <n v="8.9942E8"/>
        <n v="2.94645E8"/>
        <n v="3.95662E8"/>
        <n v="4.01491E8"/>
        <n v="3.82005E8"/>
        <n v="5.26247E8"/>
        <n v="3.69317E8"/>
        <n v="4.37543E8"/>
        <n v="3.71718E8"/>
        <n v="3.8059E8"/>
        <n v="3.50823E8"/>
        <n v="3.59224E8"/>
        <n v="5.09728E8"/>
        <n v="3.72387E8"/>
        <n v="4.47792E8"/>
        <n v="3.91232E8"/>
        <n v="4.79948E8"/>
        <n v="4.12587E8"/>
        <n v="4.64444E8"/>
        <n v="3.97894E8"/>
        <n v="3.00425E8"/>
        <n v="2.52507E8"/>
        <n v="2.442E8"/>
        <n v="2.33648E8"/>
        <n v="2.46587E8"/>
        <n v="3.89293E8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I2:P252" sheet="DATA_TABLE"/>
  </cacheSource>
  <cacheFields>
    <cacheField name="MONTH" numFmtId="0">
      <sharedItems containsBlank="1">
        <s v="JANUARY"/>
        <m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DATE" numFmtId="164">
      <sharedItems containsSemiMixedTypes="0" containsDate="1" containsString="0">
        <d v="2023-01-03T00:00:00Z"/>
        <d v="2023-01-04T00:00:00Z"/>
        <d v="2023-01-05T00:00:00Z"/>
        <d v="2023-01-06T00:00:00Z"/>
        <d v="2023-01-09T00:00:00Z"/>
        <d v="2023-01-10T00:00:00Z"/>
        <d v="2023-01-11T00:00:00Z"/>
        <d v="2023-01-12T00:00:00Z"/>
        <d v="2023-01-13T00:00:00Z"/>
        <d v="2023-01-17T00:00:00Z"/>
        <d v="2023-01-18T00:00:00Z"/>
        <d v="2023-01-19T00:00:00Z"/>
        <d v="2023-01-20T00:00:00Z"/>
        <d v="2023-01-23T00:00:00Z"/>
        <d v="2023-01-24T00:00:00Z"/>
        <d v="2023-01-25T00:00:00Z"/>
        <d v="2023-01-26T00:00:00Z"/>
        <d v="2023-01-27T00:00:00Z"/>
        <d v="2023-01-30T00:00:00Z"/>
        <d v="2023-01-31T00:00:00Z"/>
        <d v="2023-02-01T00:00:00Z"/>
        <d v="2023-02-02T00:00:00Z"/>
        <d v="2023-02-03T00:00:00Z"/>
        <d v="2023-02-06T00:00:00Z"/>
        <d v="2023-02-07T00:00:00Z"/>
        <d v="2023-02-08T00:00:00Z"/>
        <d v="2023-02-09T00:00:00Z"/>
        <d v="2023-02-10T00:00:00Z"/>
        <d v="2023-02-13T00:00:00Z"/>
        <d v="2023-02-14T00:00:00Z"/>
        <d v="2023-02-15T00:00:00Z"/>
        <d v="2023-02-16T00:00:00Z"/>
        <d v="2023-02-17T00:00:00Z"/>
        <d v="2023-02-21T00:00:00Z"/>
        <d v="2023-02-22T00:00:00Z"/>
        <d v="2023-02-23T00:00:00Z"/>
        <d v="2023-02-24T00:00:00Z"/>
        <d v="2023-02-27T00:00:00Z"/>
        <d v="2023-02-28T00:00:00Z"/>
        <d v="2023-03-01T00:00:00Z"/>
        <d v="2023-03-02T00:00:00Z"/>
        <d v="2023-03-03T00:00:00Z"/>
        <d v="2023-03-06T00:00:00Z"/>
        <d v="2023-03-07T00:00:00Z"/>
        <d v="2023-03-08T00:00:00Z"/>
        <d v="2023-03-09T00:00:00Z"/>
        <d v="2023-03-10T00:00:00Z"/>
        <d v="2023-03-13T00:00:00Z"/>
        <d v="2023-03-14T00:00:00Z"/>
        <d v="2023-03-15T00:00:00Z"/>
        <d v="2023-03-16T00:00:00Z"/>
        <d v="2023-03-17T00:00:00Z"/>
        <d v="2023-03-20T00:00:00Z"/>
        <d v="2023-03-21T00:00:00Z"/>
        <d v="2023-03-22T00:00:00Z"/>
        <d v="2023-03-23T00:00:00Z"/>
        <d v="2023-03-24T00:00:00Z"/>
        <d v="2023-03-27T00:00:00Z"/>
        <d v="2023-03-28T00:00:00Z"/>
        <d v="2023-03-29T00:00:00Z"/>
        <d v="2023-03-30T00:00:00Z"/>
        <d v="2023-03-31T00:00:00Z"/>
        <d v="2023-04-03T00:00:00Z"/>
        <d v="2023-04-04T00:00:00Z"/>
        <d v="2023-04-05T00:00:00Z"/>
        <d v="2023-04-06T00:00:00Z"/>
        <d v="2023-04-10T00:00:00Z"/>
        <d v="2023-04-11T00:00:00Z"/>
        <d v="2023-04-12T00:00:00Z"/>
        <d v="2023-04-13T00:00:00Z"/>
        <d v="2023-04-14T00:00:00Z"/>
        <d v="2023-04-17T00:00:00Z"/>
        <d v="2023-04-18T00:00:00Z"/>
        <d v="2023-04-19T00:00:00Z"/>
        <d v="2023-04-20T00:00:00Z"/>
        <d v="2023-04-21T00:00:00Z"/>
        <d v="2023-04-24T00:00:00Z"/>
        <d v="2023-04-25T00:00:00Z"/>
        <d v="2023-04-26T00:00:00Z"/>
        <d v="2023-04-27T00:00:00Z"/>
        <d v="2023-04-28T00:00:00Z"/>
        <d v="2023-05-01T00:00:00Z"/>
        <d v="2023-05-02T00:00:00Z"/>
        <d v="2023-05-03T00:00:00Z"/>
        <d v="2023-05-04T00:00:00Z"/>
        <d v="2023-05-05T00:00:00Z"/>
        <d v="2023-05-08T00:00:00Z"/>
        <d v="2023-05-09T00:00:00Z"/>
        <d v="2023-05-10T00:00:00Z"/>
        <d v="2023-05-11T00:00:00Z"/>
        <d v="2023-05-12T00:00:00Z"/>
        <d v="2023-05-15T00:00:00Z"/>
        <d v="2023-05-16T00:00:00Z"/>
        <d v="2023-05-17T00:00:00Z"/>
        <d v="2023-05-18T00:00:00Z"/>
        <d v="2023-05-19T00:00:00Z"/>
        <d v="2023-05-22T00:00:00Z"/>
        <d v="2023-05-23T00:00:00Z"/>
        <d v="2023-05-24T00:00:00Z"/>
        <d v="2023-05-25T00:00:00Z"/>
        <d v="2023-05-26T00:00:00Z"/>
        <d v="2023-05-30T00:00:00Z"/>
        <d v="2023-05-31T00:00:00Z"/>
        <d v="2023-06-01T00:00:00Z"/>
        <d v="2023-06-02T00:00:00Z"/>
        <d v="2023-06-05T00:00:00Z"/>
        <d v="2023-06-06T00:00:00Z"/>
        <d v="2023-06-07T00:00:00Z"/>
        <d v="2023-06-08T00:00:00Z"/>
        <d v="2023-06-09T00:00:00Z"/>
        <d v="2023-06-12T00:00:00Z"/>
        <d v="2023-06-13T00:00:00Z"/>
        <d v="2023-06-14T00:00:00Z"/>
        <d v="2023-06-15T00:00:00Z"/>
        <d v="2023-06-16T00:00:00Z"/>
        <d v="2023-06-20T00:00:00Z"/>
        <d v="2023-06-21T00:00:00Z"/>
        <d v="2023-06-22T00:00:00Z"/>
        <d v="2023-06-23T00:00:00Z"/>
        <d v="2023-06-26T00:00:00Z"/>
        <d v="2023-06-27T00:00:00Z"/>
        <d v="2023-06-28T00:00:00Z"/>
        <d v="2023-06-29T00:00:00Z"/>
        <d v="2023-06-30T00:00:00Z"/>
        <d v="2023-07-03T00:00:00Z"/>
        <d v="2023-07-05T00:00:00Z"/>
        <d v="2023-07-06T00:00:00Z"/>
        <d v="2023-07-07T00:00:00Z"/>
        <d v="2023-07-10T00:00:00Z"/>
        <d v="2023-07-11T00:00:00Z"/>
        <d v="2023-07-12T00:00:00Z"/>
        <d v="2023-07-13T00:00:00Z"/>
        <d v="2023-07-14T00:00:00Z"/>
        <d v="2023-07-17T00:00:00Z"/>
        <d v="2023-07-18T00:00:00Z"/>
        <d v="2023-07-19T00:00:00Z"/>
        <d v="2023-07-20T00:00:00Z"/>
        <d v="2023-07-21T00:00:00Z"/>
        <d v="2023-07-24T00:00:00Z"/>
        <d v="2023-07-25T00:00:00Z"/>
        <d v="2023-07-26T00:00:00Z"/>
        <d v="2023-07-27T00:00:00Z"/>
        <d v="2023-07-28T00:00:00Z"/>
        <d v="2023-07-31T00:00:00Z"/>
        <d v="2023-08-01T00:00:00Z"/>
        <d v="2023-08-02T00:00:00Z"/>
        <d v="2023-08-03T00:00:00Z"/>
        <d v="2023-08-04T00:00:00Z"/>
        <d v="2023-08-07T00:00:00Z"/>
        <d v="2023-08-08T00:00:00Z"/>
        <d v="2023-08-09T00:00:00Z"/>
        <d v="2023-08-10T00:00:00Z"/>
        <d v="2023-08-11T00:00:00Z"/>
        <d v="2023-08-14T00:00:00Z"/>
        <d v="2023-08-15T00:00:00Z"/>
        <d v="2023-08-16T00:00:00Z"/>
        <d v="2023-08-17T00:00:00Z"/>
        <d v="2023-08-18T00:00:00Z"/>
        <d v="2023-08-21T00:00:00Z"/>
        <d v="2023-08-22T00:00:00Z"/>
        <d v="2023-08-23T00:00:00Z"/>
        <d v="2023-08-24T00:00:00Z"/>
        <d v="2023-08-25T00:00:00Z"/>
        <d v="2023-08-28T00:00:00Z"/>
        <d v="2023-08-29T00:00:00Z"/>
        <d v="2023-08-30T00:00:00Z"/>
        <d v="2023-08-31T00:00:00Z"/>
        <d v="2023-09-01T00:00:00Z"/>
        <d v="2023-09-05T00:00:00Z"/>
        <d v="2023-09-06T00:00:00Z"/>
        <d v="2023-09-07T00:00:00Z"/>
        <d v="2023-09-08T00:00:00Z"/>
        <d v="2023-09-11T00:00:00Z"/>
        <d v="2023-09-12T00:00:00Z"/>
        <d v="2023-09-13T00:00:00Z"/>
        <d v="2023-09-14T00:00:00Z"/>
        <d v="2023-09-15T00:00:00Z"/>
        <d v="2023-09-18T00:00:00Z"/>
        <d v="2023-09-19T00:00:00Z"/>
        <d v="2023-09-20T00:00:00Z"/>
        <d v="2023-09-21T00:00:00Z"/>
        <d v="2023-09-22T00:00:00Z"/>
        <d v="2023-09-25T00:00:00Z"/>
        <d v="2023-09-26T00:00:00Z"/>
        <d v="2023-09-27T00:00:00Z"/>
        <d v="2023-09-28T00:00:00Z"/>
        <d v="2023-09-29T00:00:00Z"/>
        <d v="2023-10-02T00:00:00Z"/>
        <d v="2023-10-03T00:00:00Z"/>
        <d v="2023-10-04T00:00:00Z"/>
        <d v="2023-10-05T00:00:00Z"/>
        <d v="2023-10-06T00:00:00Z"/>
        <d v="2023-10-09T00:00:00Z"/>
        <d v="2023-10-10T00:00:00Z"/>
        <d v="2023-10-11T00:00:00Z"/>
        <d v="2023-10-12T00:00:00Z"/>
        <d v="2023-10-13T00:00:00Z"/>
        <d v="2023-10-16T00:00:00Z"/>
        <d v="2023-10-17T00:00:00Z"/>
        <d v="2023-10-18T00:00:00Z"/>
        <d v="2023-10-19T00:00:00Z"/>
        <d v="2023-10-20T00:00:00Z"/>
        <d v="2023-10-23T00:00:00Z"/>
        <d v="2023-10-24T00:00:00Z"/>
        <d v="2023-10-25T00:00:00Z"/>
        <d v="2023-10-26T00:00:00Z"/>
        <d v="2023-10-27T00:00:00Z"/>
        <d v="2023-10-30T00:00:00Z"/>
        <d v="2023-10-31T00:00:00Z"/>
        <d v="2023-11-01T00:00:00Z"/>
        <d v="2023-11-02T00:00:00Z"/>
        <d v="2023-11-03T00:00:00Z"/>
        <d v="2023-11-06T00:00:00Z"/>
        <d v="2023-11-07T00:00:00Z"/>
        <d v="2023-11-08T00:00:00Z"/>
        <d v="2023-11-09T00:00:00Z"/>
        <d v="2023-11-10T00:00:00Z"/>
        <d v="2023-11-13T00:00:00Z"/>
        <d v="2023-11-14T00:00:00Z"/>
        <d v="2023-11-15T00:00:00Z"/>
        <d v="2023-11-16T00:00:00Z"/>
        <d v="2023-11-17T00:00:00Z"/>
        <d v="2023-11-20T00:00:00Z"/>
        <d v="2023-11-21T00:00:00Z"/>
        <d v="2023-11-22T00:00:00Z"/>
        <d v="2023-11-24T00:00:00Z"/>
        <d v="2023-11-27T00:00:00Z"/>
        <d v="2023-11-28T00:00:00Z"/>
        <d v="2023-11-29T00:00:00Z"/>
        <d v="2023-11-30T00:00:00Z"/>
        <d v="2023-12-01T00:00:00Z"/>
        <d v="2023-12-04T00:00:00Z"/>
        <d v="2023-12-05T00:00:00Z"/>
        <d v="2023-12-06T00:00:00Z"/>
        <d v="2023-12-07T00:00:00Z"/>
        <d v="2023-12-08T00:00:00Z"/>
        <d v="2023-12-11T00:00:00Z"/>
        <d v="2023-12-12T00:00:00Z"/>
        <d v="2023-12-13T00:00:00Z"/>
        <d v="2023-12-14T00:00:00Z"/>
        <d v="2023-12-15T00:00:00Z"/>
        <d v="2023-12-18T00:00:00Z"/>
        <d v="2023-12-19T00:00:00Z"/>
        <d v="2023-12-20T00:00:00Z"/>
        <d v="2023-12-21T00:00:00Z"/>
        <d v="2023-12-22T00:00:00Z"/>
        <d v="2023-12-26T00:00:00Z"/>
        <d v="2023-12-27T00:00:00Z"/>
        <d v="2023-12-28T00:00:00Z"/>
        <d v="2023-12-29T00:00:00Z"/>
      </sharedItems>
    </cacheField>
    <cacheField name="OPEN" numFmtId="165">
      <sharedItems containsSemiMixedTypes="0" containsString="0" containsNumber="1">
        <n v="14.851"/>
        <n v="14.567"/>
        <n v="14.491"/>
        <n v="14.474"/>
        <n v="15.284"/>
        <n v="15.507"/>
        <n v="15.84"/>
        <n v="16.1"/>
        <n v="16.278"/>
        <n v="16.899"/>
        <n v="17.667"/>
        <n v="17.035999"/>
        <n v="17.011"/>
        <n v="18.063999"/>
        <n v="18.827"/>
        <n v="18.913"/>
        <n v="19.701"/>
        <n v="19.462"/>
        <n v="19.950001"/>
        <n v="19.17"/>
        <n v="19.691"/>
        <n v="21.0"/>
        <n v="20.806"/>
        <n v="21.382"/>
        <n v="22.386999"/>
        <n v="22.606001"/>
        <n v="21.690001"/>
        <n v="21.538"/>
        <n v="21.577999"/>
        <n v="22.549"/>
        <n v="22.132999"/>
        <n v="21.631001"/>
        <n v="20.707001"/>
        <n v="23.440001"/>
        <n v="23.225"/>
        <n v="23.67"/>
        <n v="23.372"/>
        <n v="23.191999"/>
        <n v="22.488001"/>
        <n v="23.32"/>
        <n v="23.891001"/>
        <n v="23.6"/>
        <n v="23.487"/>
        <n v="24.174999"/>
        <n v="23.409"/>
        <n v="22.752001"/>
        <n v="23.496"/>
        <n v="23.761"/>
        <n v="24.027"/>
        <n v="25.982"/>
        <n v="25.615"/>
        <n v="26.18"/>
        <n v="26.424999"/>
        <n v="27.115"/>
        <n v="27.031"/>
        <n v="26.837"/>
        <n v="26.447001"/>
        <n v="26.825001"/>
        <n v="27.229"/>
        <n v="27.139999"/>
        <n v="27.509001"/>
        <n v="27.966"/>
        <n v="26.829"/>
        <n v="26.584"/>
        <n v="26.823"/>
        <n v="27.724001"/>
        <n v="27.370001"/>
        <n v="26.733999"/>
        <n v="26.504"/>
        <n v="26.565001"/>
        <n v="27.533001"/>
        <n v="27.361"/>
        <n v="27.671"/>
        <n v="26.952"/>
        <n v="27.013"/>
        <n v="27.077999"/>
        <n v="27.002001"/>
        <n v="27.363001"/>
        <n v="27.225"/>
        <n v="27.84"/>
        <n v="28.68"/>
        <n v="27.650999"/>
        <n v="27.826"/>
        <n v="28.521999"/>
        <n v="28.899"/>
        <n v="29.004999"/>
        <n v="28.896"/>
        <n v="28.528999"/>
        <n v="28.507999"/>
        <n v="28.841"/>
        <n v="29.584"/>
        <n v="30.41"/>
        <n v="31.535999"/>
        <n v="30.900999"/>
        <n v="31.0"/>
        <n v="30.209999"/>
        <n v="38.522999"/>
        <n v="37.889999"/>
        <n v="40.595001"/>
        <n v="39.487999"/>
        <n v="38.488998"/>
        <n v="40.097"/>
        <n v="38.909"/>
        <n v="38.830002"/>
        <n v="38.915001"/>
        <n v="37.723999"/>
        <n v="39.036999"/>
        <n v="39.200001"/>
        <n v="40.186001"/>
        <n v="40.824001"/>
        <n v="42.602001"/>
        <n v="43.450001"/>
        <n v="42.998001"/>
        <n v="43.500999"/>
        <n v="42.252998"/>
        <n v="42.464001"/>
        <n v="42.460999"/>
        <n v="40.799"/>
        <n v="40.66"/>
        <n v="41.557999"/>
        <n v="41.68"/>
        <n v="42.516998"/>
        <n v="42.134998"/>
        <n v="41.844002"/>
        <n v="42.321999"/>
        <n v="42.657001"/>
        <n v="42.480999"/>
        <n v="43.033001"/>
        <n v="44.518002"/>
        <n v="46.583"/>
        <n v="46.289001"/>
        <n v="46.701"/>
        <n v="47.464001"/>
        <n v="46.507"/>
        <n v="45.787998"/>
        <n v="44.730999"/>
        <n v="44.941002"/>
        <n v="46.021"/>
        <n v="46.519001"/>
        <n v="46.667999"/>
        <n v="46.754002"/>
        <n v="46.459999"/>
        <n v="45.831001"/>
        <n v="43.799999"/>
        <n v="44.985001"/>
        <n v="45.111"/>
        <n v="44.853001"/>
        <n v="44.273998"/>
        <n v="42.16"/>
        <n v="41.750999"/>
        <n v="40.486"/>
        <n v="44.560001"/>
        <n v="44.52"/>
        <n v="43.970001"/>
        <n v="42.634998"/>
        <n v="44.493999"/>
        <n v="48.134998"/>
        <n v="45.866001"/>
        <n v="50.216"/>
        <n v="47.012001"/>
        <n v="46.481998"/>
        <n v="46.666"/>
        <n v="49.043999"/>
        <n v="49.380001"/>
        <n v="49.762001"/>
        <n v="48.223"/>
        <n v="48.441002"/>
        <n v="45.525002"/>
        <n v="45.942001"/>
        <n v="46.147999"/>
        <n v="44.737999"/>
        <n v="44.599998"/>
        <n v="45.950001"/>
        <n v="45.341"/>
        <n v="42.748001"/>
        <n v="43.833"/>
        <n v="43.599998"/>
        <n v="41.583"/>
        <n v="41.571999"/>
        <n v="41.591"/>
        <n v="42.000999"/>
        <n v="42.330002"/>
        <n v="42.459999"/>
        <n v="43.827"/>
        <n v="44.029999"/>
        <n v="44.807999"/>
        <n v="43.742001"/>
        <n v="44.049999"/>
        <n v="44.193001"/>
        <n v="44.841999"/>
        <n v="45.310001"/>
        <n v="46.195999"/>
        <n v="46.777"/>
        <n v="46.959999"/>
        <n v="45.063"/>
        <n v="44.0"/>
        <n v="42.591"/>
        <n v="42.811001"/>
        <n v="41.889999"/>
        <n v="41.229"/>
        <n v="43.077"/>
        <n v="43.397999"/>
        <n v="41.853001"/>
        <n v="41.130001"/>
        <n v="41.087002"/>
        <n v="40.450001"/>
        <n v="40.883999"/>
        <n v="43.327999"/>
        <n v="44.02"/>
        <n v="45.285"/>
        <n v="45.719002"/>
        <n v="46.099998"/>
        <n v="47.466999"/>
        <n v="47.5"/>
        <n v="48.32"/>
        <n v="49.68"/>
        <n v="49.935001"/>
        <n v="48.679001"/>
        <n v="49.523998"/>
        <n v="49.312"/>
        <n v="50.125999"/>
        <n v="49.852001"/>
        <n v="48.470001"/>
        <n v="47.799999"/>
        <n v="48.236"/>
        <n v="48.379002"/>
        <n v="48.023998"/>
        <n v="46.525002"/>
        <n v="46.077"/>
        <n v="45.466"/>
        <n v="47.215"/>
        <n v="45.700001"/>
        <n v="46.595001"/>
        <n v="47.491001"/>
        <n v="46.046001"/>
        <n v="47.629002"/>
        <n v="48.389999"/>
        <n v="48.194"/>
        <n v="49.400002"/>
        <n v="49.424"/>
        <n v="49.654999"/>
        <n v="48.811001"/>
        <n v="49.195"/>
        <n v="48.967999"/>
        <n v="49.511002"/>
        <n v="49.643002"/>
        <n v="49.813"/>
      </sharedItems>
    </cacheField>
    <cacheField name="HIGH" numFmtId="165">
      <sharedItems containsSemiMixedTypes="0" containsString="0" containsNumber="1">
        <n v="14.996"/>
        <n v="14.853"/>
        <n v="14.564"/>
        <n v="15.01"/>
        <n v="16.056"/>
        <n v="15.962"/>
        <n v="16.028"/>
        <n v="16.636999"/>
        <n v="16.922001"/>
        <n v="17.728001"/>
        <n v="17.872999"/>
        <n v="17.197001"/>
        <n v="17.856001"/>
        <n v="19.245001"/>
        <n v="19.495001"/>
        <n v="19.370001"/>
        <n v="20.166"/>
        <n v="20.628"/>
        <n v="20.139999"/>
        <n v="19.687"/>
        <n v="21.191999"/>
        <n v="21.948999"/>
        <n v="21.745001"/>
        <n v="21.57"/>
        <n v="22.259001"/>
        <n v="22.878"/>
        <n v="23.02"/>
        <n v="22.077999"/>
        <n v="22.048"/>
        <n v="23.049"/>
        <n v="22.855"/>
        <n v="22.549999"/>
        <n v="21.74"/>
        <n v="21.493999"/>
        <n v="21.104"/>
        <n v="23.888"/>
        <n v="23.474001"/>
        <n v="23.879999"/>
        <n v="23.825001"/>
        <n v="23.256001"/>
        <n v="23.379999"/>
        <n v="23.9"/>
        <n v="24.247999"/>
        <n v="24.125"/>
        <n v="24.200001"/>
        <n v="24.454"/>
        <n v="23.627001"/>
        <n v="23.298"/>
        <n v="24.219"/>
        <n v="24.285999"/>
        <n v="25.587999"/>
        <n v="26.399"/>
        <n v="26.024"/>
        <n v="26.392"/>
        <n v="27.589001"/>
        <n v="27.499001"/>
        <n v="27.167"/>
        <n v="27.0"/>
        <n v="26.513"/>
        <n v="27.077999"/>
        <n v="27.834"/>
        <n v="28.0"/>
        <n v="26.997999"/>
        <n v="27.08"/>
        <n v="27.621"/>
        <n v="27.790001"/>
        <n v="27.468"/>
        <n v="26.886999"/>
        <n v="26.882999"/>
        <n v="27.006001"/>
        <n v="28.110001"/>
        <n v="28.030001"/>
        <n v="27.183001"/>
        <n v="27.365999"/>
        <n v="27.247"/>
        <n v="27.33"/>
        <n v="27.495001"/>
        <n v="27.757999"/>
        <n v="29.058001"/>
        <n v="28.836"/>
        <n v="28.367001"/>
        <n v="27.858999"/>
        <n v="28.754999"/>
        <n v="29.219999"/>
        <n v="28.973"/>
        <n v="29.113001"/>
        <n v="28.950001"/>
        <n v="28.780001"/>
        <n v="28.969"/>
        <n v="29.870001"/>
        <n v="30.198999"/>
        <n v="31.827999"/>
        <n v="31.58"/>
        <n v="31.52"/>
        <n v="31.288"/>
        <n v="30.607"/>
        <n v="39.48"/>
        <n v="39.169998"/>
        <n v="41.938"/>
        <n v="40.294998"/>
        <n v="40.049999"/>
        <n v="40.5"/>
        <n v="39.564999"/>
        <n v="39.16"/>
        <n v="39.499001"/>
        <n v="38.863998"/>
        <n v="39.710999"/>
        <n v="39.529999"/>
        <n v="41.101002"/>
        <n v="43.0"/>
        <n v="43.289001"/>
        <n v="43.721001"/>
        <n v="43.990002"/>
        <n v="43.615002"/>
        <n v="43.425999"/>
        <n v="42.808998"/>
        <n v="42.764"/>
        <n v="41.939999"/>
        <n v="41.845001"/>
        <n v="41.599998"/>
        <n v="42.549999"/>
        <n v="42.897999"/>
        <n v="43.176998"/>
        <n v="42.179001"/>
        <n v="43.214001"/>
        <n v="42.811001"/>
        <n v="42.757999"/>
        <n v="43.935001"/>
        <n v="46.154999"/>
        <n v="48.088001"/>
        <n v="46.495998"/>
        <n v="47.896"/>
        <n v="47.818001"/>
        <n v="47.087002"/>
        <n v="45.866001"/>
        <n v="45.109001"/>
        <n v="46.182999"/>
        <n v="46.053001"/>
        <n v="47.395"/>
        <n v="47.027"/>
        <n v="47.130001"/>
        <n v="46.900002"/>
        <n v="45.84"/>
        <n v="45.118"/>
        <n v="45.641998"/>
        <n v="45.540001"/>
        <n v="45.242001"/>
        <n v="44.312"/>
        <n v="43.574001"/>
        <n v="42.018002"/>
        <n v="43.799999"/>
        <n v="45.268002"/>
        <n v="44.674999"/>
        <n v="44.062"/>
        <n v="43.577999"/>
        <n v="47.064999"/>
        <n v="48.187"/>
        <n v="47.200001"/>
        <n v="50.265999"/>
        <n v="47.805"/>
        <n v="46.98"/>
        <n v="49.081001"/>
        <n v="49.926998"/>
        <n v="49.743999"/>
        <n v="49.799999"/>
        <n v="48.851002"/>
        <n v="48.549"/>
        <n v="46.344002"/>
        <n v="46.605999"/>
        <n v="46.162998"/>
        <n v="45.673"/>
        <n v="45.93"/>
        <n v="45.987"/>
        <n v="45.598999"/>
        <n v="44.242001"/>
        <n v="43.966"/>
        <n v="43.903"/>
        <n v="42.099998"/>
        <n v="42.115002"/>
        <n v="42.535999"/>
        <n v="42.82"/>
        <n v="42.872002"/>
        <n v="43.445999"/>
        <n v="44.144001"/>
        <n v="45.174999"/>
        <n v="45.130001"/>
        <n v="44.143002"/>
        <n v="44.900002"/>
        <n v="45.789001"/>
        <n v="45.605"/>
        <n v="46.258999"/>
        <n v="46.859001"/>
        <n v="47.609001"/>
        <n v="47.116001"/>
        <n v="46.224998"/>
        <n v="44.754002"/>
        <n v="43.219002"/>
        <n v="43.297001"/>
        <n v="42.470001"/>
        <n v="43.248001"/>
        <n v="43.696999"/>
        <n v="43.650002"/>
        <n v="42.256001"/>
        <n v="41.206001"/>
        <n v="41.765999"/>
        <n v="40.879002"/>
        <n v="42.381001"/>
        <n v="43.883999"/>
        <n v="45.308998"/>
        <n v="45.935001"/>
        <n v="46.217999"/>
        <n v="46.867001"/>
        <n v="48.23"/>
        <n v="48.472"/>
        <n v="49.116001"/>
        <n v="49.834"/>
        <n v="49.959999"/>
        <n v="49.525002"/>
        <n v="49.716999"/>
        <n v="50.548"/>
        <n v="50.516998"/>
        <n v="50.334999"/>
        <n v="48.921001"/>
        <n v="48.529999"/>
        <n v="48.323002"/>
        <n v="48.762001"/>
        <n v="48.110001"/>
        <n v="46.077"/>
        <n v="46.599998"/>
        <n v="47.387001"/>
        <n v="46.629002"/>
        <n v="47.741001"/>
        <n v="47.530998"/>
        <n v="47.666"/>
        <n v="48.594002"/>
        <n v="48.669998"/>
        <n v="49.403999"/>
        <n v="50.432999"/>
        <n v="49.700001"/>
        <n v="49.999001"/>
        <n v="49.095001"/>
        <n v="49.382999"/>
        <n v="49.599998"/>
        <n v="49.68"/>
        <n v="49.883999"/>
        <n v="49.997002"/>
      </sharedItems>
    </cacheField>
    <cacheField name="LOW" numFmtId="165">
      <sharedItems containsSemiMixedTypes="0" containsString="0" containsNumber="1">
        <n v="14.096"/>
        <n v="14.241"/>
        <n v="14.148"/>
        <n v="14.034"/>
        <n v="15.141"/>
        <n v="15.472"/>
        <n v="15.563"/>
        <n v="15.492"/>
        <n v="16.165001"/>
        <n v="16.899"/>
        <n v="17.282"/>
        <n v="16.731001"/>
        <n v="16.825001"/>
        <n v="17.818001"/>
        <n v="18.82"/>
        <n v="18.58"/>
        <n v="19.278"/>
        <n v="19.405001"/>
        <n v="19.15"/>
        <n v="18.950001"/>
        <n v="19.611"/>
        <n v="20.700001"/>
        <n v="20.789"/>
        <n v="20.785999"/>
        <n v="21.15"/>
        <n v="22.007999"/>
        <n v="22.120001"/>
        <n v="20.811001"/>
        <n v="20.962"/>
        <n v="21.365999"/>
        <n v="22.106001"/>
        <n v="21.927"/>
        <n v="20.975"/>
        <n v="20.618"/>
        <n v="20.421"/>
        <n v="23.025"/>
        <n v="22.947001"/>
        <n v="23.454"/>
        <n v="23.205999"/>
        <n v="22.507999"/>
        <n v="22.431999"/>
        <n v="23.129999"/>
        <n v="23.487"/>
        <n v="23.240999"/>
        <n v="23.424"/>
        <n v="23.382999"/>
        <n v="22.726"/>
        <n v="22.297001"/>
        <n v="23.459999"/>
        <n v="23.360001"/>
        <n v="23.893999"/>
        <n v="25.667999"/>
        <n v="25.129999"/>
        <n v="25.381001"/>
        <n v="26.237"/>
        <n v="26.690001"/>
        <n v="26.355"/>
        <n v="26.365"/>
        <n v="25.85"/>
        <n v="26.597"/>
        <n v="27.101999"/>
        <n v="27.105"/>
        <n v="27.336"/>
        <n v="27.306999"/>
        <n v="26.395"/>
        <n v="26.427"/>
        <n v="26.669001"/>
        <n v="27.125999"/>
        <n v="26.448"/>
        <n v="26.329"/>
        <n v="26.219999"/>
        <n v="26.433001"/>
        <n v="27.357"/>
        <n v="27.232"/>
        <n v="27.0"/>
        <n v="26.722"/>
        <n v="26.671"/>
        <n v="26.225"/>
        <n v="26.705"/>
        <n v="26.625"/>
        <n v="27.070999"/>
        <n v="27.780001"/>
        <n v="28.083"/>
        <n v="27.472"/>
        <n v="27.24"/>
        <n v="27.731001"/>
        <n v="28.35"/>
        <n v="28.450001"/>
        <n v="28.461"/>
        <n v="28.246"/>
        <n v="28.046"/>
        <n v="28.152"/>
        <n v="28.832001"/>
        <n v="29.43"/>
        <n v="30.32"/>
        <n v="30.916"/>
        <n v="30.68"/>
        <n v="30.631001"/>
        <n v="29.806"/>
        <n v="36.634998"/>
        <n v="37.549999"/>
        <n v="39.949001"/>
        <n v="37.821999"/>
        <n v="38.34"/>
        <n v="39.057999"/>
        <n v="38.707001"/>
        <n v="38.147999"/>
        <n v="37.355999"/>
        <n v="37.505001"/>
        <n v="38.567001"/>
        <n v="38.618"/>
        <n v="39.740002"/>
        <n v="40.551998"/>
        <n v="42.146999"/>
        <n v="42.660999"/>
        <n v="42.674"/>
        <n v="42.080002"/>
        <n v="42.234001"/>
        <n v="42.014999"/>
        <n v="40.099998"/>
        <n v="40.448002"/>
        <n v="40.518002"/>
        <n v="40.599998"/>
        <n v="41.500999"/>
        <n v="42.202"/>
        <n v="42.084999"/>
        <n v="41.346001"/>
        <n v="42.18"/>
        <n v="41.648998"/>
        <n v="42.067001"/>
        <n v="42.777"/>
        <n v="44.492001"/>
        <n v="45.060001"/>
        <n v="45.262001"/>
        <n v="45.734001"/>
        <n v="46.742001"/>
        <n v="45.062"/>
        <n v="44.099998"/>
        <n v="44.040001"/>
        <n v="44.923"/>
        <n v="44.630001"/>
        <n v="45.75"/>
        <n v="46.381001"/>
        <n v="46.506001"/>
        <n v="46.027"/>
        <n v="43.387001"/>
        <n v="43.799999"/>
        <n v="44.393002"/>
        <n v="44.563"/>
        <n v="44.056"/>
        <n v="42.133999"/>
        <n v="41.834999"/>
        <n v="40.639"/>
        <n v="40.311001"/>
        <n v="43.709999"/>
        <n v="43.405998"/>
        <n v="43.000999"/>
        <n v="41.66"/>
        <n v="44.222"/>
        <n v="45.333"/>
        <n v="45.208"/>
        <n v="47.159"/>
        <n v="45.023998"/>
        <n v="44.888"/>
        <n v="46.390999"/>
        <n v="48.424999"/>
        <n v="48.958"/>
        <n v="48.141998"/>
        <n v="47.860001"/>
        <n v="46.580002"/>
        <n v="45.152"/>
        <n v="45.271"/>
        <n v="44.312"/>
        <n v="44.530998"/>
        <n v="44.502998"/>
        <n v="45.131001"/>
        <n v="43.807999"/>
        <n v="42.0"/>
        <n v="43.001999"/>
        <n v="42.223"/>
        <n v="40.98"/>
        <n v="41.230999"/>
        <n v="41.176998"/>
        <n v="41.654999"/>
        <n v="41.629002"/>
        <n v="42.115002"/>
        <n v="43.306999"/>
        <n v="43.861"/>
        <n v="43.245998"/>
        <n v="43.292"/>
        <n v="43.888"/>
        <n v="44.026001"/>
        <n v="44.368"/>
        <n v="45.088001"/>
        <n v="46.049999"/>
        <n v="46.330002"/>
        <n v="45.279999"/>
        <n v="44.911999"/>
        <n v="42.48"/>
        <n v="41.825001"/>
        <n v="41.882"/>
        <n v="41.077999"/>
        <n v="40.945"/>
        <n v="42.691002"/>
        <n v="41.555"/>
        <n v="39.880001"/>
        <n v="40.014999"/>
        <n v="40.480999"/>
        <n v="39.23"/>
        <n v="40.868999"/>
        <n v="42.894001"/>
        <n v="43.723"/>
        <n v="44.898998"/>
        <n v="45.158001"/>
        <n v="45.967999"/>
        <n v="46.75"/>
        <n v="47.283001"/>
        <n v="48.098999"/>
        <n v="49.040001"/>
        <n v="48.200001"/>
        <n v="48.330002"/>
        <n v="49.007"/>
        <n v="49.181"/>
        <n v="49.222"/>
        <n v="47.689999"/>
        <n v="47.744999"/>
        <n v="47.652"/>
        <n v="47.473"/>
        <n v="46.422001"/>
        <n v="46.187"/>
        <n v="45.009998"/>
        <n v="45.411999"/>
        <n v="45.604"/>
        <n v="46.549999"/>
        <n v="45.830002"/>
        <n v="46.046001"/>
        <n v="47.608002"/>
        <n v="47.422001"/>
        <n v="48.119999"/>
        <n v="49.150002"/>
        <n v="48.895"/>
        <n v="48.098"/>
        <n v="48.418999"/>
        <n v="48.466999"/>
        <n v="48.959999"/>
        <n v="49.084999"/>
        <n v="49.411999"/>
        <n v="48.750999"/>
      </sharedItems>
    </cacheField>
    <cacheField name="CLOSE" numFmtId="165">
      <sharedItems containsSemiMixedTypes="0" containsString="0" containsNumber="1">
        <n v="14.315"/>
        <n v="14.749"/>
        <n v="14.265"/>
        <n v="14.859"/>
        <n v="15.628"/>
        <n v="15.909"/>
        <n v="16.000999"/>
        <n v="16.511"/>
        <n v="16.899"/>
        <n v="17.702"/>
        <n v="17.377001"/>
        <n v="16.764999"/>
        <n v="17.839001"/>
        <n v="19.193001"/>
        <n v="19.264999"/>
        <n v="19.323"/>
        <n v="19.802"/>
        <n v="20.365"/>
        <n v="19.162001"/>
        <n v="19.537001"/>
        <n v="20.943001"/>
        <n v="21.709"/>
        <n v="21.1"/>
        <n v="21.089001"/>
        <n v="22.173"/>
        <n v="22.205"/>
        <n v="22.337"/>
        <n v="21.264999"/>
        <n v="21.788"/>
        <n v="22.971001"/>
        <n v="22.764"/>
        <n v="22.002001"/>
        <n v="21.388"/>
        <n v="20.655001"/>
        <n v="20.754"/>
        <n v="23.664"/>
        <n v="23.285999"/>
        <n v="23.500999"/>
        <n v="23.216"/>
        <n v="22.698"/>
        <n v="23.313999"/>
        <n v="23.889999"/>
        <n v="23.554001"/>
        <n v="23.288"/>
        <n v="24.181"/>
        <n v="23.436001"/>
        <n v="22.965"/>
        <n v="22.966"/>
        <n v="24.063"/>
        <n v="24.228001"/>
        <n v="25.541"/>
        <n v="25.725"/>
        <n v="25.9"/>
        <n v="26.198999"/>
        <n v="26.468"/>
        <n v="27.191"/>
        <n v="26.778999"/>
        <n v="26.531"/>
        <n v="26.41"/>
        <n v="26.983999"/>
        <n v="27.382999"/>
        <n v="27.777"/>
        <n v="27.965"/>
        <n v="27.452999"/>
        <n v="26.881001"/>
        <n v="27.037001"/>
        <n v="27.579"/>
        <n v="27.169001"/>
        <n v="26.495001"/>
        <n v="26.462999"/>
        <n v="26.757999"/>
        <n v="27.002001"/>
        <n v="27.667"/>
        <n v="27.931"/>
        <n v="27.104"/>
        <n v="27.118999"/>
        <n v="27.042"/>
        <n v="26.240999"/>
        <n v="26.955999"/>
        <n v="27.226"/>
        <n v="27.749001"/>
        <n v="28.91"/>
        <n v="28.209999"/>
        <n v="27.802"/>
        <n v="27.562"/>
        <n v="28.68"/>
        <n v="29.150999"/>
        <n v="28.570999"/>
        <n v="28.885"/>
        <n v="28.577999"/>
        <n v="28.34"/>
        <n v="28.952999"/>
        <n v="29.212999"/>
        <n v="30.177999"/>
        <n v="31.677999"/>
        <n v="31.264"/>
        <n v="31.176001"/>
        <n v="30.688"/>
        <n v="30.538"/>
        <n v="37.98"/>
        <n v="38.945999"/>
        <n v="40.111"/>
        <n v="37.834"/>
        <n v="39.77"/>
        <n v="39.327"/>
        <n v="39.171001"/>
        <n v="38.653999"/>
        <n v="37.474998"/>
        <n v="38.509998"/>
        <n v="38.77"/>
        <n v="39.481998"/>
        <n v="41.021999"/>
        <n v="42.997002"/>
        <n v="42.653"/>
        <n v="42.692001"/>
        <n v="43.807999"/>
        <n v="43.044998"/>
        <n v="43.025002"/>
        <n v="42.209"/>
        <n v="40.632"/>
        <n v="41.875999"/>
        <n v="41.117001"/>
        <n v="40.821999"/>
        <n v="42.301998"/>
        <n v="42.412998"/>
        <n v="42.317001"/>
        <n v="42.103001"/>
        <n v="42.502998"/>
        <n v="42.18"/>
        <n v="42.404999"/>
        <n v="43.902"/>
        <n v="45.977001"/>
        <n v="45.469002"/>
        <n v="46.460999"/>
        <n v="47.493999"/>
        <n v="47.077"/>
        <n v="45.52"/>
        <n v="44.308998"/>
        <n v="44.612"/>
        <n v="45.679001"/>
        <n v="45.452"/>
        <n v="45.900002"/>
        <n v="46.75"/>
        <n v="46.729"/>
        <n v="46.507"/>
        <n v="44.269001"/>
        <n v="44.514999"/>
        <n v="44.68"/>
        <n v="45.417"/>
        <n v="44.664001"/>
        <n v="42.554001"/>
        <n v="42.388"/>
        <n v="40.855"/>
        <n v="43.752998"/>
        <n v="43.939999"/>
        <n v="43.486"/>
        <n v="43.344002"/>
        <n v="43.299"/>
        <n v="46.966999"/>
        <n v="45.667999"/>
        <n v="47.116001"/>
        <n v="47.162998"/>
        <n v="46.018002"/>
        <n v="46.834999"/>
        <n v="48.784"/>
        <n v="49.264"/>
        <n v="49.355"/>
        <n v="48.508999"/>
        <n v="48.548"/>
        <n v="47.061001"/>
        <n v="46.241001"/>
        <n v="45.571999"/>
        <n v="45.178001"/>
        <n v="44.869999"/>
        <n v="45.485001"/>
        <n v="45.581001"/>
        <n v="43.900002"/>
        <n v="43.966"/>
        <n v="43.52"/>
        <n v="42.238998"/>
        <n v="41.016998"/>
        <n v="41.610001"/>
        <n v="42.222"/>
        <n v="41.910999"/>
        <n v="42.467999"/>
        <n v="43.089001"/>
        <n v="43.499001"/>
        <n v="44.782001"/>
        <n v="43.516998"/>
        <n v="44.041"/>
        <n v="44.688"/>
        <n v="45.762001"/>
        <n v="45.272999"/>
        <n v="45.798"/>
        <n v="46.806"/>
        <n v="46.945"/>
        <n v="45.460999"/>
        <n v="46.095001"/>
        <n v="43.938"/>
        <n v="42.195999"/>
        <n v="42.101002"/>
        <n v="41.387001"/>
        <n v="42.974998"/>
        <n v="43.662998"/>
        <n v="41.778999"/>
        <n v="40.326"/>
        <n v="40.5"/>
        <n v="41.160999"/>
        <n v="40.779999"/>
        <n v="42.325001"/>
        <n v="43.506001"/>
        <n v="45.005001"/>
        <n v="45.750999"/>
        <n v="45.955002"/>
        <n v="46.574001"/>
        <n v="46.950001"/>
        <n v="48.334999"/>
        <n v="48.619999"/>
        <n v="49.655998"/>
        <n v="48.888"/>
        <n v="49.48"/>
        <n v="49.298"/>
        <n v="50.409"/>
        <n v="49.944"/>
        <n v="48.716"/>
        <n v="47.776001"/>
        <n v="48.242001"/>
        <n v="47.820999"/>
        <n v="48.139999"/>
        <n v="46.77"/>
        <n v="46.764999"/>
        <n v="45.509998"/>
        <n v="46.566002"/>
        <n v="45.502998"/>
        <n v="46.596001"/>
        <n v="47.506001"/>
        <n v="46.626999"/>
        <n v="47.657001"/>
        <n v="48.088001"/>
        <n v="48.349998"/>
        <n v="48.889999"/>
        <n v="50.077"/>
        <n v="49.604"/>
        <n v="48.111"/>
        <n v="48.990002"/>
        <n v="48.830002"/>
        <n v="49.278999"/>
        <n v="49.417"/>
        <n v="49.521999"/>
      </sharedItems>
    </cacheField>
    <cacheField name="ADJ CLOSE" numFmtId="165">
      <sharedItems containsSemiMixedTypes="0" containsString="0" containsNumber="1">
        <n v="14.306804"/>
        <n v="14.740557"/>
        <n v="14.256833"/>
        <n v="14.850494"/>
        <n v="15.619054"/>
        <n v="15.899892"/>
        <n v="15.991838"/>
        <n v="16.501545"/>
        <n v="16.889324"/>
        <n v="17.691866"/>
        <n v="17.367052"/>
        <n v="16.755402"/>
        <n v="17.828789"/>
        <n v="19.182013"/>
        <n v="19.253969"/>
        <n v="19.311939"/>
        <n v="19.790665"/>
        <n v="20.35334"/>
        <n v="19.15103"/>
        <n v="19.525818"/>
        <n v="20.931011"/>
        <n v="21.696569"/>
        <n v="21.087921"/>
        <n v="21.076929"/>
        <n v="22.160305"/>
        <n v="22.192286"/>
        <n v="22.324213"/>
        <n v="21.252825"/>
        <n v="21.775524"/>
        <n v="22.95785"/>
        <n v="22.750967"/>
        <n v="21.989403"/>
        <n v="21.375755"/>
        <n v="20.643173"/>
        <n v="20.742119"/>
        <n v="23.65045"/>
        <n v="23.272671"/>
        <n v="23.487545"/>
        <n v="23.202709"/>
        <n v="22.685005"/>
        <n v="23.300653"/>
        <n v="23.876324"/>
        <n v="23.540516"/>
        <n v="23.278622"/>
        <n v="24.171263"/>
        <n v="23.426563"/>
        <n v="22.95575"/>
        <n v="22.956749"/>
        <n v="24.053308"/>
        <n v="24.218243"/>
        <n v="25.530712"/>
        <n v="25.714638"/>
        <n v="25.889568"/>
        <n v="26.18845"/>
        <n v="26.457338"/>
        <n v="27.18005"/>
        <n v="26.768215"/>
        <n v="26.520317"/>
        <n v="26.399364"/>
        <n v="26.973131"/>
        <n v="27.371971"/>
        <n v="27.765814"/>
        <n v="27.953737"/>
        <n v="27.441944"/>
        <n v="26.870174"/>
        <n v="27.026112"/>
        <n v="27.567894"/>
        <n v="27.158058"/>
        <n v="26.484331"/>
        <n v="26.452339"/>
        <n v="26.747223"/>
        <n v="26.991125"/>
        <n v="27.655857"/>
        <n v="27.91975"/>
        <n v="27.093086"/>
        <n v="27.108076"/>
        <n v="27.031109"/>
        <n v="26.230431"/>
        <n v="26.945143"/>
        <n v="27.215034"/>
        <n v="27.737825"/>
        <n v="28.898357"/>
        <n v="28.198637"/>
        <n v="27.790804"/>
        <n v="27.5509"/>
        <n v="28.668449"/>
        <n v="29.139259"/>
        <n v="28.559492"/>
        <n v="28.873367"/>
        <n v="28.566488"/>
        <n v="28.328587"/>
        <n v="28.941338"/>
        <n v="29.201235"/>
        <n v="30.165846"/>
        <n v="31.665239"/>
        <n v="31.251408"/>
        <n v="31.163446"/>
        <n v="30.675642"/>
        <n v="30.525702"/>
        <n v="37.964703"/>
        <n v="38.930317"/>
        <n v="40.094845"/>
        <n v="37.81876"/>
        <n v="39.753983"/>
        <n v="39.311161"/>
        <n v="39.15522"/>
        <n v="38.638435"/>
        <n v="37.463779"/>
        <n v="38.498478"/>
        <n v="38.758396"/>
        <n v="39.470184"/>
        <n v="41.009724"/>
        <n v="42.984131"/>
        <n v="42.640236"/>
        <n v="42.679222"/>
        <n v="43.794884"/>
        <n v="43.032116"/>
        <n v="43.012123"/>
        <n v="42.196365"/>
        <n v="40.619839"/>
        <n v="41.863464"/>
        <n v="41.104694"/>
        <n v="40.80978"/>
        <n v="42.289337"/>
        <n v="42.400307"/>
        <n v="42.304337"/>
        <n v="42.090397"/>
        <n v="42.490276"/>
        <n v="42.167374"/>
        <n v="42.392307"/>
        <n v="43.888859"/>
        <n v="45.963238"/>
        <n v="45.455391"/>
        <n v="46.447094"/>
        <n v="47.479786"/>
        <n v="47.062908"/>
        <n v="45.506374"/>
        <n v="44.295734"/>
        <n v="44.598648"/>
        <n v="45.665325"/>
        <n v="45.438396"/>
        <n v="45.886265"/>
        <n v="46.736008"/>
        <n v="46.715015"/>
        <n v="46.49308"/>
        <n v="44.255753"/>
        <n v="44.501678"/>
        <n v="44.666626"/>
        <n v="45.403404"/>
        <n v="44.650635"/>
        <n v="42.541264"/>
        <n v="42.375313"/>
        <n v="40.84277"/>
        <n v="43.739902"/>
        <n v="43.926846"/>
        <n v="43.472984"/>
        <n v="43.331028"/>
        <n v="43.286041"/>
        <n v="46.952946"/>
        <n v="45.654335"/>
        <n v="47.101902"/>
        <n v="47.148884"/>
        <n v="46.004227"/>
        <n v="46.820984"/>
        <n v="48.769402"/>
        <n v="49.249252"/>
        <n v="49.340225"/>
        <n v="48.494484"/>
        <n v="48.53347"/>
        <n v="47.050789"/>
        <n v="46.230965"/>
        <n v="45.562115"/>
        <n v="45.168201"/>
        <n v="44.860264"/>
        <n v="45.475136"/>
        <n v="45.571117"/>
        <n v="43.890476"/>
        <n v="43.956459"/>
        <n v="43.510559"/>
        <n v="42.229839"/>
        <n v="41.008102"/>
        <n v="41.600971"/>
        <n v="42.212841"/>
        <n v="41.901909"/>
        <n v="42.458786"/>
        <n v="43.079651"/>
        <n v="43.489563"/>
        <n v="44.772285"/>
        <n v="43.507557"/>
        <n v="44.031448"/>
        <n v="44.678307"/>
        <n v="45.752071"/>
        <n v="45.263176"/>
        <n v="45.788067"/>
        <n v="46.795845"/>
        <n v="46.934814"/>
        <n v="45.451134"/>
        <n v="46.085003"/>
        <n v="43.928467"/>
        <n v="42.186844"/>
        <n v="42.091869"/>
        <n v="41.378021"/>
        <n v="42.965679"/>
        <n v="43.653526"/>
        <n v="41.769932"/>
        <n v="40.317253"/>
        <n v="40.491215"/>
        <n v="41.152069"/>
        <n v="40.771152"/>
        <n v="42.315823"/>
        <n v="43.496559"/>
        <n v="44.995239"/>
        <n v="45.741077"/>
        <n v="45.945034"/>
        <n v="46.563896"/>
        <n v="46.939816"/>
        <n v="48.324512"/>
        <n v="48.609451"/>
        <n v="49.645226"/>
        <n v="48.877392"/>
        <n v="49.469269"/>
        <n v="49.287308"/>
        <n v="50.398064"/>
        <n v="49.933167"/>
        <n v="48.705429"/>
        <n v="47.765636"/>
        <n v="48.231533"/>
        <n v="47.810623"/>
        <n v="48.129555"/>
        <n v="46.759853"/>
        <n v="46.754852"/>
        <n v="45.500122"/>
        <n v="46.55999"/>
        <n v="45.497128"/>
        <n v="46.589989"/>
        <n v="47.49987"/>
        <n v="46.620983"/>
        <n v="47.650852"/>
        <n v="48.081799"/>
        <n v="48.343758"/>
        <n v="48.88369"/>
        <n v="50.070538"/>
        <n v="49.597599"/>
        <n v="48.10479"/>
        <n v="48.983681"/>
        <n v="48.823704"/>
        <n v="49.27264"/>
        <n v="49.410622"/>
        <n v="49.51561"/>
      </sharedItems>
    </cacheField>
    <cacheField name="VOLUME" numFmtId="0">
      <sharedItems containsSemiMixedTypes="0" containsString="0" containsNumber="1" containsInteger="1">
        <n v="4.01277E8"/>
        <n v="4.31324E8"/>
        <n v="3.89168E8"/>
        <n v="4.05044E8"/>
        <n v="5.04231E8"/>
        <n v="3.84101E8"/>
        <n v="3.53285E8"/>
        <n v="5.51409E8"/>
        <n v="4.47287E8"/>
        <n v="5.11102E8"/>
        <n v="4.39624E8"/>
        <n v="4.52932E8"/>
        <n v="5.64967E8"/>
        <n v="6.55163E8"/>
        <n v="4.96204E8"/>
        <n v="4.49537E8"/>
        <n v="4.89535E8"/>
        <n v="5.42142E8"/>
        <n v="4.88611E8"/>
        <n v="4.98017E8"/>
        <n v="6.60477E8"/>
        <n v="5.64276E8"/>
        <n v="4.29366E8"/>
        <n v="4.52197E8"/>
        <n v="6.6415E8"/>
        <n v="5.59651E8"/>
        <n v="5.23876E8"/>
        <n v="5.50737E8"/>
        <n v="4.74919E8"/>
        <n v="6.75474E8"/>
        <n v="4.20575E8"/>
        <n v="4.12026E8"/>
        <n v="4.65888E8"/>
        <n v="4.10015E8"/>
        <n v="5.13184E8"/>
        <n v="1.117995E9"/>
        <n v="5.89716E8"/>
        <n v="4.52994E8"/>
        <n v="4.55963E8"/>
        <n v="4.60026E8"/>
        <n v="3.89415E8"/>
        <n v="4.12393E8"/>
        <n v="4.37429E8"/>
        <n v="5.15154E8"/>
        <n v="5.13573E8"/>
        <n v="5.01257E8"/>
        <n v="4.74866E8"/>
        <n v="4.2189E8"/>
        <n v="4.7491E8"/>
        <n v="5.24486E8"/>
        <n v="5.83253E8"/>
        <n v="8.48547E8"/>
        <n v="4.32747E8"/>
        <n v="5.47408E8"/>
        <n v="7.97295E8"/>
        <n v="5.64889E8"/>
        <n v="4.5492E8"/>
        <n v="3.61026E8"/>
        <n v="3.56104E8"/>
        <n v="3.93694E8"/>
        <n v="3.64516E8"/>
        <n v="4.33933E8"/>
        <n v="3.98716E8"/>
        <n v="3.68592E8"/>
        <n v="5.15015E8"/>
        <n v="3.97654E8"/>
        <n v="3.95279E8"/>
        <n v="3.14378E8"/>
        <n v="4.46259E8"/>
        <n v="3.53615E8"/>
        <n v="3.9566E8"/>
        <n v="3.21471E8"/>
        <n v="6.04812E8"/>
        <n v="3.5866E8"/>
        <n v="4.27713E8"/>
        <n v="3.45103E8"/>
        <n v="3.39282E8"/>
        <n v="3.78527E8"/>
        <n v="4.06337E8"/>
        <n v="3.77161E8"/>
        <n v="2.92216E8"/>
        <n v="5.70329E8"/>
        <n v="4.0273E8"/>
        <n v="3.83387E8"/>
        <n v="3.2185E8"/>
        <n v="3.61494E8"/>
        <n v="3.44979E8"/>
        <n v="3.14869E8"/>
        <n v="3.6935E8"/>
        <n v="3.22149E8"/>
        <n v="2.74222E8"/>
        <n v="2.93926E8"/>
        <n v="4.49405E8"/>
        <n v="4.32535E8"/>
        <n v="7.48725E8"/>
        <n v="4.73908E8"/>
        <n v="3.72E8"/>
        <n v="3.56253E8"/>
        <n v="7.21419E8"/>
        <n v="1.543911E9"/>
        <n v="7.14397E8"/>
        <n v="9.23401E8"/>
        <n v="1.00258E9"/>
        <n v="6.35873E8"/>
        <n v="4.82731E8"/>
        <n v="3.96094E8"/>
        <n v="3.88729E8"/>
        <n v="5.11998E8"/>
        <n v="4.17772E8"/>
        <n v="4.27717E8"/>
        <n v="3.88701E8"/>
        <n v="6.13208E8"/>
        <n v="7.40465E8"/>
        <n v="5.68622E8"/>
        <n v="6.55709E8"/>
        <n v="4.51153E8"/>
        <n v="5.51603E8"/>
        <n v="4.17737E8"/>
        <n v="3.5814E8"/>
        <n v="5.94322E8"/>
        <n v="4.62175E8"/>
        <n v="5.82639E8"/>
        <n v="3.80514E8"/>
        <n v="5.01148E8"/>
        <n v="1.98209E8"/>
        <n v="3.23618E8"/>
        <n v="3.03582E8"/>
        <n v="3.55881E8"/>
        <n v="3.53908E8"/>
        <n v="2.98244E8"/>
        <n v="4.81277E8"/>
        <n v="4.78204E8"/>
        <n v="7.72075E8"/>
        <n v="5.10488E8"/>
        <n v="5.69164E8"/>
        <n v="4.27502E8"/>
        <n v="5.37865E8"/>
        <n v="9.63769E8"/>
        <n v="3.82516E8"/>
        <n v="3.48081E8"/>
        <n v="3.64237E8"/>
        <n v="4.55976E8"/>
        <n v="3.31194E8"/>
        <n v="2.51055E8"/>
        <n v="2.37858E8"/>
        <n v="5.30142E8"/>
        <n v="3.24176E8"/>
        <n v="3.62666E8"/>
        <n v="3.22154E8"/>
        <n v="3.53843E8"/>
        <n v="5.86449E8"/>
        <n v="4.92705E8"/>
        <n v="5.33085E8"/>
        <n v="6.90286E8"/>
        <n v="6.76512E8"/>
        <n v="5.27451E8"/>
        <n v="4.52395E8"/>
        <n v="5.83768E8"/>
        <n v="6.92573E8"/>
        <n v="7.55293E8"/>
        <n v="7.79046E8"/>
        <n v="1.156044E9"/>
        <n v="9.25341E8"/>
        <n v="6.85192E8"/>
        <n v="7.01397E8"/>
        <n v="7.35206E8"/>
        <n v="5.2857E8"/>
        <n v="4.6383E8"/>
        <n v="3.82653E8"/>
        <n v="4.6867E8"/>
        <n v="4.3333E8"/>
        <n v="4.73069E8"/>
        <n v="4.73966E8"/>
        <n v="3.49256E8"/>
        <n v="3.98355E8"/>
        <n v="3.70097E8"/>
        <n v="5.06831E8"/>
        <n v="5.00271E8"/>
        <n v="3.73064E8"/>
        <n v="3.67108E8"/>
        <n v="4.50736E8"/>
        <n v="4.79236E8"/>
        <n v="4.19091E8"/>
        <n v="4.02282E8"/>
        <n v="4.44935E8"/>
        <n v="4.24663E8"/>
        <n v="3.9783E8"/>
        <n v="4.33298E8"/>
        <n v="4.7085E8"/>
        <n v="3.61821E8"/>
        <n v="3.93483E8"/>
        <n v="4.34436E8"/>
        <n v="4.09675E8"/>
        <n v="3.68582E8"/>
        <n v="3.78137E8"/>
        <n v="4.81325E8"/>
        <n v="4.74115E8"/>
        <n v="3.75099E8"/>
        <n v="8.12333E8"/>
        <n v="6.27294E8"/>
        <n v="5.01233E8"/>
        <n v="4.77266E8"/>
        <n v="4.7853E8"/>
        <n v="4.01463E8"/>
        <n v="3.98379E8"/>
        <n v="5.41001E8"/>
        <n v="4.16784E8"/>
        <n v="3.88028E8"/>
        <n v="5.17969E8"/>
        <n v="4.37593E8"/>
        <n v="4.09172E8"/>
        <n v="4.2461E8"/>
        <n v="4.00733E8"/>
        <n v="3.43165E8"/>
        <n v="3.46719E8"/>
        <n v="5.40496E8"/>
        <n v="4.21245E8"/>
        <n v="3.84136E8"/>
        <n v="4.16954E8"/>
        <n v="4.75497E8"/>
        <n v="3.39756E8"/>
        <n v="3.25205E8"/>
        <n v="4.1412E8"/>
        <n v="5.65747E8"/>
        <n v="8.9942E8"/>
        <n v="2.94645E8"/>
        <n v="3.95662E8"/>
        <n v="4.01491E8"/>
        <n v="3.82005E8"/>
        <n v="5.26247E8"/>
        <n v="3.69317E8"/>
        <n v="4.37543E8"/>
        <n v="3.71718E8"/>
        <n v="3.8059E8"/>
        <n v="3.50823E8"/>
        <n v="3.59224E8"/>
        <n v="5.09728E8"/>
        <n v="3.72387E8"/>
        <n v="4.47792E8"/>
        <n v="3.91232E8"/>
        <n v="4.79948E8"/>
        <n v="4.12587E8"/>
        <n v="4.64444E8"/>
        <n v="3.97894E8"/>
        <n v="3.00425E8"/>
        <n v="2.52507E8"/>
        <n v="2.442E8"/>
        <n v="2.33648E8"/>
        <n v="2.46587E8"/>
        <n v="3.89293E8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OPENCLOSE_DATA" cacheId="0" dataCaption="" rowGrandTotals="0" compact="0" compactData="0">
  <location ref="A1:D251" firstHeaderRow="0" firstDataRow="2" firstDataCol="0"/>
  <pivotFields>
    <pivotField name="DATE" axis="axisRow" compact="0" numFmtId="16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t="default"/>
      </items>
    </pivotField>
    <pivotField name="OPEN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t="default"/>
      </items>
    </pivotField>
    <pivotField name="HIGH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t="default"/>
      </items>
    </pivotField>
    <pivotField name="LOW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t="default"/>
      </items>
    </pivotField>
    <pivotField name="CLOSE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t="default"/>
      </items>
    </pivotField>
    <pivotField name="ADJ CLOSE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t="default"/>
      </items>
    </pivotField>
    <pivotField name="VOLU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t="default"/>
      </items>
    </pivotField>
  </pivotFields>
  <rowFields>
    <field x="0"/>
  </rowFields>
  <colFields>
    <field x="-2"/>
  </colFields>
  <dataFields>
    <dataField name="OPEN values" fld="1" baseField="0"/>
    <dataField name="CLOSE values" fld="4" baseField="0"/>
    <dataField name="ADJ CLOSE values" fld="5" baseField="0"/>
  </dataFields>
</pivotTableDefinition>
</file>

<file path=xl/pivotTables/pivotTable2.xml><?xml version="1.0" encoding="utf-8"?>
<pivotTableDefinition xmlns="http://schemas.openxmlformats.org/spreadsheetml/2006/main" name="LOWHIGH_DATA" cacheId="0" dataCaption="" rowGrandTotals="0" compact="0" compactData="0">
  <location ref="A1:C251" firstHeaderRow="0" firstDataRow="2" firstDataCol="0"/>
  <pivotFields>
    <pivotField name="DATE" axis="axisRow" compact="0" numFmtId="16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t="default"/>
      </items>
    </pivotField>
    <pivotField name="OPEN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t="default"/>
      </items>
    </pivotField>
    <pivotField name="HIGH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t="default"/>
      </items>
    </pivotField>
    <pivotField name="LOW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t="default"/>
      </items>
    </pivotField>
    <pivotField name="CLOS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t="default"/>
      </items>
    </pivotField>
    <pivotField name="ADJ CLOS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t="default"/>
      </items>
    </pivotField>
    <pivotField name="VOLU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t="default"/>
      </items>
    </pivotField>
  </pivotFields>
  <rowFields>
    <field x="0"/>
  </rowFields>
  <colFields>
    <field x="-2"/>
  </colFields>
  <dataFields>
    <dataField name="LOW values" fld="3" subtotal="average" baseField="0"/>
    <dataField name="HIGH values" fld="2" subtotal="average" baseField="0"/>
  </dataFields>
</pivotTableDefinition>
</file>

<file path=xl/pivotTables/pivotTable3.xml><?xml version="1.0" encoding="utf-8"?>
<pivotTableDefinition xmlns="http://schemas.openxmlformats.org/spreadsheetml/2006/main" name="SHARES_VOLUME" cacheId="0" dataCaption="" compact="0" compactData="0">
  <location ref="A1:B252" firstHeaderRow="0" firstDataRow="1" firstDataCol="0"/>
  <pivotFields>
    <pivotField name="DATE" axis="axisRow" compact="0" numFmtId="16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t="default"/>
      </items>
    </pivotField>
    <pivotField name="OPEN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t="default"/>
      </items>
    </pivotField>
    <pivotField name="HIGH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t="default"/>
      </items>
    </pivotField>
    <pivotField name="LOW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t="default"/>
      </items>
    </pivotField>
    <pivotField name="CLOS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t="default"/>
      </items>
    </pivotField>
    <pivotField name="ADJ CLOS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t="default"/>
      </items>
    </pivotField>
    <pivotField name="VOLU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t="default"/>
      </items>
    </pivotField>
  </pivotFields>
  <rowFields>
    <field x="0"/>
  </rowFields>
  <dataFields>
    <dataField name="Volume of SHARES" fld="6" baseField="0"/>
  </dataFields>
</pivotTableDefinition>
</file>

<file path=xl/pivotTables/pivotTable4.xml><?xml version="1.0" encoding="utf-8"?>
<pivotTableDefinition xmlns="http://schemas.openxmlformats.org/spreadsheetml/2006/main" name="MONTHLY_DATA" cacheId="1" dataCaption="" rowGrandTotals="0" compact="0" compactData="0">
  <location ref="A1:S13" firstHeaderRow="0" firstDataRow="2" firstDataCol="0"/>
  <pivotFields>
    <pivotField name="MONTH" axis="axisRow" compact="0" outline="0" multipleItemSelectionAllowed="1" showAll="0" sortType="ascending">
      <items>
        <item h="1" x="1"/>
        <item x="4"/>
        <item x="8"/>
        <item x="12"/>
        <item x="2"/>
        <item x="0"/>
        <item x="7"/>
        <item x="6"/>
        <item x="3"/>
        <item x="5"/>
        <item x="11"/>
        <item x="10"/>
        <item x="9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t="default"/>
      </items>
    </pivotField>
    <pivotField name="OPEN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t="default"/>
      </items>
    </pivotField>
    <pivotField name="HIGH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t="default"/>
      </items>
    </pivotField>
    <pivotField name="LOW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t="default"/>
      </items>
    </pivotField>
    <pivotField name="CLOSE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t="default"/>
      </items>
    </pivotField>
    <pivotField name="ADJ CLOSE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t="default"/>
      </items>
    </pivotField>
    <pivotField name="VOLU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t="default"/>
      </items>
    </pivotField>
  </pivotFields>
  <rowFields>
    <field x="0"/>
  </rowFields>
  <colFields>
    <field x="-2"/>
  </colFields>
  <dataFields>
    <dataField name="AVERAGE of OPEN" fld="2" subtotal="average" baseField="0"/>
    <dataField name="MIN of OPEN" fld="2" subtotal="min" baseField="0"/>
    <dataField name="MAX of OPEN" fld="2" subtotal="max" baseField="0"/>
    <dataField name="AVERAGE of CLOSE" fld="5" subtotal="average" baseField="0"/>
    <dataField name="MIN of CLOSE" fld="5" subtotal="min" baseField="0"/>
    <dataField name="MAX of CLOSE" fld="5" subtotal="max" baseField="0"/>
    <dataField name="AVERAGE of ADJ CLOSE" fld="6" subtotal="average" baseField="0"/>
    <dataField name="MIN of ADJ CLOSE" fld="6" subtotal="min" baseField="0"/>
    <dataField name="MAX of ADJ CLOSE" fld="6" subtotal="max" baseField="0"/>
    <dataField name="AVERAGE of LOW" fld="4" subtotal="average" baseField="0"/>
    <dataField name="MIN of LOW" fld="4" subtotal="min" baseField="0"/>
    <dataField name="MAX of LOW" fld="4" subtotal="max" baseField="0"/>
    <dataField name="AVERAGE of HIGH" fld="3" subtotal="average" baseField="0"/>
    <dataField name="MIN of HIGH" fld="3" subtotal="min" baseField="0"/>
    <dataField name="MAX of HIGH" fld="3" subtotal="max" baseField="0"/>
    <dataField name="AVERAGE of VOLUME" fld="7" subtotal="average" baseField="0"/>
    <dataField name="MIN of VOLUME" fld="7" subtotal="min" baseField="0"/>
    <dataField name="MAX of VOLUME" fld="7" subtotal="max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pivotTable" Target="../pivotTables/pivotTable1.xm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3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7" width="12.63"/>
    <col customWidth="1" hidden="1" min="8" max="8" width="9.88"/>
    <col customWidth="1" min="9" max="9" width="11.88"/>
    <col customWidth="1" min="17" max="17" width="18.38"/>
  </cols>
  <sheetData>
    <row r="1" hidden="1">
      <c r="A1" s="1" t="s">
        <v>0</v>
      </c>
      <c r="B1" s="2"/>
      <c r="C1" s="2"/>
      <c r="D1" s="2"/>
      <c r="E1" s="2"/>
      <c r="F1" s="2"/>
      <c r="G1" s="3"/>
      <c r="H1" s="4"/>
      <c r="I1" s="4"/>
      <c r="J1" s="1" t="s">
        <v>1</v>
      </c>
      <c r="K1" s="2"/>
      <c r="L1" s="2"/>
      <c r="M1" s="2"/>
      <c r="N1" s="2"/>
      <c r="O1" s="2"/>
      <c r="P1" s="3"/>
      <c r="Q1" s="5"/>
      <c r="R1" s="6"/>
      <c r="S1" s="4"/>
      <c r="T1" s="4"/>
      <c r="U1" s="4"/>
      <c r="V1" s="4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9" t="s">
        <v>8</v>
      </c>
      <c r="H2" s="10"/>
      <c r="I2" s="11" t="s">
        <v>9</v>
      </c>
      <c r="J2" s="12" t="str">
        <f t="shared" ref="J2:P2" si="1">upper(A2)</f>
        <v>DATE</v>
      </c>
      <c r="K2" s="12" t="str">
        <f t="shared" si="1"/>
        <v>OPEN</v>
      </c>
      <c r="L2" s="12" t="str">
        <f t="shared" si="1"/>
        <v>HIGH</v>
      </c>
      <c r="M2" s="12" t="str">
        <f t="shared" si="1"/>
        <v>LOW</v>
      </c>
      <c r="N2" s="12" t="str">
        <f t="shared" si="1"/>
        <v>CLOSE</v>
      </c>
      <c r="O2" s="12" t="str">
        <f t="shared" si="1"/>
        <v>ADJ CLOSE</v>
      </c>
      <c r="P2" s="12" t="str">
        <f t="shared" si="1"/>
        <v>VOLUME</v>
      </c>
      <c r="Q2" s="4"/>
      <c r="R2" s="6"/>
      <c r="S2" s="4"/>
      <c r="T2" s="4"/>
      <c r="U2" s="4"/>
      <c r="V2" s="4"/>
    </row>
    <row r="3">
      <c r="A3" s="13" t="s">
        <v>10</v>
      </c>
      <c r="B3" s="14" t="s">
        <v>11</v>
      </c>
      <c r="C3" s="15" t="s">
        <v>12</v>
      </c>
      <c r="D3" s="15" t="s">
        <v>13</v>
      </c>
      <c r="E3" s="15" t="s">
        <v>14</v>
      </c>
      <c r="F3" s="15" t="s">
        <v>15</v>
      </c>
      <c r="G3" s="16">
        <v>4.01277E8</v>
      </c>
      <c r="H3" s="10"/>
      <c r="I3" s="17" t="s">
        <v>16</v>
      </c>
      <c r="J3" s="18">
        <f>date(2023,1,3)</f>
        <v>44929</v>
      </c>
      <c r="K3" s="19">
        <f t="shared" ref="K3:M3" si="2">value(substitute(B3,".","")) / 1000000</f>
        <v>14.851</v>
      </c>
      <c r="L3" s="19">
        <f t="shared" si="2"/>
        <v>14.996</v>
      </c>
      <c r="M3" s="19">
        <f t="shared" si="2"/>
        <v>14.096</v>
      </c>
      <c r="N3" s="19">
        <f t="shared" ref="N3:N252" si="4">value(substitute(E3,".","") / 1000000)</f>
        <v>14.315</v>
      </c>
      <c r="O3" s="19">
        <f t="shared" ref="O3:O252" si="5">value(substitute(F3,".","")) / 1000000</f>
        <v>14.306804</v>
      </c>
      <c r="P3" s="20">
        <f t="shared" ref="P3:P252" si="6">value(G3)</f>
        <v>401277000</v>
      </c>
      <c r="Q3" s="4"/>
      <c r="R3" s="6"/>
      <c r="S3" s="4"/>
      <c r="T3" s="4"/>
      <c r="U3" s="4"/>
      <c r="V3" s="4"/>
    </row>
    <row r="4">
      <c r="A4" s="21" t="s">
        <v>17</v>
      </c>
      <c r="B4" s="22" t="s">
        <v>18</v>
      </c>
      <c r="C4" s="15" t="s">
        <v>19</v>
      </c>
      <c r="D4" s="15" t="s">
        <v>20</v>
      </c>
      <c r="E4" s="15" t="s">
        <v>21</v>
      </c>
      <c r="F4" s="15" t="s">
        <v>22</v>
      </c>
      <c r="G4" s="16">
        <v>4.31324E8</v>
      </c>
      <c r="H4" s="10"/>
      <c r="I4" s="23"/>
      <c r="J4" s="18">
        <f>date(2023,1,4)</f>
        <v>44930</v>
      </c>
      <c r="K4" s="19">
        <f t="shared" ref="K4:M4" si="3">value(substitute(B4,".","")) / 1000000</f>
        <v>14.567</v>
      </c>
      <c r="L4" s="19">
        <f t="shared" si="3"/>
        <v>14.853</v>
      </c>
      <c r="M4" s="19">
        <f t="shared" si="3"/>
        <v>14.241</v>
      </c>
      <c r="N4" s="19">
        <f t="shared" si="4"/>
        <v>14.749</v>
      </c>
      <c r="O4" s="19">
        <f t="shared" si="5"/>
        <v>14.740557</v>
      </c>
      <c r="P4" s="20">
        <f t="shared" si="6"/>
        <v>431324000</v>
      </c>
      <c r="Q4" s="4"/>
      <c r="R4" s="6"/>
      <c r="S4" s="4"/>
      <c r="T4" s="4"/>
      <c r="U4" s="4"/>
      <c r="V4" s="4"/>
    </row>
    <row r="5">
      <c r="A5" s="21" t="s">
        <v>23</v>
      </c>
      <c r="B5" s="22" t="s">
        <v>24</v>
      </c>
      <c r="C5" s="15" t="s">
        <v>25</v>
      </c>
      <c r="D5" s="15" t="s">
        <v>26</v>
      </c>
      <c r="E5" s="15" t="s">
        <v>27</v>
      </c>
      <c r="F5" s="15" t="s">
        <v>28</v>
      </c>
      <c r="G5" s="16">
        <v>3.89168E8</v>
      </c>
      <c r="H5" s="10"/>
      <c r="I5" s="23"/>
      <c r="J5" s="18">
        <f>date(2023,1,5)</f>
        <v>44931</v>
      </c>
      <c r="K5" s="19">
        <f t="shared" ref="K5:M5" si="7">value(substitute(B5,".","")) / 1000000</f>
        <v>14.491</v>
      </c>
      <c r="L5" s="19">
        <f t="shared" si="7"/>
        <v>14.564</v>
      </c>
      <c r="M5" s="19">
        <f t="shared" si="7"/>
        <v>14.148</v>
      </c>
      <c r="N5" s="19">
        <f t="shared" si="4"/>
        <v>14.265</v>
      </c>
      <c r="O5" s="19">
        <f t="shared" si="5"/>
        <v>14.256833</v>
      </c>
      <c r="P5" s="20">
        <f t="shared" si="6"/>
        <v>389168000</v>
      </c>
      <c r="Q5" s="4"/>
      <c r="R5" s="6"/>
      <c r="S5" s="4"/>
      <c r="T5" s="4"/>
      <c r="U5" s="4"/>
      <c r="V5" s="4"/>
    </row>
    <row r="6">
      <c r="A6" s="21" t="s">
        <v>29</v>
      </c>
      <c r="B6" s="22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6">
        <v>4.05044E8</v>
      </c>
      <c r="H6" s="10"/>
      <c r="I6" s="23"/>
      <c r="J6" s="18">
        <f>date(2023,1,6)</f>
        <v>44932</v>
      </c>
      <c r="K6" s="19">
        <f t="shared" ref="K6:M6" si="8">value(substitute(B6,".","")) / 1000000</f>
        <v>14.474</v>
      </c>
      <c r="L6" s="19">
        <f t="shared" si="8"/>
        <v>15.01</v>
      </c>
      <c r="M6" s="19">
        <f t="shared" si="8"/>
        <v>14.034</v>
      </c>
      <c r="N6" s="19">
        <f t="shared" si="4"/>
        <v>14.859</v>
      </c>
      <c r="O6" s="19">
        <f t="shared" si="5"/>
        <v>14.850494</v>
      </c>
      <c r="P6" s="20">
        <f t="shared" si="6"/>
        <v>405044000</v>
      </c>
      <c r="Q6" s="4"/>
      <c r="R6" s="4"/>
      <c r="S6" s="4"/>
      <c r="T6" s="4"/>
      <c r="U6" s="4"/>
      <c r="V6" s="4"/>
    </row>
    <row r="7">
      <c r="A7" s="21" t="s">
        <v>35</v>
      </c>
      <c r="B7" s="22" t="s">
        <v>36</v>
      </c>
      <c r="C7" s="15" t="s">
        <v>37</v>
      </c>
      <c r="D7" s="15" t="s">
        <v>38</v>
      </c>
      <c r="E7" s="15" t="s">
        <v>39</v>
      </c>
      <c r="F7" s="15" t="s">
        <v>40</v>
      </c>
      <c r="G7" s="16">
        <v>5.04231E8</v>
      </c>
      <c r="H7" s="10"/>
      <c r="I7" s="23"/>
      <c r="J7" s="18">
        <v>44935.0</v>
      </c>
      <c r="K7" s="19">
        <f t="shared" ref="K7:M7" si="9">value(substitute(B7,".","")) / 1000000</f>
        <v>15.284</v>
      </c>
      <c r="L7" s="19">
        <f t="shared" si="9"/>
        <v>16.056</v>
      </c>
      <c r="M7" s="19">
        <f t="shared" si="9"/>
        <v>15.141</v>
      </c>
      <c r="N7" s="19">
        <f t="shared" si="4"/>
        <v>15.628</v>
      </c>
      <c r="O7" s="19">
        <f t="shared" si="5"/>
        <v>15.619054</v>
      </c>
      <c r="P7" s="20">
        <f t="shared" si="6"/>
        <v>504231000</v>
      </c>
      <c r="Q7" s="4"/>
      <c r="R7" s="4"/>
      <c r="S7" s="4"/>
      <c r="T7" s="4"/>
      <c r="U7" s="4"/>
      <c r="V7" s="4"/>
    </row>
    <row r="8">
      <c r="A8" s="24" t="s">
        <v>41</v>
      </c>
      <c r="B8" s="22" t="s">
        <v>42</v>
      </c>
      <c r="C8" s="15" t="s">
        <v>43</v>
      </c>
      <c r="D8" s="15" t="s">
        <v>44</v>
      </c>
      <c r="E8" s="15" t="s">
        <v>45</v>
      </c>
      <c r="F8" s="15" t="s">
        <v>46</v>
      </c>
      <c r="G8" s="16">
        <v>3.84101E8</v>
      </c>
      <c r="H8" s="10"/>
      <c r="I8" s="23"/>
      <c r="J8" s="18">
        <v>44936.0</v>
      </c>
      <c r="K8" s="19">
        <f t="shared" ref="K8:M8" si="10">value(substitute(B8,".","")) / 1000000</f>
        <v>15.507</v>
      </c>
      <c r="L8" s="19">
        <f t="shared" si="10"/>
        <v>15.962</v>
      </c>
      <c r="M8" s="19">
        <f t="shared" si="10"/>
        <v>15.472</v>
      </c>
      <c r="N8" s="19">
        <f t="shared" si="4"/>
        <v>15.909</v>
      </c>
      <c r="O8" s="19">
        <f t="shared" si="5"/>
        <v>15.899892</v>
      </c>
      <c r="P8" s="20">
        <f t="shared" si="6"/>
        <v>384101000</v>
      </c>
      <c r="Q8" s="4"/>
      <c r="R8" s="4"/>
      <c r="S8" s="4"/>
      <c r="T8" s="4"/>
      <c r="U8" s="4"/>
      <c r="V8" s="4"/>
    </row>
    <row r="9">
      <c r="A9" s="24" t="s">
        <v>47</v>
      </c>
      <c r="B9" s="22" t="s">
        <v>48</v>
      </c>
      <c r="C9" s="15" t="s">
        <v>49</v>
      </c>
      <c r="D9" s="15" t="s">
        <v>50</v>
      </c>
      <c r="E9" s="15" t="s">
        <v>51</v>
      </c>
      <c r="F9" s="15" t="s">
        <v>52</v>
      </c>
      <c r="G9" s="16">
        <v>3.53285E8</v>
      </c>
      <c r="H9" s="10"/>
      <c r="I9" s="23"/>
      <c r="J9" s="18">
        <v>44937.0</v>
      </c>
      <c r="K9" s="19">
        <f t="shared" ref="K9:M9" si="11">value(substitute(B9,".","")) / 1000000</f>
        <v>15.84</v>
      </c>
      <c r="L9" s="19">
        <f t="shared" si="11"/>
        <v>16.028</v>
      </c>
      <c r="M9" s="19">
        <f t="shared" si="11"/>
        <v>15.563</v>
      </c>
      <c r="N9" s="19">
        <f t="shared" si="4"/>
        <v>16.000999</v>
      </c>
      <c r="O9" s="19">
        <f t="shared" si="5"/>
        <v>15.991838</v>
      </c>
      <c r="P9" s="20">
        <f t="shared" si="6"/>
        <v>353285000</v>
      </c>
      <c r="Q9" s="4"/>
      <c r="R9" s="4"/>
      <c r="S9" s="4"/>
      <c r="T9" s="4"/>
      <c r="U9" s="4"/>
      <c r="V9" s="4"/>
    </row>
    <row r="10">
      <c r="A10" s="24" t="s">
        <v>53</v>
      </c>
      <c r="B10" s="22" t="s">
        <v>54</v>
      </c>
      <c r="C10" s="15" t="s">
        <v>55</v>
      </c>
      <c r="D10" s="15" t="s">
        <v>56</v>
      </c>
      <c r="E10" s="15" t="s">
        <v>57</v>
      </c>
      <c r="F10" s="15" t="s">
        <v>58</v>
      </c>
      <c r="G10" s="16">
        <v>5.51409E8</v>
      </c>
      <c r="H10" s="10"/>
      <c r="I10" s="23"/>
      <c r="J10" s="18">
        <v>44938.0</v>
      </c>
      <c r="K10" s="19">
        <f t="shared" ref="K10:M10" si="12">value(substitute(B10,".","")) / 1000000</f>
        <v>16.1</v>
      </c>
      <c r="L10" s="19">
        <f t="shared" si="12"/>
        <v>16.636999</v>
      </c>
      <c r="M10" s="19">
        <f t="shared" si="12"/>
        <v>15.492</v>
      </c>
      <c r="N10" s="19">
        <f t="shared" si="4"/>
        <v>16.511</v>
      </c>
      <c r="O10" s="19">
        <f t="shared" si="5"/>
        <v>16.501545</v>
      </c>
      <c r="P10" s="20">
        <f t="shared" si="6"/>
        <v>551409000</v>
      </c>
      <c r="Q10" s="4"/>
      <c r="R10" s="4"/>
      <c r="S10" s="4"/>
      <c r="T10" s="4"/>
      <c r="U10" s="4"/>
      <c r="V10" s="4"/>
    </row>
    <row r="11">
      <c r="A11" s="24" t="s">
        <v>59</v>
      </c>
      <c r="B11" s="22" t="s">
        <v>60</v>
      </c>
      <c r="C11" s="15" t="s">
        <v>61</v>
      </c>
      <c r="D11" s="15" t="s">
        <v>62</v>
      </c>
      <c r="E11" s="15" t="s">
        <v>63</v>
      </c>
      <c r="F11" s="15" t="s">
        <v>64</v>
      </c>
      <c r="G11" s="16">
        <v>4.47287E8</v>
      </c>
      <c r="H11" s="10"/>
      <c r="I11" s="23"/>
      <c r="J11" s="18">
        <v>44939.0</v>
      </c>
      <c r="K11" s="19">
        <f t="shared" ref="K11:M11" si="13">value(substitute(B11,".","")) / 1000000</f>
        <v>16.278</v>
      </c>
      <c r="L11" s="19">
        <f t="shared" si="13"/>
        <v>16.922001</v>
      </c>
      <c r="M11" s="19">
        <f t="shared" si="13"/>
        <v>16.165001</v>
      </c>
      <c r="N11" s="19">
        <f t="shared" si="4"/>
        <v>16.899</v>
      </c>
      <c r="O11" s="19">
        <f t="shared" si="5"/>
        <v>16.889324</v>
      </c>
      <c r="P11" s="20">
        <f t="shared" si="6"/>
        <v>447287000</v>
      </c>
      <c r="Q11" s="4"/>
      <c r="R11" s="4"/>
      <c r="S11" s="4"/>
      <c r="T11" s="4"/>
      <c r="U11" s="4"/>
      <c r="V11" s="4"/>
    </row>
    <row r="12">
      <c r="A12" s="25" t="s">
        <v>65</v>
      </c>
      <c r="B12" s="22" t="s">
        <v>63</v>
      </c>
      <c r="C12" s="15" t="s">
        <v>66</v>
      </c>
      <c r="D12" s="15" t="s">
        <v>63</v>
      </c>
      <c r="E12" s="15" t="s">
        <v>67</v>
      </c>
      <c r="F12" s="15" t="s">
        <v>68</v>
      </c>
      <c r="G12" s="16">
        <v>5.11102E8</v>
      </c>
      <c r="H12" s="10"/>
      <c r="I12" s="23"/>
      <c r="J12" s="18">
        <v>44943.0</v>
      </c>
      <c r="K12" s="19">
        <f t="shared" ref="K12:M12" si="14">value(substitute(B12,".","")) / 1000000</f>
        <v>16.899</v>
      </c>
      <c r="L12" s="19">
        <f t="shared" si="14"/>
        <v>17.728001</v>
      </c>
      <c r="M12" s="19">
        <f t="shared" si="14"/>
        <v>16.899</v>
      </c>
      <c r="N12" s="19">
        <f t="shared" si="4"/>
        <v>17.702</v>
      </c>
      <c r="O12" s="19">
        <f t="shared" si="5"/>
        <v>17.691866</v>
      </c>
      <c r="P12" s="20">
        <f t="shared" si="6"/>
        <v>511102000</v>
      </c>
      <c r="Q12" s="4"/>
      <c r="R12" s="4"/>
      <c r="S12" s="4"/>
      <c r="T12" s="4"/>
      <c r="U12" s="4"/>
      <c r="V12" s="4"/>
    </row>
    <row r="13">
      <c r="A13" s="25" t="s">
        <v>69</v>
      </c>
      <c r="B13" s="22" t="s">
        <v>70</v>
      </c>
      <c r="C13" s="15" t="s">
        <v>71</v>
      </c>
      <c r="D13" s="15" t="s">
        <v>72</v>
      </c>
      <c r="E13" s="15" t="s">
        <v>73</v>
      </c>
      <c r="F13" s="15" t="s">
        <v>74</v>
      </c>
      <c r="G13" s="16">
        <v>4.39624E8</v>
      </c>
      <c r="H13" s="10"/>
      <c r="I13" s="23"/>
      <c r="J13" s="18">
        <v>44944.0</v>
      </c>
      <c r="K13" s="19">
        <f t="shared" ref="K13:M13" si="15">value(substitute(B13,".","")) / 1000000</f>
        <v>17.667</v>
      </c>
      <c r="L13" s="19">
        <f t="shared" si="15"/>
        <v>17.872999</v>
      </c>
      <c r="M13" s="19">
        <f t="shared" si="15"/>
        <v>17.282</v>
      </c>
      <c r="N13" s="19">
        <f t="shared" si="4"/>
        <v>17.377001</v>
      </c>
      <c r="O13" s="19">
        <f t="shared" si="5"/>
        <v>17.367052</v>
      </c>
      <c r="P13" s="20">
        <f t="shared" si="6"/>
        <v>439624000</v>
      </c>
      <c r="Q13" s="4"/>
      <c r="R13" s="4"/>
      <c r="S13" s="4"/>
      <c r="T13" s="4"/>
      <c r="U13" s="4"/>
      <c r="V13" s="4"/>
    </row>
    <row r="14">
      <c r="A14" s="25" t="s">
        <v>75</v>
      </c>
      <c r="B14" s="22" t="s">
        <v>76</v>
      </c>
      <c r="C14" s="15" t="s">
        <v>77</v>
      </c>
      <c r="D14" s="15" t="s">
        <v>78</v>
      </c>
      <c r="E14" s="15" t="s">
        <v>79</v>
      </c>
      <c r="F14" s="15" t="s">
        <v>80</v>
      </c>
      <c r="G14" s="16">
        <v>4.52932E8</v>
      </c>
      <c r="H14" s="10"/>
      <c r="I14" s="23"/>
      <c r="J14" s="18">
        <v>44945.0</v>
      </c>
      <c r="K14" s="19">
        <f t="shared" ref="K14:M14" si="16">value(substitute(B14,".","")) / 1000000</f>
        <v>17.035999</v>
      </c>
      <c r="L14" s="19">
        <f t="shared" si="16"/>
        <v>17.197001</v>
      </c>
      <c r="M14" s="19">
        <f t="shared" si="16"/>
        <v>16.731001</v>
      </c>
      <c r="N14" s="19">
        <f t="shared" si="4"/>
        <v>16.764999</v>
      </c>
      <c r="O14" s="19">
        <f t="shared" si="5"/>
        <v>16.755402</v>
      </c>
      <c r="P14" s="20">
        <f t="shared" si="6"/>
        <v>452932000</v>
      </c>
      <c r="Q14" s="4"/>
      <c r="R14" s="4"/>
      <c r="S14" s="4"/>
      <c r="T14" s="4"/>
      <c r="U14" s="4"/>
      <c r="V14" s="4"/>
    </row>
    <row r="15">
      <c r="A15" s="25" t="s">
        <v>81</v>
      </c>
      <c r="B15" s="22" t="s">
        <v>82</v>
      </c>
      <c r="C15" s="15" t="s">
        <v>83</v>
      </c>
      <c r="D15" s="15" t="s">
        <v>84</v>
      </c>
      <c r="E15" s="15" t="s">
        <v>85</v>
      </c>
      <c r="F15" s="15" t="s">
        <v>86</v>
      </c>
      <c r="G15" s="16">
        <v>5.64967E8</v>
      </c>
      <c r="H15" s="10"/>
      <c r="I15" s="23"/>
      <c r="J15" s="18">
        <v>44946.0</v>
      </c>
      <c r="K15" s="19">
        <f t="shared" ref="K15:M15" si="17">value(substitute(B15,".","")) / 1000000</f>
        <v>17.011</v>
      </c>
      <c r="L15" s="19">
        <f t="shared" si="17"/>
        <v>17.856001</v>
      </c>
      <c r="M15" s="19">
        <f t="shared" si="17"/>
        <v>16.825001</v>
      </c>
      <c r="N15" s="19">
        <f t="shared" si="4"/>
        <v>17.839001</v>
      </c>
      <c r="O15" s="19">
        <f t="shared" si="5"/>
        <v>17.828789</v>
      </c>
      <c r="P15" s="20">
        <f t="shared" si="6"/>
        <v>564967000</v>
      </c>
      <c r="Q15" s="4"/>
      <c r="R15" s="4"/>
      <c r="S15" s="4"/>
      <c r="T15" s="4"/>
      <c r="U15" s="4"/>
      <c r="V15" s="4"/>
    </row>
    <row r="16">
      <c r="A16" s="25" t="s">
        <v>87</v>
      </c>
      <c r="B16" s="22" t="s">
        <v>88</v>
      </c>
      <c r="C16" s="15" t="s">
        <v>89</v>
      </c>
      <c r="D16" s="15" t="s">
        <v>90</v>
      </c>
      <c r="E16" s="15" t="s">
        <v>91</v>
      </c>
      <c r="F16" s="15" t="s">
        <v>92</v>
      </c>
      <c r="G16" s="16">
        <v>6.55163E8</v>
      </c>
      <c r="H16" s="10"/>
      <c r="I16" s="23"/>
      <c r="J16" s="18">
        <v>44949.0</v>
      </c>
      <c r="K16" s="19">
        <f t="shared" ref="K16:M16" si="18">value(substitute(B16,".","")) / 1000000</f>
        <v>18.063999</v>
      </c>
      <c r="L16" s="19">
        <f t="shared" si="18"/>
        <v>19.245001</v>
      </c>
      <c r="M16" s="19">
        <f t="shared" si="18"/>
        <v>17.818001</v>
      </c>
      <c r="N16" s="19">
        <f t="shared" si="4"/>
        <v>19.193001</v>
      </c>
      <c r="O16" s="19">
        <f t="shared" si="5"/>
        <v>19.182013</v>
      </c>
      <c r="P16" s="20">
        <f t="shared" si="6"/>
        <v>655163000</v>
      </c>
      <c r="Q16" s="4"/>
      <c r="R16" s="4"/>
      <c r="S16" s="4"/>
      <c r="T16" s="4"/>
      <c r="U16" s="4"/>
      <c r="V16" s="4"/>
    </row>
    <row r="17">
      <c r="A17" s="25" t="s">
        <v>93</v>
      </c>
      <c r="B17" s="22" t="s">
        <v>94</v>
      </c>
      <c r="C17" s="15" t="s">
        <v>95</v>
      </c>
      <c r="D17" s="15" t="s">
        <v>96</v>
      </c>
      <c r="E17" s="15" t="s">
        <v>97</v>
      </c>
      <c r="F17" s="15" t="s">
        <v>98</v>
      </c>
      <c r="G17" s="16">
        <v>4.96204E8</v>
      </c>
      <c r="H17" s="10"/>
      <c r="I17" s="23"/>
      <c r="J17" s="18">
        <v>44950.0</v>
      </c>
      <c r="K17" s="19">
        <f t="shared" ref="K17:M17" si="19">value(substitute(B17,".","")) / 1000000</f>
        <v>18.827</v>
      </c>
      <c r="L17" s="19">
        <f t="shared" si="19"/>
        <v>19.495001</v>
      </c>
      <c r="M17" s="19">
        <f t="shared" si="19"/>
        <v>18.82</v>
      </c>
      <c r="N17" s="19">
        <f t="shared" si="4"/>
        <v>19.264999</v>
      </c>
      <c r="O17" s="19">
        <f t="shared" si="5"/>
        <v>19.253969</v>
      </c>
      <c r="P17" s="20">
        <f t="shared" si="6"/>
        <v>496204000</v>
      </c>
      <c r="Q17" s="4"/>
      <c r="R17" s="4"/>
      <c r="S17" s="4"/>
      <c r="T17" s="4"/>
      <c r="U17" s="4"/>
      <c r="V17" s="4"/>
    </row>
    <row r="18">
      <c r="A18" s="25" t="s">
        <v>99</v>
      </c>
      <c r="B18" s="22" t="s">
        <v>100</v>
      </c>
      <c r="C18" s="15" t="s">
        <v>101</v>
      </c>
      <c r="D18" s="15" t="s">
        <v>102</v>
      </c>
      <c r="E18" s="15" t="s">
        <v>103</v>
      </c>
      <c r="F18" s="15" t="s">
        <v>104</v>
      </c>
      <c r="G18" s="16">
        <v>4.49537E8</v>
      </c>
      <c r="H18" s="10"/>
      <c r="I18" s="23"/>
      <c r="J18" s="18">
        <v>44951.0</v>
      </c>
      <c r="K18" s="19">
        <f t="shared" ref="K18:M18" si="20">value(substitute(B18,".","")) / 1000000</f>
        <v>18.913</v>
      </c>
      <c r="L18" s="19">
        <f t="shared" si="20"/>
        <v>19.370001</v>
      </c>
      <c r="M18" s="19">
        <f t="shared" si="20"/>
        <v>18.58</v>
      </c>
      <c r="N18" s="19">
        <f t="shared" si="4"/>
        <v>19.323</v>
      </c>
      <c r="O18" s="19">
        <f t="shared" si="5"/>
        <v>19.311939</v>
      </c>
      <c r="P18" s="20">
        <f t="shared" si="6"/>
        <v>449537000</v>
      </c>
      <c r="Q18" s="4"/>
      <c r="R18" s="4"/>
      <c r="S18" s="4"/>
      <c r="T18" s="4"/>
      <c r="U18" s="4"/>
      <c r="V18" s="4"/>
    </row>
    <row r="19">
      <c r="A19" s="25" t="s">
        <v>105</v>
      </c>
      <c r="B19" s="22" t="s">
        <v>106</v>
      </c>
      <c r="C19" s="15" t="s">
        <v>107</v>
      </c>
      <c r="D19" s="15" t="s">
        <v>108</v>
      </c>
      <c r="E19" s="15" t="s">
        <v>109</v>
      </c>
      <c r="F19" s="15" t="s">
        <v>110</v>
      </c>
      <c r="G19" s="16">
        <v>4.89535E8</v>
      </c>
      <c r="H19" s="10"/>
      <c r="I19" s="23"/>
      <c r="J19" s="18">
        <v>44952.0</v>
      </c>
      <c r="K19" s="19">
        <f t="shared" ref="K19:M19" si="21">value(substitute(B19,".","")) / 1000000</f>
        <v>19.701</v>
      </c>
      <c r="L19" s="19">
        <f t="shared" si="21"/>
        <v>20.166</v>
      </c>
      <c r="M19" s="19">
        <f t="shared" si="21"/>
        <v>19.278</v>
      </c>
      <c r="N19" s="19">
        <f t="shared" si="4"/>
        <v>19.802</v>
      </c>
      <c r="O19" s="19">
        <f t="shared" si="5"/>
        <v>19.790665</v>
      </c>
      <c r="P19" s="20">
        <f t="shared" si="6"/>
        <v>489535000</v>
      </c>
      <c r="Q19" s="4"/>
      <c r="R19" s="4"/>
      <c r="S19" s="4"/>
      <c r="T19" s="4"/>
      <c r="U19" s="4"/>
      <c r="V19" s="4"/>
    </row>
    <row r="20">
      <c r="A20" s="25" t="s">
        <v>111</v>
      </c>
      <c r="B20" s="22" t="s">
        <v>112</v>
      </c>
      <c r="C20" s="15" t="s">
        <v>113</v>
      </c>
      <c r="D20" s="15" t="s">
        <v>114</v>
      </c>
      <c r="E20" s="15" t="s">
        <v>115</v>
      </c>
      <c r="F20" s="15" t="s">
        <v>116</v>
      </c>
      <c r="G20" s="16">
        <v>5.42142E8</v>
      </c>
      <c r="H20" s="10"/>
      <c r="I20" s="23"/>
      <c r="J20" s="18">
        <v>44953.0</v>
      </c>
      <c r="K20" s="19">
        <f t="shared" ref="K20:M20" si="22">value(substitute(B20,".","")) / 1000000</f>
        <v>19.462</v>
      </c>
      <c r="L20" s="19">
        <f t="shared" si="22"/>
        <v>20.628</v>
      </c>
      <c r="M20" s="19">
        <f t="shared" si="22"/>
        <v>19.405001</v>
      </c>
      <c r="N20" s="19">
        <f t="shared" si="4"/>
        <v>20.365</v>
      </c>
      <c r="O20" s="19">
        <f t="shared" si="5"/>
        <v>20.35334</v>
      </c>
      <c r="P20" s="20">
        <f t="shared" si="6"/>
        <v>542142000</v>
      </c>
      <c r="Q20" s="4"/>
      <c r="R20" s="4"/>
      <c r="S20" s="4"/>
      <c r="T20" s="4"/>
      <c r="U20" s="4"/>
      <c r="V20" s="4"/>
    </row>
    <row r="21">
      <c r="A21" s="25" t="s">
        <v>117</v>
      </c>
      <c r="B21" s="22" t="s">
        <v>118</v>
      </c>
      <c r="C21" s="15" t="s">
        <v>119</v>
      </c>
      <c r="D21" s="15" t="s">
        <v>120</v>
      </c>
      <c r="E21" s="15" t="s">
        <v>121</v>
      </c>
      <c r="F21" s="15" t="s">
        <v>122</v>
      </c>
      <c r="G21" s="16">
        <v>4.88611E8</v>
      </c>
      <c r="H21" s="10"/>
      <c r="I21" s="23"/>
      <c r="J21" s="18">
        <v>44956.0</v>
      </c>
      <c r="K21" s="19">
        <f t="shared" ref="K21:M21" si="23">value(substitute(B21,".","")) / 1000000</f>
        <v>19.950001</v>
      </c>
      <c r="L21" s="19">
        <f t="shared" si="23"/>
        <v>20.139999</v>
      </c>
      <c r="M21" s="19">
        <f t="shared" si="23"/>
        <v>19.15</v>
      </c>
      <c r="N21" s="19">
        <f t="shared" si="4"/>
        <v>19.162001</v>
      </c>
      <c r="O21" s="19">
        <f t="shared" si="5"/>
        <v>19.15103</v>
      </c>
      <c r="P21" s="20">
        <f t="shared" si="6"/>
        <v>488611000</v>
      </c>
      <c r="Q21" s="4"/>
      <c r="R21" s="4"/>
      <c r="S21" s="4"/>
      <c r="T21" s="4"/>
      <c r="U21" s="4"/>
      <c r="V21" s="4"/>
    </row>
    <row r="22">
      <c r="A22" s="25" t="s">
        <v>123</v>
      </c>
      <c r="B22" s="22" t="s">
        <v>124</v>
      </c>
      <c r="C22" s="15" t="s">
        <v>125</v>
      </c>
      <c r="D22" s="15" t="s">
        <v>126</v>
      </c>
      <c r="E22" s="15" t="s">
        <v>127</v>
      </c>
      <c r="F22" s="15" t="s">
        <v>128</v>
      </c>
      <c r="G22" s="16">
        <v>4.98017E8</v>
      </c>
      <c r="H22" s="10"/>
      <c r="I22" s="26"/>
      <c r="J22" s="18">
        <v>44957.0</v>
      </c>
      <c r="K22" s="19">
        <f t="shared" ref="K22:M22" si="24">value(substitute(B22,".","")) / 1000000</f>
        <v>19.17</v>
      </c>
      <c r="L22" s="19">
        <f t="shared" si="24"/>
        <v>19.687</v>
      </c>
      <c r="M22" s="19">
        <f t="shared" si="24"/>
        <v>18.950001</v>
      </c>
      <c r="N22" s="19">
        <f t="shared" si="4"/>
        <v>19.537001</v>
      </c>
      <c r="O22" s="19">
        <f t="shared" si="5"/>
        <v>19.525818</v>
      </c>
      <c r="P22" s="20">
        <f t="shared" si="6"/>
        <v>498017000</v>
      </c>
      <c r="Q22" s="4"/>
      <c r="R22" s="4"/>
      <c r="S22" s="4"/>
      <c r="T22" s="4"/>
      <c r="U22" s="4"/>
      <c r="V22" s="4"/>
    </row>
    <row r="23">
      <c r="A23" s="25" t="s">
        <v>129</v>
      </c>
      <c r="B23" s="22" t="s">
        <v>130</v>
      </c>
      <c r="C23" s="15" t="s">
        <v>131</v>
      </c>
      <c r="D23" s="15" t="s">
        <v>132</v>
      </c>
      <c r="E23" s="15" t="s">
        <v>133</v>
      </c>
      <c r="F23" s="15" t="s">
        <v>134</v>
      </c>
      <c r="G23" s="16">
        <v>6.60477E8</v>
      </c>
      <c r="H23" s="10"/>
      <c r="I23" s="17" t="s">
        <v>135</v>
      </c>
      <c r="J23" s="18">
        <v>44958.0</v>
      </c>
      <c r="K23" s="19">
        <f t="shared" ref="K23:M23" si="25">value(substitute(B23,".","")) / 1000000</f>
        <v>19.691</v>
      </c>
      <c r="L23" s="19">
        <f t="shared" si="25"/>
        <v>21.191999</v>
      </c>
      <c r="M23" s="19">
        <f t="shared" si="25"/>
        <v>19.611</v>
      </c>
      <c r="N23" s="19">
        <f t="shared" si="4"/>
        <v>20.943001</v>
      </c>
      <c r="O23" s="19">
        <f t="shared" si="5"/>
        <v>20.931011</v>
      </c>
      <c r="P23" s="20">
        <f t="shared" si="6"/>
        <v>660477000</v>
      </c>
      <c r="Q23" s="4"/>
      <c r="R23" s="4"/>
      <c r="S23" s="4"/>
      <c r="T23" s="4"/>
      <c r="U23" s="4"/>
      <c r="V23" s="4"/>
    </row>
    <row r="24">
      <c r="A24" s="25" t="s">
        <v>136</v>
      </c>
      <c r="B24" s="22" t="s">
        <v>137</v>
      </c>
      <c r="C24" s="15" t="s">
        <v>138</v>
      </c>
      <c r="D24" s="15" t="s">
        <v>139</v>
      </c>
      <c r="E24" s="15" t="s">
        <v>140</v>
      </c>
      <c r="F24" s="15" t="s">
        <v>141</v>
      </c>
      <c r="G24" s="16">
        <v>5.64276E8</v>
      </c>
      <c r="H24" s="10"/>
      <c r="I24" s="23"/>
      <c r="J24" s="18">
        <v>44959.0</v>
      </c>
      <c r="K24" s="19">
        <f t="shared" ref="K24:M24" si="26">value(substitute(B24,".","")) / 1000000</f>
        <v>21</v>
      </c>
      <c r="L24" s="19">
        <f t="shared" si="26"/>
        <v>21.948999</v>
      </c>
      <c r="M24" s="19">
        <f t="shared" si="26"/>
        <v>20.700001</v>
      </c>
      <c r="N24" s="19">
        <f t="shared" si="4"/>
        <v>21.709</v>
      </c>
      <c r="O24" s="19">
        <f t="shared" si="5"/>
        <v>21.696569</v>
      </c>
      <c r="P24" s="20">
        <f t="shared" si="6"/>
        <v>564276000</v>
      </c>
      <c r="Q24" s="4"/>
      <c r="R24" s="4"/>
      <c r="S24" s="4"/>
      <c r="T24" s="4"/>
      <c r="U24" s="4"/>
      <c r="V24" s="4"/>
    </row>
    <row r="25">
      <c r="A25" s="25" t="s">
        <v>142</v>
      </c>
      <c r="B25" s="22" t="s">
        <v>137</v>
      </c>
      <c r="C25" s="15" t="s">
        <v>143</v>
      </c>
      <c r="D25" s="15" t="s">
        <v>144</v>
      </c>
      <c r="E25" s="15" t="s">
        <v>145</v>
      </c>
      <c r="F25" s="15" t="s">
        <v>146</v>
      </c>
      <c r="G25" s="16">
        <v>4.29366E8</v>
      </c>
      <c r="H25" s="10"/>
      <c r="I25" s="23"/>
      <c r="J25" s="18">
        <v>44960.0</v>
      </c>
      <c r="K25" s="19">
        <f t="shared" ref="K25:M25" si="27">value(substitute(B25,".","")) / 1000000</f>
        <v>21</v>
      </c>
      <c r="L25" s="19">
        <f t="shared" si="27"/>
        <v>21.745001</v>
      </c>
      <c r="M25" s="19">
        <f t="shared" si="27"/>
        <v>20.789</v>
      </c>
      <c r="N25" s="19">
        <f t="shared" si="4"/>
        <v>21.1</v>
      </c>
      <c r="O25" s="19">
        <f t="shared" si="5"/>
        <v>21.087921</v>
      </c>
      <c r="P25" s="20">
        <f t="shared" si="6"/>
        <v>429366000</v>
      </c>
      <c r="Q25" s="4"/>
      <c r="R25" s="4"/>
      <c r="S25" s="4"/>
      <c r="T25" s="4"/>
      <c r="U25" s="4"/>
      <c r="V25" s="4"/>
    </row>
    <row r="26">
      <c r="A26" s="25" t="s">
        <v>147</v>
      </c>
      <c r="B26" s="22" t="s">
        <v>148</v>
      </c>
      <c r="C26" s="15" t="s">
        <v>149</v>
      </c>
      <c r="D26" s="15" t="s">
        <v>150</v>
      </c>
      <c r="E26" s="15" t="s">
        <v>151</v>
      </c>
      <c r="F26" s="15" t="s">
        <v>152</v>
      </c>
      <c r="G26" s="16">
        <v>4.52197E8</v>
      </c>
      <c r="H26" s="10"/>
      <c r="I26" s="23"/>
      <c r="J26" s="18">
        <v>44963.0</v>
      </c>
      <c r="K26" s="19">
        <f t="shared" ref="K26:M26" si="28">value(substitute(B26,".","")) / 1000000</f>
        <v>20.806</v>
      </c>
      <c r="L26" s="19">
        <f t="shared" si="28"/>
        <v>21.57</v>
      </c>
      <c r="M26" s="19">
        <f t="shared" si="28"/>
        <v>20.785999</v>
      </c>
      <c r="N26" s="19">
        <f t="shared" si="4"/>
        <v>21.089001</v>
      </c>
      <c r="O26" s="19">
        <f t="shared" si="5"/>
        <v>21.076929</v>
      </c>
      <c r="P26" s="20">
        <f t="shared" si="6"/>
        <v>452197000</v>
      </c>
      <c r="Q26" s="4"/>
      <c r="R26" s="4"/>
      <c r="S26" s="4"/>
      <c r="T26" s="4"/>
      <c r="U26" s="4"/>
      <c r="V26" s="4"/>
    </row>
    <row r="27">
      <c r="A27" s="25" t="s">
        <v>153</v>
      </c>
      <c r="B27" s="22" t="s">
        <v>154</v>
      </c>
      <c r="C27" s="15" t="s">
        <v>155</v>
      </c>
      <c r="D27" s="15" t="s">
        <v>156</v>
      </c>
      <c r="E27" s="15" t="s">
        <v>157</v>
      </c>
      <c r="F27" s="15" t="s">
        <v>158</v>
      </c>
      <c r="G27" s="16">
        <v>6.6415E8</v>
      </c>
      <c r="H27" s="10"/>
      <c r="I27" s="23"/>
      <c r="J27" s="18">
        <v>44964.0</v>
      </c>
      <c r="K27" s="19">
        <f t="shared" ref="K27:M27" si="29">value(substitute(B27,".","")) / 1000000</f>
        <v>21.382</v>
      </c>
      <c r="L27" s="19">
        <f t="shared" si="29"/>
        <v>22.259001</v>
      </c>
      <c r="M27" s="19">
        <f t="shared" si="29"/>
        <v>21.15</v>
      </c>
      <c r="N27" s="19">
        <f t="shared" si="4"/>
        <v>22.173</v>
      </c>
      <c r="O27" s="19">
        <f t="shared" si="5"/>
        <v>22.160305</v>
      </c>
      <c r="P27" s="20">
        <f t="shared" si="6"/>
        <v>664150000</v>
      </c>
      <c r="Q27" s="4"/>
      <c r="R27" s="4"/>
      <c r="S27" s="4"/>
      <c r="T27" s="4"/>
      <c r="U27" s="4"/>
      <c r="V27" s="4"/>
    </row>
    <row r="28">
      <c r="A28" s="25" t="s">
        <v>159</v>
      </c>
      <c r="B28" s="22" t="s">
        <v>160</v>
      </c>
      <c r="C28" s="15" t="s">
        <v>161</v>
      </c>
      <c r="D28" s="15" t="s">
        <v>162</v>
      </c>
      <c r="E28" s="15" t="s">
        <v>163</v>
      </c>
      <c r="F28" s="15" t="s">
        <v>164</v>
      </c>
      <c r="G28" s="16">
        <v>5.59651E8</v>
      </c>
      <c r="H28" s="10"/>
      <c r="I28" s="23"/>
      <c r="J28" s="18">
        <v>44965.0</v>
      </c>
      <c r="K28" s="19">
        <f t="shared" ref="K28:M28" si="30">value(substitute(B28,".","")) / 1000000</f>
        <v>22.386999</v>
      </c>
      <c r="L28" s="19">
        <f t="shared" si="30"/>
        <v>22.878</v>
      </c>
      <c r="M28" s="19">
        <f t="shared" si="30"/>
        <v>22.007999</v>
      </c>
      <c r="N28" s="19">
        <f t="shared" si="4"/>
        <v>22.205</v>
      </c>
      <c r="O28" s="19">
        <f t="shared" si="5"/>
        <v>22.192286</v>
      </c>
      <c r="P28" s="20">
        <f t="shared" si="6"/>
        <v>559651000</v>
      </c>
      <c r="Q28" s="4"/>
      <c r="R28" s="4"/>
      <c r="S28" s="4"/>
      <c r="T28" s="4"/>
      <c r="U28" s="4"/>
      <c r="V28" s="4"/>
    </row>
    <row r="29">
      <c r="A29" s="25" t="s">
        <v>165</v>
      </c>
      <c r="B29" s="22" t="s">
        <v>166</v>
      </c>
      <c r="C29" s="15" t="s">
        <v>167</v>
      </c>
      <c r="D29" s="15" t="s">
        <v>168</v>
      </c>
      <c r="E29" s="15" t="s">
        <v>169</v>
      </c>
      <c r="F29" s="15" t="s">
        <v>170</v>
      </c>
      <c r="G29" s="16">
        <v>5.23876E8</v>
      </c>
      <c r="H29" s="10"/>
      <c r="I29" s="23"/>
      <c r="J29" s="18">
        <v>44966.0</v>
      </c>
      <c r="K29" s="19">
        <f t="shared" ref="K29:M29" si="31">value(substitute(B29,".","")) / 1000000</f>
        <v>22.606001</v>
      </c>
      <c r="L29" s="19">
        <f t="shared" si="31"/>
        <v>23.02</v>
      </c>
      <c r="M29" s="19">
        <f t="shared" si="31"/>
        <v>22.120001</v>
      </c>
      <c r="N29" s="19">
        <f t="shared" si="4"/>
        <v>22.337</v>
      </c>
      <c r="O29" s="19">
        <f t="shared" si="5"/>
        <v>22.324213</v>
      </c>
      <c r="P29" s="20">
        <f t="shared" si="6"/>
        <v>523876000</v>
      </c>
      <c r="Q29" s="4"/>
      <c r="R29" s="4"/>
      <c r="S29" s="4"/>
      <c r="T29" s="27"/>
      <c r="U29" s="4"/>
      <c r="V29" s="4"/>
    </row>
    <row r="30">
      <c r="A30" s="25" t="s">
        <v>171</v>
      </c>
      <c r="B30" s="22" t="s">
        <v>172</v>
      </c>
      <c r="C30" s="15" t="s">
        <v>173</v>
      </c>
      <c r="D30" s="15" t="s">
        <v>174</v>
      </c>
      <c r="E30" s="15" t="s">
        <v>175</v>
      </c>
      <c r="F30" s="15" t="s">
        <v>176</v>
      </c>
      <c r="G30" s="16">
        <v>5.50737E8</v>
      </c>
      <c r="H30" s="10"/>
      <c r="I30" s="23"/>
      <c r="J30" s="18">
        <v>44967.0</v>
      </c>
      <c r="K30" s="19">
        <f t="shared" ref="K30:M30" si="32">value(substitute(B30,".","")) / 1000000</f>
        <v>21.690001</v>
      </c>
      <c r="L30" s="19">
        <f t="shared" si="32"/>
        <v>22.077999</v>
      </c>
      <c r="M30" s="19">
        <f t="shared" si="32"/>
        <v>20.811001</v>
      </c>
      <c r="N30" s="19">
        <f t="shared" si="4"/>
        <v>21.264999</v>
      </c>
      <c r="O30" s="19">
        <f t="shared" si="5"/>
        <v>21.252825</v>
      </c>
      <c r="P30" s="20">
        <f t="shared" si="6"/>
        <v>550737000</v>
      </c>
      <c r="Q30" s="4"/>
      <c r="R30" s="4"/>
      <c r="S30" s="4"/>
      <c r="T30" s="4"/>
      <c r="U30" s="4"/>
      <c r="V30" s="4"/>
    </row>
    <row r="31">
      <c r="A31" s="25" t="s">
        <v>177</v>
      </c>
      <c r="B31" s="22" t="s">
        <v>178</v>
      </c>
      <c r="C31" s="15" t="s">
        <v>179</v>
      </c>
      <c r="D31" s="15" t="s">
        <v>180</v>
      </c>
      <c r="E31" s="15" t="s">
        <v>181</v>
      </c>
      <c r="F31" s="15" t="s">
        <v>182</v>
      </c>
      <c r="G31" s="16">
        <v>4.74919E8</v>
      </c>
      <c r="H31" s="10"/>
      <c r="I31" s="23"/>
      <c r="J31" s="18">
        <v>44970.0</v>
      </c>
      <c r="K31" s="19">
        <f t="shared" ref="K31:M31" si="33">value(substitute(B31,".","")) / 1000000</f>
        <v>21.538</v>
      </c>
      <c r="L31" s="19">
        <f t="shared" si="33"/>
        <v>22.048</v>
      </c>
      <c r="M31" s="19">
        <f t="shared" si="33"/>
        <v>20.962</v>
      </c>
      <c r="N31" s="19">
        <f t="shared" si="4"/>
        <v>21.788</v>
      </c>
      <c r="O31" s="19">
        <f t="shared" si="5"/>
        <v>21.775524</v>
      </c>
      <c r="P31" s="20">
        <f t="shared" si="6"/>
        <v>474919000</v>
      </c>
      <c r="Q31" s="4"/>
      <c r="R31" s="4"/>
      <c r="S31" s="4"/>
      <c r="T31" s="4"/>
      <c r="U31" s="4"/>
      <c r="V31" s="4"/>
    </row>
    <row r="32">
      <c r="A32" s="25" t="s">
        <v>183</v>
      </c>
      <c r="B32" s="22" t="s">
        <v>184</v>
      </c>
      <c r="C32" s="15" t="s">
        <v>185</v>
      </c>
      <c r="D32" s="15" t="s">
        <v>186</v>
      </c>
      <c r="E32" s="15" t="s">
        <v>187</v>
      </c>
      <c r="F32" s="15" t="s">
        <v>188</v>
      </c>
      <c r="G32" s="16">
        <v>6.75474E8</v>
      </c>
      <c r="H32" s="10"/>
      <c r="I32" s="23"/>
      <c r="J32" s="18">
        <v>44971.0</v>
      </c>
      <c r="K32" s="19">
        <f t="shared" ref="K32:M32" si="34">value(substitute(B32,".","")) / 1000000</f>
        <v>21.577999</v>
      </c>
      <c r="L32" s="19">
        <f t="shared" si="34"/>
        <v>23.049</v>
      </c>
      <c r="M32" s="19">
        <f t="shared" si="34"/>
        <v>21.365999</v>
      </c>
      <c r="N32" s="19">
        <f t="shared" si="4"/>
        <v>22.971001</v>
      </c>
      <c r="O32" s="19">
        <f t="shared" si="5"/>
        <v>22.95785</v>
      </c>
      <c r="P32" s="20">
        <f t="shared" si="6"/>
        <v>675474000</v>
      </c>
      <c r="Q32" s="4"/>
      <c r="R32" s="4"/>
      <c r="S32" s="4"/>
      <c r="T32" s="4"/>
      <c r="U32" s="4"/>
      <c r="V32" s="4"/>
    </row>
    <row r="33">
      <c r="A33" s="25" t="s">
        <v>189</v>
      </c>
      <c r="B33" s="22" t="s">
        <v>190</v>
      </c>
      <c r="C33" s="15" t="s">
        <v>191</v>
      </c>
      <c r="D33" s="15" t="s">
        <v>192</v>
      </c>
      <c r="E33" s="15" t="s">
        <v>193</v>
      </c>
      <c r="F33" s="15" t="s">
        <v>194</v>
      </c>
      <c r="G33" s="16">
        <v>4.20575E8</v>
      </c>
      <c r="H33" s="10"/>
      <c r="I33" s="23"/>
      <c r="J33" s="18">
        <v>44972.0</v>
      </c>
      <c r="K33" s="19">
        <f t="shared" ref="K33:M33" si="35">value(substitute(B33,".","")) / 1000000</f>
        <v>22.549</v>
      </c>
      <c r="L33" s="19">
        <f t="shared" si="35"/>
        <v>22.855</v>
      </c>
      <c r="M33" s="19">
        <f t="shared" si="35"/>
        <v>22.106001</v>
      </c>
      <c r="N33" s="19">
        <f t="shared" si="4"/>
        <v>22.764</v>
      </c>
      <c r="O33" s="19">
        <f t="shared" si="5"/>
        <v>22.750967</v>
      </c>
      <c r="P33" s="20">
        <f t="shared" si="6"/>
        <v>420575000</v>
      </c>
      <c r="Q33" s="4"/>
      <c r="R33" s="4"/>
      <c r="S33" s="4"/>
      <c r="T33" s="4"/>
      <c r="U33" s="4"/>
      <c r="V33" s="4"/>
    </row>
    <row r="34">
      <c r="A34" s="25" t="s">
        <v>195</v>
      </c>
      <c r="B34" s="22" t="s">
        <v>196</v>
      </c>
      <c r="C34" s="15" t="s">
        <v>197</v>
      </c>
      <c r="D34" s="15" t="s">
        <v>198</v>
      </c>
      <c r="E34" s="15" t="s">
        <v>199</v>
      </c>
      <c r="F34" s="15" t="s">
        <v>200</v>
      </c>
      <c r="G34" s="16">
        <v>4.12026E8</v>
      </c>
      <c r="H34" s="10"/>
      <c r="I34" s="23"/>
      <c r="J34" s="18">
        <v>44973.0</v>
      </c>
      <c r="K34" s="19">
        <f t="shared" ref="K34:M34" si="36">value(substitute(B34,".","")) / 1000000</f>
        <v>22.132999</v>
      </c>
      <c r="L34" s="19">
        <f t="shared" si="36"/>
        <v>22.549999</v>
      </c>
      <c r="M34" s="19">
        <f t="shared" si="36"/>
        <v>21.927</v>
      </c>
      <c r="N34" s="19">
        <f t="shared" si="4"/>
        <v>22.002001</v>
      </c>
      <c r="O34" s="19">
        <f t="shared" si="5"/>
        <v>21.989403</v>
      </c>
      <c r="P34" s="20">
        <f t="shared" si="6"/>
        <v>412026000</v>
      </c>
      <c r="Q34" s="4"/>
      <c r="R34" s="4"/>
      <c r="S34" s="4"/>
      <c r="T34" s="4"/>
      <c r="U34" s="4"/>
      <c r="V34" s="4"/>
    </row>
    <row r="35">
      <c r="A35" s="25" t="s">
        <v>201</v>
      </c>
      <c r="B35" s="22" t="s">
        <v>202</v>
      </c>
      <c r="C35" s="15" t="s">
        <v>203</v>
      </c>
      <c r="D35" s="15" t="s">
        <v>204</v>
      </c>
      <c r="E35" s="15" t="s">
        <v>205</v>
      </c>
      <c r="F35" s="15" t="s">
        <v>206</v>
      </c>
      <c r="G35" s="16">
        <v>4.65888E8</v>
      </c>
      <c r="H35" s="10"/>
      <c r="I35" s="23"/>
      <c r="J35" s="18">
        <v>44974.0</v>
      </c>
      <c r="K35" s="19">
        <f t="shared" ref="K35:M35" si="37">value(substitute(B35,".","")) / 1000000</f>
        <v>21.631001</v>
      </c>
      <c r="L35" s="19">
        <f t="shared" si="37"/>
        <v>21.74</v>
      </c>
      <c r="M35" s="19">
        <f t="shared" si="37"/>
        <v>20.975</v>
      </c>
      <c r="N35" s="19">
        <f t="shared" si="4"/>
        <v>21.388</v>
      </c>
      <c r="O35" s="19">
        <f t="shared" si="5"/>
        <v>21.375755</v>
      </c>
      <c r="P35" s="20">
        <f t="shared" si="6"/>
        <v>465888000</v>
      </c>
      <c r="Q35" s="4"/>
      <c r="R35" s="4"/>
      <c r="S35" s="4"/>
      <c r="T35" s="4"/>
      <c r="U35" s="4"/>
      <c r="V35" s="4"/>
    </row>
    <row r="36">
      <c r="A36" s="25" t="s">
        <v>207</v>
      </c>
      <c r="B36" s="22" t="s">
        <v>137</v>
      </c>
      <c r="C36" s="15" t="s">
        <v>208</v>
      </c>
      <c r="D36" s="15" t="s">
        <v>209</v>
      </c>
      <c r="E36" s="15" t="s">
        <v>210</v>
      </c>
      <c r="F36" s="15" t="s">
        <v>211</v>
      </c>
      <c r="G36" s="16">
        <v>4.10015E8</v>
      </c>
      <c r="H36" s="10"/>
      <c r="I36" s="23"/>
      <c r="J36" s="18">
        <v>44978.0</v>
      </c>
      <c r="K36" s="19">
        <f t="shared" ref="K36:M36" si="38">value(substitute(B36,".","")) / 1000000</f>
        <v>21</v>
      </c>
      <c r="L36" s="19">
        <f t="shared" si="38"/>
        <v>21.493999</v>
      </c>
      <c r="M36" s="19">
        <f t="shared" si="38"/>
        <v>20.618</v>
      </c>
      <c r="N36" s="19">
        <f t="shared" si="4"/>
        <v>20.655001</v>
      </c>
      <c r="O36" s="19">
        <f t="shared" si="5"/>
        <v>20.643173</v>
      </c>
      <c r="P36" s="20">
        <f t="shared" si="6"/>
        <v>410015000</v>
      </c>
      <c r="Q36" s="4"/>
      <c r="R36" s="4"/>
      <c r="S36" s="4"/>
      <c r="T36" s="4"/>
      <c r="U36" s="4"/>
      <c r="V36" s="4"/>
    </row>
    <row r="37">
      <c r="A37" s="25" t="s">
        <v>212</v>
      </c>
      <c r="B37" s="22" t="s">
        <v>213</v>
      </c>
      <c r="C37" s="15" t="s">
        <v>214</v>
      </c>
      <c r="D37" s="15" t="s">
        <v>215</v>
      </c>
      <c r="E37" s="15" t="s">
        <v>216</v>
      </c>
      <c r="F37" s="15" t="s">
        <v>217</v>
      </c>
      <c r="G37" s="16">
        <v>5.13184E8</v>
      </c>
      <c r="H37" s="10"/>
      <c r="I37" s="23"/>
      <c r="J37" s="18">
        <v>44979.0</v>
      </c>
      <c r="K37" s="19">
        <f t="shared" ref="K37:M37" si="39">value(substitute(B37,".","")) / 1000000</f>
        <v>20.707001</v>
      </c>
      <c r="L37" s="19">
        <f t="shared" si="39"/>
        <v>21.104</v>
      </c>
      <c r="M37" s="19">
        <f t="shared" si="39"/>
        <v>20.421</v>
      </c>
      <c r="N37" s="19">
        <f t="shared" si="4"/>
        <v>20.754</v>
      </c>
      <c r="O37" s="19">
        <f t="shared" si="5"/>
        <v>20.742119</v>
      </c>
      <c r="P37" s="20">
        <f t="shared" si="6"/>
        <v>513184000</v>
      </c>
      <c r="Q37" s="4"/>
      <c r="R37" s="4"/>
      <c r="S37" s="4"/>
      <c r="T37" s="4"/>
      <c r="U37" s="4"/>
      <c r="V37" s="4"/>
    </row>
    <row r="38">
      <c r="A38" s="25" t="s">
        <v>218</v>
      </c>
      <c r="B38" s="22" t="s">
        <v>219</v>
      </c>
      <c r="C38" s="15" t="s">
        <v>220</v>
      </c>
      <c r="D38" s="15" t="s">
        <v>221</v>
      </c>
      <c r="E38" s="15" t="s">
        <v>222</v>
      </c>
      <c r="F38" s="15" t="s">
        <v>223</v>
      </c>
      <c r="G38" s="16">
        <v>1.117995E9</v>
      </c>
      <c r="H38" s="10"/>
      <c r="I38" s="23"/>
      <c r="J38" s="18">
        <v>44980.0</v>
      </c>
      <c r="K38" s="19">
        <f t="shared" ref="K38:M38" si="40">value(substitute(B38,".","")) / 1000000</f>
        <v>23.440001</v>
      </c>
      <c r="L38" s="19">
        <f t="shared" si="40"/>
        <v>23.888</v>
      </c>
      <c r="M38" s="19">
        <f t="shared" si="40"/>
        <v>23.025</v>
      </c>
      <c r="N38" s="19">
        <f t="shared" si="4"/>
        <v>23.664</v>
      </c>
      <c r="O38" s="19">
        <f t="shared" si="5"/>
        <v>23.65045</v>
      </c>
      <c r="P38" s="20">
        <f t="shared" si="6"/>
        <v>1117995000</v>
      </c>
      <c r="Q38" s="4"/>
      <c r="R38" s="4"/>
      <c r="S38" s="4"/>
      <c r="T38" s="4"/>
      <c r="U38" s="4"/>
      <c r="V38" s="4"/>
    </row>
    <row r="39">
      <c r="A39" s="25" t="s">
        <v>224</v>
      </c>
      <c r="B39" s="22" t="s">
        <v>225</v>
      </c>
      <c r="C39" s="15" t="s">
        <v>226</v>
      </c>
      <c r="D39" s="15" t="s">
        <v>227</v>
      </c>
      <c r="E39" s="15" t="s">
        <v>228</v>
      </c>
      <c r="F39" s="15" t="s">
        <v>229</v>
      </c>
      <c r="G39" s="16">
        <v>5.89716E8</v>
      </c>
      <c r="H39" s="10"/>
      <c r="I39" s="23"/>
      <c r="J39" s="18">
        <v>44981.0</v>
      </c>
      <c r="K39" s="19">
        <f t="shared" ref="K39:M39" si="41">value(substitute(B39,".","")) / 1000000</f>
        <v>23.225</v>
      </c>
      <c r="L39" s="19">
        <f t="shared" si="41"/>
        <v>23.474001</v>
      </c>
      <c r="M39" s="19">
        <f t="shared" si="41"/>
        <v>22.947001</v>
      </c>
      <c r="N39" s="19">
        <f t="shared" si="4"/>
        <v>23.285999</v>
      </c>
      <c r="O39" s="19">
        <f t="shared" si="5"/>
        <v>23.272671</v>
      </c>
      <c r="P39" s="20">
        <f t="shared" si="6"/>
        <v>589716000</v>
      </c>
      <c r="Q39" s="4"/>
      <c r="R39" s="4"/>
      <c r="S39" s="4"/>
      <c r="T39" s="4"/>
      <c r="U39" s="4"/>
      <c r="V39" s="4"/>
    </row>
    <row r="40">
      <c r="A40" s="25" t="s">
        <v>230</v>
      </c>
      <c r="B40" s="22" t="s">
        <v>231</v>
      </c>
      <c r="C40" s="15" t="s">
        <v>232</v>
      </c>
      <c r="D40" s="15" t="s">
        <v>233</v>
      </c>
      <c r="E40" s="15" t="s">
        <v>234</v>
      </c>
      <c r="F40" s="15" t="s">
        <v>235</v>
      </c>
      <c r="G40" s="16">
        <v>4.52994E8</v>
      </c>
      <c r="H40" s="10"/>
      <c r="I40" s="23"/>
      <c r="J40" s="18">
        <v>44984.0</v>
      </c>
      <c r="K40" s="19">
        <f t="shared" ref="K40:M40" si="42">value(substitute(B40,".","")) / 1000000</f>
        <v>23.67</v>
      </c>
      <c r="L40" s="19">
        <f t="shared" si="42"/>
        <v>23.879999</v>
      </c>
      <c r="M40" s="19">
        <f t="shared" si="42"/>
        <v>23.454</v>
      </c>
      <c r="N40" s="19">
        <f t="shared" si="4"/>
        <v>23.500999</v>
      </c>
      <c r="O40" s="19">
        <f t="shared" si="5"/>
        <v>23.487545</v>
      </c>
      <c r="P40" s="20">
        <f t="shared" si="6"/>
        <v>452994000</v>
      </c>
      <c r="Q40" s="4"/>
      <c r="R40" s="4"/>
      <c r="S40" s="4"/>
      <c r="T40" s="4"/>
      <c r="U40" s="4"/>
      <c r="V40" s="4"/>
    </row>
    <row r="41">
      <c r="A41" s="25" t="s">
        <v>236</v>
      </c>
      <c r="B41" s="22" t="s">
        <v>237</v>
      </c>
      <c r="C41" s="15" t="s">
        <v>238</v>
      </c>
      <c r="D41" s="15" t="s">
        <v>239</v>
      </c>
      <c r="E41" s="15" t="s">
        <v>240</v>
      </c>
      <c r="F41" s="15" t="s">
        <v>241</v>
      </c>
      <c r="G41" s="16">
        <v>4.55963E8</v>
      </c>
      <c r="H41" s="10"/>
      <c r="I41" s="26"/>
      <c r="J41" s="18">
        <v>44985.0</v>
      </c>
      <c r="K41" s="19">
        <f t="shared" ref="K41:M41" si="43">value(substitute(B41,".","")) / 1000000</f>
        <v>23.372</v>
      </c>
      <c r="L41" s="19">
        <f t="shared" si="43"/>
        <v>23.825001</v>
      </c>
      <c r="M41" s="19">
        <f t="shared" si="43"/>
        <v>23.205999</v>
      </c>
      <c r="N41" s="19">
        <f t="shared" si="4"/>
        <v>23.216</v>
      </c>
      <c r="O41" s="19">
        <f t="shared" si="5"/>
        <v>23.202709</v>
      </c>
      <c r="P41" s="20">
        <f t="shared" si="6"/>
        <v>455963000</v>
      </c>
      <c r="Q41" s="4"/>
      <c r="R41" s="4"/>
      <c r="S41" s="4"/>
      <c r="T41" s="4"/>
      <c r="U41" s="4"/>
      <c r="V41" s="4"/>
    </row>
    <row r="42">
      <c r="A42" s="25" t="s">
        <v>242</v>
      </c>
      <c r="B42" s="22" t="s">
        <v>243</v>
      </c>
      <c r="C42" s="15" t="s">
        <v>244</v>
      </c>
      <c r="D42" s="15" t="s">
        <v>245</v>
      </c>
      <c r="E42" s="15" t="s">
        <v>246</v>
      </c>
      <c r="F42" s="15" t="s">
        <v>247</v>
      </c>
      <c r="G42" s="16">
        <v>4.60026E8</v>
      </c>
      <c r="H42" s="10"/>
      <c r="I42" s="17" t="s">
        <v>248</v>
      </c>
      <c r="J42" s="18">
        <v>44986.0</v>
      </c>
      <c r="K42" s="19">
        <f t="shared" ref="K42:M42" si="44">value(substitute(B42,".","")) / 1000000</f>
        <v>23.191999</v>
      </c>
      <c r="L42" s="19">
        <f t="shared" si="44"/>
        <v>23.256001</v>
      </c>
      <c r="M42" s="19">
        <f t="shared" si="44"/>
        <v>22.507999</v>
      </c>
      <c r="N42" s="19">
        <f t="shared" si="4"/>
        <v>22.698</v>
      </c>
      <c r="O42" s="19">
        <f t="shared" si="5"/>
        <v>22.685005</v>
      </c>
      <c r="P42" s="20">
        <f t="shared" si="6"/>
        <v>460026000</v>
      </c>
      <c r="Q42" s="4"/>
      <c r="R42" s="4"/>
      <c r="S42" s="4"/>
      <c r="T42" s="4"/>
      <c r="U42" s="4"/>
      <c r="V42" s="4"/>
    </row>
    <row r="43">
      <c r="A43" s="25" t="s">
        <v>249</v>
      </c>
      <c r="B43" s="22" t="s">
        <v>250</v>
      </c>
      <c r="C43" s="15" t="s">
        <v>251</v>
      </c>
      <c r="D43" s="15" t="s">
        <v>252</v>
      </c>
      <c r="E43" s="15" t="s">
        <v>253</v>
      </c>
      <c r="F43" s="15" t="s">
        <v>254</v>
      </c>
      <c r="G43" s="16">
        <v>3.89415E8</v>
      </c>
      <c r="H43" s="10"/>
      <c r="I43" s="23"/>
      <c r="J43" s="18">
        <v>44987.0</v>
      </c>
      <c r="K43" s="19">
        <f t="shared" ref="K43:M43" si="45">value(substitute(B43,".","")) / 1000000</f>
        <v>22.488001</v>
      </c>
      <c r="L43" s="19">
        <f t="shared" si="45"/>
        <v>23.379999</v>
      </c>
      <c r="M43" s="19">
        <f t="shared" si="45"/>
        <v>22.431999</v>
      </c>
      <c r="N43" s="19">
        <f t="shared" si="4"/>
        <v>23.313999</v>
      </c>
      <c r="O43" s="19">
        <f t="shared" si="5"/>
        <v>23.300653</v>
      </c>
      <c r="P43" s="20">
        <f t="shared" si="6"/>
        <v>389415000</v>
      </c>
      <c r="Q43" s="4"/>
      <c r="R43" s="4"/>
      <c r="S43" s="4"/>
      <c r="T43" s="4"/>
      <c r="U43" s="4"/>
      <c r="V43" s="4"/>
    </row>
    <row r="44">
      <c r="A44" s="25" t="s">
        <v>255</v>
      </c>
      <c r="B44" s="22" t="s">
        <v>256</v>
      </c>
      <c r="C44" s="15" t="s">
        <v>257</v>
      </c>
      <c r="D44" s="15" t="s">
        <v>258</v>
      </c>
      <c r="E44" s="15" t="s">
        <v>259</v>
      </c>
      <c r="F44" s="15" t="s">
        <v>260</v>
      </c>
      <c r="G44" s="16">
        <v>4.12393E8</v>
      </c>
      <c r="H44" s="10"/>
      <c r="I44" s="23"/>
      <c r="J44" s="18">
        <v>44988.0</v>
      </c>
      <c r="K44" s="19">
        <f t="shared" ref="K44:M44" si="46">value(substitute(B44,".","")) / 1000000</f>
        <v>23.32</v>
      </c>
      <c r="L44" s="19">
        <f t="shared" si="46"/>
        <v>23.9</v>
      </c>
      <c r="M44" s="19">
        <f t="shared" si="46"/>
        <v>23.129999</v>
      </c>
      <c r="N44" s="19">
        <f t="shared" si="4"/>
        <v>23.889999</v>
      </c>
      <c r="O44" s="19">
        <f t="shared" si="5"/>
        <v>23.876324</v>
      </c>
      <c r="P44" s="20">
        <f t="shared" si="6"/>
        <v>412393000</v>
      </c>
      <c r="Q44" s="4"/>
      <c r="R44" s="4"/>
      <c r="S44" s="4"/>
      <c r="T44" s="4"/>
      <c r="U44" s="4"/>
      <c r="V44" s="4"/>
    </row>
    <row r="45">
      <c r="A45" s="25" t="s">
        <v>261</v>
      </c>
      <c r="B45" s="22" t="s">
        <v>262</v>
      </c>
      <c r="C45" s="15" t="s">
        <v>263</v>
      </c>
      <c r="D45" s="15" t="s">
        <v>264</v>
      </c>
      <c r="E45" s="15" t="s">
        <v>265</v>
      </c>
      <c r="F45" s="15" t="s">
        <v>266</v>
      </c>
      <c r="G45" s="16">
        <v>4.37429E8</v>
      </c>
      <c r="H45" s="10"/>
      <c r="I45" s="23"/>
      <c r="J45" s="18">
        <v>44991.0</v>
      </c>
      <c r="K45" s="19">
        <f t="shared" ref="K45:M45" si="47">value(substitute(B45,".","")) / 1000000</f>
        <v>23.891001</v>
      </c>
      <c r="L45" s="19">
        <f t="shared" si="47"/>
        <v>24.247999</v>
      </c>
      <c r="M45" s="19">
        <f t="shared" si="47"/>
        <v>23.487</v>
      </c>
      <c r="N45" s="19">
        <f t="shared" si="4"/>
        <v>23.554001</v>
      </c>
      <c r="O45" s="19">
        <f t="shared" si="5"/>
        <v>23.540516</v>
      </c>
      <c r="P45" s="20">
        <f t="shared" si="6"/>
        <v>437429000</v>
      </c>
      <c r="Q45" s="4"/>
      <c r="R45" s="4"/>
      <c r="S45" s="4"/>
      <c r="T45" s="4"/>
      <c r="U45" s="4"/>
      <c r="V45" s="4"/>
    </row>
    <row r="46">
      <c r="A46" s="25" t="s">
        <v>267</v>
      </c>
      <c r="B46" s="22" t="s">
        <v>268</v>
      </c>
      <c r="C46" s="15" t="s">
        <v>269</v>
      </c>
      <c r="D46" s="15" t="s">
        <v>270</v>
      </c>
      <c r="E46" s="15" t="s">
        <v>271</v>
      </c>
      <c r="F46" s="15" t="s">
        <v>272</v>
      </c>
      <c r="G46" s="16">
        <v>5.15154E8</v>
      </c>
      <c r="H46" s="10"/>
      <c r="I46" s="23"/>
      <c r="J46" s="18">
        <v>44992.0</v>
      </c>
      <c r="K46" s="19">
        <f t="shared" ref="K46:M46" si="48">value(substitute(B46,".","")) / 1000000</f>
        <v>23.6</v>
      </c>
      <c r="L46" s="19">
        <f t="shared" si="48"/>
        <v>24.125</v>
      </c>
      <c r="M46" s="19">
        <f t="shared" si="48"/>
        <v>23.240999</v>
      </c>
      <c r="N46" s="19">
        <f t="shared" si="4"/>
        <v>23.288</v>
      </c>
      <c r="O46" s="19">
        <f t="shared" si="5"/>
        <v>23.278622</v>
      </c>
      <c r="P46" s="20">
        <f t="shared" si="6"/>
        <v>515154000</v>
      </c>
      <c r="Q46" s="4"/>
      <c r="R46" s="4"/>
      <c r="S46" s="4"/>
      <c r="T46" s="4"/>
      <c r="U46" s="4"/>
      <c r="V46" s="4"/>
    </row>
    <row r="47">
      <c r="A47" s="25" t="s">
        <v>273</v>
      </c>
      <c r="B47" s="22" t="s">
        <v>264</v>
      </c>
      <c r="C47" s="15" t="s">
        <v>274</v>
      </c>
      <c r="D47" s="15" t="s">
        <v>275</v>
      </c>
      <c r="E47" s="15" t="s">
        <v>276</v>
      </c>
      <c r="F47" s="15" t="s">
        <v>277</v>
      </c>
      <c r="G47" s="16">
        <v>5.13573E8</v>
      </c>
      <c r="H47" s="10"/>
      <c r="I47" s="23"/>
      <c r="J47" s="18">
        <v>44993.0</v>
      </c>
      <c r="K47" s="19">
        <f t="shared" ref="K47:M47" si="49">value(substitute(B47,".","")) / 1000000</f>
        <v>23.487</v>
      </c>
      <c r="L47" s="19">
        <f t="shared" si="49"/>
        <v>24.200001</v>
      </c>
      <c r="M47" s="19">
        <f t="shared" si="49"/>
        <v>23.424</v>
      </c>
      <c r="N47" s="19">
        <f t="shared" si="4"/>
        <v>24.181</v>
      </c>
      <c r="O47" s="19">
        <f t="shared" si="5"/>
        <v>24.171263</v>
      </c>
      <c r="P47" s="20">
        <f t="shared" si="6"/>
        <v>513573000</v>
      </c>
      <c r="Q47" s="4"/>
      <c r="R47" s="4"/>
      <c r="S47" s="4"/>
      <c r="T47" s="4"/>
      <c r="U47" s="4"/>
      <c r="V47" s="4"/>
    </row>
    <row r="48">
      <c r="A48" s="25" t="s">
        <v>278</v>
      </c>
      <c r="B48" s="22" t="s">
        <v>279</v>
      </c>
      <c r="C48" s="15" t="s">
        <v>280</v>
      </c>
      <c r="D48" s="15" t="s">
        <v>281</v>
      </c>
      <c r="E48" s="15" t="s">
        <v>282</v>
      </c>
      <c r="F48" s="15" t="s">
        <v>283</v>
      </c>
      <c r="G48" s="16">
        <v>5.01257E8</v>
      </c>
      <c r="H48" s="10"/>
      <c r="I48" s="23"/>
      <c r="J48" s="18">
        <v>44994.0</v>
      </c>
      <c r="K48" s="19">
        <f t="shared" ref="K48:M48" si="50">value(substitute(B48,".","")) / 1000000</f>
        <v>24.174999</v>
      </c>
      <c r="L48" s="19">
        <f t="shared" si="50"/>
        <v>24.454</v>
      </c>
      <c r="M48" s="19">
        <f t="shared" si="50"/>
        <v>23.382999</v>
      </c>
      <c r="N48" s="19">
        <f t="shared" si="4"/>
        <v>23.436001</v>
      </c>
      <c r="O48" s="19">
        <f t="shared" si="5"/>
        <v>23.426563</v>
      </c>
      <c r="P48" s="20">
        <f t="shared" si="6"/>
        <v>501257000</v>
      </c>
      <c r="Q48" s="4"/>
      <c r="R48" s="4"/>
      <c r="S48" s="4"/>
      <c r="T48" s="4"/>
      <c r="U48" s="4"/>
      <c r="V48" s="4"/>
    </row>
    <row r="49">
      <c r="A49" s="25" t="s">
        <v>284</v>
      </c>
      <c r="B49" s="22" t="s">
        <v>285</v>
      </c>
      <c r="C49" s="15" t="s">
        <v>286</v>
      </c>
      <c r="D49" s="15" t="s">
        <v>287</v>
      </c>
      <c r="E49" s="15" t="s">
        <v>288</v>
      </c>
      <c r="F49" s="15" t="s">
        <v>289</v>
      </c>
      <c r="G49" s="16">
        <v>4.74866E8</v>
      </c>
      <c r="H49" s="10"/>
      <c r="I49" s="23"/>
      <c r="J49" s="18">
        <v>44995.0</v>
      </c>
      <c r="K49" s="19">
        <f t="shared" ref="K49:M49" si="51">value(substitute(B49,".","")) / 1000000</f>
        <v>23.409</v>
      </c>
      <c r="L49" s="19">
        <f t="shared" si="51"/>
        <v>23.627001</v>
      </c>
      <c r="M49" s="19">
        <f t="shared" si="51"/>
        <v>22.726</v>
      </c>
      <c r="N49" s="19">
        <f t="shared" si="4"/>
        <v>22.965</v>
      </c>
      <c r="O49" s="19">
        <f t="shared" si="5"/>
        <v>22.95575</v>
      </c>
      <c r="P49" s="20">
        <f t="shared" si="6"/>
        <v>474866000</v>
      </c>
      <c r="Q49" s="4"/>
      <c r="R49" s="4"/>
      <c r="S49" s="4"/>
      <c r="T49" s="4"/>
      <c r="U49" s="4"/>
      <c r="V49" s="4"/>
    </row>
    <row r="50">
      <c r="A50" s="25" t="s">
        <v>290</v>
      </c>
      <c r="B50" s="22" t="s">
        <v>291</v>
      </c>
      <c r="C50" s="15" t="s">
        <v>292</v>
      </c>
      <c r="D50" s="15" t="s">
        <v>293</v>
      </c>
      <c r="E50" s="15" t="s">
        <v>294</v>
      </c>
      <c r="F50" s="15" t="s">
        <v>295</v>
      </c>
      <c r="G50" s="16">
        <v>4.2189E8</v>
      </c>
      <c r="H50" s="10"/>
      <c r="I50" s="23"/>
      <c r="J50" s="18">
        <v>44998.0</v>
      </c>
      <c r="K50" s="19">
        <f t="shared" ref="K50:M50" si="52">value(substitute(B50,".","")) / 1000000</f>
        <v>22.752001</v>
      </c>
      <c r="L50" s="19">
        <f t="shared" si="52"/>
        <v>23.298</v>
      </c>
      <c r="M50" s="19">
        <f t="shared" si="52"/>
        <v>22.297001</v>
      </c>
      <c r="N50" s="19">
        <f t="shared" si="4"/>
        <v>22.966</v>
      </c>
      <c r="O50" s="19">
        <f t="shared" si="5"/>
        <v>22.956749</v>
      </c>
      <c r="P50" s="20">
        <f t="shared" si="6"/>
        <v>421890000</v>
      </c>
      <c r="Q50" s="4"/>
      <c r="R50" s="4"/>
      <c r="S50" s="4"/>
      <c r="T50" s="4"/>
      <c r="U50" s="4"/>
      <c r="V50" s="4"/>
    </row>
    <row r="51">
      <c r="A51" s="25" t="s">
        <v>296</v>
      </c>
      <c r="B51" s="22" t="s">
        <v>297</v>
      </c>
      <c r="C51" s="15" t="s">
        <v>298</v>
      </c>
      <c r="D51" s="15" t="s">
        <v>299</v>
      </c>
      <c r="E51" s="15" t="s">
        <v>300</v>
      </c>
      <c r="F51" s="15" t="s">
        <v>301</v>
      </c>
      <c r="G51" s="16">
        <v>4.7491E8</v>
      </c>
      <c r="H51" s="10"/>
      <c r="I51" s="23"/>
      <c r="J51" s="18">
        <v>44999.0</v>
      </c>
      <c r="K51" s="19">
        <f t="shared" ref="K51:M51" si="53">value(substitute(B51,".","")) / 1000000</f>
        <v>23.496</v>
      </c>
      <c r="L51" s="19">
        <f t="shared" si="53"/>
        <v>24.219</v>
      </c>
      <c r="M51" s="19">
        <f t="shared" si="53"/>
        <v>23.459999</v>
      </c>
      <c r="N51" s="19">
        <f t="shared" si="4"/>
        <v>24.063</v>
      </c>
      <c r="O51" s="19">
        <f t="shared" si="5"/>
        <v>24.053308</v>
      </c>
      <c r="P51" s="20">
        <f t="shared" si="6"/>
        <v>474910000</v>
      </c>
      <c r="Q51" s="4"/>
      <c r="R51" s="4"/>
      <c r="S51" s="4"/>
      <c r="T51" s="4"/>
      <c r="U51" s="4"/>
      <c r="V51" s="4"/>
    </row>
    <row r="52">
      <c r="A52" s="25" t="s">
        <v>302</v>
      </c>
      <c r="B52" s="22" t="s">
        <v>303</v>
      </c>
      <c r="C52" s="15" t="s">
        <v>304</v>
      </c>
      <c r="D52" s="15" t="s">
        <v>305</v>
      </c>
      <c r="E52" s="15" t="s">
        <v>306</v>
      </c>
      <c r="F52" s="15" t="s">
        <v>307</v>
      </c>
      <c r="G52" s="16">
        <v>5.24486E8</v>
      </c>
      <c r="H52" s="10"/>
      <c r="I52" s="23"/>
      <c r="J52" s="18">
        <v>45000.0</v>
      </c>
      <c r="K52" s="19">
        <f t="shared" ref="K52:M52" si="54">value(substitute(B52,".","")) / 1000000</f>
        <v>23.761</v>
      </c>
      <c r="L52" s="19">
        <f t="shared" si="54"/>
        <v>24.285999</v>
      </c>
      <c r="M52" s="19">
        <f t="shared" si="54"/>
        <v>23.360001</v>
      </c>
      <c r="N52" s="19">
        <f t="shared" si="4"/>
        <v>24.228001</v>
      </c>
      <c r="O52" s="19">
        <f t="shared" si="5"/>
        <v>24.218243</v>
      </c>
      <c r="P52" s="20">
        <f t="shared" si="6"/>
        <v>524486000</v>
      </c>
      <c r="Q52" s="4"/>
      <c r="R52" s="4"/>
      <c r="S52" s="4"/>
      <c r="T52" s="4"/>
      <c r="U52" s="4"/>
      <c r="V52" s="4"/>
    </row>
    <row r="53">
      <c r="A53" s="25" t="s">
        <v>308</v>
      </c>
      <c r="B53" s="22" t="s">
        <v>309</v>
      </c>
      <c r="C53" s="15" t="s">
        <v>310</v>
      </c>
      <c r="D53" s="15" t="s">
        <v>311</v>
      </c>
      <c r="E53" s="15" t="s">
        <v>312</v>
      </c>
      <c r="F53" s="15" t="s">
        <v>313</v>
      </c>
      <c r="G53" s="16">
        <v>5.83253E8</v>
      </c>
      <c r="H53" s="10"/>
      <c r="I53" s="23"/>
      <c r="J53" s="18">
        <v>45001.0</v>
      </c>
      <c r="K53" s="19">
        <f t="shared" ref="K53:M53" si="55">value(substitute(B53,".","")) / 1000000</f>
        <v>24.027</v>
      </c>
      <c r="L53" s="19">
        <f t="shared" si="55"/>
        <v>25.587999</v>
      </c>
      <c r="M53" s="19">
        <f t="shared" si="55"/>
        <v>23.893999</v>
      </c>
      <c r="N53" s="19">
        <f t="shared" si="4"/>
        <v>25.541</v>
      </c>
      <c r="O53" s="19">
        <f t="shared" si="5"/>
        <v>25.530712</v>
      </c>
      <c r="P53" s="20">
        <f t="shared" si="6"/>
        <v>583253000</v>
      </c>
      <c r="Q53" s="4"/>
      <c r="R53" s="4"/>
      <c r="S53" s="4"/>
      <c r="T53" s="4"/>
      <c r="U53" s="4"/>
      <c r="V53" s="4"/>
    </row>
    <row r="54">
      <c r="A54" s="25" t="s">
        <v>314</v>
      </c>
      <c r="B54" s="22" t="s">
        <v>315</v>
      </c>
      <c r="C54" s="15" t="s">
        <v>316</v>
      </c>
      <c r="D54" s="15" t="s">
        <v>317</v>
      </c>
      <c r="E54" s="15" t="s">
        <v>318</v>
      </c>
      <c r="F54" s="15" t="s">
        <v>319</v>
      </c>
      <c r="G54" s="16">
        <v>8.48547E8</v>
      </c>
      <c r="H54" s="10"/>
      <c r="I54" s="23"/>
      <c r="J54" s="18">
        <v>45002.0</v>
      </c>
      <c r="K54" s="19">
        <f t="shared" ref="K54:M54" si="56">value(substitute(B54,".","")) / 1000000</f>
        <v>25.982</v>
      </c>
      <c r="L54" s="19">
        <f t="shared" si="56"/>
        <v>26.399</v>
      </c>
      <c r="M54" s="19">
        <f t="shared" si="56"/>
        <v>25.667999</v>
      </c>
      <c r="N54" s="19">
        <f t="shared" si="4"/>
        <v>25.725</v>
      </c>
      <c r="O54" s="19">
        <f t="shared" si="5"/>
        <v>25.714638</v>
      </c>
      <c r="P54" s="20">
        <f t="shared" si="6"/>
        <v>848547000</v>
      </c>
      <c r="Q54" s="4"/>
      <c r="R54" s="4"/>
      <c r="S54" s="4"/>
      <c r="T54" s="4"/>
      <c r="U54" s="4"/>
      <c r="V54" s="4"/>
    </row>
    <row r="55">
      <c r="A55" s="25" t="s">
        <v>320</v>
      </c>
      <c r="B55" s="22" t="s">
        <v>321</v>
      </c>
      <c r="C55" s="15" t="s">
        <v>322</v>
      </c>
      <c r="D55" s="15" t="s">
        <v>323</v>
      </c>
      <c r="E55" s="15" t="s">
        <v>324</v>
      </c>
      <c r="F55" s="15" t="s">
        <v>325</v>
      </c>
      <c r="G55" s="16">
        <v>4.32747E8</v>
      </c>
      <c r="H55" s="10"/>
      <c r="I55" s="23"/>
      <c r="J55" s="18">
        <v>45005.0</v>
      </c>
      <c r="K55" s="19">
        <f t="shared" ref="K55:M55" si="57">value(substitute(B55,".","")) / 1000000</f>
        <v>25.615</v>
      </c>
      <c r="L55" s="19">
        <f t="shared" si="57"/>
        <v>26.024</v>
      </c>
      <c r="M55" s="19">
        <f t="shared" si="57"/>
        <v>25.129999</v>
      </c>
      <c r="N55" s="19">
        <f t="shared" si="4"/>
        <v>25.9</v>
      </c>
      <c r="O55" s="19">
        <f t="shared" si="5"/>
        <v>25.889568</v>
      </c>
      <c r="P55" s="20">
        <f t="shared" si="6"/>
        <v>432747000</v>
      </c>
      <c r="Q55" s="4"/>
      <c r="R55" s="4"/>
      <c r="S55" s="4"/>
      <c r="T55" s="4"/>
      <c r="U55" s="4"/>
      <c r="V55" s="4"/>
    </row>
    <row r="56">
      <c r="A56" s="25" t="s">
        <v>326</v>
      </c>
      <c r="B56" s="22" t="s">
        <v>327</v>
      </c>
      <c r="C56" s="15" t="s">
        <v>328</v>
      </c>
      <c r="D56" s="15" t="s">
        <v>329</v>
      </c>
      <c r="E56" s="15" t="s">
        <v>330</v>
      </c>
      <c r="F56" s="15" t="s">
        <v>331</v>
      </c>
      <c r="G56" s="16">
        <v>5.47408E8</v>
      </c>
      <c r="H56" s="10"/>
      <c r="I56" s="23"/>
      <c r="J56" s="18">
        <v>45006.0</v>
      </c>
      <c r="K56" s="19">
        <f t="shared" ref="K56:M56" si="58">value(substitute(B56,".","")) / 1000000</f>
        <v>26.18</v>
      </c>
      <c r="L56" s="19">
        <f t="shared" si="58"/>
        <v>26.392</v>
      </c>
      <c r="M56" s="19">
        <f t="shared" si="58"/>
        <v>25.381001</v>
      </c>
      <c r="N56" s="19">
        <f t="shared" si="4"/>
        <v>26.198999</v>
      </c>
      <c r="O56" s="19">
        <f t="shared" si="5"/>
        <v>26.18845</v>
      </c>
      <c r="P56" s="20">
        <f t="shared" si="6"/>
        <v>547408000</v>
      </c>
      <c r="Q56" s="4"/>
      <c r="R56" s="4"/>
      <c r="S56" s="4"/>
      <c r="T56" s="4"/>
      <c r="U56" s="4"/>
      <c r="V56" s="4"/>
    </row>
    <row r="57">
      <c r="A57" s="25" t="s">
        <v>332</v>
      </c>
      <c r="B57" s="22" t="s">
        <v>333</v>
      </c>
      <c r="C57" s="15" t="s">
        <v>334</v>
      </c>
      <c r="D57" s="15" t="s">
        <v>335</v>
      </c>
      <c r="E57" s="15" t="s">
        <v>336</v>
      </c>
      <c r="F57" s="15" t="s">
        <v>337</v>
      </c>
      <c r="G57" s="16">
        <v>7.97295E8</v>
      </c>
      <c r="H57" s="10"/>
      <c r="I57" s="23"/>
      <c r="J57" s="18">
        <v>45007.0</v>
      </c>
      <c r="K57" s="19">
        <f t="shared" ref="K57:M57" si="59">value(substitute(B57,".","")) / 1000000</f>
        <v>26.424999</v>
      </c>
      <c r="L57" s="19">
        <f t="shared" si="59"/>
        <v>27.589001</v>
      </c>
      <c r="M57" s="19">
        <f t="shared" si="59"/>
        <v>26.237</v>
      </c>
      <c r="N57" s="19">
        <f t="shared" si="4"/>
        <v>26.468</v>
      </c>
      <c r="O57" s="19">
        <f t="shared" si="5"/>
        <v>26.457338</v>
      </c>
      <c r="P57" s="20">
        <f t="shared" si="6"/>
        <v>797295000</v>
      </c>
      <c r="Q57" s="4"/>
      <c r="R57" s="4"/>
      <c r="S57" s="4"/>
      <c r="T57" s="4"/>
      <c r="U57" s="4"/>
      <c r="V57" s="4"/>
    </row>
    <row r="58">
      <c r="A58" s="25" t="s">
        <v>338</v>
      </c>
      <c r="B58" s="22" t="s">
        <v>339</v>
      </c>
      <c r="C58" s="15" t="s">
        <v>340</v>
      </c>
      <c r="D58" s="15" t="s">
        <v>341</v>
      </c>
      <c r="E58" s="15" t="s">
        <v>342</v>
      </c>
      <c r="F58" s="15" t="s">
        <v>343</v>
      </c>
      <c r="G58" s="16">
        <v>5.64889E8</v>
      </c>
      <c r="H58" s="10"/>
      <c r="I58" s="23"/>
      <c r="J58" s="18">
        <v>45008.0</v>
      </c>
      <c r="K58" s="19">
        <f t="shared" ref="K58:M58" si="60">value(substitute(B58,".","")) / 1000000</f>
        <v>27.115</v>
      </c>
      <c r="L58" s="19">
        <f t="shared" si="60"/>
        <v>27.499001</v>
      </c>
      <c r="M58" s="19">
        <f t="shared" si="60"/>
        <v>26.690001</v>
      </c>
      <c r="N58" s="19">
        <f t="shared" si="4"/>
        <v>27.191</v>
      </c>
      <c r="O58" s="19">
        <f t="shared" si="5"/>
        <v>27.18005</v>
      </c>
      <c r="P58" s="20">
        <f t="shared" si="6"/>
        <v>564889000</v>
      </c>
      <c r="Q58" s="4"/>
      <c r="R58" s="4"/>
      <c r="S58" s="4"/>
      <c r="T58" s="4"/>
      <c r="U58" s="4"/>
      <c r="V58" s="4"/>
    </row>
    <row r="59">
      <c r="A59" s="25" t="s">
        <v>344</v>
      </c>
      <c r="B59" s="22" t="s">
        <v>345</v>
      </c>
      <c r="C59" s="15" t="s">
        <v>346</v>
      </c>
      <c r="D59" s="15" t="s">
        <v>347</v>
      </c>
      <c r="E59" s="15" t="s">
        <v>348</v>
      </c>
      <c r="F59" s="15" t="s">
        <v>349</v>
      </c>
      <c r="G59" s="16">
        <v>4.5492E8</v>
      </c>
      <c r="H59" s="10"/>
      <c r="I59" s="23"/>
      <c r="J59" s="18">
        <v>45009.0</v>
      </c>
      <c r="K59" s="19">
        <f t="shared" ref="K59:M59" si="61">value(substitute(B59,".","")) / 1000000</f>
        <v>27.031</v>
      </c>
      <c r="L59" s="19">
        <f t="shared" si="61"/>
        <v>27.167</v>
      </c>
      <c r="M59" s="19">
        <f t="shared" si="61"/>
        <v>26.355</v>
      </c>
      <c r="N59" s="19">
        <f t="shared" si="4"/>
        <v>26.778999</v>
      </c>
      <c r="O59" s="19">
        <f t="shared" si="5"/>
        <v>26.768215</v>
      </c>
      <c r="P59" s="20">
        <f t="shared" si="6"/>
        <v>454920000</v>
      </c>
      <c r="Q59" s="4"/>
      <c r="R59" s="4"/>
      <c r="S59" s="4"/>
      <c r="T59" s="4"/>
      <c r="U59" s="4"/>
      <c r="V59" s="4"/>
    </row>
    <row r="60">
      <c r="A60" s="25" t="s">
        <v>350</v>
      </c>
      <c r="B60" s="22" t="s">
        <v>351</v>
      </c>
      <c r="C60" s="15" t="s">
        <v>352</v>
      </c>
      <c r="D60" s="15" t="s">
        <v>353</v>
      </c>
      <c r="E60" s="15" t="s">
        <v>354</v>
      </c>
      <c r="F60" s="15" t="s">
        <v>355</v>
      </c>
      <c r="G60" s="16">
        <v>3.61026E8</v>
      </c>
      <c r="H60" s="10"/>
      <c r="I60" s="23"/>
      <c r="J60" s="18">
        <v>45012.0</v>
      </c>
      <c r="K60" s="19">
        <f t="shared" ref="K60:M60" si="62">value(substitute(B60,".","")) / 1000000</f>
        <v>26.837</v>
      </c>
      <c r="L60" s="19">
        <f t="shared" si="62"/>
        <v>27</v>
      </c>
      <c r="M60" s="19">
        <f t="shared" si="62"/>
        <v>26.365</v>
      </c>
      <c r="N60" s="19">
        <f t="shared" si="4"/>
        <v>26.531</v>
      </c>
      <c r="O60" s="19">
        <f t="shared" si="5"/>
        <v>26.520317</v>
      </c>
      <c r="P60" s="20">
        <f t="shared" si="6"/>
        <v>361026000</v>
      </c>
      <c r="Q60" s="4"/>
      <c r="R60" s="4"/>
      <c r="S60" s="4"/>
      <c r="T60" s="4"/>
      <c r="U60" s="4"/>
      <c r="V60" s="4"/>
    </row>
    <row r="61">
      <c r="A61" s="25" t="s">
        <v>356</v>
      </c>
      <c r="B61" s="22" t="s">
        <v>357</v>
      </c>
      <c r="C61" s="15" t="s">
        <v>358</v>
      </c>
      <c r="D61" s="15" t="s">
        <v>359</v>
      </c>
      <c r="E61" s="15" t="s">
        <v>360</v>
      </c>
      <c r="F61" s="15" t="s">
        <v>361</v>
      </c>
      <c r="G61" s="16">
        <v>3.56104E8</v>
      </c>
      <c r="H61" s="10"/>
      <c r="I61" s="23"/>
      <c r="J61" s="18">
        <v>45013.0</v>
      </c>
      <c r="K61" s="19">
        <f t="shared" ref="K61:M61" si="63">value(substitute(B61,".","")) / 1000000</f>
        <v>26.447001</v>
      </c>
      <c r="L61" s="19">
        <f t="shared" si="63"/>
        <v>26.513</v>
      </c>
      <c r="M61" s="19">
        <f t="shared" si="63"/>
        <v>25.85</v>
      </c>
      <c r="N61" s="19">
        <f t="shared" si="4"/>
        <v>26.41</v>
      </c>
      <c r="O61" s="19">
        <f t="shared" si="5"/>
        <v>26.399364</v>
      </c>
      <c r="P61" s="20">
        <f t="shared" si="6"/>
        <v>356104000</v>
      </c>
      <c r="Q61" s="4"/>
      <c r="R61" s="4"/>
      <c r="S61" s="4"/>
      <c r="T61" s="4"/>
      <c r="U61" s="4"/>
      <c r="V61" s="4"/>
    </row>
    <row r="62">
      <c r="A62" s="25" t="s">
        <v>362</v>
      </c>
      <c r="B62" s="22" t="s">
        <v>363</v>
      </c>
      <c r="C62" s="15" t="s">
        <v>364</v>
      </c>
      <c r="D62" s="15" t="s">
        <v>365</v>
      </c>
      <c r="E62" s="15" t="s">
        <v>366</v>
      </c>
      <c r="F62" s="15" t="s">
        <v>367</v>
      </c>
      <c r="G62" s="16">
        <v>3.93694E8</v>
      </c>
      <c r="H62" s="10"/>
      <c r="I62" s="23"/>
      <c r="J62" s="18">
        <v>45014.0</v>
      </c>
      <c r="K62" s="19">
        <f t="shared" ref="K62:M62" si="64">value(substitute(B62,".","")) / 1000000</f>
        <v>26.825001</v>
      </c>
      <c r="L62" s="19">
        <f t="shared" si="64"/>
        <v>27.077999</v>
      </c>
      <c r="M62" s="19">
        <f t="shared" si="64"/>
        <v>26.597</v>
      </c>
      <c r="N62" s="19">
        <f t="shared" si="4"/>
        <v>26.983999</v>
      </c>
      <c r="O62" s="19">
        <f t="shared" si="5"/>
        <v>26.973131</v>
      </c>
      <c r="P62" s="20">
        <f t="shared" si="6"/>
        <v>393694000</v>
      </c>
      <c r="Q62" s="4"/>
      <c r="R62" s="4"/>
      <c r="S62" s="4"/>
      <c r="T62" s="4"/>
      <c r="U62" s="4"/>
      <c r="V62" s="4"/>
    </row>
    <row r="63">
      <c r="A63" s="25" t="s">
        <v>368</v>
      </c>
      <c r="B63" s="22" t="s">
        <v>369</v>
      </c>
      <c r="C63" s="15" t="s">
        <v>340</v>
      </c>
      <c r="D63" s="15" t="s">
        <v>370</v>
      </c>
      <c r="E63" s="15" t="s">
        <v>371</v>
      </c>
      <c r="F63" s="15" t="s">
        <v>372</v>
      </c>
      <c r="G63" s="16">
        <v>3.64516E8</v>
      </c>
      <c r="H63" s="10"/>
      <c r="I63" s="23"/>
      <c r="J63" s="18">
        <v>45015.0</v>
      </c>
      <c r="K63" s="19">
        <f t="shared" ref="K63:M63" si="65">value(substitute(B63,".","")) / 1000000</f>
        <v>27.229</v>
      </c>
      <c r="L63" s="19">
        <f t="shared" si="65"/>
        <v>27.499001</v>
      </c>
      <c r="M63" s="19">
        <f t="shared" si="65"/>
        <v>27.101999</v>
      </c>
      <c r="N63" s="19">
        <f t="shared" si="4"/>
        <v>27.382999</v>
      </c>
      <c r="O63" s="19">
        <f t="shared" si="5"/>
        <v>27.371971</v>
      </c>
      <c r="P63" s="20">
        <f t="shared" si="6"/>
        <v>364516000</v>
      </c>
      <c r="Q63" s="4"/>
      <c r="R63" s="4"/>
      <c r="S63" s="4"/>
      <c r="T63" s="4"/>
      <c r="U63" s="4"/>
      <c r="V63" s="4"/>
    </row>
    <row r="64">
      <c r="A64" s="25" t="s">
        <v>373</v>
      </c>
      <c r="B64" s="22" t="s">
        <v>374</v>
      </c>
      <c r="C64" s="15" t="s">
        <v>375</v>
      </c>
      <c r="D64" s="15" t="s">
        <v>376</v>
      </c>
      <c r="E64" s="15" t="s">
        <v>377</v>
      </c>
      <c r="F64" s="15" t="s">
        <v>378</v>
      </c>
      <c r="G64" s="16">
        <v>4.33933E8</v>
      </c>
      <c r="H64" s="10"/>
      <c r="I64" s="26"/>
      <c r="J64" s="18">
        <v>45016.0</v>
      </c>
      <c r="K64" s="19">
        <f t="shared" ref="K64:M64" si="66">value(substitute(B64,".","")) / 1000000</f>
        <v>27.139999</v>
      </c>
      <c r="L64" s="19">
        <f t="shared" si="66"/>
        <v>27.834</v>
      </c>
      <c r="M64" s="19">
        <f t="shared" si="66"/>
        <v>27.105</v>
      </c>
      <c r="N64" s="19">
        <f t="shared" si="4"/>
        <v>27.777</v>
      </c>
      <c r="O64" s="19">
        <f t="shared" si="5"/>
        <v>27.765814</v>
      </c>
      <c r="P64" s="20">
        <f t="shared" si="6"/>
        <v>433933000</v>
      </c>
      <c r="Q64" s="4"/>
      <c r="R64" s="4"/>
      <c r="S64" s="4"/>
      <c r="T64" s="4"/>
      <c r="U64" s="4"/>
      <c r="V64" s="4"/>
    </row>
    <row r="65">
      <c r="A65" s="25" t="s">
        <v>379</v>
      </c>
      <c r="B65" s="22" t="s">
        <v>380</v>
      </c>
      <c r="C65" s="15" t="s">
        <v>381</v>
      </c>
      <c r="D65" s="15" t="s">
        <v>382</v>
      </c>
      <c r="E65" s="15" t="s">
        <v>383</v>
      </c>
      <c r="F65" s="15" t="s">
        <v>384</v>
      </c>
      <c r="G65" s="16">
        <v>3.98716E8</v>
      </c>
      <c r="H65" s="10"/>
      <c r="I65" s="17" t="s">
        <v>385</v>
      </c>
      <c r="J65" s="18">
        <v>45019.0</v>
      </c>
      <c r="K65" s="19">
        <f t="shared" ref="K65:M65" si="67">value(substitute(B65,".","")) / 1000000</f>
        <v>27.509001</v>
      </c>
      <c r="L65" s="19">
        <f t="shared" si="67"/>
        <v>28</v>
      </c>
      <c r="M65" s="19">
        <f t="shared" si="67"/>
        <v>27.336</v>
      </c>
      <c r="N65" s="19">
        <f t="shared" si="4"/>
        <v>27.965</v>
      </c>
      <c r="O65" s="19">
        <f t="shared" si="5"/>
        <v>27.953737</v>
      </c>
      <c r="P65" s="20">
        <f t="shared" si="6"/>
        <v>398716000</v>
      </c>
      <c r="Q65" s="4"/>
      <c r="R65" s="4"/>
      <c r="S65" s="4"/>
      <c r="T65" s="4"/>
      <c r="U65" s="4"/>
      <c r="V65" s="4"/>
    </row>
    <row r="66">
      <c r="A66" s="25" t="s">
        <v>386</v>
      </c>
      <c r="B66" s="22" t="s">
        <v>387</v>
      </c>
      <c r="C66" s="15" t="s">
        <v>381</v>
      </c>
      <c r="D66" s="15" t="s">
        <v>388</v>
      </c>
      <c r="E66" s="15" t="s">
        <v>389</v>
      </c>
      <c r="F66" s="15" t="s">
        <v>390</v>
      </c>
      <c r="G66" s="16">
        <v>3.68592E8</v>
      </c>
      <c r="H66" s="10"/>
      <c r="I66" s="23"/>
      <c r="J66" s="18">
        <v>45020.0</v>
      </c>
      <c r="K66" s="19">
        <f t="shared" ref="K66:M66" si="68">value(substitute(B66,".","")) / 1000000</f>
        <v>27.966</v>
      </c>
      <c r="L66" s="19">
        <f t="shared" si="68"/>
        <v>28</v>
      </c>
      <c r="M66" s="19">
        <f t="shared" si="68"/>
        <v>27.306999</v>
      </c>
      <c r="N66" s="19">
        <f t="shared" si="4"/>
        <v>27.452999</v>
      </c>
      <c r="O66" s="19">
        <f t="shared" si="5"/>
        <v>27.441944</v>
      </c>
      <c r="P66" s="20">
        <f t="shared" si="6"/>
        <v>368592000</v>
      </c>
      <c r="Q66" s="4"/>
      <c r="R66" s="4"/>
      <c r="S66" s="4"/>
      <c r="T66" s="4"/>
      <c r="U66" s="4"/>
      <c r="V66" s="4"/>
    </row>
    <row r="67">
      <c r="A67" s="25" t="s">
        <v>391</v>
      </c>
      <c r="B67" s="22" t="s">
        <v>392</v>
      </c>
      <c r="C67" s="15" t="s">
        <v>393</v>
      </c>
      <c r="D67" s="15" t="s">
        <v>394</v>
      </c>
      <c r="E67" s="15" t="s">
        <v>395</v>
      </c>
      <c r="F67" s="15" t="s">
        <v>396</v>
      </c>
      <c r="G67" s="16">
        <v>5.15015E8</v>
      </c>
      <c r="H67" s="10"/>
      <c r="I67" s="23"/>
      <c r="J67" s="18">
        <v>45021.0</v>
      </c>
      <c r="K67" s="19">
        <f t="shared" ref="K67:M67" si="69">value(substitute(B67,".","")) / 1000000</f>
        <v>26.829</v>
      </c>
      <c r="L67" s="19">
        <f t="shared" si="69"/>
        <v>26.997999</v>
      </c>
      <c r="M67" s="19">
        <f t="shared" si="69"/>
        <v>26.395</v>
      </c>
      <c r="N67" s="19">
        <f t="shared" si="4"/>
        <v>26.881001</v>
      </c>
      <c r="O67" s="19">
        <f t="shared" si="5"/>
        <v>26.870174</v>
      </c>
      <c r="P67" s="20">
        <f t="shared" si="6"/>
        <v>515015000</v>
      </c>
      <c r="Q67" s="4"/>
      <c r="R67" s="4"/>
      <c r="S67" s="4"/>
      <c r="T67" s="4"/>
      <c r="U67" s="4"/>
      <c r="V67" s="4"/>
    </row>
    <row r="68">
      <c r="A68" s="25" t="s">
        <v>397</v>
      </c>
      <c r="B68" s="22" t="s">
        <v>398</v>
      </c>
      <c r="C68" s="15" t="s">
        <v>399</v>
      </c>
      <c r="D68" s="15" t="s">
        <v>400</v>
      </c>
      <c r="E68" s="15" t="s">
        <v>401</v>
      </c>
      <c r="F68" s="15" t="s">
        <v>402</v>
      </c>
      <c r="G68" s="16">
        <v>3.97654E8</v>
      </c>
      <c r="H68" s="10"/>
      <c r="I68" s="23"/>
      <c r="J68" s="18">
        <v>45022.0</v>
      </c>
      <c r="K68" s="19">
        <f t="shared" ref="K68:M68" si="70">value(substitute(B68,".","")) / 1000000</f>
        <v>26.584</v>
      </c>
      <c r="L68" s="19">
        <f t="shared" si="70"/>
        <v>27.08</v>
      </c>
      <c r="M68" s="19">
        <f t="shared" si="70"/>
        <v>26.427</v>
      </c>
      <c r="N68" s="19">
        <f t="shared" si="4"/>
        <v>27.037001</v>
      </c>
      <c r="O68" s="19">
        <f t="shared" si="5"/>
        <v>27.026112</v>
      </c>
      <c r="P68" s="20">
        <f t="shared" si="6"/>
        <v>397654000</v>
      </c>
      <c r="Q68" s="4"/>
      <c r="R68" s="4"/>
      <c r="S68" s="4"/>
      <c r="T68" s="4"/>
      <c r="U68" s="4"/>
      <c r="V68" s="4"/>
    </row>
    <row r="69">
      <c r="A69" s="25" t="s">
        <v>403</v>
      </c>
      <c r="B69" s="22" t="s">
        <v>404</v>
      </c>
      <c r="C69" s="15" t="s">
        <v>405</v>
      </c>
      <c r="D69" s="15" t="s">
        <v>406</v>
      </c>
      <c r="E69" s="15" t="s">
        <v>407</v>
      </c>
      <c r="F69" s="15" t="s">
        <v>408</v>
      </c>
      <c r="G69" s="16">
        <v>3.95279E8</v>
      </c>
      <c r="H69" s="10"/>
      <c r="I69" s="23"/>
      <c r="J69" s="18">
        <v>45026.0</v>
      </c>
      <c r="K69" s="19">
        <f t="shared" ref="K69:M69" si="71">value(substitute(B69,".","")) / 1000000</f>
        <v>26.823</v>
      </c>
      <c r="L69" s="19">
        <f t="shared" si="71"/>
        <v>27.621</v>
      </c>
      <c r="M69" s="19">
        <f t="shared" si="71"/>
        <v>26.669001</v>
      </c>
      <c r="N69" s="19">
        <f t="shared" si="4"/>
        <v>27.579</v>
      </c>
      <c r="O69" s="19">
        <f t="shared" si="5"/>
        <v>27.567894</v>
      </c>
      <c r="P69" s="20">
        <f t="shared" si="6"/>
        <v>395279000</v>
      </c>
      <c r="Q69" s="4"/>
      <c r="R69" s="4"/>
      <c r="S69" s="4"/>
      <c r="T69" s="4"/>
      <c r="U69" s="4"/>
      <c r="V69" s="4"/>
    </row>
    <row r="70">
      <c r="A70" s="25" t="s">
        <v>409</v>
      </c>
      <c r="B70" s="22" t="s">
        <v>410</v>
      </c>
      <c r="C70" s="15" t="s">
        <v>411</v>
      </c>
      <c r="D70" s="15" t="s">
        <v>412</v>
      </c>
      <c r="E70" s="15" t="s">
        <v>413</v>
      </c>
      <c r="F70" s="15" t="s">
        <v>414</v>
      </c>
      <c r="G70" s="16">
        <v>3.14378E8</v>
      </c>
      <c r="H70" s="10"/>
      <c r="I70" s="23"/>
      <c r="J70" s="18">
        <v>45027.0</v>
      </c>
      <c r="K70" s="19">
        <f t="shared" ref="K70:M70" si="72">value(substitute(B70,".","")) / 1000000</f>
        <v>27.724001</v>
      </c>
      <c r="L70" s="19">
        <f t="shared" si="72"/>
        <v>27.790001</v>
      </c>
      <c r="M70" s="19">
        <f t="shared" si="72"/>
        <v>27.125999</v>
      </c>
      <c r="N70" s="19">
        <f t="shared" si="4"/>
        <v>27.169001</v>
      </c>
      <c r="O70" s="19">
        <f t="shared" si="5"/>
        <v>27.158058</v>
      </c>
      <c r="P70" s="20">
        <f t="shared" si="6"/>
        <v>314378000</v>
      </c>
      <c r="Q70" s="4"/>
      <c r="R70" s="4"/>
      <c r="S70" s="4"/>
      <c r="T70" s="4"/>
      <c r="U70" s="4"/>
      <c r="V70" s="4"/>
    </row>
    <row r="71">
      <c r="A71" s="25" t="s">
        <v>415</v>
      </c>
      <c r="B71" s="22" t="s">
        <v>416</v>
      </c>
      <c r="C71" s="15" t="s">
        <v>417</v>
      </c>
      <c r="D71" s="15" t="s">
        <v>418</v>
      </c>
      <c r="E71" s="15" t="s">
        <v>419</v>
      </c>
      <c r="F71" s="15" t="s">
        <v>420</v>
      </c>
      <c r="G71" s="16">
        <v>4.46259E8</v>
      </c>
      <c r="H71" s="10"/>
      <c r="I71" s="23"/>
      <c r="J71" s="18">
        <v>45028.0</v>
      </c>
      <c r="K71" s="19">
        <f t="shared" ref="K71:M71" si="73">value(substitute(B71,".","")) / 1000000</f>
        <v>27.370001</v>
      </c>
      <c r="L71" s="19">
        <f t="shared" si="73"/>
        <v>27.468</v>
      </c>
      <c r="M71" s="19">
        <f t="shared" si="73"/>
        <v>26.448</v>
      </c>
      <c r="N71" s="19">
        <f t="shared" si="4"/>
        <v>26.495001</v>
      </c>
      <c r="O71" s="19">
        <f t="shared" si="5"/>
        <v>26.484331</v>
      </c>
      <c r="P71" s="20">
        <f t="shared" si="6"/>
        <v>446259000</v>
      </c>
      <c r="Q71" s="4"/>
      <c r="R71" s="4"/>
      <c r="S71" s="4"/>
      <c r="T71" s="4"/>
      <c r="U71" s="4"/>
      <c r="V71" s="4"/>
    </row>
    <row r="72">
      <c r="A72" s="25" t="s">
        <v>421</v>
      </c>
      <c r="B72" s="22" t="s">
        <v>422</v>
      </c>
      <c r="C72" s="15" t="s">
        <v>423</v>
      </c>
      <c r="D72" s="15" t="s">
        <v>424</v>
      </c>
      <c r="E72" s="15" t="s">
        <v>425</v>
      </c>
      <c r="F72" s="15" t="s">
        <v>426</v>
      </c>
      <c r="G72" s="16">
        <v>3.53615E8</v>
      </c>
      <c r="H72" s="10"/>
      <c r="I72" s="23"/>
      <c r="J72" s="18">
        <v>45029.0</v>
      </c>
      <c r="K72" s="19">
        <f t="shared" ref="K72:M72" si="74">value(substitute(B72,".","")) / 1000000</f>
        <v>26.733999</v>
      </c>
      <c r="L72" s="19">
        <f t="shared" si="74"/>
        <v>26.886999</v>
      </c>
      <c r="M72" s="19">
        <f t="shared" si="74"/>
        <v>26.329</v>
      </c>
      <c r="N72" s="19">
        <f t="shared" si="4"/>
        <v>26.462999</v>
      </c>
      <c r="O72" s="19">
        <f t="shared" si="5"/>
        <v>26.452339</v>
      </c>
      <c r="P72" s="20">
        <f t="shared" si="6"/>
        <v>353615000</v>
      </c>
      <c r="Q72" s="4"/>
      <c r="R72" s="4"/>
      <c r="S72" s="4"/>
      <c r="T72" s="4"/>
      <c r="U72" s="4"/>
      <c r="V72" s="4"/>
    </row>
    <row r="73">
      <c r="A73" s="25" t="s">
        <v>427</v>
      </c>
      <c r="B73" s="22" t="s">
        <v>428</v>
      </c>
      <c r="C73" s="15" t="s">
        <v>429</v>
      </c>
      <c r="D73" s="15" t="s">
        <v>430</v>
      </c>
      <c r="E73" s="15" t="s">
        <v>431</v>
      </c>
      <c r="F73" s="15" t="s">
        <v>432</v>
      </c>
      <c r="G73" s="16">
        <v>3.9566E8</v>
      </c>
      <c r="H73" s="10"/>
      <c r="I73" s="23"/>
      <c r="J73" s="18">
        <v>45030.0</v>
      </c>
      <c r="K73" s="19">
        <f t="shared" ref="K73:M73" si="75">value(substitute(B73,".","")) / 1000000</f>
        <v>26.504</v>
      </c>
      <c r="L73" s="19">
        <f t="shared" si="75"/>
        <v>26.882999</v>
      </c>
      <c r="M73" s="19">
        <f t="shared" si="75"/>
        <v>26.219999</v>
      </c>
      <c r="N73" s="19">
        <f t="shared" si="4"/>
        <v>26.757999</v>
      </c>
      <c r="O73" s="19">
        <f t="shared" si="5"/>
        <v>26.747223</v>
      </c>
      <c r="P73" s="20">
        <f t="shared" si="6"/>
        <v>395660000</v>
      </c>
      <c r="Q73" s="4"/>
      <c r="R73" s="4"/>
      <c r="S73" s="4"/>
      <c r="T73" s="4"/>
      <c r="U73" s="4"/>
      <c r="V73" s="4"/>
    </row>
    <row r="74">
      <c r="A74" s="25" t="s">
        <v>433</v>
      </c>
      <c r="B74" s="22" t="s">
        <v>434</v>
      </c>
      <c r="C74" s="15" t="s">
        <v>435</v>
      </c>
      <c r="D74" s="15" t="s">
        <v>436</v>
      </c>
      <c r="E74" s="15" t="s">
        <v>437</v>
      </c>
      <c r="F74" s="15" t="s">
        <v>438</v>
      </c>
      <c r="G74" s="16">
        <v>3.21471E8</v>
      </c>
      <c r="H74" s="10"/>
      <c r="I74" s="23"/>
      <c r="J74" s="18">
        <v>45033.0</v>
      </c>
      <c r="K74" s="19">
        <f t="shared" ref="K74:M74" si="76">value(substitute(B74,".","")) / 1000000</f>
        <v>26.565001</v>
      </c>
      <c r="L74" s="19">
        <f t="shared" si="76"/>
        <v>27.006001</v>
      </c>
      <c r="M74" s="19">
        <f t="shared" si="76"/>
        <v>26.433001</v>
      </c>
      <c r="N74" s="19">
        <f t="shared" si="4"/>
        <v>27.002001</v>
      </c>
      <c r="O74" s="19">
        <f t="shared" si="5"/>
        <v>26.991125</v>
      </c>
      <c r="P74" s="20">
        <f t="shared" si="6"/>
        <v>321471000</v>
      </c>
      <c r="Q74" s="4"/>
      <c r="R74" s="4"/>
      <c r="S74" s="4"/>
      <c r="T74" s="4"/>
      <c r="U74" s="4"/>
      <c r="V74" s="4"/>
    </row>
    <row r="75">
      <c r="A75" s="25" t="s">
        <v>439</v>
      </c>
      <c r="B75" s="22" t="s">
        <v>440</v>
      </c>
      <c r="C75" s="15" t="s">
        <v>441</v>
      </c>
      <c r="D75" s="15" t="s">
        <v>442</v>
      </c>
      <c r="E75" s="15" t="s">
        <v>443</v>
      </c>
      <c r="F75" s="15" t="s">
        <v>444</v>
      </c>
      <c r="G75" s="16">
        <v>6.04812E8</v>
      </c>
      <c r="H75" s="10"/>
      <c r="I75" s="23"/>
      <c r="J75" s="18">
        <v>45034.0</v>
      </c>
      <c r="K75" s="19">
        <f t="shared" ref="K75:M75" si="77">value(substitute(B75,".","")) / 1000000</f>
        <v>27.533001</v>
      </c>
      <c r="L75" s="19">
        <f t="shared" si="77"/>
        <v>28.110001</v>
      </c>
      <c r="M75" s="19">
        <f t="shared" si="77"/>
        <v>27.357</v>
      </c>
      <c r="N75" s="19">
        <f t="shared" si="4"/>
        <v>27.667</v>
      </c>
      <c r="O75" s="19">
        <f t="shared" si="5"/>
        <v>27.655857</v>
      </c>
      <c r="P75" s="20">
        <f t="shared" si="6"/>
        <v>604812000</v>
      </c>
      <c r="Q75" s="4"/>
      <c r="R75" s="4"/>
      <c r="S75" s="4"/>
      <c r="T75" s="4"/>
      <c r="U75" s="4"/>
      <c r="V75" s="4"/>
    </row>
    <row r="76">
      <c r="A76" s="25" t="s">
        <v>445</v>
      </c>
      <c r="B76" s="22" t="s">
        <v>446</v>
      </c>
      <c r="C76" s="15" t="s">
        <v>381</v>
      </c>
      <c r="D76" s="15" t="s">
        <v>447</v>
      </c>
      <c r="E76" s="15" t="s">
        <v>448</v>
      </c>
      <c r="F76" s="15" t="s">
        <v>449</v>
      </c>
      <c r="G76" s="16">
        <v>3.5866E8</v>
      </c>
      <c r="H76" s="10"/>
      <c r="I76" s="23"/>
      <c r="J76" s="18">
        <v>45035.0</v>
      </c>
      <c r="K76" s="19">
        <f t="shared" ref="K76:M76" si="78">value(substitute(B76,".","")) / 1000000</f>
        <v>27.361</v>
      </c>
      <c r="L76" s="19">
        <f t="shared" si="78"/>
        <v>28</v>
      </c>
      <c r="M76" s="19">
        <f t="shared" si="78"/>
        <v>27.232</v>
      </c>
      <c r="N76" s="19">
        <f t="shared" si="4"/>
        <v>27.931</v>
      </c>
      <c r="O76" s="19">
        <f t="shared" si="5"/>
        <v>27.91975</v>
      </c>
      <c r="P76" s="20">
        <f t="shared" si="6"/>
        <v>358660000</v>
      </c>
      <c r="Q76" s="4"/>
      <c r="R76" s="4"/>
      <c r="S76" s="4"/>
      <c r="T76" s="4"/>
      <c r="U76" s="4"/>
      <c r="V76" s="4"/>
    </row>
    <row r="77">
      <c r="A77" s="25" t="s">
        <v>450</v>
      </c>
      <c r="B77" s="22" t="s">
        <v>451</v>
      </c>
      <c r="C77" s="15" t="s">
        <v>452</v>
      </c>
      <c r="D77" s="15" t="s">
        <v>352</v>
      </c>
      <c r="E77" s="15" t="s">
        <v>453</v>
      </c>
      <c r="F77" s="15" t="s">
        <v>454</v>
      </c>
      <c r="G77" s="16">
        <v>4.27713E8</v>
      </c>
      <c r="H77" s="10"/>
      <c r="I77" s="23"/>
      <c r="J77" s="18">
        <v>45036.0</v>
      </c>
      <c r="K77" s="19">
        <f t="shared" ref="K77:M77" si="79">value(substitute(B77,".","")) / 1000000</f>
        <v>27.671</v>
      </c>
      <c r="L77" s="19">
        <f t="shared" si="79"/>
        <v>28.030001</v>
      </c>
      <c r="M77" s="19">
        <f t="shared" si="79"/>
        <v>27</v>
      </c>
      <c r="N77" s="19">
        <f t="shared" si="4"/>
        <v>27.104</v>
      </c>
      <c r="O77" s="19">
        <f t="shared" si="5"/>
        <v>27.093086</v>
      </c>
      <c r="P77" s="20">
        <f t="shared" si="6"/>
        <v>427713000</v>
      </c>
      <c r="Q77" s="4"/>
      <c r="R77" s="4"/>
      <c r="S77" s="4"/>
      <c r="T77" s="4"/>
      <c r="U77" s="4"/>
      <c r="V77" s="4"/>
    </row>
    <row r="78">
      <c r="A78" s="25" t="s">
        <v>455</v>
      </c>
      <c r="B78" s="22" t="s">
        <v>456</v>
      </c>
      <c r="C78" s="15" t="s">
        <v>457</v>
      </c>
      <c r="D78" s="15" t="s">
        <v>458</v>
      </c>
      <c r="E78" s="15" t="s">
        <v>459</v>
      </c>
      <c r="F78" s="15" t="s">
        <v>460</v>
      </c>
      <c r="G78" s="16">
        <v>3.45103E8</v>
      </c>
      <c r="H78" s="10"/>
      <c r="I78" s="23"/>
      <c r="J78" s="18">
        <v>45037.0</v>
      </c>
      <c r="K78" s="19">
        <f t="shared" ref="K78:M78" si="80">value(substitute(B78,".","")) / 1000000</f>
        <v>26.952</v>
      </c>
      <c r="L78" s="19">
        <f t="shared" si="80"/>
        <v>27.183001</v>
      </c>
      <c r="M78" s="19">
        <f t="shared" si="80"/>
        <v>26.722</v>
      </c>
      <c r="N78" s="19">
        <f t="shared" si="4"/>
        <v>27.118999</v>
      </c>
      <c r="O78" s="19">
        <f t="shared" si="5"/>
        <v>27.108076</v>
      </c>
      <c r="P78" s="20">
        <f t="shared" si="6"/>
        <v>345103000</v>
      </c>
      <c r="Q78" s="4"/>
      <c r="R78" s="4"/>
      <c r="S78" s="4"/>
      <c r="T78" s="4"/>
      <c r="U78" s="4"/>
      <c r="V78" s="4"/>
    </row>
    <row r="79">
      <c r="A79" s="25" t="s">
        <v>461</v>
      </c>
      <c r="B79" s="22" t="s">
        <v>462</v>
      </c>
      <c r="C79" s="15" t="s">
        <v>463</v>
      </c>
      <c r="D79" s="15" t="s">
        <v>464</v>
      </c>
      <c r="E79" s="15" t="s">
        <v>465</v>
      </c>
      <c r="F79" s="15" t="s">
        <v>466</v>
      </c>
      <c r="G79" s="16">
        <v>3.39282E8</v>
      </c>
      <c r="H79" s="10"/>
      <c r="I79" s="23"/>
      <c r="J79" s="18">
        <v>45040.0</v>
      </c>
      <c r="K79" s="19">
        <f t="shared" ref="K79:M79" si="81">value(substitute(B79,".","")) / 1000000</f>
        <v>27.013</v>
      </c>
      <c r="L79" s="19">
        <f t="shared" si="81"/>
        <v>27.365999</v>
      </c>
      <c r="M79" s="19">
        <f t="shared" si="81"/>
        <v>26.671</v>
      </c>
      <c r="N79" s="19">
        <f t="shared" si="4"/>
        <v>27.042</v>
      </c>
      <c r="O79" s="19">
        <f t="shared" si="5"/>
        <v>27.031109</v>
      </c>
      <c r="P79" s="20">
        <f t="shared" si="6"/>
        <v>339282000</v>
      </c>
      <c r="Q79" s="4"/>
      <c r="R79" s="4"/>
      <c r="S79" s="4"/>
      <c r="T79" s="4"/>
      <c r="U79" s="4"/>
      <c r="V79" s="4"/>
    </row>
    <row r="80">
      <c r="A80" s="25" t="s">
        <v>467</v>
      </c>
      <c r="B80" s="22" t="s">
        <v>364</v>
      </c>
      <c r="C80" s="15" t="s">
        <v>468</v>
      </c>
      <c r="D80" s="15" t="s">
        <v>469</v>
      </c>
      <c r="E80" s="15" t="s">
        <v>470</v>
      </c>
      <c r="F80" s="15" t="s">
        <v>471</v>
      </c>
      <c r="G80" s="16">
        <v>3.78527E8</v>
      </c>
      <c r="H80" s="10"/>
      <c r="I80" s="23"/>
      <c r="J80" s="18">
        <v>45041.0</v>
      </c>
      <c r="K80" s="19">
        <f t="shared" ref="K80:M80" si="82">value(substitute(B80,".","")) / 1000000</f>
        <v>27.077999</v>
      </c>
      <c r="L80" s="19">
        <f t="shared" si="82"/>
        <v>27.247</v>
      </c>
      <c r="M80" s="19">
        <f t="shared" si="82"/>
        <v>26.225</v>
      </c>
      <c r="N80" s="19">
        <f t="shared" si="4"/>
        <v>26.240999</v>
      </c>
      <c r="O80" s="19">
        <f t="shared" si="5"/>
        <v>26.230431</v>
      </c>
      <c r="P80" s="20">
        <f t="shared" si="6"/>
        <v>378527000</v>
      </c>
      <c r="Q80" s="4"/>
      <c r="R80" s="4"/>
      <c r="S80" s="4"/>
      <c r="T80" s="4"/>
      <c r="U80" s="4"/>
      <c r="V80" s="4"/>
    </row>
    <row r="81">
      <c r="A81" s="25" t="s">
        <v>472</v>
      </c>
      <c r="B81" s="22" t="s">
        <v>437</v>
      </c>
      <c r="C81" s="15" t="s">
        <v>473</v>
      </c>
      <c r="D81" s="15" t="s">
        <v>474</v>
      </c>
      <c r="E81" s="15" t="s">
        <v>475</v>
      </c>
      <c r="F81" s="15" t="s">
        <v>476</v>
      </c>
      <c r="G81" s="16">
        <v>4.06337E8</v>
      </c>
      <c r="H81" s="10"/>
      <c r="I81" s="23"/>
      <c r="J81" s="18">
        <v>45042.0</v>
      </c>
      <c r="K81" s="19">
        <f t="shared" ref="K81:M81" si="83">value(substitute(B81,".","")) / 1000000</f>
        <v>27.002001</v>
      </c>
      <c r="L81" s="19">
        <f t="shared" si="83"/>
        <v>27.33</v>
      </c>
      <c r="M81" s="19">
        <f t="shared" si="83"/>
        <v>26.705</v>
      </c>
      <c r="N81" s="19">
        <f t="shared" si="4"/>
        <v>26.955999</v>
      </c>
      <c r="O81" s="19">
        <f t="shared" si="5"/>
        <v>26.945143</v>
      </c>
      <c r="P81" s="20">
        <f t="shared" si="6"/>
        <v>406337000</v>
      </c>
      <c r="Q81" s="4"/>
      <c r="R81" s="4"/>
      <c r="S81" s="4"/>
      <c r="T81" s="4"/>
      <c r="U81" s="4"/>
      <c r="V81" s="4"/>
    </row>
    <row r="82">
      <c r="A82" s="25" t="s">
        <v>477</v>
      </c>
      <c r="B82" s="22" t="s">
        <v>478</v>
      </c>
      <c r="C82" s="15" t="s">
        <v>479</v>
      </c>
      <c r="D82" s="15" t="s">
        <v>480</v>
      </c>
      <c r="E82" s="15" t="s">
        <v>481</v>
      </c>
      <c r="F82" s="15" t="s">
        <v>482</v>
      </c>
      <c r="G82" s="16">
        <v>3.77161E8</v>
      </c>
      <c r="H82" s="10"/>
      <c r="I82" s="23"/>
      <c r="J82" s="18">
        <v>45043.0</v>
      </c>
      <c r="K82" s="19">
        <f t="shared" ref="K82:M82" si="84">value(substitute(B82,".","")) / 1000000</f>
        <v>27.363001</v>
      </c>
      <c r="L82" s="19">
        <f t="shared" si="84"/>
        <v>27.495001</v>
      </c>
      <c r="M82" s="19">
        <f t="shared" si="84"/>
        <v>26.625</v>
      </c>
      <c r="N82" s="19">
        <f t="shared" si="4"/>
        <v>27.226</v>
      </c>
      <c r="O82" s="19">
        <f t="shared" si="5"/>
        <v>27.215034</v>
      </c>
      <c r="P82" s="20">
        <f t="shared" si="6"/>
        <v>377161000</v>
      </c>
      <c r="Q82" s="4"/>
      <c r="R82" s="4"/>
      <c r="S82" s="4"/>
      <c r="T82" s="4"/>
      <c r="U82" s="4"/>
      <c r="V82" s="4"/>
    </row>
    <row r="83">
      <c r="A83" s="25" t="s">
        <v>483</v>
      </c>
      <c r="B83" s="22" t="s">
        <v>484</v>
      </c>
      <c r="C83" s="15" t="s">
        <v>485</v>
      </c>
      <c r="D83" s="15" t="s">
        <v>486</v>
      </c>
      <c r="E83" s="15" t="s">
        <v>487</v>
      </c>
      <c r="F83" s="15" t="s">
        <v>488</v>
      </c>
      <c r="G83" s="16">
        <v>2.92216E8</v>
      </c>
      <c r="H83" s="10"/>
      <c r="I83" s="26"/>
      <c r="J83" s="18">
        <v>45044.0</v>
      </c>
      <c r="K83" s="19">
        <f t="shared" ref="K83:M83" si="85">value(substitute(B83,".","")) / 1000000</f>
        <v>27.225</v>
      </c>
      <c r="L83" s="19">
        <f t="shared" si="85"/>
        <v>27.757999</v>
      </c>
      <c r="M83" s="19">
        <f t="shared" si="85"/>
        <v>27.070999</v>
      </c>
      <c r="N83" s="19">
        <f t="shared" si="4"/>
        <v>27.749001</v>
      </c>
      <c r="O83" s="19">
        <f t="shared" si="5"/>
        <v>27.737825</v>
      </c>
      <c r="P83" s="20">
        <f t="shared" si="6"/>
        <v>292216000</v>
      </c>
      <c r="Q83" s="4"/>
      <c r="R83" s="4"/>
      <c r="S83" s="4"/>
      <c r="T83" s="4"/>
      <c r="U83" s="4"/>
      <c r="V83" s="4"/>
    </row>
    <row r="84">
      <c r="A84" s="25" t="s">
        <v>489</v>
      </c>
      <c r="B84" s="22" t="s">
        <v>490</v>
      </c>
      <c r="C84" s="15" t="s">
        <v>491</v>
      </c>
      <c r="D84" s="15" t="s">
        <v>492</v>
      </c>
      <c r="E84" s="15" t="s">
        <v>493</v>
      </c>
      <c r="F84" s="15" t="s">
        <v>494</v>
      </c>
      <c r="G84" s="16">
        <v>5.70329E8</v>
      </c>
      <c r="H84" s="10"/>
      <c r="I84" s="17" t="s">
        <v>495</v>
      </c>
      <c r="J84" s="18">
        <v>45047.0</v>
      </c>
      <c r="K84" s="19">
        <f t="shared" ref="K84:M84" si="86">value(substitute(B84,".","")) / 1000000</f>
        <v>27.84</v>
      </c>
      <c r="L84" s="19">
        <f t="shared" si="86"/>
        <v>29.058001</v>
      </c>
      <c r="M84" s="19">
        <f t="shared" si="86"/>
        <v>27.780001</v>
      </c>
      <c r="N84" s="19">
        <f t="shared" si="4"/>
        <v>28.91</v>
      </c>
      <c r="O84" s="19">
        <f t="shared" si="5"/>
        <v>28.898357</v>
      </c>
      <c r="P84" s="20">
        <f t="shared" si="6"/>
        <v>570329000</v>
      </c>
      <c r="Q84" s="4"/>
      <c r="R84" s="4"/>
      <c r="S84" s="4"/>
      <c r="T84" s="4"/>
      <c r="U84" s="4"/>
      <c r="V84" s="4"/>
    </row>
    <row r="85">
      <c r="A85" s="25" t="s">
        <v>496</v>
      </c>
      <c r="B85" s="22" t="s">
        <v>497</v>
      </c>
      <c r="C85" s="15" t="s">
        <v>498</v>
      </c>
      <c r="D85" s="15" t="s">
        <v>499</v>
      </c>
      <c r="E85" s="15" t="s">
        <v>500</v>
      </c>
      <c r="F85" s="15" t="s">
        <v>501</v>
      </c>
      <c r="G85" s="16">
        <v>4.0273E8</v>
      </c>
      <c r="H85" s="10"/>
      <c r="I85" s="23"/>
      <c r="J85" s="18">
        <v>45048.0</v>
      </c>
      <c r="K85" s="19">
        <f t="shared" ref="K85:M85" si="87">value(substitute(B85,".","")) / 1000000</f>
        <v>28.68</v>
      </c>
      <c r="L85" s="19">
        <f t="shared" si="87"/>
        <v>28.836</v>
      </c>
      <c r="M85" s="19">
        <f t="shared" si="87"/>
        <v>28.083</v>
      </c>
      <c r="N85" s="19">
        <f t="shared" si="4"/>
        <v>28.209999</v>
      </c>
      <c r="O85" s="19">
        <f t="shared" si="5"/>
        <v>28.198637</v>
      </c>
      <c r="P85" s="20">
        <f t="shared" si="6"/>
        <v>402730000</v>
      </c>
      <c r="Q85" s="4"/>
      <c r="R85" s="4"/>
      <c r="S85" s="4"/>
      <c r="T85" s="4"/>
      <c r="U85" s="4"/>
      <c r="V85" s="4"/>
    </row>
    <row r="86">
      <c r="A86" s="25" t="s">
        <v>502</v>
      </c>
      <c r="B86" s="22" t="s">
        <v>490</v>
      </c>
      <c r="C86" s="15" t="s">
        <v>503</v>
      </c>
      <c r="D86" s="15" t="s">
        <v>504</v>
      </c>
      <c r="E86" s="15" t="s">
        <v>505</v>
      </c>
      <c r="F86" s="15" t="s">
        <v>506</v>
      </c>
      <c r="G86" s="16">
        <v>3.83387E8</v>
      </c>
      <c r="H86" s="10"/>
      <c r="I86" s="23"/>
      <c r="J86" s="18">
        <v>45049.0</v>
      </c>
      <c r="K86" s="19">
        <f t="shared" ref="K86:M86" si="88">value(substitute(B86,".","")) / 1000000</f>
        <v>27.84</v>
      </c>
      <c r="L86" s="19">
        <f t="shared" si="88"/>
        <v>28.367001</v>
      </c>
      <c r="M86" s="19">
        <f t="shared" si="88"/>
        <v>27.472</v>
      </c>
      <c r="N86" s="19">
        <f t="shared" si="4"/>
        <v>27.802</v>
      </c>
      <c r="O86" s="19">
        <f t="shared" si="5"/>
        <v>27.790804</v>
      </c>
      <c r="P86" s="20">
        <f t="shared" si="6"/>
        <v>383387000</v>
      </c>
      <c r="Q86" s="4"/>
      <c r="R86" s="4"/>
      <c r="S86" s="4"/>
      <c r="T86" s="4"/>
      <c r="U86" s="4"/>
      <c r="V86" s="4"/>
    </row>
    <row r="87">
      <c r="A87" s="25" t="s">
        <v>507</v>
      </c>
      <c r="B87" s="22" t="s">
        <v>508</v>
      </c>
      <c r="C87" s="15" t="s">
        <v>509</v>
      </c>
      <c r="D87" s="15" t="s">
        <v>510</v>
      </c>
      <c r="E87" s="15" t="s">
        <v>511</v>
      </c>
      <c r="F87" s="15" t="s">
        <v>512</v>
      </c>
      <c r="G87" s="16">
        <v>3.2185E8</v>
      </c>
      <c r="H87" s="10"/>
      <c r="I87" s="23"/>
      <c r="J87" s="18">
        <v>45050.0</v>
      </c>
      <c r="K87" s="19">
        <f t="shared" ref="K87:M87" si="89">value(substitute(B87,".","")) / 1000000</f>
        <v>27.650999</v>
      </c>
      <c r="L87" s="19">
        <f t="shared" si="89"/>
        <v>27.858999</v>
      </c>
      <c r="M87" s="19">
        <f t="shared" si="89"/>
        <v>27.24</v>
      </c>
      <c r="N87" s="19">
        <f t="shared" si="4"/>
        <v>27.562</v>
      </c>
      <c r="O87" s="19">
        <f t="shared" si="5"/>
        <v>27.5509</v>
      </c>
      <c r="P87" s="20">
        <f t="shared" si="6"/>
        <v>321850000</v>
      </c>
      <c r="Q87" s="4"/>
      <c r="R87" s="4"/>
      <c r="S87" s="4"/>
      <c r="T87" s="4"/>
      <c r="U87" s="4"/>
      <c r="V87" s="4"/>
    </row>
    <row r="88">
      <c r="A88" s="25" t="s">
        <v>513</v>
      </c>
      <c r="B88" s="22" t="s">
        <v>514</v>
      </c>
      <c r="C88" s="15" t="s">
        <v>515</v>
      </c>
      <c r="D88" s="15" t="s">
        <v>516</v>
      </c>
      <c r="E88" s="15" t="s">
        <v>497</v>
      </c>
      <c r="F88" s="15" t="s">
        <v>517</v>
      </c>
      <c r="G88" s="16">
        <v>3.61494E8</v>
      </c>
      <c r="H88" s="10"/>
      <c r="I88" s="23"/>
      <c r="J88" s="18">
        <v>45051.0</v>
      </c>
      <c r="K88" s="19">
        <f t="shared" ref="K88:M88" si="90">value(substitute(B88,".","")) / 1000000</f>
        <v>27.826</v>
      </c>
      <c r="L88" s="19">
        <f t="shared" si="90"/>
        <v>28.754999</v>
      </c>
      <c r="M88" s="19">
        <f t="shared" si="90"/>
        <v>27.731001</v>
      </c>
      <c r="N88" s="19">
        <f t="shared" si="4"/>
        <v>28.68</v>
      </c>
      <c r="O88" s="19">
        <f t="shared" si="5"/>
        <v>28.668449</v>
      </c>
      <c r="P88" s="20">
        <f t="shared" si="6"/>
        <v>361494000</v>
      </c>
      <c r="Q88" s="4"/>
      <c r="R88" s="4"/>
      <c r="S88" s="4"/>
      <c r="T88" s="4"/>
      <c r="U88" s="4"/>
      <c r="V88" s="4"/>
    </row>
    <row r="89">
      <c r="A89" s="25" t="s">
        <v>518</v>
      </c>
      <c r="B89" s="22" t="s">
        <v>519</v>
      </c>
      <c r="C89" s="15" t="s">
        <v>520</v>
      </c>
      <c r="D89" s="15" t="s">
        <v>521</v>
      </c>
      <c r="E89" s="15" t="s">
        <v>522</v>
      </c>
      <c r="F89" s="15" t="s">
        <v>523</v>
      </c>
      <c r="G89" s="16">
        <v>3.44979E8</v>
      </c>
      <c r="H89" s="10"/>
      <c r="I89" s="23"/>
      <c r="J89" s="18">
        <v>45054.0</v>
      </c>
      <c r="K89" s="19">
        <f t="shared" ref="K89:M89" si="91">value(substitute(B89,".","")) / 1000000</f>
        <v>28.521999</v>
      </c>
      <c r="L89" s="19">
        <f t="shared" si="91"/>
        <v>29.219999</v>
      </c>
      <c r="M89" s="19">
        <f t="shared" si="91"/>
        <v>28.35</v>
      </c>
      <c r="N89" s="19">
        <f t="shared" si="4"/>
        <v>29.150999</v>
      </c>
      <c r="O89" s="19">
        <f t="shared" si="5"/>
        <v>29.139259</v>
      </c>
      <c r="P89" s="20">
        <f t="shared" si="6"/>
        <v>344979000</v>
      </c>
      <c r="Q89" s="4"/>
      <c r="R89" s="4"/>
      <c r="S89" s="4"/>
      <c r="T89" s="4"/>
      <c r="U89" s="4"/>
      <c r="V89" s="4"/>
    </row>
    <row r="90">
      <c r="A90" s="25" t="s">
        <v>524</v>
      </c>
      <c r="B90" s="22" t="s">
        <v>525</v>
      </c>
      <c r="C90" s="15" t="s">
        <v>526</v>
      </c>
      <c r="D90" s="15" t="s">
        <v>527</v>
      </c>
      <c r="E90" s="15" t="s">
        <v>528</v>
      </c>
      <c r="F90" s="15" t="s">
        <v>529</v>
      </c>
      <c r="G90" s="16">
        <v>3.14869E8</v>
      </c>
      <c r="H90" s="10"/>
      <c r="I90" s="23"/>
      <c r="J90" s="18">
        <v>45055.0</v>
      </c>
      <c r="K90" s="19">
        <f t="shared" ref="K90:M90" si="92">value(substitute(B90,".","")) / 1000000</f>
        <v>28.899</v>
      </c>
      <c r="L90" s="19">
        <f t="shared" si="92"/>
        <v>28.973</v>
      </c>
      <c r="M90" s="19">
        <f t="shared" si="92"/>
        <v>28.450001</v>
      </c>
      <c r="N90" s="19">
        <f t="shared" si="4"/>
        <v>28.570999</v>
      </c>
      <c r="O90" s="19">
        <f t="shared" si="5"/>
        <v>28.559492</v>
      </c>
      <c r="P90" s="20">
        <f t="shared" si="6"/>
        <v>314869000</v>
      </c>
      <c r="Q90" s="4"/>
      <c r="R90" s="4"/>
      <c r="S90" s="4"/>
      <c r="T90" s="4"/>
      <c r="U90" s="4"/>
      <c r="V90" s="4"/>
    </row>
    <row r="91">
      <c r="A91" s="25" t="s">
        <v>530</v>
      </c>
      <c r="B91" s="22" t="s">
        <v>531</v>
      </c>
      <c r="C91" s="15" t="s">
        <v>532</v>
      </c>
      <c r="D91" s="15" t="s">
        <v>533</v>
      </c>
      <c r="E91" s="15" t="s">
        <v>534</v>
      </c>
      <c r="F91" s="15" t="s">
        <v>535</v>
      </c>
      <c r="G91" s="16">
        <v>3.6935E8</v>
      </c>
      <c r="H91" s="10"/>
      <c r="I91" s="23"/>
      <c r="J91" s="18">
        <v>45056.0</v>
      </c>
      <c r="K91" s="19">
        <f t="shared" ref="K91:M91" si="93">value(substitute(B91,".","")) / 1000000</f>
        <v>29.004999</v>
      </c>
      <c r="L91" s="19">
        <f t="shared" si="93"/>
        <v>29.113001</v>
      </c>
      <c r="M91" s="19">
        <f t="shared" si="93"/>
        <v>28.461</v>
      </c>
      <c r="N91" s="19">
        <f t="shared" si="4"/>
        <v>28.885</v>
      </c>
      <c r="O91" s="19">
        <f t="shared" si="5"/>
        <v>28.873367</v>
      </c>
      <c r="P91" s="20">
        <f t="shared" si="6"/>
        <v>369350000</v>
      </c>
      <c r="Q91" s="4"/>
      <c r="R91" s="4"/>
      <c r="S91" s="4"/>
      <c r="T91" s="4"/>
      <c r="U91" s="4"/>
      <c r="V91" s="4"/>
    </row>
    <row r="92">
      <c r="A92" s="25" t="s">
        <v>536</v>
      </c>
      <c r="B92" s="22" t="s">
        <v>537</v>
      </c>
      <c r="C92" s="15" t="s">
        <v>538</v>
      </c>
      <c r="D92" s="15" t="s">
        <v>539</v>
      </c>
      <c r="E92" s="15" t="s">
        <v>540</v>
      </c>
      <c r="F92" s="15" t="s">
        <v>541</v>
      </c>
      <c r="G92" s="16">
        <v>3.22149E8</v>
      </c>
      <c r="H92" s="10"/>
      <c r="I92" s="23"/>
      <c r="J92" s="18">
        <v>45057.0</v>
      </c>
      <c r="K92" s="19">
        <f t="shared" ref="K92:M92" si="94">value(substitute(B92,".","")) / 1000000</f>
        <v>28.896</v>
      </c>
      <c r="L92" s="19">
        <f t="shared" si="94"/>
        <v>28.950001</v>
      </c>
      <c r="M92" s="19">
        <f t="shared" si="94"/>
        <v>28.246</v>
      </c>
      <c r="N92" s="19">
        <f t="shared" si="4"/>
        <v>28.577999</v>
      </c>
      <c r="O92" s="19">
        <f t="shared" si="5"/>
        <v>28.566488</v>
      </c>
      <c r="P92" s="20">
        <f t="shared" si="6"/>
        <v>322149000</v>
      </c>
      <c r="Q92" s="4"/>
      <c r="R92" s="4"/>
      <c r="S92" s="4"/>
      <c r="T92" s="4"/>
      <c r="U92" s="4"/>
      <c r="V92" s="4"/>
    </row>
    <row r="93">
      <c r="A93" s="25" t="s">
        <v>542</v>
      </c>
      <c r="B93" s="22" t="s">
        <v>543</v>
      </c>
      <c r="C93" s="15" t="s">
        <v>544</v>
      </c>
      <c r="D93" s="15" t="s">
        <v>545</v>
      </c>
      <c r="E93" s="15" t="s">
        <v>546</v>
      </c>
      <c r="F93" s="15" t="s">
        <v>547</v>
      </c>
      <c r="G93" s="16">
        <v>2.74222E8</v>
      </c>
      <c r="H93" s="10"/>
      <c r="I93" s="23"/>
      <c r="J93" s="18">
        <v>45058.0</v>
      </c>
      <c r="K93" s="19">
        <f t="shared" ref="K93:M93" si="95">value(substitute(B93,".","")) / 1000000</f>
        <v>28.528999</v>
      </c>
      <c r="L93" s="19">
        <f t="shared" si="95"/>
        <v>28.780001</v>
      </c>
      <c r="M93" s="19">
        <f t="shared" si="95"/>
        <v>28.046</v>
      </c>
      <c r="N93" s="19">
        <f t="shared" si="4"/>
        <v>28.34</v>
      </c>
      <c r="O93" s="19">
        <f t="shared" si="5"/>
        <v>28.328587</v>
      </c>
      <c r="P93" s="20">
        <f t="shared" si="6"/>
        <v>274222000</v>
      </c>
      <c r="Q93" s="4"/>
      <c r="R93" s="4"/>
      <c r="S93" s="4"/>
      <c r="T93" s="4"/>
      <c r="U93" s="4"/>
      <c r="V93" s="4"/>
    </row>
    <row r="94">
      <c r="A94" s="25" t="s">
        <v>548</v>
      </c>
      <c r="B94" s="22" t="s">
        <v>549</v>
      </c>
      <c r="C94" s="15" t="s">
        <v>550</v>
      </c>
      <c r="D94" s="15" t="s">
        <v>551</v>
      </c>
      <c r="E94" s="15" t="s">
        <v>552</v>
      </c>
      <c r="F94" s="15" t="s">
        <v>553</v>
      </c>
      <c r="G94" s="16">
        <v>2.93926E8</v>
      </c>
      <c r="H94" s="10"/>
      <c r="I94" s="23"/>
      <c r="J94" s="18">
        <v>45061.0</v>
      </c>
      <c r="K94" s="19">
        <f t="shared" ref="K94:M94" si="96">value(substitute(B94,".","")) / 1000000</f>
        <v>28.507999</v>
      </c>
      <c r="L94" s="19">
        <f t="shared" si="96"/>
        <v>28.969</v>
      </c>
      <c r="M94" s="19">
        <f t="shared" si="96"/>
        <v>28.152</v>
      </c>
      <c r="N94" s="19">
        <f t="shared" si="4"/>
        <v>28.952999</v>
      </c>
      <c r="O94" s="19">
        <f t="shared" si="5"/>
        <v>28.941338</v>
      </c>
      <c r="P94" s="20">
        <f t="shared" si="6"/>
        <v>293926000</v>
      </c>
      <c r="Q94" s="4"/>
      <c r="R94" s="4"/>
      <c r="S94" s="4"/>
      <c r="T94" s="4"/>
      <c r="U94" s="4"/>
      <c r="V94" s="4"/>
    </row>
    <row r="95">
      <c r="A95" s="25" t="s">
        <v>554</v>
      </c>
      <c r="B95" s="22" t="s">
        <v>555</v>
      </c>
      <c r="C95" s="15" t="s">
        <v>556</v>
      </c>
      <c r="D95" s="15" t="s">
        <v>557</v>
      </c>
      <c r="E95" s="15" t="s">
        <v>558</v>
      </c>
      <c r="F95" s="15" t="s">
        <v>559</v>
      </c>
      <c r="G95" s="16">
        <v>4.49405E8</v>
      </c>
      <c r="H95" s="10"/>
      <c r="I95" s="23"/>
      <c r="J95" s="18">
        <v>45062.0</v>
      </c>
      <c r="K95" s="19">
        <f t="shared" ref="K95:M95" si="97">value(substitute(B95,".","")) / 1000000</f>
        <v>28.841</v>
      </c>
      <c r="L95" s="19">
        <f t="shared" si="97"/>
        <v>29.870001</v>
      </c>
      <c r="M95" s="19">
        <f t="shared" si="97"/>
        <v>28.832001</v>
      </c>
      <c r="N95" s="19">
        <f t="shared" si="4"/>
        <v>29.212999</v>
      </c>
      <c r="O95" s="19">
        <f t="shared" si="5"/>
        <v>29.201235</v>
      </c>
      <c r="P95" s="20">
        <f t="shared" si="6"/>
        <v>449405000</v>
      </c>
      <c r="Q95" s="4"/>
      <c r="R95" s="4"/>
      <c r="S95" s="4"/>
      <c r="T95" s="4"/>
      <c r="U95" s="4"/>
      <c r="V95" s="4"/>
    </row>
    <row r="96">
      <c r="A96" s="25" t="s">
        <v>560</v>
      </c>
      <c r="B96" s="22" t="s">
        <v>561</v>
      </c>
      <c r="C96" s="15" t="s">
        <v>562</v>
      </c>
      <c r="D96" s="15" t="s">
        <v>563</v>
      </c>
      <c r="E96" s="15" t="s">
        <v>564</v>
      </c>
      <c r="F96" s="15" t="s">
        <v>565</v>
      </c>
      <c r="G96" s="16">
        <v>4.32535E8</v>
      </c>
      <c r="H96" s="10"/>
      <c r="I96" s="23"/>
      <c r="J96" s="18">
        <v>45063.0</v>
      </c>
      <c r="K96" s="19">
        <f t="shared" ref="K96:M96" si="98">value(substitute(B96,".","")) / 1000000</f>
        <v>29.584</v>
      </c>
      <c r="L96" s="19">
        <f t="shared" si="98"/>
        <v>30.198999</v>
      </c>
      <c r="M96" s="19">
        <f t="shared" si="98"/>
        <v>29.43</v>
      </c>
      <c r="N96" s="19">
        <f t="shared" si="4"/>
        <v>30.177999</v>
      </c>
      <c r="O96" s="19">
        <f t="shared" si="5"/>
        <v>30.165846</v>
      </c>
      <c r="P96" s="20">
        <f t="shared" si="6"/>
        <v>432535000</v>
      </c>
      <c r="Q96" s="4"/>
      <c r="R96" s="4"/>
      <c r="S96" s="4"/>
      <c r="T96" s="4"/>
      <c r="U96" s="4"/>
      <c r="V96" s="4"/>
    </row>
    <row r="97">
      <c r="A97" s="25" t="s">
        <v>566</v>
      </c>
      <c r="B97" s="22" t="s">
        <v>567</v>
      </c>
      <c r="C97" s="15" t="s">
        <v>568</v>
      </c>
      <c r="D97" s="15" t="s">
        <v>569</v>
      </c>
      <c r="E97" s="15" t="s">
        <v>570</v>
      </c>
      <c r="F97" s="15" t="s">
        <v>571</v>
      </c>
      <c r="G97" s="16">
        <v>7.48725E8</v>
      </c>
      <c r="H97" s="10"/>
      <c r="I97" s="23"/>
      <c r="J97" s="18">
        <v>45064.0</v>
      </c>
      <c r="K97" s="19">
        <f t="shared" ref="K97:M97" si="99">value(substitute(B97,".","")) / 1000000</f>
        <v>30.41</v>
      </c>
      <c r="L97" s="19">
        <f t="shared" si="99"/>
        <v>31.827999</v>
      </c>
      <c r="M97" s="19">
        <f t="shared" si="99"/>
        <v>30.32</v>
      </c>
      <c r="N97" s="19">
        <f t="shared" si="4"/>
        <v>31.677999</v>
      </c>
      <c r="O97" s="19">
        <f t="shared" si="5"/>
        <v>31.665239</v>
      </c>
      <c r="P97" s="20">
        <f t="shared" si="6"/>
        <v>748725000</v>
      </c>
      <c r="Q97" s="4"/>
      <c r="R97" s="4"/>
      <c r="S97" s="4"/>
      <c r="T97" s="4"/>
      <c r="U97" s="4"/>
      <c r="V97" s="4"/>
    </row>
    <row r="98">
      <c r="A98" s="25" t="s">
        <v>572</v>
      </c>
      <c r="B98" s="22" t="s">
        <v>573</v>
      </c>
      <c r="C98" s="15" t="s">
        <v>574</v>
      </c>
      <c r="D98" s="15" t="s">
        <v>575</v>
      </c>
      <c r="E98" s="15" t="s">
        <v>576</v>
      </c>
      <c r="F98" s="15" t="s">
        <v>577</v>
      </c>
      <c r="G98" s="16">
        <v>4.73908E8</v>
      </c>
      <c r="H98" s="10"/>
      <c r="I98" s="23"/>
      <c r="J98" s="18">
        <v>45065.0</v>
      </c>
      <c r="K98" s="19">
        <f t="shared" ref="K98:M98" si="100">value(substitute(B98,".","")) / 1000000</f>
        <v>31.535999</v>
      </c>
      <c r="L98" s="19">
        <f t="shared" si="100"/>
        <v>31.58</v>
      </c>
      <c r="M98" s="19">
        <f t="shared" si="100"/>
        <v>30.916</v>
      </c>
      <c r="N98" s="19">
        <f t="shared" si="4"/>
        <v>31.264</v>
      </c>
      <c r="O98" s="19">
        <f t="shared" si="5"/>
        <v>31.251408</v>
      </c>
      <c r="P98" s="20">
        <f t="shared" si="6"/>
        <v>473908000</v>
      </c>
      <c r="Q98" s="4"/>
      <c r="R98" s="4"/>
      <c r="S98" s="4"/>
      <c r="T98" s="4"/>
      <c r="U98" s="4"/>
      <c r="V98" s="4"/>
    </row>
    <row r="99">
      <c r="A99" s="25" t="s">
        <v>578</v>
      </c>
      <c r="B99" s="22" t="s">
        <v>579</v>
      </c>
      <c r="C99" s="15" t="s">
        <v>580</v>
      </c>
      <c r="D99" s="15" t="s">
        <v>581</v>
      </c>
      <c r="E99" s="15" t="s">
        <v>582</v>
      </c>
      <c r="F99" s="15" t="s">
        <v>583</v>
      </c>
      <c r="G99" s="16">
        <v>3.72E8</v>
      </c>
      <c r="H99" s="10"/>
      <c r="I99" s="23"/>
      <c r="J99" s="18">
        <v>45068.0</v>
      </c>
      <c r="K99" s="19">
        <f t="shared" ref="K99:M99" si="101">value(substitute(B99,".","")) / 1000000</f>
        <v>30.900999</v>
      </c>
      <c r="L99" s="19">
        <f t="shared" si="101"/>
        <v>31.52</v>
      </c>
      <c r="M99" s="19">
        <f t="shared" si="101"/>
        <v>30.68</v>
      </c>
      <c r="N99" s="19">
        <f t="shared" si="4"/>
        <v>31.176001</v>
      </c>
      <c r="O99" s="19">
        <f t="shared" si="5"/>
        <v>31.163446</v>
      </c>
      <c r="P99" s="20">
        <f t="shared" si="6"/>
        <v>372000000</v>
      </c>
      <c r="Q99" s="4"/>
      <c r="R99" s="4"/>
      <c r="S99" s="4"/>
      <c r="T99" s="4"/>
      <c r="U99" s="4"/>
      <c r="V99" s="4"/>
    </row>
    <row r="100">
      <c r="A100" s="25" t="s">
        <v>584</v>
      </c>
      <c r="B100" s="22" t="s">
        <v>585</v>
      </c>
      <c r="C100" s="15" t="s">
        <v>586</v>
      </c>
      <c r="D100" s="15" t="s">
        <v>587</v>
      </c>
      <c r="E100" s="15" t="s">
        <v>588</v>
      </c>
      <c r="F100" s="15" t="s">
        <v>589</v>
      </c>
      <c r="G100" s="16">
        <v>3.56253E8</v>
      </c>
      <c r="H100" s="10"/>
      <c r="I100" s="23"/>
      <c r="J100" s="18">
        <v>45069.0</v>
      </c>
      <c r="K100" s="19">
        <f t="shared" ref="K100:M100" si="102">value(substitute(B100,".","")) / 1000000</f>
        <v>31</v>
      </c>
      <c r="L100" s="19">
        <f t="shared" si="102"/>
        <v>31.288</v>
      </c>
      <c r="M100" s="19">
        <f t="shared" si="102"/>
        <v>30.631001</v>
      </c>
      <c r="N100" s="19">
        <f t="shared" si="4"/>
        <v>30.688</v>
      </c>
      <c r="O100" s="19">
        <f t="shared" si="5"/>
        <v>30.675642</v>
      </c>
      <c r="P100" s="20">
        <f t="shared" si="6"/>
        <v>356253000</v>
      </c>
      <c r="Q100" s="4"/>
      <c r="R100" s="4"/>
      <c r="S100" s="4"/>
      <c r="T100" s="4"/>
      <c r="U100" s="4"/>
      <c r="V100" s="4"/>
    </row>
    <row r="101">
      <c r="A101" s="25" t="s">
        <v>590</v>
      </c>
      <c r="B101" s="22" t="s">
        <v>591</v>
      </c>
      <c r="C101" s="15" t="s">
        <v>592</v>
      </c>
      <c r="D101" s="15" t="s">
        <v>593</v>
      </c>
      <c r="E101" s="15" t="s">
        <v>594</v>
      </c>
      <c r="F101" s="15" t="s">
        <v>595</v>
      </c>
      <c r="G101" s="16">
        <v>7.21419E8</v>
      </c>
      <c r="H101" s="10"/>
      <c r="I101" s="23"/>
      <c r="J101" s="18">
        <v>45070.0</v>
      </c>
      <c r="K101" s="19">
        <f t="shared" ref="K101:M101" si="103">value(substitute(B101,".","")) / 1000000</f>
        <v>30.209999</v>
      </c>
      <c r="L101" s="19">
        <f t="shared" si="103"/>
        <v>30.607</v>
      </c>
      <c r="M101" s="19">
        <f t="shared" si="103"/>
        <v>29.806</v>
      </c>
      <c r="N101" s="19">
        <f t="shared" si="4"/>
        <v>30.538</v>
      </c>
      <c r="O101" s="19">
        <f t="shared" si="5"/>
        <v>30.525702</v>
      </c>
      <c r="P101" s="20">
        <f t="shared" si="6"/>
        <v>721419000</v>
      </c>
      <c r="Q101" s="4"/>
      <c r="R101" s="4"/>
      <c r="S101" s="4"/>
      <c r="T101" s="4"/>
      <c r="U101" s="4"/>
      <c r="V101" s="4"/>
    </row>
    <row r="102">
      <c r="A102" s="25" t="s">
        <v>596</v>
      </c>
      <c r="B102" s="22" t="s">
        <v>597</v>
      </c>
      <c r="C102" s="15" t="s">
        <v>598</v>
      </c>
      <c r="D102" s="15" t="s">
        <v>599</v>
      </c>
      <c r="E102" s="15" t="s">
        <v>600</v>
      </c>
      <c r="F102" s="15" t="s">
        <v>601</v>
      </c>
      <c r="G102" s="16">
        <v>1.543911E9</v>
      </c>
      <c r="H102" s="10"/>
      <c r="I102" s="23"/>
      <c r="J102" s="18">
        <v>45071.0</v>
      </c>
      <c r="K102" s="19">
        <f t="shared" ref="K102:M102" si="104">value(substitute(B102,".","")) / 1000000</f>
        <v>38.522999</v>
      </c>
      <c r="L102" s="19">
        <f t="shared" si="104"/>
        <v>39.48</v>
      </c>
      <c r="M102" s="19">
        <f t="shared" si="104"/>
        <v>36.634998</v>
      </c>
      <c r="N102" s="19">
        <f t="shared" si="4"/>
        <v>37.98</v>
      </c>
      <c r="O102" s="19">
        <f t="shared" si="5"/>
        <v>37.964703</v>
      </c>
      <c r="P102" s="20">
        <f t="shared" si="6"/>
        <v>1543911000</v>
      </c>
      <c r="Q102" s="4"/>
      <c r="R102" s="4"/>
      <c r="S102" s="4"/>
      <c r="T102" s="4"/>
      <c r="U102" s="4"/>
      <c r="V102" s="4"/>
    </row>
    <row r="103">
      <c r="A103" s="25" t="s">
        <v>602</v>
      </c>
      <c r="B103" s="22" t="s">
        <v>603</v>
      </c>
      <c r="C103" s="15" t="s">
        <v>604</v>
      </c>
      <c r="D103" s="15" t="s">
        <v>605</v>
      </c>
      <c r="E103" s="15" t="s">
        <v>606</v>
      </c>
      <c r="F103" s="15" t="s">
        <v>607</v>
      </c>
      <c r="G103" s="16">
        <v>7.14397E8</v>
      </c>
      <c r="H103" s="10"/>
      <c r="I103" s="23"/>
      <c r="J103" s="18">
        <v>45072.0</v>
      </c>
      <c r="K103" s="19">
        <f t="shared" ref="K103:M103" si="105">value(substitute(B103,".","")) / 1000000</f>
        <v>37.889999</v>
      </c>
      <c r="L103" s="19">
        <f t="shared" si="105"/>
        <v>39.169998</v>
      </c>
      <c r="M103" s="19">
        <f t="shared" si="105"/>
        <v>37.549999</v>
      </c>
      <c r="N103" s="19">
        <f t="shared" si="4"/>
        <v>38.945999</v>
      </c>
      <c r="O103" s="19">
        <f t="shared" si="5"/>
        <v>38.930317</v>
      </c>
      <c r="P103" s="20">
        <f t="shared" si="6"/>
        <v>714397000</v>
      </c>
      <c r="Q103" s="4"/>
      <c r="R103" s="4"/>
      <c r="S103" s="4"/>
      <c r="T103" s="4"/>
      <c r="U103" s="4"/>
      <c r="V103" s="4"/>
    </row>
    <row r="104">
      <c r="A104" s="25" t="s">
        <v>608</v>
      </c>
      <c r="B104" s="22" t="s">
        <v>609</v>
      </c>
      <c r="C104" s="15" t="s">
        <v>610</v>
      </c>
      <c r="D104" s="15" t="s">
        <v>611</v>
      </c>
      <c r="E104" s="15" t="s">
        <v>612</v>
      </c>
      <c r="F104" s="15" t="s">
        <v>613</v>
      </c>
      <c r="G104" s="16">
        <v>9.23401E8</v>
      </c>
      <c r="H104" s="10"/>
      <c r="I104" s="23"/>
      <c r="J104" s="18">
        <v>45076.0</v>
      </c>
      <c r="K104" s="19">
        <f t="shared" ref="K104:M104" si="106">value(substitute(B104,".","")) / 1000000</f>
        <v>40.595001</v>
      </c>
      <c r="L104" s="19">
        <f t="shared" si="106"/>
        <v>41.938</v>
      </c>
      <c r="M104" s="19">
        <f t="shared" si="106"/>
        <v>39.949001</v>
      </c>
      <c r="N104" s="19">
        <f t="shared" si="4"/>
        <v>40.111</v>
      </c>
      <c r="O104" s="19">
        <f t="shared" si="5"/>
        <v>40.094845</v>
      </c>
      <c r="P104" s="20">
        <f t="shared" si="6"/>
        <v>923401000</v>
      </c>
      <c r="Q104" s="4"/>
      <c r="R104" s="4"/>
      <c r="S104" s="4"/>
      <c r="T104" s="4"/>
      <c r="U104" s="4"/>
      <c r="V104" s="4"/>
    </row>
    <row r="105">
      <c r="A105" s="25" t="s">
        <v>614</v>
      </c>
      <c r="B105" s="22" t="s">
        <v>615</v>
      </c>
      <c r="C105" s="15" t="s">
        <v>616</v>
      </c>
      <c r="D105" s="15" t="s">
        <v>617</v>
      </c>
      <c r="E105" s="15" t="s">
        <v>618</v>
      </c>
      <c r="F105" s="15" t="s">
        <v>619</v>
      </c>
      <c r="G105" s="16">
        <v>1.00258E9</v>
      </c>
      <c r="H105" s="10"/>
      <c r="I105" s="26"/>
      <c r="J105" s="18">
        <v>45077.0</v>
      </c>
      <c r="K105" s="19">
        <f t="shared" ref="K105:M105" si="107">value(substitute(B105,".","")) / 1000000</f>
        <v>39.487999</v>
      </c>
      <c r="L105" s="19">
        <f t="shared" si="107"/>
        <v>40.294998</v>
      </c>
      <c r="M105" s="19">
        <f t="shared" si="107"/>
        <v>37.821999</v>
      </c>
      <c r="N105" s="19">
        <f t="shared" si="4"/>
        <v>37.834</v>
      </c>
      <c r="O105" s="19">
        <f t="shared" si="5"/>
        <v>37.81876</v>
      </c>
      <c r="P105" s="20">
        <f t="shared" si="6"/>
        <v>1002580000</v>
      </c>
      <c r="Q105" s="4"/>
      <c r="R105" s="4"/>
      <c r="S105" s="4"/>
      <c r="T105" s="4"/>
      <c r="U105" s="4"/>
      <c r="V105" s="4"/>
    </row>
    <row r="106">
      <c r="A106" s="25" t="s">
        <v>620</v>
      </c>
      <c r="B106" s="22" t="s">
        <v>621</v>
      </c>
      <c r="C106" s="15" t="s">
        <v>622</v>
      </c>
      <c r="D106" s="15" t="s">
        <v>623</v>
      </c>
      <c r="E106" s="15" t="s">
        <v>624</v>
      </c>
      <c r="F106" s="15" t="s">
        <v>625</v>
      </c>
      <c r="G106" s="16">
        <v>6.35873E8</v>
      </c>
      <c r="H106" s="10"/>
      <c r="I106" s="17" t="s">
        <v>626</v>
      </c>
      <c r="J106" s="18">
        <v>45078.0</v>
      </c>
      <c r="K106" s="19">
        <f t="shared" ref="K106:M106" si="108">value(substitute(B106,".","")) / 1000000</f>
        <v>38.488998</v>
      </c>
      <c r="L106" s="19">
        <f t="shared" si="108"/>
        <v>40.049999</v>
      </c>
      <c r="M106" s="19">
        <f t="shared" si="108"/>
        <v>38.34</v>
      </c>
      <c r="N106" s="19">
        <f t="shared" si="4"/>
        <v>39.77</v>
      </c>
      <c r="O106" s="19">
        <f t="shared" si="5"/>
        <v>39.753983</v>
      </c>
      <c r="P106" s="20">
        <f t="shared" si="6"/>
        <v>635873000</v>
      </c>
      <c r="Q106" s="4"/>
      <c r="R106" s="4"/>
      <c r="S106" s="4"/>
      <c r="T106" s="4"/>
      <c r="U106" s="4"/>
      <c r="V106" s="4"/>
    </row>
    <row r="107">
      <c r="A107" s="25" t="s">
        <v>627</v>
      </c>
      <c r="B107" s="22" t="s">
        <v>628</v>
      </c>
      <c r="C107" s="15" t="s">
        <v>629</v>
      </c>
      <c r="D107" s="15" t="s">
        <v>630</v>
      </c>
      <c r="E107" s="15" t="s">
        <v>631</v>
      </c>
      <c r="F107" s="15" t="s">
        <v>632</v>
      </c>
      <c r="G107" s="16">
        <v>4.82731E8</v>
      </c>
      <c r="H107" s="10"/>
      <c r="I107" s="23"/>
      <c r="J107" s="18">
        <v>45079.0</v>
      </c>
      <c r="K107" s="19">
        <f t="shared" ref="K107:M107" si="109">value(substitute(B107,".","")) / 1000000</f>
        <v>40.097</v>
      </c>
      <c r="L107" s="19">
        <f t="shared" si="109"/>
        <v>40.5</v>
      </c>
      <c r="M107" s="19">
        <f t="shared" si="109"/>
        <v>39.057999</v>
      </c>
      <c r="N107" s="19">
        <f t="shared" si="4"/>
        <v>39.327</v>
      </c>
      <c r="O107" s="19">
        <f t="shared" si="5"/>
        <v>39.311161</v>
      </c>
      <c r="P107" s="20">
        <f t="shared" si="6"/>
        <v>482731000</v>
      </c>
      <c r="Q107" s="4"/>
      <c r="R107" s="4"/>
      <c r="S107" s="4"/>
      <c r="T107" s="4"/>
      <c r="U107" s="4"/>
      <c r="V107" s="4"/>
    </row>
    <row r="108">
      <c r="A108" s="25" t="s">
        <v>633</v>
      </c>
      <c r="B108" s="22" t="s">
        <v>634</v>
      </c>
      <c r="C108" s="15" t="s">
        <v>635</v>
      </c>
      <c r="D108" s="15" t="s">
        <v>636</v>
      </c>
      <c r="E108" s="15" t="s">
        <v>637</v>
      </c>
      <c r="F108" s="15" t="s">
        <v>638</v>
      </c>
      <c r="G108" s="16">
        <v>3.96094E8</v>
      </c>
      <c r="H108" s="10"/>
      <c r="I108" s="23"/>
      <c r="J108" s="18">
        <v>45082.0</v>
      </c>
      <c r="K108" s="19">
        <f t="shared" ref="K108:M108" si="110">value(substitute(B108,".","")) / 1000000</f>
        <v>38.909</v>
      </c>
      <c r="L108" s="19">
        <f t="shared" si="110"/>
        <v>39.564999</v>
      </c>
      <c r="M108" s="19">
        <f t="shared" si="110"/>
        <v>38.707001</v>
      </c>
      <c r="N108" s="19">
        <f t="shared" si="4"/>
        <v>39.171001</v>
      </c>
      <c r="O108" s="19">
        <f t="shared" si="5"/>
        <v>39.15522</v>
      </c>
      <c r="P108" s="20">
        <f t="shared" si="6"/>
        <v>396094000</v>
      </c>
      <c r="Q108" s="4"/>
      <c r="R108" s="4"/>
      <c r="S108" s="4"/>
      <c r="T108" s="4"/>
      <c r="U108" s="4"/>
      <c r="V108" s="4"/>
    </row>
    <row r="109">
      <c r="A109" s="25" t="s">
        <v>639</v>
      </c>
      <c r="B109" s="22" t="s">
        <v>640</v>
      </c>
      <c r="C109" s="15" t="s">
        <v>641</v>
      </c>
      <c r="D109" s="15" t="s">
        <v>642</v>
      </c>
      <c r="E109" s="15" t="s">
        <v>643</v>
      </c>
      <c r="F109" s="15" t="s">
        <v>644</v>
      </c>
      <c r="G109" s="16">
        <v>3.88729E8</v>
      </c>
      <c r="H109" s="10"/>
      <c r="I109" s="23"/>
      <c r="J109" s="18">
        <v>45083.0</v>
      </c>
      <c r="K109" s="19">
        <f t="shared" ref="K109:M109" si="111">value(substitute(B109,".","")) / 1000000</f>
        <v>38.830002</v>
      </c>
      <c r="L109" s="19">
        <f t="shared" si="111"/>
        <v>39.16</v>
      </c>
      <c r="M109" s="19">
        <f t="shared" si="111"/>
        <v>38.147999</v>
      </c>
      <c r="N109" s="19">
        <f t="shared" si="4"/>
        <v>38.653999</v>
      </c>
      <c r="O109" s="19">
        <f t="shared" si="5"/>
        <v>38.638435</v>
      </c>
      <c r="P109" s="20">
        <f t="shared" si="6"/>
        <v>388729000</v>
      </c>
      <c r="Q109" s="4"/>
      <c r="R109" s="4"/>
      <c r="S109" s="4"/>
      <c r="T109" s="4"/>
      <c r="U109" s="4"/>
      <c r="V109" s="4"/>
    </row>
    <row r="110">
      <c r="A110" s="25" t="s">
        <v>645</v>
      </c>
      <c r="B110" s="22" t="s">
        <v>646</v>
      </c>
      <c r="C110" s="15" t="s">
        <v>647</v>
      </c>
      <c r="D110" s="15" t="s">
        <v>648</v>
      </c>
      <c r="E110" s="15" t="s">
        <v>649</v>
      </c>
      <c r="F110" s="15" t="s">
        <v>650</v>
      </c>
      <c r="G110" s="16">
        <v>5.11998E8</v>
      </c>
      <c r="H110" s="10"/>
      <c r="I110" s="23"/>
      <c r="J110" s="18">
        <v>45084.0</v>
      </c>
      <c r="K110" s="19">
        <f t="shared" ref="K110:M110" si="112">value(substitute(B110,".","")) / 1000000</f>
        <v>38.915001</v>
      </c>
      <c r="L110" s="19">
        <f t="shared" si="112"/>
        <v>39.499001</v>
      </c>
      <c r="M110" s="19">
        <f t="shared" si="112"/>
        <v>37.355999</v>
      </c>
      <c r="N110" s="19">
        <f t="shared" si="4"/>
        <v>37.474998</v>
      </c>
      <c r="O110" s="19">
        <f t="shared" si="5"/>
        <v>37.463779</v>
      </c>
      <c r="P110" s="20">
        <f t="shared" si="6"/>
        <v>511998000</v>
      </c>
      <c r="Q110" s="4"/>
      <c r="R110" s="4"/>
      <c r="S110" s="4"/>
      <c r="T110" s="4"/>
      <c r="U110" s="4"/>
      <c r="V110" s="4"/>
    </row>
    <row r="111">
      <c r="A111" s="25" t="s">
        <v>651</v>
      </c>
      <c r="B111" s="22" t="s">
        <v>652</v>
      </c>
      <c r="C111" s="15" t="s">
        <v>653</v>
      </c>
      <c r="D111" s="15" t="s">
        <v>654</v>
      </c>
      <c r="E111" s="15" t="s">
        <v>655</v>
      </c>
      <c r="F111" s="15" t="s">
        <v>656</v>
      </c>
      <c r="G111" s="16">
        <v>4.17772E8</v>
      </c>
      <c r="H111" s="10"/>
      <c r="I111" s="23"/>
      <c r="J111" s="18">
        <v>45085.0</v>
      </c>
      <c r="K111" s="19">
        <f t="shared" ref="K111:M111" si="113">value(substitute(B111,".","")) / 1000000</f>
        <v>37.723999</v>
      </c>
      <c r="L111" s="19">
        <f t="shared" si="113"/>
        <v>38.863998</v>
      </c>
      <c r="M111" s="19">
        <f t="shared" si="113"/>
        <v>37.505001</v>
      </c>
      <c r="N111" s="19">
        <f t="shared" si="4"/>
        <v>38.509998</v>
      </c>
      <c r="O111" s="19">
        <f t="shared" si="5"/>
        <v>38.498478</v>
      </c>
      <c r="P111" s="20">
        <f t="shared" si="6"/>
        <v>417772000</v>
      </c>
      <c r="Q111" s="4"/>
      <c r="R111" s="4"/>
      <c r="S111" s="4"/>
      <c r="T111" s="4"/>
      <c r="U111" s="4"/>
      <c r="V111" s="4"/>
    </row>
    <row r="112">
      <c r="A112" s="25" t="s">
        <v>657</v>
      </c>
      <c r="B112" s="22" t="s">
        <v>658</v>
      </c>
      <c r="C112" s="15" t="s">
        <v>659</v>
      </c>
      <c r="D112" s="15" t="s">
        <v>660</v>
      </c>
      <c r="E112" s="15" t="s">
        <v>661</v>
      </c>
      <c r="F112" s="15" t="s">
        <v>662</v>
      </c>
      <c r="G112" s="16">
        <v>4.27717E8</v>
      </c>
      <c r="H112" s="10"/>
      <c r="I112" s="23"/>
      <c r="J112" s="18">
        <v>45086.0</v>
      </c>
      <c r="K112" s="19">
        <f t="shared" ref="K112:M112" si="114">value(substitute(B112,".","")) / 1000000</f>
        <v>39.036999</v>
      </c>
      <c r="L112" s="19">
        <f t="shared" si="114"/>
        <v>39.710999</v>
      </c>
      <c r="M112" s="19">
        <f t="shared" si="114"/>
        <v>38.567001</v>
      </c>
      <c r="N112" s="19">
        <f t="shared" si="4"/>
        <v>38.77</v>
      </c>
      <c r="O112" s="19">
        <f t="shared" si="5"/>
        <v>38.758396</v>
      </c>
      <c r="P112" s="20">
        <f t="shared" si="6"/>
        <v>427717000</v>
      </c>
      <c r="Q112" s="4"/>
      <c r="R112" s="4"/>
      <c r="S112" s="4"/>
      <c r="T112" s="4"/>
      <c r="U112" s="4"/>
      <c r="V112" s="4"/>
    </row>
    <row r="113">
      <c r="A113" s="25" t="s">
        <v>663</v>
      </c>
      <c r="B113" s="22" t="s">
        <v>664</v>
      </c>
      <c r="C113" s="15" t="s">
        <v>665</v>
      </c>
      <c r="D113" s="15" t="s">
        <v>666</v>
      </c>
      <c r="E113" s="15" t="s">
        <v>667</v>
      </c>
      <c r="F113" s="15" t="s">
        <v>668</v>
      </c>
      <c r="G113" s="16">
        <v>3.88701E8</v>
      </c>
      <c r="H113" s="10"/>
      <c r="I113" s="23"/>
      <c r="J113" s="18">
        <v>45089.0</v>
      </c>
      <c r="K113" s="19">
        <f t="shared" ref="K113:M113" si="115">value(substitute(B113,".","")) / 1000000</f>
        <v>39.200001</v>
      </c>
      <c r="L113" s="19">
        <f t="shared" si="115"/>
        <v>39.529999</v>
      </c>
      <c r="M113" s="19">
        <f t="shared" si="115"/>
        <v>38.618</v>
      </c>
      <c r="N113" s="19">
        <f t="shared" si="4"/>
        <v>39.481998</v>
      </c>
      <c r="O113" s="19">
        <f t="shared" si="5"/>
        <v>39.470184</v>
      </c>
      <c r="P113" s="20">
        <f t="shared" si="6"/>
        <v>388701000</v>
      </c>
      <c r="Q113" s="4"/>
      <c r="R113" s="4"/>
      <c r="S113" s="4"/>
      <c r="T113" s="4"/>
      <c r="U113" s="4"/>
      <c r="V113" s="4"/>
    </row>
    <row r="114">
      <c r="A114" s="25" t="s">
        <v>669</v>
      </c>
      <c r="B114" s="22" t="s">
        <v>670</v>
      </c>
      <c r="C114" s="15" t="s">
        <v>671</v>
      </c>
      <c r="D114" s="15" t="s">
        <v>672</v>
      </c>
      <c r="E114" s="15" t="s">
        <v>673</v>
      </c>
      <c r="F114" s="15" t="s">
        <v>674</v>
      </c>
      <c r="G114" s="16">
        <v>6.13208E8</v>
      </c>
      <c r="H114" s="10"/>
      <c r="I114" s="23"/>
      <c r="J114" s="18">
        <v>45090.0</v>
      </c>
      <c r="K114" s="19">
        <f t="shared" ref="K114:M114" si="116">value(substitute(B114,".","")) / 1000000</f>
        <v>40.186001</v>
      </c>
      <c r="L114" s="19">
        <f t="shared" si="116"/>
        <v>41.101002</v>
      </c>
      <c r="M114" s="19">
        <f t="shared" si="116"/>
        <v>39.740002</v>
      </c>
      <c r="N114" s="19">
        <f t="shared" si="4"/>
        <v>41.021999</v>
      </c>
      <c r="O114" s="19">
        <f t="shared" si="5"/>
        <v>41.009724</v>
      </c>
      <c r="P114" s="20">
        <f t="shared" si="6"/>
        <v>613208000</v>
      </c>
      <c r="Q114" s="4"/>
      <c r="R114" s="4"/>
      <c r="S114" s="4"/>
      <c r="T114" s="4"/>
      <c r="U114" s="4"/>
      <c r="V114" s="4"/>
    </row>
    <row r="115">
      <c r="A115" s="25" t="s">
        <v>675</v>
      </c>
      <c r="B115" s="22" t="s">
        <v>676</v>
      </c>
      <c r="C115" s="15" t="s">
        <v>677</v>
      </c>
      <c r="D115" s="15" t="s">
        <v>678</v>
      </c>
      <c r="E115" s="15" t="s">
        <v>679</v>
      </c>
      <c r="F115" s="15" t="s">
        <v>680</v>
      </c>
      <c r="G115" s="16">
        <v>7.40465E8</v>
      </c>
      <c r="H115" s="10"/>
      <c r="I115" s="23"/>
      <c r="J115" s="18">
        <v>45091.0</v>
      </c>
      <c r="K115" s="19">
        <f t="shared" ref="K115:M115" si="117">value(substitute(B115,".","")) / 1000000</f>
        <v>40.824001</v>
      </c>
      <c r="L115" s="19">
        <f t="shared" si="117"/>
        <v>43</v>
      </c>
      <c r="M115" s="19">
        <f t="shared" si="117"/>
        <v>40.551998</v>
      </c>
      <c r="N115" s="19">
        <f t="shared" si="4"/>
        <v>42.997002</v>
      </c>
      <c r="O115" s="19">
        <f t="shared" si="5"/>
        <v>42.984131</v>
      </c>
      <c r="P115" s="20">
        <f t="shared" si="6"/>
        <v>740465000</v>
      </c>
      <c r="Q115" s="4"/>
      <c r="R115" s="4"/>
      <c r="S115" s="4"/>
      <c r="T115" s="4"/>
      <c r="U115" s="4"/>
      <c r="V115" s="4"/>
    </row>
    <row r="116">
      <c r="A116" s="25" t="s">
        <v>681</v>
      </c>
      <c r="B116" s="22" t="s">
        <v>682</v>
      </c>
      <c r="C116" s="15" t="s">
        <v>683</v>
      </c>
      <c r="D116" s="15" t="s">
        <v>684</v>
      </c>
      <c r="E116" s="15" t="s">
        <v>685</v>
      </c>
      <c r="F116" s="15" t="s">
        <v>686</v>
      </c>
      <c r="G116" s="16">
        <v>5.68622E8</v>
      </c>
      <c r="H116" s="10"/>
      <c r="I116" s="23"/>
      <c r="J116" s="18">
        <v>45092.0</v>
      </c>
      <c r="K116" s="19">
        <f t="shared" ref="K116:M116" si="118">value(substitute(B116,".","")) / 1000000</f>
        <v>42.602001</v>
      </c>
      <c r="L116" s="19">
        <f t="shared" si="118"/>
        <v>43.289001</v>
      </c>
      <c r="M116" s="19">
        <f t="shared" si="118"/>
        <v>42.146999</v>
      </c>
      <c r="N116" s="19">
        <f t="shared" si="4"/>
        <v>42.653</v>
      </c>
      <c r="O116" s="19">
        <f t="shared" si="5"/>
        <v>42.640236</v>
      </c>
      <c r="P116" s="20">
        <f t="shared" si="6"/>
        <v>568622000</v>
      </c>
      <c r="Q116" s="4"/>
      <c r="R116" s="4"/>
      <c r="S116" s="4"/>
      <c r="T116" s="4"/>
      <c r="U116" s="4"/>
      <c r="V116" s="4"/>
    </row>
    <row r="117">
      <c r="A117" s="25" t="s">
        <v>687</v>
      </c>
      <c r="B117" s="22" t="s">
        <v>688</v>
      </c>
      <c r="C117" s="15" t="s">
        <v>689</v>
      </c>
      <c r="D117" s="15" t="s">
        <v>690</v>
      </c>
      <c r="E117" s="15" t="s">
        <v>691</v>
      </c>
      <c r="F117" s="15" t="s">
        <v>692</v>
      </c>
      <c r="G117" s="16">
        <v>6.55709E8</v>
      </c>
      <c r="H117" s="10"/>
      <c r="I117" s="23"/>
      <c r="J117" s="18">
        <v>45093.0</v>
      </c>
      <c r="K117" s="19">
        <f t="shared" ref="K117:M117" si="119">value(substitute(B117,".","")) / 1000000</f>
        <v>43.450001</v>
      </c>
      <c r="L117" s="19">
        <f t="shared" si="119"/>
        <v>43.721001</v>
      </c>
      <c r="M117" s="19">
        <f t="shared" si="119"/>
        <v>42.660999</v>
      </c>
      <c r="N117" s="19">
        <f t="shared" si="4"/>
        <v>42.692001</v>
      </c>
      <c r="O117" s="19">
        <f t="shared" si="5"/>
        <v>42.679222</v>
      </c>
      <c r="P117" s="20">
        <f t="shared" si="6"/>
        <v>655709000</v>
      </c>
      <c r="Q117" s="4"/>
      <c r="R117" s="4"/>
      <c r="S117" s="4"/>
      <c r="T117" s="4"/>
      <c r="U117" s="4"/>
      <c r="V117" s="4"/>
    </row>
    <row r="118">
      <c r="A118" s="25" t="s">
        <v>693</v>
      </c>
      <c r="B118" s="22" t="s">
        <v>694</v>
      </c>
      <c r="C118" s="15" t="s">
        <v>695</v>
      </c>
      <c r="D118" s="15" t="s">
        <v>696</v>
      </c>
      <c r="E118" s="15" t="s">
        <v>697</v>
      </c>
      <c r="F118" s="15" t="s">
        <v>698</v>
      </c>
      <c r="G118" s="16">
        <v>4.51153E8</v>
      </c>
      <c r="H118" s="10"/>
      <c r="I118" s="23"/>
      <c r="J118" s="18">
        <v>45097.0</v>
      </c>
      <c r="K118" s="19">
        <f t="shared" ref="K118:M118" si="120">value(substitute(B118,".","")) / 1000000</f>
        <v>42.998001</v>
      </c>
      <c r="L118" s="19">
        <f t="shared" si="120"/>
        <v>43.990002</v>
      </c>
      <c r="M118" s="19">
        <f t="shared" si="120"/>
        <v>42.674</v>
      </c>
      <c r="N118" s="19">
        <f t="shared" si="4"/>
        <v>43.807999</v>
      </c>
      <c r="O118" s="19">
        <f t="shared" si="5"/>
        <v>43.794884</v>
      </c>
      <c r="P118" s="20">
        <f t="shared" si="6"/>
        <v>451153000</v>
      </c>
      <c r="Q118" s="4"/>
      <c r="R118" s="4"/>
      <c r="S118" s="4"/>
      <c r="T118" s="4"/>
      <c r="U118" s="4"/>
      <c r="V118" s="4"/>
    </row>
    <row r="119">
      <c r="A119" s="25" t="s">
        <v>699</v>
      </c>
      <c r="B119" s="22" t="s">
        <v>700</v>
      </c>
      <c r="C119" s="15" t="s">
        <v>701</v>
      </c>
      <c r="D119" s="15" t="s">
        <v>702</v>
      </c>
      <c r="E119" s="15" t="s">
        <v>703</v>
      </c>
      <c r="F119" s="15" t="s">
        <v>704</v>
      </c>
      <c r="G119" s="16">
        <v>5.51603E8</v>
      </c>
      <c r="H119" s="10"/>
      <c r="I119" s="23"/>
      <c r="J119" s="18">
        <v>45098.0</v>
      </c>
      <c r="K119" s="19">
        <f t="shared" ref="K119:M119" si="121">value(substitute(B119,".","")) / 1000000</f>
        <v>43.500999</v>
      </c>
      <c r="L119" s="19">
        <f t="shared" si="121"/>
        <v>43.615002</v>
      </c>
      <c r="M119" s="19">
        <f t="shared" si="121"/>
        <v>42.080002</v>
      </c>
      <c r="N119" s="19">
        <f t="shared" si="4"/>
        <v>43.044998</v>
      </c>
      <c r="O119" s="19">
        <f t="shared" si="5"/>
        <v>43.032116</v>
      </c>
      <c r="P119" s="20">
        <f t="shared" si="6"/>
        <v>551603000</v>
      </c>
      <c r="Q119" s="4"/>
      <c r="R119" s="4"/>
      <c r="S119" s="4"/>
      <c r="T119" s="4"/>
      <c r="U119" s="4"/>
      <c r="V119" s="4"/>
    </row>
    <row r="120">
      <c r="A120" s="25" t="s">
        <v>705</v>
      </c>
      <c r="B120" s="22" t="s">
        <v>706</v>
      </c>
      <c r="C120" s="15" t="s">
        <v>707</v>
      </c>
      <c r="D120" s="15" t="s">
        <v>708</v>
      </c>
      <c r="E120" s="15" t="s">
        <v>709</v>
      </c>
      <c r="F120" s="15" t="s">
        <v>710</v>
      </c>
      <c r="G120" s="16">
        <v>4.17737E8</v>
      </c>
      <c r="H120" s="10"/>
      <c r="I120" s="23"/>
      <c r="J120" s="18">
        <v>45099.0</v>
      </c>
      <c r="K120" s="19">
        <f t="shared" ref="K120:M120" si="122">value(substitute(B120,".","")) / 1000000</f>
        <v>42.252998</v>
      </c>
      <c r="L120" s="19">
        <f t="shared" si="122"/>
        <v>43.425999</v>
      </c>
      <c r="M120" s="19">
        <f t="shared" si="122"/>
        <v>42.234001</v>
      </c>
      <c r="N120" s="19">
        <f t="shared" si="4"/>
        <v>43.025002</v>
      </c>
      <c r="O120" s="19">
        <f t="shared" si="5"/>
        <v>43.012123</v>
      </c>
      <c r="P120" s="20">
        <f t="shared" si="6"/>
        <v>417737000</v>
      </c>
      <c r="Q120" s="4"/>
      <c r="R120" s="4"/>
      <c r="S120" s="4"/>
      <c r="T120" s="4"/>
      <c r="U120" s="4"/>
      <c r="V120" s="4"/>
    </row>
    <row r="121">
      <c r="A121" s="25" t="s">
        <v>711</v>
      </c>
      <c r="B121" s="22" t="s">
        <v>712</v>
      </c>
      <c r="C121" s="15" t="s">
        <v>713</v>
      </c>
      <c r="D121" s="15" t="s">
        <v>714</v>
      </c>
      <c r="E121" s="15" t="s">
        <v>715</v>
      </c>
      <c r="F121" s="15" t="s">
        <v>716</v>
      </c>
      <c r="G121" s="16">
        <v>3.5814E8</v>
      </c>
      <c r="H121" s="10"/>
      <c r="I121" s="23"/>
      <c r="J121" s="18">
        <v>45100.0</v>
      </c>
      <c r="K121" s="19">
        <f t="shared" ref="K121:M121" si="123">value(substitute(B121,".","")) / 1000000</f>
        <v>42.464001</v>
      </c>
      <c r="L121" s="19">
        <f t="shared" si="123"/>
        <v>42.808998</v>
      </c>
      <c r="M121" s="19">
        <f t="shared" si="123"/>
        <v>42.014999</v>
      </c>
      <c r="N121" s="19">
        <f t="shared" si="4"/>
        <v>42.209</v>
      </c>
      <c r="O121" s="19">
        <f t="shared" si="5"/>
        <v>42.196365</v>
      </c>
      <c r="P121" s="20">
        <f t="shared" si="6"/>
        <v>358140000</v>
      </c>
      <c r="Q121" s="4"/>
      <c r="R121" s="4"/>
      <c r="S121" s="4"/>
      <c r="T121" s="4"/>
      <c r="U121" s="4"/>
      <c r="V121" s="4"/>
    </row>
    <row r="122">
      <c r="A122" s="25" t="s">
        <v>717</v>
      </c>
      <c r="B122" s="22" t="s">
        <v>718</v>
      </c>
      <c r="C122" s="15" t="s">
        <v>719</v>
      </c>
      <c r="D122" s="15" t="s">
        <v>720</v>
      </c>
      <c r="E122" s="15" t="s">
        <v>721</v>
      </c>
      <c r="F122" s="15" t="s">
        <v>722</v>
      </c>
      <c r="G122" s="16">
        <v>5.94322E8</v>
      </c>
      <c r="H122" s="10"/>
      <c r="I122" s="23"/>
      <c r="J122" s="18">
        <v>45103.0</v>
      </c>
      <c r="K122" s="19">
        <f t="shared" ref="K122:M122" si="124">value(substitute(B122,".","")) / 1000000</f>
        <v>42.460999</v>
      </c>
      <c r="L122" s="19">
        <f t="shared" si="124"/>
        <v>42.764</v>
      </c>
      <c r="M122" s="19">
        <f t="shared" si="124"/>
        <v>40.099998</v>
      </c>
      <c r="N122" s="19">
        <f t="shared" si="4"/>
        <v>40.632</v>
      </c>
      <c r="O122" s="19">
        <f t="shared" si="5"/>
        <v>40.619839</v>
      </c>
      <c r="P122" s="20">
        <f t="shared" si="6"/>
        <v>594322000</v>
      </c>
      <c r="Q122" s="4"/>
      <c r="R122" s="4"/>
      <c r="S122" s="4"/>
      <c r="T122" s="4"/>
      <c r="U122" s="4"/>
      <c r="V122" s="4"/>
    </row>
    <row r="123">
      <c r="A123" s="25" t="s">
        <v>723</v>
      </c>
      <c r="B123" s="22" t="s">
        <v>724</v>
      </c>
      <c r="C123" s="15" t="s">
        <v>725</v>
      </c>
      <c r="D123" s="15" t="s">
        <v>726</v>
      </c>
      <c r="E123" s="15" t="s">
        <v>727</v>
      </c>
      <c r="F123" s="15" t="s">
        <v>728</v>
      </c>
      <c r="G123" s="16">
        <v>4.62175E8</v>
      </c>
      <c r="H123" s="10"/>
      <c r="I123" s="23"/>
      <c r="J123" s="18">
        <v>45104.0</v>
      </c>
      <c r="K123" s="19">
        <f t="shared" ref="K123:M123" si="125">value(substitute(B123,".","")) / 1000000</f>
        <v>40.799</v>
      </c>
      <c r="L123" s="19">
        <f t="shared" si="125"/>
        <v>41.939999</v>
      </c>
      <c r="M123" s="19">
        <f t="shared" si="125"/>
        <v>40.448002</v>
      </c>
      <c r="N123" s="19">
        <f t="shared" si="4"/>
        <v>41.875999</v>
      </c>
      <c r="O123" s="19">
        <f t="shared" si="5"/>
        <v>41.863464</v>
      </c>
      <c r="P123" s="20">
        <f t="shared" si="6"/>
        <v>462175000</v>
      </c>
      <c r="Q123" s="4"/>
      <c r="R123" s="4"/>
      <c r="S123" s="4"/>
      <c r="T123" s="4"/>
      <c r="U123" s="4"/>
      <c r="V123" s="4"/>
    </row>
    <row r="124">
      <c r="A124" s="25" t="s">
        <v>729</v>
      </c>
      <c r="B124" s="22" t="s">
        <v>730</v>
      </c>
      <c r="C124" s="15" t="s">
        <v>731</v>
      </c>
      <c r="D124" s="15" t="s">
        <v>732</v>
      </c>
      <c r="E124" s="15" t="s">
        <v>733</v>
      </c>
      <c r="F124" s="15" t="s">
        <v>734</v>
      </c>
      <c r="G124" s="16">
        <v>5.82639E8</v>
      </c>
      <c r="H124" s="10"/>
      <c r="I124" s="23"/>
      <c r="J124" s="18">
        <v>45105.0</v>
      </c>
      <c r="K124" s="19">
        <f t="shared" ref="K124:M124" si="126">value(substitute(B124,".","")) / 1000000</f>
        <v>40.66</v>
      </c>
      <c r="L124" s="19">
        <f t="shared" si="126"/>
        <v>41.845001</v>
      </c>
      <c r="M124" s="19">
        <f t="shared" si="126"/>
        <v>40.518002</v>
      </c>
      <c r="N124" s="19">
        <f t="shared" si="4"/>
        <v>41.117001</v>
      </c>
      <c r="O124" s="19">
        <f t="shared" si="5"/>
        <v>41.104694</v>
      </c>
      <c r="P124" s="20">
        <f t="shared" si="6"/>
        <v>582639000</v>
      </c>
      <c r="Q124" s="4"/>
      <c r="R124" s="4"/>
      <c r="S124" s="4"/>
      <c r="T124" s="4"/>
      <c r="U124" s="4"/>
      <c r="V124" s="4"/>
    </row>
    <row r="125">
      <c r="A125" s="25" t="s">
        <v>735</v>
      </c>
      <c r="B125" s="22" t="s">
        <v>736</v>
      </c>
      <c r="C125" s="15" t="s">
        <v>737</v>
      </c>
      <c r="D125" s="15" t="s">
        <v>738</v>
      </c>
      <c r="E125" s="15" t="s">
        <v>739</v>
      </c>
      <c r="F125" s="15" t="s">
        <v>740</v>
      </c>
      <c r="G125" s="16">
        <v>3.80514E8</v>
      </c>
      <c r="H125" s="10"/>
      <c r="I125" s="23"/>
      <c r="J125" s="18">
        <v>45106.0</v>
      </c>
      <c r="K125" s="19">
        <f t="shared" ref="K125:M125" si="127">value(substitute(B125,".","")) / 1000000</f>
        <v>41.557999</v>
      </c>
      <c r="L125" s="19">
        <f t="shared" si="127"/>
        <v>41.599998</v>
      </c>
      <c r="M125" s="19">
        <f t="shared" si="127"/>
        <v>40.599998</v>
      </c>
      <c r="N125" s="19">
        <f t="shared" si="4"/>
        <v>40.821999</v>
      </c>
      <c r="O125" s="19">
        <f t="shared" si="5"/>
        <v>40.80978</v>
      </c>
      <c r="P125" s="20">
        <f t="shared" si="6"/>
        <v>380514000</v>
      </c>
      <c r="Q125" s="4"/>
      <c r="R125" s="4"/>
      <c r="S125" s="4"/>
      <c r="T125" s="4"/>
      <c r="U125" s="4"/>
      <c r="V125" s="4"/>
    </row>
    <row r="126">
      <c r="A126" s="25" t="s">
        <v>741</v>
      </c>
      <c r="B126" s="22" t="s">
        <v>742</v>
      </c>
      <c r="C126" s="15" t="s">
        <v>743</v>
      </c>
      <c r="D126" s="15" t="s">
        <v>744</v>
      </c>
      <c r="E126" s="15" t="s">
        <v>745</v>
      </c>
      <c r="F126" s="15" t="s">
        <v>746</v>
      </c>
      <c r="G126" s="16">
        <v>5.01148E8</v>
      </c>
      <c r="H126" s="10"/>
      <c r="I126" s="26"/>
      <c r="J126" s="18">
        <v>45107.0</v>
      </c>
      <c r="K126" s="19">
        <f t="shared" ref="K126:M126" si="128">value(substitute(B126,".","")) / 1000000</f>
        <v>41.68</v>
      </c>
      <c r="L126" s="19">
        <f t="shared" si="128"/>
        <v>42.549999</v>
      </c>
      <c r="M126" s="19">
        <f t="shared" si="128"/>
        <v>41.500999</v>
      </c>
      <c r="N126" s="19">
        <f t="shared" si="4"/>
        <v>42.301998</v>
      </c>
      <c r="O126" s="19">
        <f t="shared" si="5"/>
        <v>42.289337</v>
      </c>
      <c r="P126" s="20">
        <f t="shared" si="6"/>
        <v>501148000</v>
      </c>
      <c r="Q126" s="4"/>
      <c r="R126" s="4"/>
      <c r="S126" s="4"/>
      <c r="T126" s="4"/>
      <c r="U126" s="4"/>
      <c r="V126" s="4"/>
    </row>
    <row r="127">
      <c r="A127" s="25" t="s">
        <v>747</v>
      </c>
      <c r="B127" s="22" t="s">
        <v>748</v>
      </c>
      <c r="C127" s="15" t="s">
        <v>749</v>
      </c>
      <c r="D127" s="15" t="s">
        <v>750</v>
      </c>
      <c r="E127" s="15" t="s">
        <v>751</v>
      </c>
      <c r="F127" s="15" t="s">
        <v>752</v>
      </c>
      <c r="G127" s="16">
        <v>1.98209E8</v>
      </c>
      <c r="H127" s="10"/>
      <c r="I127" s="17" t="s">
        <v>753</v>
      </c>
      <c r="J127" s="18">
        <v>45110.0</v>
      </c>
      <c r="K127" s="19">
        <f t="shared" ref="K127:M127" si="129">value(substitute(B127,".","")) / 1000000</f>
        <v>42.516998</v>
      </c>
      <c r="L127" s="19">
        <f t="shared" si="129"/>
        <v>42.897999</v>
      </c>
      <c r="M127" s="19">
        <f t="shared" si="129"/>
        <v>42.202</v>
      </c>
      <c r="N127" s="19">
        <f t="shared" si="4"/>
        <v>42.412998</v>
      </c>
      <c r="O127" s="19">
        <f t="shared" si="5"/>
        <v>42.400307</v>
      </c>
      <c r="P127" s="20">
        <f t="shared" si="6"/>
        <v>198209000</v>
      </c>
      <c r="Q127" s="4"/>
      <c r="R127" s="4"/>
      <c r="S127" s="4"/>
      <c r="T127" s="4"/>
      <c r="U127" s="4"/>
      <c r="V127" s="4"/>
    </row>
    <row r="128">
      <c r="A128" s="25" t="s">
        <v>754</v>
      </c>
      <c r="B128" s="22" t="s">
        <v>755</v>
      </c>
      <c r="C128" s="15" t="s">
        <v>756</v>
      </c>
      <c r="D128" s="15" t="s">
        <v>757</v>
      </c>
      <c r="E128" s="15" t="s">
        <v>758</v>
      </c>
      <c r="F128" s="15" t="s">
        <v>759</v>
      </c>
      <c r="G128" s="16">
        <v>3.23618E8</v>
      </c>
      <c r="H128" s="10"/>
      <c r="I128" s="23"/>
      <c r="J128" s="18">
        <v>45112.0</v>
      </c>
      <c r="K128" s="19">
        <f t="shared" ref="K128:M128" si="130">value(substitute(B128,".","")) / 1000000</f>
        <v>42.134998</v>
      </c>
      <c r="L128" s="19">
        <f t="shared" si="130"/>
        <v>43.176998</v>
      </c>
      <c r="M128" s="19">
        <f t="shared" si="130"/>
        <v>42.084999</v>
      </c>
      <c r="N128" s="19">
        <f t="shared" si="4"/>
        <v>42.317001</v>
      </c>
      <c r="O128" s="19">
        <f t="shared" si="5"/>
        <v>42.304337</v>
      </c>
      <c r="P128" s="20">
        <f t="shared" si="6"/>
        <v>323618000</v>
      </c>
      <c r="Q128" s="4"/>
      <c r="R128" s="4"/>
      <c r="S128" s="4"/>
      <c r="T128" s="4"/>
      <c r="U128" s="4"/>
      <c r="V128" s="4"/>
    </row>
    <row r="129">
      <c r="A129" s="25" t="s">
        <v>760</v>
      </c>
      <c r="B129" s="22" t="s">
        <v>761</v>
      </c>
      <c r="C129" s="15" t="s">
        <v>762</v>
      </c>
      <c r="D129" s="15" t="s">
        <v>763</v>
      </c>
      <c r="E129" s="15" t="s">
        <v>764</v>
      </c>
      <c r="F129" s="15" t="s">
        <v>765</v>
      </c>
      <c r="G129" s="16">
        <v>3.03582E8</v>
      </c>
      <c r="H129" s="10"/>
      <c r="I129" s="23"/>
      <c r="J129" s="18">
        <v>45113.0</v>
      </c>
      <c r="K129" s="19">
        <f t="shared" ref="K129:M129" si="131">value(substitute(B129,".","")) / 1000000</f>
        <v>41.844002</v>
      </c>
      <c r="L129" s="19">
        <f t="shared" si="131"/>
        <v>42.179001</v>
      </c>
      <c r="M129" s="19">
        <f t="shared" si="131"/>
        <v>41.346001</v>
      </c>
      <c r="N129" s="19">
        <f t="shared" si="4"/>
        <v>42.103001</v>
      </c>
      <c r="O129" s="19">
        <f t="shared" si="5"/>
        <v>42.090397</v>
      </c>
      <c r="P129" s="20">
        <f t="shared" si="6"/>
        <v>303582000</v>
      </c>
      <c r="Q129" s="4"/>
      <c r="R129" s="4"/>
      <c r="S129" s="4"/>
      <c r="T129" s="4"/>
      <c r="U129" s="4"/>
      <c r="V129" s="4"/>
    </row>
    <row r="130">
      <c r="A130" s="25" t="s">
        <v>766</v>
      </c>
      <c r="B130" s="22" t="s">
        <v>767</v>
      </c>
      <c r="C130" s="15" t="s">
        <v>768</v>
      </c>
      <c r="D130" s="15" t="s">
        <v>769</v>
      </c>
      <c r="E130" s="15" t="s">
        <v>770</v>
      </c>
      <c r="F130" s="15" t="s">
        <v>771</v>
      </c>
      <c r="G130" s="16">
        <v>3.55881E8</v>
      </c>
      <c r="H130" s="10"/>
      <c r="I130" s="23"/>
      <c r="J130" s="18">
        <v>45114.0</v>
      </c>
      <c r="K130" s="19">
        <f t="shared" ref="K130:M130" si="132">value(substitute(B130,".","")) / 1000000</f>
        <v>42.321999</v>
      </c>
      <c r="L130" s="19">
        <f t="shared" si="132"/>
        <v>43.214001</v>
      </c>
      <c r="M130" s="19">
        <f t="shared" si="132"/>
        <v>42.18</v>
      </c>
      <c r="N130" s="19">
        <f t="shared" si="4"/>
        <v>42.502998</v>
      </c>
      <c r="O130" s="19">
        <f t="shared" si="5"/>
        <v>42.490276</v>
      </c>
      <c r="P130" s="20">
        <f t="shared" si="6"/>
        <v>355881000</v>
      </c>
      <c r="Q130" s="4"/>
      <c r="R130" s="4"/>
      <c r="S130" s="4"/>
      <c r="T130" s="4"/>
      <c r="U130" s="4"/>
      <c r="V130" s="4"/>
    </row>
    <row r="131">
      <c r="A131" s="25" t="s">
        <v>772</v>
      </c>
      <c r="B131" s="22" t="s">
        <v>773</v>
      </c>
      <c r="C131" s="15" t="s">
        <v>774</v>
      </c>
      <c r="D131" s="15" t="s">
        <v>775</v>
      </c>
      <c r="E131" s="15" t="s">
        <v>769</v>
      </c>
      <c r="F131" s="15" t="s">
        <v>776</v>
      </c>
      <c r="G131" s="16">
        <v>3.53908E8</v>
      </c>
      <c r="H131" s="10"/>
      <c r="I131" s="23"/>
      <c r="J131" s="18">
        <v>45117.0</v>
      </c>
      <c r="K131" s="19">
        <f t="shared" ref="K131:M131" si="133">value(substitute(B131,".","")) / 1000000</f>
        <v>42.657001</v>
      </c>
      <c r="L131" s="19">
        <f t="shared" si="133"/>
        <v>42.811001</v>
      </c>
      <c r="M131" s="19">
        <f t="shared" si="133"/>
        <v>41.648998</v>
      </c>
      <c r="N131" s="19">
        <f t="shared" si="4"/>
        <v>42.18</v>
      </c>
      <c r="O131" s="19">
        <f t="shared" si="5"/>
        <v>42.167374</v>
      </c>
      <c r="P131" s="20">
        <f t="shared" si="6"/>
        <v>353908000</v>
      </c>
      <c r="Q131" s="4"/>
      <c r="R131" s="4"/>
      <c r="S131" s="4"/>
      <c r="T131" s="4"/>
      <c r="U131" s="4"/>
      <c r="V131" s="4"/>
    </row>
    <row r="132">
      <c r="A132" s="25" t="s">
        <v>777</v>
      </c>
      <c r="B132" s="22" t="s">
        <v>778</v>
      </c>
      <c r="C132" s="15" t="s">
        <v>779</v>
      </c>
      <c r="D132" s="15" t="s">
        <v>780</v>
      </c>
      <c r="E132" s="15" t="s">
        <v>781</v>
      </c>
      <c r="F132" s="15" t="s">
        <v>782</v>
      </c>
      <c r="G132" s="16">
        <v>2.98244E8</v>
      </c>
      <c r="H132" s="10"/>
      <c r="I132" s="23"/>
      <c r="J132" s="18">
        <v>45118.0</v>
      </c>
      <c r="K132" s="19">
        <f t="shared" ref="K132:M132" si="134">value(substitute(B132,".","")) / 1000000</f>
        <v>42.480999</v>
      </c>
      <c r="L132" s="19">
        <f t="shared" si="134"/>
        <v>42.757999</v>
      </c>
      <c r="M132" s="19">
        <f t="shared" si="134"/>
        <v>42.067001</v>
      </c>
      <c r="N132" s="19">
        <f t="shared" si="4"/>
        <v>42.404999</v>
      </c>
      <c r="O132" s="19">
        <f t="shared" si="5"/>
        <v>42.392307</v>
      </c>
      <c r="P132" s="20">
        <f t="shared" si="6"/>
        <v>298244000</v>
      </c>
      <c r="Q132" s="4"/>
      <c r="R132" s="4"/>
      <c r="S132" s="4"/>
      <c r="T132" s="4"/>
      <c r="U132" s="4"/>
      <c r="V132" s="4"/>
    </row>
    <row r="133">
      <c r="A133" s="25" t="s">
        <v>783</v>
      </c>
      <c r="B133" s="22" t="s">
        <v>784</v>
      </c>
      <c r="C133" s="15" t="s">
        <v>785</v>
      </c>
      <c r="D133" s="15" t="s">
        <v>786</v>
      </c>
      <c r="E133" s="15" t="s">
        <v>787</v>
      </c>
      <c r="F133" s="15" t="s">
        <v>788</v>
      </c>
      <c r="G133" s="16">
        <v>4.81277E8</v>
      </c>
      <c r="H133" s="10"/>
      <c r="I133" s="23"/>
      <c r="J133" s="18">
        <v>45119.0</v>
      </c>
      <c r="K133" s="19">
        <f t="shared" ref="K133:M133" si="135">value(substitute(B133,".","")) / 1000000</f>
        <v>43.033001</v>
      </c>
      <c r="L133" s="19">
        <f t="shared" si="135"/>
        <v>43.935001</v>
      </c>
      <c r="M133" s="19">
        <f t="shared" si="135"/>
        <v>42.777</v>
      </c>
      <c r="N133" s="19">
        <f t="shared" si="4"/>
        <v>43.902</v>
      </c>
      <c r="O133" s="19">
        <f t="shared" si="5"/>
        <v>43.888859</v>
      </c>
      <c r="P133" s="20">
        <f t="shared" si="6"/>
        <v>481277000</v>
      </c>
      <c r="Q133" s="4"/>
      <c r="R133" s="4"/>
      <c r="S133" s="4"/>
      <c r="T133" s="4"/>
      <c r="U133" s="4"/>
      <c r="V133" s="4"/>
    </row>
    <row r="134">
      <c r="A134" s="25" t="s">
        <v>789</v>
      </c>
      <c r="B134" s="22" t="s">
        <v>790</v>
      </c>
      <c r="C134" s="15" t="s">
        <v>791</v>
      </c>
      <c r="D134" s="15" t="s">
        <v>792</v>
      </c>
      <c r="E134" s="15" t="s">
        <v>793</v>
      </c>
      <c r="F134" s="15" t="s">
        <v>794</v>
      </c>
      <c r="G134" s="16">
        <v>4.78204E8</v>
      </c>
      <c r="H134" s="10"/>
      <c r="I134" s="23"/>
      <c r="J134" s="18">
        <v>45120.0</v>
      </c>
      <c r="K134" s="19">
        <f t="shared" ref="K134:M134" si="136">value(substitute(B134,".","")) / 1000000</f>
        <v>44.518002</v>
      </c>
      <c r="L134" s="19">
        <f t="shared" si="136"/>
        <v>46.154999</v>
      </c>
      <c r="M134" s="19">
        <f t="shared" si="136"/>
        <v>44.492001</v>
      </c>
      <c r="N134" s="19">
        <f t="shared" si="4"/>
        <v>45.977001</v>
      </c>
      <c r="O134" s="19">
        <f t="shared" si="5"/>
        <v>45.963238</v>
      </c>
      <c r="P134" s="20">
        <f t="shared" si="6"/>
        <v>478204000</v>
      </c>
      <c r="Q134" s="4"/>
      <c r="R134" s="4"/>
      <c r="S134" s="4"/>
      <c r="T134" s="4"/>
      <c r="U134" s="4"/>
      <c r="V134" s="4"/>
    </row>
    <row r="135">
      <c r="A135" s="25" t="s">
        <v>795</v>
      </c>
      <c r="B135" s="22" t="s">
        <v>796</v>
      </c>
      <c r="C135" s="15" t="s">
        <v>797</v>
      </c>
      <c r="D135" s="15" t="s">
        <v>798</v>
      </c>
      <c r="E135" s="15" t="s">
        <v>799</v>
      </c>
      <c r="F135" s="15" t="s">
        <v>800</v>
      </c>
      <c r="G135" s="16">
        <v>7.72075E8</v>
      </c>
      <c r="H135" s="10"/>
      <c r="I135" s="23"/>
      <c r="J135" s="18">
        <v>45121.0</v>
      </c>
      <c r="K135" s="19">
        <f t="shared" ref="K135:M135" si="137">value(substitute(B135,".","")) / 1000000</f>
        <v>46.583</v>
      </c>
      <c r="L135" s="19">
        <f t="shared" si="137"/>
        <v>48.088001</v>
      </c>
      <c r="M135" s="19">
        <f t="shared" si="137"/>
        <v>45.060001</v>
      </c>
      <c r="N135" s="19">
        <f t="shared" si="4"/>
        <v>45.469002</v>
      </c>
      <c r="O135" s="19">
        <f t="shared" si="5"/>
        <v>45.455391</v>
      </c>
      <c r="P135" s="20">
        <f t="shared" si="6"/>
        <v>772075000</v>
      </c>
      <c r="Q135" s="4"/>
      <c r="R135" s="4"/>
      <c r="S135" s="4"/>
      <c r="T135" s="4"/>
      <c r="U135" s="4"/>
      <c r="V135" s="4"/>
    </row>
    <row r="136">
      <c r="A136" s="25" t="s">
        <v>801</v>
      </c>
      <c r="B136" s="22" t="s">
        <v>802</v>
      </c>
      <c r="C136" s="15" t="s">
        <v>803</v>
      </c>
      <c r="D136" s="15" t="s">
        <v>804</v>
      </c>
      <c r="E136" s="15" t="s">
        <v>805</v>
      </c>
      <c r="F136" s="15" t="s">
        <v>806</v>
      </c>
      <c r="G136" s="16">
        <v>5.10488E8</v>
      </c>
      <c r="H136" s="10"/>
      <c r="I136" s="23"/>
      <c r="J136" s="18">
        <v>45124.0</v>
      </c>
      <c r="K136" s="19">
        <f t="shared" ref="K136:M136" si="138">value(substitute(B136,".","")) / 1000000</f>
        <v>46.289001</v>
      </c>
      <c r="L136" s="19">
        <f t="shared" si="138"/>
        <v>46.495998</v>
      </c>
      <c r="M136" s="19">
        <f t="shared" si="138"/>
        <v>45.262001</v>
      </c>
      <c r="N136" s="19">
        <f t="shared" si="4"/>
        <v>46.460999</v>
      </c>
      <c r="O136" s="19">
        <f t="shared" si="5"/>
        <v>46.447094</v>
      </c>
      <c r="P136" s="20">
        <f t="shared" si="6"/>
        <v>510488000</v>
      </c>
      <c r="Q136" s="4"/>
      <c r="R136" s="4"/>
      <c r="S136" s="4"/>
      <c r="T136" s="4"/>
      <c r="U136" s="4"/>
      <c r="V136" s="4"/>
    </row>
    <row r="137">
      <c r="A137" s="25" t="s">
        <v>807</v>
      </c>
      <c r="B137" s="22" t="s">
        <v>808</v>
      </c>
      <c r="C137" s="15" t="s">
        <v>809</v>
      </c>
      <c r="D137" s="15" t="s">
        <v>810</v>
      </c>
      <c r="E137" s="15" t="s">
        <v>811</v>
      </c>
      <c r="F137" s="15" t="s">
        <v>812</v>
      </c>
      <c r="G137" s="16">
        <v>5.69164E8</v>
      </c>
      <c r="H137" s="10"/>
      <c r="I137" s="23"/>
      <c r="J137" s="18">
        <v>45125.0</v>
      </c>
      <c r="K137" s="19">
        <f t="shared" ref="K137:M137" si="139">value(substitute(B137,".","")) / 1000000</f>
        <v>46.701</v>
      </c>
      <c r="L137" s="19">
        <f t="shared" si="139"/>
        <v>47.896</v>
      </c>
      <c r="M137" s="19">
        <f t="shared" si="139"/>
        <v>45.734001</v>
      </c>
      <c r="N137" s="19">
        <f t="shared" si="4"/>
        <v>47.493999</v>
      </c>
      <c r="O137" s="19">
        <f t="shared" si="5"/>
        <v>47.479786</v>
      </c>
      <c r="P137" s="20">
        <f t="shared" si="6"/>
        <v>569164000</v>
      </c>
      <c r="Q137" s="4"/>
      <c r="R137" s="4"/>
      <c r="S137" s="4"/>
      <c r="T137" s="4"/>
      <c r="U137" s="4"/>
      <c r="V137" s="4"/>
    </row>
    <row r="138">
      <c r="A138" s="25" t="s">
        <v>813</v>
      </c>
      <c r="B138" s="22" t="s">
        <v>814</v>
      </c>
      <c r="C138" s="15" t="s">
        <v>815</v>
      </c>
      <c r="D138" s="15" t="s">
        <v>816</v>
      </c>
      <c r="E138" s="15" t="s">
        <v>817</v>
      </c>
      <c r="F138" s="15" t="s">
        <v>818</v>
      </c>
      <c r="G138" s="16">
        <v>4.27502E8</v>
      </c>
      <c r="H138" s="10"/>
      <c r="I138" s="23"/>
      <c r="J138" s="18">
        <v>45126.0</v>
      </c>
      <c r="K138" s="19">
        <f t="shared" ref="K138:M138" si="140">value(substitute(B138,".","")) / 1000000</f>
        <v>47.464001</v>
      </c>
      <c r="L138" s="19">
        <f t="shared" si="140"/>
        <v>47.818001</v>
      </c>
      <c r="M138" s="19">
        <f t="shared" si="140"/>
        <v>46.742001</v>
      </c>
      <c r="N138" s="19">
        <f t="shared" si="4"/>
        <v>47.077</v>
      </c>
      <c r="O138" s="19">
        <f t="shared" si="5"/>
        <v>47.062908</v>
      </c>
      <c r="P138" s="20">
        <f t="shared" si="6"/>
        <v>427502000</v>
      </c>
      <c r="Q138" s="4"/>
      <c r="R138" s="4"/>
      <c r="S138" s="4"/>
      <c r="T138" s="4"/>
      <c r="U138" s="4"/>
      <c r="V138" s="4"/>
    </row>
    <row r="139">
      <c r="A139" s="25" t="s">
        <v>819</v>
      </c>
      <c r="B139" s="22" t="s">
        <v>820</v>
      </c>
      <c r="C139" s="15" t="s">
        <v>821</v>
      </c>
      <c r="D139" s="15" t="s">
        <v>822</v>
      </c>
      <c r="E139" s="15" t="s">
        <v>823</v>
      </c>
      <c r="F139" s="15" t="s">
        <v>824</v>
      </c>
      <c r="G139" s="16">
        <v>5.37865E8</v>
      </c>
      <c r="H139" s="10"/>
      <c r="I139" s="23"/>
      <c r="J139" s="18">
        <v>45127.0</v>
      </c>
      <c r="K139" s="19">
        <f t="shared" ref="K139:M139" si="141">value(substitute(B139,".","")) / 1000000</f>
        <v>46.507</v>
      </c>
      <c r="L139" s="19">
        <f t="shared" si="141"/>
        <v>47.087002</v>
      </c>
      <c r="M139" s="19">
        <f t="shared" si="141"/>
        <v>45.062</v>
      </c>
      <c r="N139" s="19">
        <f t="shared" si="4"/>
        <v>45.52</v>
      </c>
      <c r="O139" s="19">
        <f t="shared" si="5"/>
        <v>45.506374</v>
      </c>
      <c r="P139" s="20">
        <f t="shared" si="6"/>
        <v>537865000</v>
      </c>
      <c r="Q139" s="4"/>
      <c r="R139" s="4"/>
      <c r="S139" s="4"/>
      <c r="T139" s="4"/>
      <c r="U139" s="4"/>
      <c r="V139" s="4"/>
    </row>
    <row r="140">
      <c r="A140" s="25" t="s">
        <v>825</v>
      </c>
      <c r="B140" s="22" t="s">
        <v>826</v>
      </c>
      <c r="C140" s="15" t="s">
        <v>827</v>
      </c>
      <c r="D140" s="15" t="s">
        <v>828</v>
      </c>
      <c r="E140" s="15" t="s">
        <v>829</v>
      </c>
      <c r="F140" s="15" t="s">
        <v>830</v>
      </c>
      <c r="G140" s="16">
        <v>9.63769E8</v>
      </c>
      <c r="H140" s="10"/>
      <c r="I140" s="23"/>
      <c r="J140" s="28">
        <v>45128.0</v>
      </c>
      <c r="K140" s="19">
        <f t="shared" ref="K140:M140" si="142">value(substitute(B140,".","")) / 1000000</f>
        <v>45.787998</v>
      </c>
      <c r="L140" s="19">
        <f t="shared" si="142"/>
        <v>45.866001</v>
      </c>
      <c r="M140" s="19">
        <f t="shared" si="142"/>
        <v>44.099998</v>
      </c>
      <c r="N140" s="19">
        <f t="shared" si="4"/>
        <v>44.308998</v>
      </c>
      <c r="O140" s="19">
        <f t="shared" si="5"/>
        <v>44.295734</v>
      </c>
      <c r="P140" s="20">
        <f t="shared" si="6"/>
        <v>963769000</v>
      </c>
      <c r="Q140" s="4"/>
      <c r="R140" s="4"/>
      <c r="S140" s="4"/>
      <c r="T140" s="4"/>
      <c r="U140" s="4"/>
      <c r="V140" s="4"/>
    </row>
    <row r="141">
      <c r="A141" s="25" t="s">
        <v>831</v>
      </c>
      <c r="B141" s="22" t="s">
        <v>832</v>
      </c>
      <c r="C141" s="15" t="s">
        <v>833</v>
      </c>
      <c r="D141" s="15" t="s">
        <v>834</v>
      </c>
      <c r="E141" s="15" t="s">
        <v>835</v>
      </c>
      <c r="F141" s="15" t="s">
        <v>836</v>
      </c>
      <c r="G141" s="16">
        <v>3.82516E8</v>
      </c>
      <c r="H141" s="10"/>
      <c r="I141" s="23"/>
      <c r="J141" s="18">
        <v>45131.0</v>
      </c>
      <c r="K141" s="19">
        <f t="shared" ref="K141:M141" si="143">value(substitute(B141,".","")) / 1000000</f>
        <v>44.730999</v>
      </c>
      <c r="L141" s="19">
        <f t="shared" si="143"/>
        <v>45.109001</v>
      </c>
      <c r="M141" s="19">
        <f t="shared" si="143"/>
        <v>44.040001</v>
      </c>
      <c r="N141" s="19">
        <f t="shared" si="4"/>
        <v>44.612</v>
      </c>
      <c r="O141" s="19">
        <f t="shared" si="5"/>
        <v>44.598648</v>
      </c>
      <c r="P141" s="20">
        <f t="shared" si="6"/>
        <v>382516000</v>
      </c>
      <c r="Q141" s="4"/>
      <c r="R141" s="4"/>
      <c r="S141" s="4"/>
      <c r="T141" s="4"/>
      <c r="U141" s="4"/>
      <c r="V141" s="4"/>
    </row>
    <row r="142">
      <c r="A142" s="25" t="s">
        <v>837</v>
      </c>
      <c r="B142" s="22" t="s">
        <v>838</v>
      </c>
      <c r="C142" s="15" t="s">
        <v>839</v>
      </c>
      <c r="D142" s="15" t="s">
        <v>840</v>
      </c>
      <c r="E142" s="15" t="s">
        <v>841</v>
      </c>
      <c r="F142" s="15" t="s">
        <v>842</v>
      </c>
      <c r="G142" s="16">
        <v>3.48081E8</v>
      </c>
      <c r="H142" s="10"/>
      <c r="I142" s="23"/>
      <c r="J142" s="18">
        <v>45132.0</v>
      </c>
      <c r="K142" s="19">
        <f t="shared" ref="K142:M142" si="144">value(substitute(B142,".","")) / 1000000</f>
        <v>44.941002</v>
      </c>
      <c r="L142" s="19">
        <f t="shared" si="144"/>
        <v>46.182999</v>
      </c>
      <c r="M142" s="19">
        <f t="shared" si="144"/>
        <v>44.923</v>
      </c>
      <c r="N142" s="19">
        <f t="shared" si="4"/>
        <v>45.679001</v>
      </c>
      <c r="O142" s="19">
        <f t="shared" si="5"/>
        <v>45.665325</v>
      </c>
      <c r="P142" s="20">
        <f t="shared" si="6"/>
        <v>348081000</v>
      </c>
      <c r="Q142" s="4"/>
      <c r="R142" s="4"/>
      <c r="S142" s="4"/>
      <c r="T142" s="4"/>
      <c r="U142" s="4"/>
      <c r="V142" s="4"/>
    </row>
    <row r="143">
      <c r="A143" s="25" t="s">
        <v>843</v>
      </c>
      <c r="B143" s="22" t="s">
        <v>844</v>
      </c>
      <c r="C143" s="15" t="s">
        <v>845</v>
      </c>
      <c r="D143" s="15" t="s">
        <v>846</v>
      </c>
      <c r="E143" s="15" t="s">
        <v>847</v>
      </c>
      <c r="F143" s="15" t="s">
        <v>848</v>
      </c>
      <c r="G143" s="16">
        <v>3.64237E8</v>
      </c>
      <c r="H143" s="10"/>
      <c r="I143" s="23"/>
      <c r="J143" s="18">
        <v>45133.0</v>
      </c>
      <c r="K143" s="19">
        <f t="shared" ref="K143:M143" si="145">value(substitute(B143,".","")) / 1000000</f>
        <v>46.021</v>
      </c>
      <c r="L143" s="19">
        <f t="shared" si="145"/>
        <v>46.053001</v>
      </c>
      <c r="M143" s="19">
        <f t="shared" si="145"/>
        <v>44.630001</v>
      </c>
      <c r="N143" s="19">
        <f t="shared" si="4"/>
        <v>45.452</v>
      </c>
      <c r="O143" s="19">
        <f t="shared" si="5"/>
        <v>45.438396</v>
      </c>
      <c r="P143" s="20">
        <f t="shared" si="6"/>
        <v>364237000</v>
      </c>
      <c r="Q143" s="4"/>
      <c r="R143" s="4"/>
      <c r="S143" s="4"/>
      <c r="T143" s="4"/>
      <c r="U143" s="4"/>
      <c r="V143" s="4"/>
    </row>
    <row r="144">
      <c r="A144" s="25" t="s">
        <v>849</v>
      </c>
      <c r="B144" s="22" t="s">
        <v>850</v>
      </c>
      <c r="C144" s="15" t="s">
        <v>851</v>
      </c>
      <c r="D144" s="15" t="s">
        <v>852</v>
      </c>
      <c r="E144" s="15" t="s">
        <v>853</v>
      </c>
      <c r="F144" s="15" t="s">
        <v>854</v>
      </c>
      <c r="G144" s="16">
        <v>4.55976E8</v>
      </c>
      <c r="H144" s="10"/>
      <c r="I144" s="23"/>
      <c r="J144" s="18">
        <v>45134.0</v>
      </c>
      <c r="K144" s="19">
        <f t="shared" ref="K144:M144" si="146">value(substitute(B144,".","")) / 1000000</f>
        <v>46.519001</v>
      </c>
      <c r="L144" s="19">
        <f t="shared" si="146"/>
        <v>47.395</v>
      </c>
      <c r="M144" s="19">
        <f t="shared" si="146"/>
        <v>45.75</v>
      </c>
      <c r="N144" s="19">
        <f t="shared" si="4"/>
        <v>45.900002</v>
      </c>
      <c r="O144" s="19">
        <f t="shared" si="5"/>
        <v>45.886265</v>
      </c>
      <c r="P144" s="20">
        <f t="shared" si="6"/>
        <v>455976000</v>
      </c>
      <c r="Q144" s="4"/>
      <c r="R144" s="4"/>
      <c r="S144" s="4"/>
      <c r="T144" s="4"/>
      <c r="U144" s="4"/>
      <c r="V144" s="4"/>
    </row>
    <row r="145">
      <c r="A145" s="25" t="s">
        <v>855</v>
      </c>
      <c r="B145" s="22" t="s">
        <v>856</v>
      </c>
      <c r="C145" s="15" t="s">
        <v>857</v>
      </c>
      <c r="D145" s="15" t="s">
        <v>858</v>
      </c>
      <c r="E145" s="15" t="s">
        <v>859</v>
      </c>
      <c r="F145" s="15" t="s">
        <v>860</v>
      </c>
      <c r="G145" s="16">
        <v>3.31194E8</v>
      </c>
      <c r="H145" s="10"/>
      <c r="I145" s="23"/>
      <c r="J145" s="18">
        <v>45135.0</v>
      </c>
      <c r="K145" s="19">
        <f t="shared" ref="K145:M145" si="147">value(substitute(B145,".","")) / 1000000</f>
        <v>46.667999</v>
      </c>
      <c r="L145" s="19">
        <f t="shared" si="147"/>
        <v>47.027</v>
      </c>
      <c r="M145" s="19">
        <f t="shared" si="147"/>
        <v>46.381001</v>
      </c>
      <c r="N145" s="19">
        <f t="shared" si="4"/>
        <v>46.75</v>
      </c>
      <c r="O145" s="19">
        <f t="shared" si="5"/>
        <v>46.736008</v>
      </c>
      <c r="P145" s="20">
        <f t="shared" si="6"/>
        <v>331194000</v>
      </c>
      <c r="Q145" s="4"/>
      <c r="R145" s="4"/>
      <c r="S145" s="4"/>
      <c r="T145" s="4"/>
      <c r="U145" s="4"/>
      <c r="V145" s="4"/>
    </row>
    <row r="146">
      <c r="A146" s="25" t="s">
        <v>861</v>
      </c>
      <c r="B146" s="22" t="s">
        <v>862</v>
      </c>
      <c r="C146" s="15" t="s">
        <v>863</v>
      </c>
      <c r="D146" s="15" t="s">
        <v>864</v>
      </c>
      <c r="E146" s="15" t="s">
        <v>865</v>
      </c>
      <c r="F146" s="15" t="s">
        <v>866</v>
      </c>
      <c r="G146" s="16">
        <v>2.51055E8</v>
      </c>
      <c r="H146" s="10"/>
      <c r="I146" s="26"/>
      <c r="J146" s="18">
        <v>45138.0</v>
      </c>
      <c r="K146" s="19">
        <f t="shared" ref="K146:M146" si="148">value(substitute(B146,".","")) / 1000000</f>
        <v>46.754002</v>
      </c>
      <c r="L146" s="19">
        <f t="shared" si="148"/>
        <v>47.130001</v>
      </c>
      <c r="M146" s="19">
        <f t="shared" si="148"/>
        <v>46.506001</v>
      </c>
      <c r="N146" s="19">
        <f t="shared" si="4"/>
        <v>46.729</v>
      </c>
      <c r="O146" s="19">
        <f t="shared" si="5"/>
        <v>46.715015</v>
      </c>
      <c r="P146" s="20">
        <f t="shared" si="6"/>
        <v>251055000</v>
      </c>
      <c r="Q146" s="4"/>
      <c r="R146" s="4"/>
      <c r="S146" s="4"/>
      <c r="T146" s="4"/>
      <c r="U146" s="4"/>
      <c r="V146" s="4"/>
    </row>
    <row r="147">
      <c r="A147" s="25" t="s">
        <v>867</v>
      </c>
      <c r="B147" s="22" t="s">
        <v>868</v>
      </c>
      <c r="C147" s="15" t="s">
        <v>869</v>
      </c>
      <c r="D147" s="15" t="s">
        <v>870</v>
      </c>
      <c r="E147" s="15" t="s">
        <v>820</v>
      </c>
      <c r="F147" s="15" t="s">
        <v>871</v>
      </c>
      <c r="G147" s="16">
        <v>2.37858E8</v>
      </c>
      <c r="H147" s="10"/>
      <c r="I147" s="17" t="s">
        <v>872</v>
      </c>
      <c r="J147" s="18">
        <v>45139.0</v>
      </c>
      <c r="K147" s="19">
        <f t="shared" ref="K147:M147" si="149">value(substitute(B147,".","")) / 1000000</f>
        <v>46.459999</v>
      </c>
      <c r="L147" s="19">
        <f t="shared" si="149"/>
        <v>46.900002</v>
      </c>
      <c r="M147" s="19">
        <f t="shared" si="149"/>
        <v>46.027</v>
      </c>
      <c r="N147" s="19">
        <f t="shared" si="4"/>
        <v>46.507</v>
      </c>
      <c r="O147" s="19">
        <f t="shared" si="5"/>
        <v>46.49308</v>
      </c>
      <c r="P147" s="20">
        <f t="shared" si="6"/>
        <v>237858000</v>
      </c>
      <c r="Q147" s="4"/>
      <c r="R147" s="4"/>
      <c r="S147" s="4"/>
      <c r="T147" s="4"/>
      <c r="U147" s="4"/>
      <c r="V147" s="4"/>
    </row>
    <row r="148">
      <c r="A148" s="25" t="s">
        <v>873</v>
      </c>
      <c r="B148" s="22" t="s">
        <v>874</v>
      </c>
      <c r="C148" s="15" t="s">
        <v>875</v>
      </c>
      <c r="D148" s="15" t="s">
        <v>876</v>
      </c>
      <c r="E148" s="15" t="s">
        <v>877</v>
      </c>
      <c r="F148" s="15" t="s">
        <v>878</v>
      </c>
      <c r="G148" s="16">
        <v>5.30142E8</v>
      </c>
      <c r="H148" s="10"/>
      <c r="I148" s="23"/>
      <c r="J148" s="18">
        <v>45140.0</v>
      </c>
      <c r="K148" s="19">
        <f t="shared" ref="K148:M148" si="150">value(substitute(B148,".","")) / 1000000</f>
        <v>45.831001</v>
      </c>
      <c r="L148" s="19">
        <f t="shared" si="150"/>
        <v>45.84</v>
      </c>
      <c r="M148" s="19">
        <f t="shared" si="150"/>
        <v>43.387001</v>
      </c>
      <c r="N148" s="19">
        <f t="shared" si="4"/>
        <v>44.269001</v>
      </c>
      <c r="O148" s="19">
        <f t="shared" si="5"/>
        <v>44.255753</v>
      </c>
      <c r="P148" s="20">
        <f t="shared" si="6"/>
        <v>530142000</v>
      </c>
      <c r="Q148" s="4"/>
      <c r="R148" s="4"/>
      <c r="S148" s="4"/>
      <c r="T148" s="4"/>
      <c r="U148" s="4"/>
      <c r="V148" s="4"/>
    </row>
    <row r="149">
      <c r="A149" s="25" t="s">
        <v>879</v>
      </c>
      <c r="B149" s="22" t="s">
        <v>880</v>
      </c>
      <c r="C149" s="15" t="s">
        <v>881</v>
      </c>
      <c r="D149" s="15" t="s">
        <v>880</v>
      </c>
      <c r="E149" s="15" t="s">
        <v>882</v>
      </c>
      <c r="F149" s="15" t="s">
        <v>883</v>
      </c>
      <c r="G149" s="16">
        <v>3.24176E8</v>
      </c>
      <c r="H149" s="10"/>
      <c r="I149" s="23"/>
      <c r="J149" s="18">
        <v>45141.0</v>
      </c>
      <c r="K149" s="19">
        <f t="shared" ref="K149:M149" si="151">value(substitute(B149,".","")) / 1000000</f>
        <v>43.799999</v>
      </c>
      <c r="L149" s="19">
        <f t="shared" si="151"/>
        <v>45.118</v>
      </c>
      <c r="M149" s="19">
        <f t="shared" si="151"/>
        <v>43.799999</v>
      </c>
      <c r="N149" s="19">
        <f t="shared" si="4"/>
        <v>44.514999</v>
      </c>
      <c r="O149" s="19">
        <f t="shared" si="5"/>
        <v>44.501678</v>
      </c>
      <c r="P149" s="20">
        <f t="shared" si="6"/>
        <v>324176000</v>
      </c>
      <c r="Q149" s="4"/>
      <c r="R149" s="4"/>
      <c r="S149" s="4"/>
      <c r="T149" s="4"/>
      <c r="U149" s="4"/>
      <c r="V149" s="4"/>
    </row>
    <row r="150">
      <c r="A150" s="25" t="s">
        <v>884</v>
      </c>
      <c r="B150" s="22" t="s">
        <v>885</v>
      </c>
      <c r="C150" s="15" t="s">
        <v>886</v>
      </c>
      <c r="D150" s="15" t="s">
        <v>887</v>
      </c>
      <c r="E150" s="15" t="s">
        <v>888</v>
      </c>
      <c r="F150" s="15" t="s">
        <v>889</v>
      </c>
      <c r="G150" s="16">
        <v>3.62666E8</v>
      </c>
      <c r="H150" s="10"/>
      <c r="I150" s="23"/>
      <c r="J150" s="18">
        <v>45142.0</v>
      </c>
      <c r="K150" s="19">
        <f t="shared" ref="K150:M150" si="152">value(substitute(B150,".","")) / 1000000</f>
        <v>44.985001</v>
      </c>
      <c r="L150" s="19">
        <f t="shared" si="152"/>
        <v>45.641998</v>
      </c>
      <c r="M150" s="19">
        <f t="shared" si="152"/>
        <v>44.393002</v>
      </c>
      <c r="N150" s="19">
        <f t="shared" si="4"/>
        <v>44.68</v>
      </c>
      <c r="O150" s="19">
        <f t="shared" si="5"/>
        <v>44.666626</v>
      </c>
      <c r="P150" s="20">
        <f t="shared" si="6"/>
        <v>362666000</v>
      </c>
      <c r="Q150" s="4"/>
      <c r="R150" s="4"/>
      <c r="S150" s="4"/>
      <c r="T150" s="4"/>
      <c r="U150" s="4"/>
      <c r="V150" s="4"/>
    </row>
    <row r="151">
      <c r="A151" s="25" t="s">
        <v>890</v>
      </c>
      <c r="B151" s="22" t="s">
        <v>891</v>
      </c>
      <c r="C151" s="15" t="s">
        <v>892</v>
      </c>
      <c r="D151" s="15" t="s">
        <v>893</v>
      </c>
      <c r="E151" s="15" t="s">
        <v>894</v>
      </c>
      <c r="F151" s="15" t="s">
        <v>895</v>
      </c>
      <c r="G151" s="16">
        <v>3.22154E8</v>
      </c>
      <c r="H151" s="10"/>
      <c r="I151" s="23"/>
      <c r="J151" s="18">
        <v>45145.0</v>
      </c>
      <c r="K151" s="19">
        <f t="shared" ref="K151:M151" si="153">value(substitute(B151,".","")) / 1000000</f>
        <v>45.111</v>
      </c>
      <c r="L151" s="19">
        <f t="shared" si="153"/>
        <v>45.540001</v>
      </c>
      <c r="M151" s="19">
        <f t="shared" si="153"/>
        <v>44.563</v>
      </c>
      <c r="N151" s="19">
        <f t="shared" si="4"/>
        <v>45.417</v>
      </c>
      <c r="O151" s="19">
        <f t="shared" si="5"/>
        <v>45.403404</v>
      </c>
      <c r="P151" s="20">
        <f t="shared" si="6"/>
        <v>322154000</v>
      </c>
      <c r="Q151" s="4"/>
      <c r="R151" s="4"/>
      <c r="S151" s="4"/>
      <c r="T151" s="4"/>
      <c r="U151" s="4"/>
      <c r="V151" s="4"/>
    </row>
    <row r="152">
      <c r="A152" s="25" t="s">
        <v>896</v>
      </c>
      <c r="B152" s="22" t="s">
        <v>897</v>
      </c>
      <c r="C152" s="15" t="s">
        <v>898</v>
      </c>
      <c r="D152" s="15" t="s">
        <v>899</v>
      </c>
      <c r="E152" s="15" t="s">
        <v>900</v>
      </c>
      <c r="F152" s="15" t="s">
        <v>901</v>
      </c>
      <c r="G152" s="16">
        <v>3.53843E8</v>
      </c>
      <c r="H152" s="10"/>
      <c r="I152" s="23"/>
      <c r="J152" s="18">
        <v>45146.0</v>
      </c>
      <c r="K152" s="19">
        <f t="shared" ref="K152:M152" si="154">value(substitute(B152,".","")) / 1000000</f>
        <v>44.853001</v>
      </c>
      <c r="L152" s="19">
        <f t="shared" si="154"/>
        <v>45.242001</v>
      </c>
      <c r="M152" s="19">
        <f t="shared" si="154"/>
        <v>44.056</v>
      </c>
      <c r="N152" s="19">
        <f t="shared" si="4"/>
        <v>44.664001</v>
      </c>
      <c r="O152" s="19">
        <f t="shared" si="5"/>
        <v>44.650635</v>
      </c>
      <c r="P152" s="20">
        <f t="shared" si="6"/>
        <v>353843000</v>
      </c>
      <c r="Q152" s="4"/>
      <c r="R152" s="4"/>
      <c r="S152" s="4"/>
      <c r="T152" s="4"/>
      <c r="U152" s="4"/>
      <c r="V152" s="4"/>
    </row>
    <row r="153">
      <c r="A153" s="25" t="s">
        <v>902</v>
      </c>
      <c r="B153" s="22" t="s">
        <v>903</v>
      </c>
      <c r="C153" s="15" t="s">
        <v>904</v>
      </c>
      <c r="D153" s="15" t="s">
        <v>905</v>
      </c>
      <c r="E153" s="15" t="s">
        <v>906</v>
      </c>
      <c r="F153" s="15" t="s">
        <v>907</v>
      </c>
      <c r="G153" s="16">
        <v>5.86449E8</v>
      </c>
      <c r="H153" s="10"/>
      <c r="I153" s="23"/>
      <c r="J153" s="18">
        <v>45147.0</v>
      </c>
      <c r="K153" s="19">
        <f t="shared" ref="K153:M153" si="155">value(substitute(B153,".","")) / 1000000</f>
        <v>44.273998</v>
      </c>
      <c r="L153" s="19">
        <f t="shared" si="155"/>
        <v>44.312</v>
      </c>
      <c r="M153" s="19">
        <f t="shared" si="155"/>
        <v>42.133999</v>
      </c>
      <c r="N153" s="19">
        <f t="shared" si="4"/>
        <v>42.554001</v>
      </c>
      <c r="O153" s="19">
        <f t="shared" si="5"/>
        <v>42.541264</v>
      </c>
      <c r="P153" s="20">
        <f t="shared" si="6"/>
        <v>586449000</v>
      </c>
      <c r="Q153" s="4"/>
      <c r="R153" s="4"/>
      <c r="S153" s="4"/>
      <c r="T153" s="4"/>
      <c r="U153" s="4"/>
      <c r="V153" s="4"/>
    </row>
    <row r="154">
      <c r="A154" s="25" t="s">
        <v>908</v>
      </c>
      <c r="B154" s="22" t="s">
        <v>909</v>
      </c>
      <c r="C154" s="15" t="s">
        <v>910</v>
      </c>
      <c r="D154" s="15" t="s">
        <v>911</v>
      </c>
      <c r="E154" s="15" t="s">
        <v>912</v>
      </c>
      <c r="F154" s="15" t="s">
        <v>913</v>
      </c>
      <c r="G154" s="16">
        <v>4.92705E8</v>
      </c>
      <c r="H154" s="10"/>
      <c r="I154" s="23"/>
      <c r="J154" s="18">
        <v>45148.0</v>
      </c>
      <c r="K154" s="19">
        <f t="shared" ref="K154:M154" si="156">value(substitute(B154,".","")) / 1000000</f>
        <v>42.16</v>
      </c>
      <c r="L154" s="19">
        <f t="shared" si="156"/>
        <v>43.574001</v>
      </c>
      <c r="M154" s="19">
        <f t="shared" si="156"/>
        <v>41.834999</v>
      </c>
      <c r="N154" s="19">
        <f t="shared" si="4"/>
        <v>42.388</v>
      </c>
      <c r="O154" s="19">
        <f t="shared" si="5"/>
        <v>42.375313</v>
      </c>
      <c r="P154" s="20">
        <f t="shared" si="6"/>
        <v>492705000</v>
      </c>
      <c r="Q154" s="4"/>
      <c r="R154" s="4"/>
      <c r="S154" s="4"/>
      <c r="T154" s="4"/>
      <c r="U154" s="4"/>
      <c r="V154" s="4"/>
    </row>
    <row r="155">
      <c r="A155" s="25" t="s">
        <v>914</v>
      </c>
      <c r="B155" s="22" t="s">
        <v>915</v>
      </c>
      <c r="C155" s="15" t="s">
        <v>916</v>
      </c>
      <c r="D155" s="15" t="s">
        <v>917</v>
      </c>
      <c r="E155" s="15" t="s">
        <v>918</v>
      </c>
      <c r="F155" s="15" t="s">
        <v>919</v>
      </c>
      <c r="G155" s="16">
        <v>5.33085E8</v>
      </c>
      <c r="H155" s="10"/>
      <c r="I155" s="23"/>
      <c r="J155" s="18">
        <v>45149.0</v>
      </c>
      <c r="K155" s="19">
        <f t="shared" ref="K155:M155" si="157">value(substitute(B155,".","")) / 1000000</f>
        <v>41.750999</v>
      </c>
      <c r="L155" s="19">
        <f t="shared" si="157"/>
        <v>42.018002</v>
      </c>
      <c r="M155" s="19">
        <f t="shared" si="157"/>
        <v>40.639</v>
      </c>
      <c r="N155" s="19">
        <f t="shared" si="4"/>
        <v>40.855</v>
      </c>
      <c r="O155" s="19">
        <f t="shared" si="5"/>
        <v>40.84277</v>
      </c>
      <c r="P155" s="20">
        <f t="shared" si="6"/>
        <v>533085000</v>
      </c>
      <c r="Q155" s="4"/>
      <c r="R155" s="4"/>
      <c r="S155" s="4"/>
      <c r="T155" s="4"/>
      <c r="U155" s="4"/>
      <c r="V155" s="4"/>
    </row>
    <row r="156">
      <c r="A156" s="25" t="s">
        <v>920</v>
      </c>
      <c r="B156" s="22" t="s">
        <v>921</v>
      </c>
      <c r="C156" s="15" t="s">
        <v>880</v>
      </c>
      <c r="D156" s="15" t="s">
        <v>922</v>
      </c>
      <c r="E156" s="15" t="s">
        <v>923</v>
      </c>
      <c r="F156" s="15" t="s">
        <v>924</v>
      </c>
      <c r="G156" s="16">
        <v>6.90286E8</v>
      </c>
      <c r="H156" s="10"/>
      <c r="I156" s="23"/>
      <c r="J156" s="18">
        <v>45152.0</v>
      </c>
      <c r="K156" s="19">
        <f t="shared" ref="K156:M156" si="158">value(substitute(B156,".","")) / 1000000</f>
        <v>40.486</v>
      </c>
      <c r="L156" s="19">
        <f t="shared" si="158"/>
        <v>43.799999</v>
      </c>
      <c r="M156" s="19">
        <f t="shared" si="158"/>
        <v>40.311001</v>
      </c>
      <c r="N156" s="19">
        <f t="shared" si="4"/>
        <v>43.752998</v>
      </c>
      <c r="O156" s="19">
        <f t="shared" si="5"/>
        <v>43.739902</v>
      </c>
      <c r="P156" s="20">
        <f t="shared" si="6"/>
        <v>690286000</v>
      </c>
      <c r="Q156" s="4"/>
      <c r="R156" s="4"/>
      <c r="S156" s="4"/>
      <c r="T156" s="4"/>
      <c r="U156" s="4"/>
      <c r="V156" s="4"/>
    </row>
    <row r="157">
      <c r="A157" s="25" t="s">
        <v>925</v>
      </c>
      <c r="B157" s="22" t="s">
        <v>926</v>
      </c>
      <c r="C157" s="15" t="s">
        <v>927</v>
      </c>
      <c r="D157" s="15" t="s">
        <v>928</v>
      </c>
      <c r="E157" s="15" t="s">
        <v>929</v>
      </c>
      <c r="F157" s="15" t="s">
        <v>930</v>
      </c>
      <c r="G157" s="16">
        <v>6.76512E8</v>
      </c>
      <c r="H157" s="10"/>
      <c r="I157" s="23"/>
      <c r="J157" s="18">
        <v>45153.0</v>
      </c>
      <c r="K157" s="19">
        <f t="shared" ref="K157:M157" si="159">value(substitute(B157,".","")) / 1000000</f>
        <v>44.560001</v>
      </c>
      <c r="L157" s="19">
        <f t="shared" si="159"/>
        <v>45.268002</v>
      </c>
      <c r="M157" s="19">
        <f t="shared" si="159"/>
        <v>43.709999</v>
      </c>
      <c r="N157" s="19">
        <f t="shared" si="4"/>
        <v>43.939999</v>
      </c>
      <c r="O157" s="19">
        <f t="shared" si="5"/>
        <v>43.926846</v>
      </c>
      <c r="P157" s="20">
        <f t="shared" si="6"/>
        <v>676512000</v>
      </c>
      <c r="Q157" s="4"/>
      <c r="R157" s="4"/>
      <c r="S157" s="4"/>
      <c r="T157" s="4"/>
      <c r="U157" s="4"/>
      <c r="V157" s="4"/>
    </row>
    <row r="158">
      <c r="A158" s="25" t="s">
        <v>931</v>
      </c>
      <c r="B158" s="22" t="s">
        <v>932</v>
      </c>
      <c r="C158" s="15" t="s">
        <v>933</v>
      </c>
      <c r="D158" s="15" t="s">
        <v>934</v>
      </c>
      <c r="E158" s="15" t="s">
        <v>935</v>
      </c>
      <c r="F158" s="15" t="s">
        <v>936</v>
      </c>
      <c r="G158" s="16">
        <v>5.27451E8</v>
      </c>
      <c r="H158" s="10"/>
      <c r="I158" s="23"/>
      <c r="J158" s="18">
        <v>45154.0</v>
      </c>
      <c r="K158" s="19">
        <f t="shared" ref="K158:M158" si="160">value(substitute(B158,".","")) / 1000000</f>
        <v>44.52</v>
      </c>
      <c r="L158" s="19">
        <f t="shared" si="160"/>
        <v>44.674999</v>
      </c>
      <c r="M158" s="19">
        <f t="shared" si="160"/>
        <v>43.405998</v>
      </c>
      <c r="N158" s="19">
        <f t="shared" si="4"/>
        <v>43.486</v>
      </c>
      <c r="O158" s="19">
        <f t="shared" si="5"/>
        <v>43.472984</v>
      </c>
      <c r="P158" s="20">
        <f t="shared" si="6"/>
        <v>527451000</v>
      </c>
      <c r="Q158" s="4"/>
      <c r="R158" s="4"/>
      <c r="S158" s="4"/>
      <c r="T158" s="4"/>
      <c r="U158" s="4"/>
      <c r="V158" s="4"/>
    </row>
    <row r="159">
      <c r="A159" s="25" t="s">
        <v>937</v>
      </c>
      <c r="B159" s="22" t="s">
        <v>938</v>
      </c>
      <c r="C159" s="15" t="s">
        <v>939</v>
      </c>
      <c r="D159" s="15" t="s">
        <v>940</v>
      </c>
      <c r="E159" s="15" t="s">
        <v>941</v>
      </c>
      <c r="F159" s="15" t="s">
        <v>942</v>
      </c>
      <c r="G159" s="16">
        <v>4.52395E8</v>
      </c>
      <c r="H159" s="10"/>
      <c r="I159" s="23"/>
      <c r="J159" s="18">
        <v>45155.0</v>
      </c>
      <c r="K159" s="19">
        <f t="shared" ref="K159:M159" si="161">value(substitute(B159,".","")) / 1000000</f>
        <v>43.970001</v>
      </c>
      <c r="L159" s="19">
        <f t="shared" si="161"/>
        <v>44.062</v>
      </c>
      <c r="M159" s="19">
        <f t="shared" si="161"/>
        <v>43.000999</v>
      </c>
      <c r="N159" s="19">
        <f t="shared" si="4"/>
        <v>43.344002</v>
      </c>
      <c r="O159" s="19">
        <f t="shared" si="5"/>
        <v>43.331028</v>
      </c>
      <c r="P159" s="20">
        <f t="shared" si="6"/>
        <v>452395000</v>
      </c>
      <c r="Q159" s="4"/>
      <c r="R159" s="4"/>
      <c r="S159" s="4"/>
      <c r="T159" s="4"/>
      <c r="U159" s="4"/>
      <c r="V159" s="4"/>
    </row>
    <row r="160">
      <c r="A160" s="25" t="s">
        <v>943</v>
      </c>
      <c r="B160" s="22" t="s">
        <v>944</v>
      </c>
      <c r="C160" s="15" t="s">
        <v>945</v>
      </c>
      <c r="D160" s="15" t="s">
        <v>946</v>
      </c>
      <c r="E160" s="15" t="s">
        <v>947</v>
      </c>
      <c r="F160" s="15" t="s">
        <v>948</v>
      </c>
      <c r="G160" s="16">
        <v>5.83768E8</v>
      </c>
      <c r="H160" s="10"/>
      <c r="I160" s="23"/>
      <c r="J160" s="18">
        <v>45156.0</v>
      </c>
      <c r="K160" s="19">
        <f t="shared" ref="K160:M160" si="162">value(substitute(B160,".","")) / 1000000</f>
        <v>42.634998</v>
      </c>
      <c r="L160" s="19">
        <f t="shared" si="162"/>
        <v>43.577999</v>
      </c>
      <c r="M160" s="19">
        <f t="shared" si="162"/>
        <v>41.66</v>
      </c>
      <c r="N160" s="19">
        <f t="shared" si="4"/>
        <v>43.299</v>
      </c>
      <c r="O160" s="19">
        <f t="shared" si="5"/>
        <v>43.286041</v>
      </c>
      <c r="P160" s="20">
        <f t="shared" si="6"/>
        <v>583768000</v>
      </c>
      <c r="Q160" s="4"/>
      <c r="R160" s="4"/>
      <c r="S160" s="4"/>
      <c r="T160" s="4"/>
      <c r="U160" s="4"/>
      <c r="V160" s="4"/>
    </row>
    <row r="161">
      <c r="A161" s="25" t="s">
        <v>949</v>
      </c>
      <c r="B161" s="22" t="s">
        <v>950</v>
      </c>
      <c r="C161" s="15" t="s">
        <v>951</v>
      </c>
      <c r="D161" s="15" t="s">
        <v>952</v>
      </c>
      <c r="E161" s="15" t="s">
        <v>953</v>
      </c>
      <c r="F161" s="15" t="s">
        <v>954</v>
      </c>
      <c r="G161" s="16">
        <v>6.92573E8</v>
      </c>
      <c r="H161" s="10"/>
      <c r="I161" s="23"/>
      <c r="J161" s="18">
        <v>45159.0</v>
      </c>
      <c r="K161" s="19">
        <f t="shared" ref="K161:M161" si="163">value(substitute(B161,".","")) / 1000000</f>
        <v>44.493999</v>
      </c>
      <c r="L161" s="19">
        <f t="shared" si="163"/>
        <v>47.064999</v>
      </c>
      <c r="M161" s="19">
        <f t="shared" si="163"/>
        <v>44.222</v>
      </c>
      <c r="N161" s="19">
        <f t="shared" si="4"/>
        <v>46.966999</v>
      </c>
      <c r="O161" s="19">
        <f t="shared" si="5"/>
        <v>46.952946</v>
      </c>
      <c r="P161" s="20">
        <f t="shared" si="6"/>
        <v>692573000</v>
      </c>
      <c r="Q161" s="4"/>
      <c r="R161" s="4"/>
      <c r="S161" s="4"/>
      <c r="T161" s="4"/>
      <c r="U161" s="4"/>
      <c r="V161" s="4"/>
    </row>
    <row r="162">
      <c r="A162" s="25" t="s">
        <v>955</v>
      </c>
      <c r="B162" s="22" t="s">
        <v>956</v>
      </c>
      <c r="C162" s="15" t="s">
        <v>957</v>
      </c>
      <c r="D162" s="15" t="s">
        <v>958</v>
      </c>
      <c r="E162" s="15" t="s">
        <v>959</v>
      </c>
      <c r="F162" s="15" t="s">
        <v>960</v>
      </c>
      <c r="G162" s="16">
        <v>7.55293E8</v>
      </c>
      <c r="H162" s="10"/>
      <c r="I162" s="23"/>
      <c r="J162" s="18">
        <v>45160.0</v>
      </c>
      <c r="K162" s="19">
        <f t="shared" ref="K162:M162" si="164">value(substitute(B162,".","")) / 1000000</f>
        <v>48.134998</v>
      </c>
      <c r="L162" s="19">
        <f t="shared" si="164"/>
        <v>48.187</v>
      </c>
      <c r="M162" s="19">
        <f t="shared" si="164"/>
        <v>45.333</v>
      </c>
      <c r="N162" s="19">
        <f t="shared" si="4"/>
        <v>45.667999</v>
      </c>
      <c r="O162" s="19">
        <f t="shared" si="5"/>
        <v>45.654335</v>
      </c>
      <c r="P162" s="20">
        <f t="shared" si="6"/>
        <v>755293000</v>
      </c>
      <c r="Q162" s="4"/>
      <c r="R162" s="4"/>
      <c r="S162" s="4"/>
      <c r="T162" s="4"/>
      <c r="U162" s="4"/>
      <c r="V162" s="4"/>
    </row>
    <row r="163">
      <c r="A163" s="25" t="s">
        <v>961</v>
      </c>
      <c r="B163" s="22" t="s">
        <v>827</v>
      </c>
      <c r="C163" s="15" t="s">
        <v>962</v>
      </c>
      <c r="D163" s="15" t="s">
        <v>963</v>
      </c>
      <c r="E163" s="15" t="s">
        <v>964</v>
      </c>
      <c r="F163" s="15" t="s">
        <v>965</v>
      </c>
      <c r="G163" s="16">
        <v>7.79046E8</v>
      </c>
      <c r="H163" s="10"/>
      <c r="I163" s="23"/>
      <c r="J163" s="18">
        <v>45161.0</v>
      </c>
      <c r="K163" s="19">
        <f t="shared" ref="K163:M163" si="165">value(substitute(B163,".","")) / 1000000</f>
        <v>45.866001</v>
      </c>
      <c r="L163" s="19">
        <f t="shared" si="165"/>
        <v>47.200001</v>
      </c>
      <c r="M163" s="19">
        <f t="shared" si="165"/>
        <v>45.208</v>
      </c>
      <c r="N163" s="19">
        <f t="shared" si="4"/>
        <v>47.116001</v>
      </c>
      <c r="O163" s="19">
        <f t="shared" si="5"/>
        <v>47.101902</v>
      </c>
      <c r="P163" s="20">
        <f t="shared" si="6"/>
        <v>779046000</v>
      </c>
      <c r="Q163" s="4"/>
      <c r="R163" s="4"/>
      <c r="S163" s="4"/>
      <c r="T163" s="4"/>
      <c r="U163" s="4"/>
      <c r="V163" s="4"/>
    </row>
    <row r="164">
      <c r="A164" s="25" t="s">
        <v>966</v>
      </c>
      <c r="B164" s="22" t="s">
        <v>967</v>
      </c>
      <c r="C164" s="15" t="s">
        <v>968</v>
      </c>
      <c r="D164" s="15" t="s">
        <v>969</v>
      </c>
      <c r="E164" s="15" t="s">
        <v>970</v>
      </c>
      <c r="F164" s="15" t="s">
        <v>971</v>
      </c>
      <c r="G164" s="16">
        <v>1.156044E9</v>
      </c>
      <c r="H164" s="10"/>
      <c r="I164" s="23"/>
      <c r="J164" s="18">
        <v>45162.0</v>
      </c>
      <c r="K164" s="19">
        <f t="shared" ref="K164:M164" si="166">value(substitute(B164,".","")) / 1000000</f>
        <v>50.216</v>
      </c>
      <c r="L164" s="19">
        <f t="shared" si="166"/>
        <v>50.265999</v>
      </c>
      <c r="M164" s="19">
        <f t="shared" si="166"/>
        <v>47.159</v>
      </c>
      <c r="N164" s="19">
        <f t="shared" si="4"/>
        <v>47.162998</v>
      </c>
      <c r="O164" s="19">
        <f t="shared" si="5"/>
        <v>47.148884</v>
      </c>
      <c r="P164" s="20">
        <f t="shared" si="6"/>
        <v>1156044000</v>
      </c>
      <c r="Q164" s="4"/>
      <c r="R164" s="4"/>
      <c r="S164" s="4"/>
      <c r="T164" s="4"/>
      <c r="U164" s="4"/>
      <c r="V164" s="4"/>
    </row>
    <row r="165">
      <c r="A165" s="25" t="s">
        <v>972</v>
      </c>
      <c r="B165" s="22" t="s">
        <v>973</v>
      </c>
      <c r="C165" s="15" t="s">
        <v>974</v>
      </c>
      <c r="D165" s="15" t="s">
        <v>975</v>
      </c>
      <c r="E165" s="15" t="s">
        <v>976</v>
      </c>
      <c r="F165" s="15" t="s">
        <v>977</v>
      </c>
      <c r="G165" s="16">
        <v>9.25341E8</v>
      </c>
      <c r="H165" s="10"/>
      <c r="I165" s="23"/>
      <c r="J165" s="18">
        <v>45163.0</v>
      </c>
      <c r="K165" s="19">
        <f t="shared" ref="K165:M165" si="167">value(substitute(B165,".","")) / 1000000</f>
        <v>47.012001</v>
      </c>
      <c r="L165" s="19">
        <f t="shared" si="167"/>
        <v>47.805</v>
      </c>
      <c r="M165" s="19">
        <f t="shared" si="167"/>
        <v>45.023998</v>
      </c>
      <c r="N165" s="19">
        <f t="shared" si="4"/>
        <v>46.018002</v>
      </c>
      <c r="O165" s="19">
        <f t="shared" si="5"/>
        <v>46.004227</v>
      </c>
      <c r="P165" s="20">
        <f t="shared" si="6"/>
        <v>925341000</v>
      </c>
      <c r="Q165" s="4"/>
      <c r="R165" s="4"/>
      <c r="S165" s="4"/>
      <c r="T165" s="4"/>
      <c r="U165" s="4"/>
      <c r="V165" s="4"/>
    </row>
    <row r="166">
      <c r="A166" s="25" t="s">
        <v>978</v>
      </c>
      <c r="B166" s="22" t="s">
        <v>979</v>
      </c>
      <c r="C166" s="15" t="s">
        <v>980</v>
      </c>
      <c r="D166" s="15" t="s">
        <v>981</v>
      </c>
      <c r="E166" s="15" t="s">
        <v>982</v>
      </c>
      <c r="F166" s="15" t="s">
        <v>983</v>
      </c>
      <c r="G166" s="16">
        <v>6.85192E8</v>
      </c>
      <c r="H166" s="10"/>
      <c r="I166" s="23"/>
      <c r="J166" s="18">
        <v>45166.0</v>
      </c>
      <c r="K166" s="19">
        <f t="shared" ref="K166:M166" si="168">value(substitute(B166,".","")) / 1000000</f>
        <v>46.481998</v>
      </c>
      <c r="L166" s="19">
        <f t="shared" si="168"/>
        <v>46.98</v>
      </c>
      <c r="M166" s="19">
        <f t="shared" si="168"/>
        <v>44.888</v>
      </c>
      <c r="N166" s="19">
        <f t="shared" si="4"/>
        <v>46.834999</v>
      </c>
      <c r="O166" s="19">
        <f t="shared" si="5"/>
        <v>46.820984</v>
      </c>
      <c r="P166" s="20">
        <f t="shared" si="6"/>
        <v>685192000</v>
      </c>
      <c r="Q166" s="4"/>
      <c r="R166" s="4"/>
      <c r="S166" s="4"/>
      <c r="T166" s="4"/>
      <c r="U166" s="4"/>
      <c r="V166" s="4"/>
    </row>
    <row r="167">
      <c r="A167" s="25" t="s">
        <v>984</v>
      </c>
      <c r="B167" s="22" t="s">
        <v>985</v>
      </c>
      <c r="C167" s="15" t="s">
        <v>986</v>
      </c>
      <c r="D167" s="15" t="s">
        <v>987</v>
      </c>
      <c r="E167" s="15" t="s">
        <v>988</v>
      </c>
      <c r="F167" s="15" t="s">
        <v>989</v>
      </c>
      <c r="G167" s="16">
        <v>7.01397E8</v>
      </c>
      <c r="H167" s="10"/>
      <c r="I167" s="23"/>
      <c r="J167" s="18">
        <v>45167.0</v>
      </c>
      <c r="K167" s="19">
        <f t="shared" ref="K167:M167" si="169">value(substitute(B167,".","")) / 1000000</f>
        <v>46.666</v>
      </c>
      <c r="L167" s="19">
        <f t="shared" si="169"/>
        <v>49.081001</v>
      </c>
      <c r="M167" s="19">
        <f t="shared" si="169"/>
        <v>46.390999</v>
      </c>
      <c r="N167" s="19">
        <f t="shared" si="4"/>
        <v>48.784</v>
      </c>
      <c r="O167" s="19">
        <f t="shared" si="5"/>
        <v>48.769402</v>
      </c>
      <c r="P167" s="20">
        <f t="shared" si="6"/>
        <v>701397000</v>
      </c>
      <c r="Q167" s="4"/>
      <c r="R167" s="4"/>
      <c r="S167" s="4"/>
      <c r="T167" s="4"/>
      <c r="U167" s="4"/>
      <c r="V167" s="4"/>
    </row>
    <row r="168">
      <c r="A168" s="25" t="s">
        <v>990</v>
      </c>
      <c r="B168" s="22" t="s">
        <v>991</v>
      </c>
      <c r="C168" s="15" t="s">
        <v>992</v>
      </c>
      <c r="D168" s="15" t="s">
        <v>993</v>
      </c>
      <c r="E168" s="15" t="s">
        <v>994</v>
      </c>
      <c r="F168" s="15" t="s">
        <v>995</v>
      </c>
      <c r="G168" s="16">
        <v>7.35206E8</v>
      </c>
      <c r="H168" s="10"/>
      <c r="I168" s="23"/>
      <c r="J168" s="18">
        <v>45168.0</v>
      </c>
      <c r="K168" s="19">
        <f t="shared" ref="K168:M168" si="170">value(substitute(B168,".","")) / 1000000</f>
        <v>49.043999</v>
      </c>
      <c r="L168" s="19">
        <f t="shared" si="170"/>
        <v>49.926998</v>
      </c>
      <c r="M168" s="19">
        <f t="shared" si="170"/>
        <v>48.424999</v>
      </c>
      <c r="N168" s="19">
        <f t="shared" si="4"/>
        <v>49.264</v>
      </c>
      <c r="O168" s="19">
        <f t="shared" si="5"/>
        <v>49.249252</v>
      </c>
      <c r="P168" s="20">
        <f t="shared" si="6"/>
        <v>735206000</v>
      </c>
      <c r="Q168" s="4"/>
      <c r="R168" s="4"/>
      <c r="S168" s="4"/>
      <c r="T168" s="4"/>
      <c r="U168" s="4"/>
      <c r="V168" s="4"/>
    </row>
    <row r="169">
      <c r="A169" s="25" t="s">
        <v>996</v>
      </c>
      <c r="B169" s="22" t="s">
        <v>997</v>
      </c>
      <c r="C169" s="15" t="s">
        <v>998</v>
      </c>
      <c r="D169" s="15" t="s">
        <v>999</v>
      </c>
      <c r="E169" s="15" t="s">
        <v>1000</v>
      </c>
      <c r="F169" s="15" t="s">
        <v>1001</v>
      </c>
      <c r="G169" s="16">
        <v>5.2857E8</v>
      </c>
      <c r="H169" s="10"/>
      <c r="I169" s="26"/>
      <c r="J169" s="18">
        <v>45169.0</v>
      </c>
      <c r="K169" s="19">
        <f t="shared" ref="K169:M169" si="171">value(substitute(B169,".","")) / 1000000</f>
        <v>49.380001</v>
      </c>
      <c r="L169" s="19">
        <f t="shared" si="171"/>
        <v>49.743999</v>
      </c>
      <c r="M169" s="19">
        <f t="shared" si="171"/>
        <v>48.958</v>
      </c>
      <c r="N169" s="19">
        <f t="shared" si="4"/>
        <v>49.355</v>
      </c>
      <c r="O169" s="19">
        <f t="shared" si="5"/>
        <v>49.340225</v>
      </c>
      <c r="P169" s="20">
        <f t="shared" si="6"/>
        <v>528570000</v>
      </c>
      <c r="Q169" s="4"/>
      <c r="R169" s="4"/>
      <c r="S169" s="4"/>
      <c r="T169" s="4"/>
      <c r="U169" s="4"/>
      <c r="V169" s="4"/>
    </row>
    <row r="170">
      <c r="A170" s="25" t="s">
        <v>1002</v>
      </c>
      <c r="B170" s="22" t="s">
        <v>1003</v>
      </c>
      <c r="C170" s="15" t="s">
        <v>1004</v>
      </c>
      <c r="D170" s="15" t="s">
        <v>1005</v>
      </c>
      <c r="E170" s="15" t="s">
        <v>1006</v>
      </c>
      <c r="F170" s="15" t="s">
        <v>1007</v>
      </c>
      <c r="G170" s="16">
        <v>4.6383E8</v>
      </c>
      <c r="H170" s="10"/>
      <c r="I170" s="17" t="s">
        <v>1008</v>
      </c>
      <c r="J170" s="18">
        <v>45170.0</v>
      </c>
      <c r="K170" s="19">
        <f t="shared" ref="K170:M170" si="172">value(substitute(B170,".","")) / 1000000</f>
        <v>49.762001</v>
      </c>
      <c r="L170" s="19">
        <f t="shared" si="172"/>
        <v>49.799999</v>
      </c>
      <c r="M170" s="19">
        <f t="shared" si="172"/>
        <v>48.141998</v>
      </c>
      <c r="N170" s="19">
        <f t="shared" si="4"/>
        <v>48.508999</v>
      </c>
      <c r="O170" s="19">
        <f t="shared" si="5"/>
        <v>48.494484</v>
      </c>
      <c r="P170" s="20">
        <f t="shared" si="6"/>
        <v>463830000</v>
      </c>
      <c r="Q170" s="4"/>
      <c r="R170" s="4"/>
      <c r="S170" s="4"/>
      <c r="T170" s="4"/>
      <c r="U170" s="4"/>
      <c r="V170" s="4"/>
    </row>
    <row r="171">
      <c r="A171" s="25" t="s">
        <v>1009</v>
      </c>
      <c r="B171" s="22" t="s">
        <v>1010</v>
      </c>
      <c r="C171" s="15" t="s">
        <v>1011</v>
      </c>
      <c r="D171" s="15" t="s">
        <v>1012</v>
      </c>
      <c r="E171" s="15" t="s">
        <v>1013</v>
      </c>
      <c r="F171" s="15" t="s">
        <v>1014</v>
      </c>
      <c r="G171" s="16">
        <v>3.82653E8</v>
      </c>
      <c r="H171" s="10"/>
      <c r="I171" s="23"/>
      <c r="J171" s="18">
        <v>45174.0</v>
      </c>
      <c r="K171" s="19">
        <f t="shared" ref="K171:M171" si="173">value(substitute(B171,".","")) / 1000000</f>
        <v>48.223</v>
      </c>
      <c r="L171" s="19">
        <f t="shared" si="173"/>
        <v>48.851002</v>
      </c>
      <c r="M171" s="19">
        <f t="shared" si="173"/>
        <v>47.860001</v>
      </c>
      <c r="N171" s="19">
        <f t="shared" si="4"/>
        <v>48.548</v>
      </c>
      <c r="O171" s="19">
        <f t="shared" si="5"/>
        <v>48.53347</v>
      </c>
      <c r="P171" s="20">
        <f t="shared" si="6"/>
        <v>382653000</v>
      </c>
      <c r="Q171" s="4"/>
      <c r="R171" s="4"/>
      <c r="S171" s="4"/>
      <c r="T171" s="4"/>
      <c r="U171" s="4"/>
      <c r="V171" s="4"/>
    </row>
    <row r="172">
      <c r="A172" s="25" t="s">
        <v>1015</v>
      </c>
      <c r="B172" s="22" t="s">
        <v>1016</v>
      </c>
      <c r="C172" s="15" t="s">
        <v>1017</v>
      </c>
      <c r="D172" s="15" t="s">
        <v>1018</v>
      </c>
      <c r="E172" s="15" t="s">
        <v>1019</v>
      </c>
      <c r="F172" s="15" t="s">
        <v>1020</v>
      </c>
      <c r="G172" s="16">
        <v>4.6867E8</v>
      </c>
      <c r="H172" s="10"/>
      <c r="I172" s="23"/>
      <c r="J172" s="18">
        <v>45175.0</v>
      </c>
      <c r="K172" s="19">
        <f t="shared" ref="K172:M172" si="174">value(substitute(B172,".","")) / 1000000</f>
        <v>48.441002</v>
      </c>
      <c r="L172" s="19">
        <f t="shared" si="174"/>
        <v>48.549</v>
      </c>
      <c r="M172" s="19">
        <f t="shared" si="174"/>
        <v>46.580002</v>
      </c>
      <c r="N172" s="19">
        <f t="shared" si="4"/>
        <v>47.061001</v>
      </c>
      <c r="O172" s="19">
        <f t="shared" si="5"/>
        <v>47.050789</v>
      </c>
      <c r="P172" s="20">
        <f t="shared" si="6"/>
        <v>468670000</v>
      </c>
      <c r="Q172" s="4"/>
      <c r="R172" s="4"/>
      <c r="S172" s="4"/>
      <c r="T172" s="4"/>
      <c r="U172" s="4"/>
      <c r="V172" s="4"/>
    </row>
    <row r="173">
      <c r="A173" s="25" t="s">
        <v>1021</v>
      </c>
      <c r="B173" s="22" t="s">
        <v>1022</v>
      </c>
      <c r="C173" s="15" t="s">
        <v>1023</v>
      </c>
      <c r="D173" s="15" t="s">
        <v>1024</v>
      </c>
      <c r="E173" s="15" t="s">
        <v>1025</v>
      </c>
      <c r="F173" s="15" t="s">
        <v>1026</v>
      </c>
      <c r="G173" s="16">
        <v>4.3333E8</v>
      </c>
      <c r="H173" s="10"/>
      <c r="I173" s="23"/>
      <c r="J173" s="18">
        <v>45176.0</v>
      </c>
      <c r="K173" s="19">
        <f t="shared" ref="K173:M173" si="175">value(substitute(B173,".","")) / 1000000</f>
        <v>45.525002</v>
      </c>
      <c r="L173" s="19">
        <f t="shared" si="175"/>
        <v>46.344002</v>
      </c>
      <c r="M173" s="19">
        <f t="shared" si="175"/>
        <v>45.152</v>
      </c>
      <c r="N173" s="19">
        <f t="shared" si="4"/>
        <v>46.241001</v>
      </c>
      <c r="O173" s="19">
        <f t="shared" si="5"/>
        <v>46.230965</v>
      </c>
      <c r="P173" s="20">
        <f t="shared" si="6"/>
        <v>433330000</v>
      </c>
      <c r="Q173" s="4"/>
      <c r="R173" s="4"/>
      <c r="S173" s="4"/>
      <c r="T173" s="4"/>
      <c r="U173" s="4"/>
      <c r="V173" s="4"/>
    </row>
    <row r="174">
      <c r="A174" s="25" t="s">
        <v>1027</v>
      </c>
      <c r="B174" s="22" t="s">
        <v>1028</v>
      </c>
      <c r="C174" s="15" t="s">
        <v>1029</v>
      </c>
      <c r="D174" s="15" t="s">
        <v>1030</v>
      </c>
      <c r="E174" s="15" t="s">
        <v>1031</v>
      </c>
      <c r="F174" s="15" t="s">
        <v>1032</v>
      </c>
      <c r="G174" s="16">
        <v>4.73069E8</v>
      </c>
      <c r="H174" s="10"/>
      <c r="I174" s="23"/>
      <c r="J174" s="18">
        <v>45177.0</v>
      </c>
      <c r="K174" s="19">
        <f t="shared" ref="K174:M174" si="176">value(substitute(B174,".","")) / 1000000</f>
        <v>45.942001</v>
      </c>
      <c r="L174" s="19">
        <f t="shared" si="176"/>
        <v>46.605999</v>
      </c>
      <c r="M174" s="19">
        <f t="shared" si="176"/>
        <v>45.271</v>
      </c>
      <c r="N174" s="19">
        <f t="shared" si="4"/>
        <v>45.571999</v>
      </c>
      <c r="O174" s="19">
        <f t="shared" si="5"/>
        <v>45.562115</v>
      </c>
      <c r="P174" s="20">
        <f t="shared" si="6"/>
        <v>473069000</v>
      </c>
      <c r="Q174" s="4"/>
      <c r="R174" s="4"/>
      <c r="S174" s="4"/>
      <c r="T174" s="4"/>
      <c r="U174" s="4"/>
      <c r="V174" s="4"/>
    </row>
    <row r="175">
      <c r="A175" s="25" t="s">
        <v>1033</v>
      </c>
      <c r="B175" s="22" t="s">
        <v>1034</v>
      </c>
      <c r="C175" s="15" t="s">
        <v>1035</v>
      </c>
      <c r="D175" s="15" t="s">
        <v>904</v>
      </c>
      <c r="E175" s="15" t="s">
        <v>1036</v>
      </c>
      <c r="F175" s="15" t="s">
        <v>1037</v>
      </c>
      <c r="G175" s="16">
        <v>4.73966E8</v>
      </c>
      <c r="H175" s="10"/>
      <c r="I175" s="23"/>
      <c r="J175" s="18">
        <v>45180.0</v>
      </c>
      <c r="K175" s="19">
        <f t="shared" ref="K175:M175" si="177">value(substitute(B175,".","")) / 1000000</f>
        <v>46.147999</v>
      </c>
      <c r="L175" s="19">
        <f t="shared" si="177"/>
        <v>46.162998</v>
      </c>
      <c r="M175" s="19">
        <f t="shared" si="177"/>
        <v>44.312</v>
      </c>
      <c r="N175" s="19">
        <f t="shared" si="4"/>
        <v>45.178001</v>
      </c>
      <c r="O175" s="19">
        <f t="shared" si="5"/>
        <v>45.168201</v>
      </c>
      <c r="P175" s="20">
        <f t="shared" si="6"/>
        <v>473966000</v>
      </c>
      <c r="Q175" s="4"/>
      <c r="R175" s="4"/>
      <c r="S175" s="4"/>
      <c r="T175" s="4"/>
      <c r="U175" s="4"/>
      <c r="V175" s="4"/>
    </row>
    <row r="176">
      <c r="A176" s="25" t="s">
        <v>1038</v>
      </c>
      <c r="B176" s="22" t="s">
        <v>1039</v>
      </c>
      <c r="C176" s="15" t="s">
        <v>1040</v>
      </c>
      <c r="D176" s="15" t="s">
        <v>1041</v>
      </c>
      <c r="E176" s="15" t="s">
        <v>1042</v>
      </c>
      <c r="F176" s="15" t="s">
        <v>1043</v>
      </c>
      <c r="G176" s="16">
        <v>3.49256E8</v>
      </c>
      <c r="H176" s="10"/>
      <c r="I176" s="23"/>
      <c r="J176" s="18">
        <v>45181.0</v>
      </c>
      <c r="K176" s="19">
        <f t="shared" ref="K176:M176" si="178">value(substitute(B176,".","")) / 1000000</f>
        <v>44.737999</v>
      </c>
      <c r="L176" s="19">
        <f t="shared" si="178"/>
        <v>45.673</v>
      </c>
      <c r="M176" s="19">
        <f t="shared" si="178"/>
        <v>44.530998</v>
      </c>
      <c r="N176" s="19">
        <f t="shared" si="4"/>
        <v>44.869999</v>
      </c>
      <c r="O176" s="19">
        <f t="shared" si="5"/>
        <v>44.860264</v>
      </c>
      <c r="P176" s="20">
        <f t="shared" si="6"/>
        <v>349256000</v>
      </c>
      <c r="Q176" s="4"/>
      <c r="R176" s="4"/>
      <c r="S176" s="4"/>
      <c r="T176" s="4"/>
      <c r="U176" s="4"/>
      <c r="V176" s="4"/>
    </row>
    <row r="177">
      <c r="A177" s="25" t="s">
        <v>1044</v>
      </c>
      <c r="B177" s="22" t="s">
        <v>1045</v>
      </c>
      <c r="C177" s="15" t="s">
        <v>1046</v>
      </c>
      <c r="D177" s="15" t="s">
        <v>1047</v>
      </c>
      <c r="E177" s="15" t="s">
        <v>1048</v>
      </c>
      <c r="F177" s="15" t="s">
        <v>1049</v>
      </c>
      <c r="G177" s="16">
        <v>3.98355E8</v>
      </c>
      <c r="H177" s="10"/>
      <c r="I177" s="23"/>
      <c r="J177" s="18">
        <v>45182.0</v>
      </c>
      <c r="K177" s="19">
        <f t="shared" ref="K177:M177" si="179">value(substitute(B177,".","")) / 1000000</f>
        <v>44.599998</v>
      </c>
      <c r="L177" s="19">
        <f t="shared" si="179"/>
        <v>45.93</v>
      </c>
      <c r="M177" s="19">
        <f t="shared" si="179"/>
        <v>44.502998</v>
      </c>
      <c r="N177" s="19">
        <f t="shared" si="4"/>
        <v>45.485001</v>
      </c>
      <c r="O177" s="19">
        <f t="shared" si="5"/>
        <v>45.475136</v>
      </c>
      <c r="P177" s="20">
        <f t="shared" si="6"/>
        <v>398355000</v>
      </c>
      <c r="Q177" s="4"/>
      <c r="R177" s="4"/>
      <c r="S177" s="4"/>
      <c r="T177" s="4"/>
      <c r="U177" s="4"/>
      <c r="V177" s="4"/>
    </row>
    <row r="178">
      <c r="A178" s="25" t="s">
        <v>1050</v>
      </c>
      <c r="B178" s="22" t="s">
        <v>1051</v>
      </c>
      <c r="C178" s="15" t="s">
        <v>1052</v>
      </c>
      <c r="D178" s="15" t="s">
        <v>1053</v>
      </c>
      <c r="E178" s="15" t="s">
        <v>1054</v>
      </c>
      <c r="F178" s="15" t="s">
        <v>1055</v>
      </c>
      <c r="G178" s="16">
        <v>3.70097E8</v>
      </c>
      <c r="H178" s="10"/>
      <c r="I178" s="23"/>
      <c r="J178" s="18">
        <v>45183.0</v>
      </c>
      <c r="K178" s="19">
        <f t="shared" ref="K178:M178" si="180">value(substitute(B178,".","")) / 1000000</f>
        <v>45.950001</v>
      </c>
      <c r="L178" s="19">
        <f t="shared" si="180"/>
        <v>45.987</v>
      </c>
      <c r="M178" s="19">
        <f t="shared" si="180"/>
        <v>45.131001</v>
      </c>
      <c r="N178" s="19">
        <f t="shared" si="4"/>
        <v>45.581001</v>
      </c>
      <c r="O178" s="19">
        <f t="shared" si="5"/>
        <v>45.571117</v>
      </c>
      <c r="P178" s="20">
        <f t="shared" si="6"/>
        <v>370097000</v>
      </c>
      <c r="Q178" s="4"/>
      <c r="R178" s="4"/>
      <c r="S178" s="4"/>
      <c r="T178" s="4"/>
      <c r="U178" s="4"/>
      <c r="V178" s="4"/>
    </row>
    <row r="179">
      <c r="A179" s="25" t="s">
        <v>1056</v>
      </c>
      <c r="B179" s="22" t="s">
        <v>1057</v>
      </c>
      <c r="C179" s="15" t="s">
        <v>1058</v>
      </c>
      <c r="D179" s="15" t="s">
        <v>697</v>
      </c>
      <c r="E179" s="15" t="s">
        <v>1059</v>
      </c>
      <c r="F179" s="15" t="s">
        <v>1060</v>
      </c>
      <c r="G179" s="16">
        <v>5.06831E8</v>
      </c>
      <c r="H179" s="10"/>
      <c r="I179" s="23"/>
      <c r="J179" s="18">
        <v>45184.0</v>
      </c>
      <c r="K179" s="19">
        <f t="shared" ref="K179:M179" si="181">value(substitute(B179,".","")) / 1000000</f>
        <v>45.341</v>
      </c>
      <c r="L179" s="19">
        <f t="shared" si="181"/>
        <v>45.598999</v>
      </c>
      <c r="M179" s="19">
        <f t="shared" si="181"/>
        <v>43.807999</v>
      </c>
      <c r="N179" s="19">
        <f t="shared" si="4"/>
        <v>43.900002</v>
      </c>
      <c r="O179" s="19">
        <f t="shared" si="5"/>
        <v>43.890476</v>
      </c>
      <c r="P179" s="20">
        <f t="shared" si="6"/>
        <v>506831000</v>
      </c>
      <c r="Q179" s="4"/>
      <c r="R179" s="4"/>
      <c r="S179" s="4"/>
      <c r="T179" s="4"/>
      <c r="U179" s="4"/>
      <c r="V179" s="4"/>
    </row>
    <row r="180">
      <c r="A180" s="25" t="s">
        <v>1061</v>
      </c>
      <c r="B180" s="22" t="s">
        <v>1062</v>
      </c>
      <c r="C180" s="15" t="s">
        <v>1063</v>
      </c>
      <c r="D180" s="15" t="s">
        <v>1064</v>
      </c>
      <c r="E180" s="15" t="s">
        <v>1065</v>
      </c>
      <c r="F180" s="15" t="s">
        <v>1066</v>
      </c>
      <c r="G180" s="16">
        <v>5.00271E8</v>
      </c>
      <c r="H180" s="10"/>
      <c r="I180" s="23"/>
      <c r="J180" s="18">
        <v>45187.0</v>
      </c>
      <c r="K180" s="19">
        <f t="shared" ref="K180:M180" si="182">value(substitute(B180,".","")) / 1000000</f>
        <v>42.748001</v>
      </c>
      <c r="L180" s="19">
        <f t="shared" si="182"/>
        <v>44.242001</v>
      </c>
      <c r="M180" s="19">
        <f t="shared" si="182"/>
        <v>42</v>
      </c>
      <c r="N180" s="19">
        <f t="shared" si="4"/>
        <v>43.966</v>
      </c>
      <c r="O180" s="19">
        <f t="shared" si="5"/>
        <v>43.956459</v>
      </c>
      <c r="P180" s="20">
        <f t="shared" si="6"/>
        <v>500271000</v>
      </c>
      <c r="Q180" s="4"/>
      <c r="R180" s="4"/>
      <c r="S180" s="4"/>
      <c r="T180" s="4"/>
      <c r="U180" s="4"/>
      <c r="V180" s="4"/>
    </row>
    <row r="181">
      <c r="A181" s="25" t="s">
        <v>1067</v>
      </c>
      <c r="B181" s="22" t="s">
        <v>1068</v>
      </c>
      <c r="C181" s="15" t="s">
        <v>1065</v>
      </c>
      <c r="D181" s="15" t="s">
        <v>1069</v>
      </c>
      <c r="E181" s="15" t="s">
        <v>1070</v>
      </c>
      <c r="F181" s="15" t="s">
        <v>1071</v>
      </c>
      <c r="G181" s="16">
        <v>3.73064E8</v>
      </c>
      <c r="H181" s="10"/>
      <c r="I181" s="23"/>
      <c r="J181" s="18">
        <v>45188.0</v>
      </c>
      <c r="K181" s="19">
        <f t="shared" ref="K181:M181" si="183">value(substitute(B181,".","")) / 1000000</f>
        <v>43.833</v>
      </c>
      <c r="L181" s="19">
        <f t="shared" si="183"/>
        <v>43.966</v>
      </c>
      <c r="M181" s="19">
        <f t="shared" si="183"/>
        <v>43.001999</v>
      </c>
      <c r="N181" s="19">
        <f t="shared" si="4"/>
        <v>43.52</v>
      </c>
      <c r="O181" s="19">
        <f t="shared" si="5"/>
        <v>43.510559</v>
      </c>
      <c r="P181" s="20">
        <f t="shared" si="6"/>
        <v>373064000</v>
      </c>
      <c r="Q181" s="4"/>
      <c r="R181" s="4"/>
      <c r="S181" s="4"/>
      <c r="T181" s="4"/>
      <c r="U181" s="4"/>
      <c r="V181" s="4"/>
    </row>
    <row r="182">
      <c r="A182" s="25" t="s">
        <v>1072</v>
      </c>
      <c r="B182" s="22" t="s">
        <v>1073</v>
      </c>
      <c r="C182" s="15" t="s">
        <v>1074</v>
      </c>
      <c r="D182" s="15" t="s">
        <v>1075</v>
      </c>
      <c r="E182" s="15" t="s">
        <v>1076</v>
      </c>
      <c r="F182" s="15" t="s">
        <v>1077</v>
      </c>
      <c r="G182" s="16">
        <v>3.67108E8</v>
      </c>
      <c r="H182" s="10"/>
      <c r="I182" s="23"/>
      <c r="J182" s="18">
        <v>45189.0</v>
      </c>
      <c r="K182" s="19">
        <f t="shared" ref="K182:M182" si="184">value(substitute(B182,".","")) / 1000000</f>
        <v>43.599998</v>
      </c>
      <c r="L182" s="19">
        <f t="shared" si="184"/>
        <v>43.903</v>
      </c>
      <c r="M182" s="19">
        <f t="shared" si="184"/>
        <v>42.223</v>
      </c>
      <c r="N182" s="19">
        <f t="shared" si="4"/>
        <v>42.238998</v>
      </c>
      <c r="O182" s="19">
        <f t="shared" si="5"/>
        <v>42.229839</v>
      </c>
      <c r="P182" s="20">
        <f t="shared" si="6"/>
        <v>367108000</v>
      </c>
      <c r="Q182" s="4"/>
      <c r="R182" s="4"/>
      <c r="S182" s="4"/>
      <c r="T182" s="4"/>
      <c r="U182" s="4"/>
      <c r="V182" s="4"/>
    </row>
    <row r="183">
      <c r="A183" s="25" t="s">
        <v>1078</v>
      </c>
      <c r="B183" s="22" t="s">
        <v>1079</v>
      </c>
      <c r="C183" s="15" t="s">
        <v>1080</v>
      </c>
      <c r="D183" s="15" t="s">
        <v>1081</v>
      </c>
      <c r="E183" s="15" t="s">
        <v>1082</v>
      </c>
      <c r="F183" s="15" t="s">
        <v>1083</v>
      </c>
      <c r="G183" s="16">
        <v>4.50736E8</v>
      </c>
      <c r="H183" s="10"/>
      <c r="I183" s="23"/>
      <c r="J183" s="18">
        <v>45190.0</v>
      </c>
      <c r="K183" s="19">
        <f t="shared" ref="K183:M183" si="185">value(substitute(B183,".","")) / 1000000</f>
        <v>41.583</v>
      </c>
      <c r="L183" s="19">
        <f t="shared" si="185"/>
        <v>42.099998</v>
      </c>
      <c r="M183" s="19">
        <f t="shared" si="185"/>
        <v>40.98</v>
      </c>
      <c r="N183" s="19">
        <f t="shared" si="4"/>
        <v>41.016998</v>
      </c>
      <c r="O183" s="19">
        <f t="shared" si="5"/>
        <v>41.008102</v>
      </c>
      <c r="P183" s="20">
        <f t="shared" si="6"/>
        <v>450736000</v>
      </c>
      <c r="Q183" s="4"/>
      <c r="R183" s="4"/>
      <c r="S183" s="4"/>
      <c r="T183" s="4"/>
      <c r="U183" s="4"/>
      <c r="V183" s="4"/>
    </row>
    <row r="184">
      <c r="A184" s="25" t="s">
        <v>1084</v>
      </c>
      <c r="B184" s="22" t="s">
        <v>1085</v>
      </c>
      <c r="C184" s="15" t="s">
        <v>1086</v>
      </c>
      <c r="D184" s="15" t="s">
        <v>1087</v>
      </c>
      <c r="E184" s="15" t="s">
        <v>1088</v>
      </c>
      <c r="F184" s="15" t="s">
        <v>1089</v>
      </c>
      <c r="G184" s="16">
        <v>4.79236E8</v>
      </c>
      <c r="H184" s="10"/>
      <c r="I184" s="23"/>
      <c r="J184" s="18">
        <v>45191.0</v>
      </c>
      <c r="K184" s="19">
        <f t="shared" ref="K184:M184" si="186">value(substitute(B184,".","")) / 1000000</f>
        <v>41.571999</v>
      </c>
      <c r="L184" s="19">
        <f t="shared" si="186"/>
        <v>42.115002</v>
      </c>
      <c r="M184" s="19">
        <f t="shared" si="186"/>
        <v>41.230999</v>
      </c>
      <c r="N184" s="19">
        <f t="shared" si="4"/>
        <v>41.610001</v>
      </c>
      <c r="O184" s="19">
        <f t="shared" si="5"/>
        <v>41.600971</v>
      </c>
      <c r="P184" s="20">
        <f t="shared" si="6"/>
        <v>479236000</v>
      </c>
      <c r="Q184" s="4"/>
      <c r="R184" s="4"/>
      <c r="S184" s="4"/>
      <c r="T184" s="4"/>
      <c r="U184" s="4"/>
      <c r="V184" s="4"/>
    </row>
    <row r="185">
      <c r="A185" s="25" t="s">
        <v>1090</v>
      </c>
      <c r="B185" s="22" t="s">
        <v>1091</v>
      </c>
      <c r="C185" s="15" t="s">
        <v>1092</v>
      </c>
      <c r="D185" s="15" t="s">
        <v>1093</v>
      </c>
      <c r="E185" s="15" t="s">
        <v>1094</v>
      </c>
      <c r="F185" s="15" t="s">
        <v>1095</v>
      </c>
      <c r="G185" s="16">
        <v>4.19091E8</v>
      </c>
      <c r="H185" s="10"/>
      <c r="I185" s="23"/>
      <c r="J185" s="18">
        <v>45194.0</v>
      </c>
      <c r="K185" s="19">
        <f t="shared" ref="K185:M185" si="187">value(substitute(B185,".","")) / 1000000</f>
        <v>41.591</v>
      </c>
      <c r="L185" s="19">
        <f t="shared" si="187"/>
        <v>42.535999</v>
      </c>
      <c r="M185" s="19">
        <f t="shared" si="187"/>
        <v>41.176998</v>
      </c>
      <c r="N185" s="19">
        <f t="shared" si="4"/>
        <v>42.222</v>
      </c>
      <c r="O185" s="19">
        <f t="shared" si="5"/>
        <v>42.212841</v>
      </c>
      <c r="P185" s="20">
        <f t="shared" si="6"/>
        <v>419091000</v>
      </c>
      <c r="Q185" s="4"/>
      <c r="R185" s="4"/>
      <c r="S185" s="4"/>
      <c r="T185" s="4"/>
      <c r="U185" s="4"/>
      <c r="V185" s="4"/>
    </row>
    <row r="186">
      <c r="A186" s="25" t="s">
        <v>1096</v>
      </c>
      <c r="B186" s="22" t="s">
        <v>1097</v>
      </c>
      <c r="C186" s="15" t="s">
        <v>1098</v>
      </c>
      <c r="D186" s="15" t="s">
        <v>1099</v>
      </c>
      <c r="E186" s="15" t="s">
        <v>1100</v>
      </c>
      <c r="F186" s="15" t="s">
        <v>1101</v>
      </c>
      <c r="G186" s="16">
        <v>4.02282E8</v>
      </c>
      <c r="H186" s="10"/>
      <c r="I186" s="23"/>
      <c r="J186" s="18">
        <v>45195.0</v>
      </c>
      <c r="K186" s="19">
        <f t="shared" ref="K186:M186" si="188">value(substitute(B186,".","")) / 1000000</f>
        <v>42.000999</v>
      </c>
      <c r="L186" s="19">
        <f t="shared" si="188"/>
        <v>42.82</v>
      </c>
      <c r="M186" s="19">
        <f t="shared" si="188"/>
        <v>41.654999</v>
      </c>
      <c r="N186" s="19">
        <f t="shared" si="4"/>
        <v>41.910999</v>
      </c>
      <c r="O186" s="19">
        <f t="shared" si="5"/>
        <v>41.901909</v>
      </c>
      <c r="P186" s="20">
        <f t="shared" si="6"/>
        <v>402282000</v>
      </c>
      <c r="Q186" s="4"/>
      <c r="R186" s="4"/>
      <c r="S186" s="4"/>
      <c r="T186" s="4"/>
      <c r="U186" s="4"/>
      <c r="V186" s="4"/>
    </row>
    <row r="187">
      <c r="A187" s="25" t="s">
        <v>1102</v>
      </c>
      <c r="B187" s="22" t="s">
        <v>1103</v>
      </c>
      <c r="C187" s="15" t="s">
        <v>1104</v>
      </c>
      <c r="D187" s="15" t="s">
        <v>1105</v>
      </c>
      <c r="E187" s="15" t="s">
        <v>1106</v>
      </c>
      <c r="F187" s="15" t="s">
        <v>1107</v>
      </c>
      <c r="G187" s="16">
        <v>4.44935E8</v>
      </c>
      <c r="H187" s="10"/>
      <c r="I187" s="23"/>
      <c r="J187" s="18">
        <v>45196.0</v>
      </c>
      <c r="K187" s="19">
        <f t="shared" ref="K187:M187" si="189">value(substitute(B187,".","")) / 1000000</f>
        <v>42.330002</v>
      </c>
      <c r="L187" s="19">
        <f t="shared" si="189"/>
        <v>42.872002</v>
      </c>
      <c r="M187" s="19">
        <f t="shared" si="189"/>
        <v>41.629002</v>
      </c>
      <c r="N187" s="19">
        <f t="shared" si="4"/>
        <v>42.467999</v>
      </c>
      <c r="O187" s="19">
        <f t="shared" si="5"/>
        <v>42.458786</v>
      </c>
      <c r="P187" s="20">
        <f t="shared" si="6"/>
        <v>444935000</v>
      </c>
      <c r="Q187" s="4"/>
      <c r="R187" s="4"/>
      <c r="S187" s="4"/>
      <c r="T187" s="4"/>
      <c r="U187" s="4"/>
      <c r="V187" s="4"/>
    </row>
    <row r="188">
      <c r="A188" s="25" t="s">
        <v>1108</v>
      </c>
      <c r="B188" s="22" t="s">
        <v>1109</v>
      </c>
      <c r="C188" s="15" t="s">
        <v>1110</v>
      </c>
      <c r="D188" s="15" t="s">
        <v>1086</v>
      </c>
      <c r="E188" s="15" t="s">
        <v>1111</v>
      </c>
      <c r="F188" s="15" t="s">
        <v>1112</v>
      </c>
      <c r="G188" s="16">
        <v>4.24663E8</v>
      </c>
      <c r="H188" s="10"/>
      <c r="I188" s="23"/>
      <c r="J188" s="18">
        <v>45197.0</v>
      </c>
      <c r="K188" s="19">
        <f t="shared" ref="K188:M188" si="190">value(substitute(B188,".","")) / 1000000</f>
        <v>42.459999</v>
      </c>
      <c r="L188" s="19">
        <f t="shared" si="190"/>
        <v>43.445999</v>
      </c>
      <c r="M188" s="19">
        <f t="shared" si="190"/>
        <v>42.115002</v>
      </c>
      <c r="N188" s="19">
        <f t="shared" si="4"/>
        <v>43.089001</v>
      </c>
      <c r="O188" s="19">
        <f t="shared" si="5"/>
        <v>43.079651</v>
      </c>
      <c r="P188" s="20">
        <f t="shared" si="6"/>
        <v>424663000</v>
      </c>
      <c r="Q188" s="4"/>
      <c r="R188" s="4"/>
      <c r="S188" s="4"/>
      <c r="T188" s="4"/>
      <c r="U188" s="4"/>
      <c r="V188" s="4"/>
    </row>
    <row r="189">
      <c r="A189" s="25" t="s">
        <v>1113</v>
      </c>
      <c r="B189" s="22" t="s">
        <v>1114</v>
      </c>
      <c r="C189" s="15" t="s">
        <v>1115</v>
      </c>
      <c r="D189" s="15" t="s">
        <v>1116</v>
      </c>
      <c r="E189" s="15" t="s">
        <v>1117</v>
      </c>
      <c r="F189" s="15" t="s">
        <v>1118</v>
      </c>
      <c r="G189" s="16">
        <v>3.9783E8</v>
      </c>
      <c r="H189" s="10"/>
      <c r="I189" s="26"/>
      <c r="J189" s="18">
        <v>45198.0</v>
      </c>
      <c r="K189" s="19">
        <f t="shared" ref="K189:M189" si="191">value(substitute(B189,".","")) / 1000000</f>
        <v>43.827</v>
      </c>
      <c r="L189" s="19">
        <f t="shared" si="191"/>
        <v>44.144001</v>
      </c>
      <c r="M189" s="19">
        <f t="shared" si="191"/>
        <v>43.306999</v>
      </c>
      <c r="N189" s="19">
        <f t="shared" si="4"/>
        <v>43.499001</v>
      </c>
      <c r="O189" s="19">
        <f t="shared" si="5"/>
        <v>43.489563</v>
      </c>
      <c r="P189" s="20">
        <f t="shared" si="6"/>
        <v>397830000</v>
      </c>
      <c r="Q189" s="4"/>
      <c r="R189" s="4"/>
      <c r="S189" s="4"/>
      <c r="T189" s="4"/>
      <c r="U189" s="4"/>
      <c r="V189" s="4"/>
    </row>
    <row r="190">
      <c r="A190" s="25" t="s">
        <v>1119</v>
      </c>
      <c r="B190" s="22" t="s">
        <v>1120</v>
      </c>
      <c r="C190" s="15" t="s">
        <v>1121</v>
      </c>
      <c r="D190" s="15" t="s">
        <v>1122</v>
      </c>
      <c r="E190" s="15" t="s">
        <v>1123</v>
      </c>
      <c r="F190" s="15" t="s">
        <v>1124</v>
      </c>
      <c r="G190" s="16">
        <v>4.33298E8</v>
      </c>
      <c r="H190" s="10"/>
      <c r="I190" s="17" t="s">
        <v>1125</v>
      </c>
      <c r="J190" s="18">
        <v>45201.0</v>
      </c>
      <c r="K190" s="19">
        <f t="shared" ref="K190:M190" si="192">value(substitute(B190,".","")) / 1000000</f>
        <v>44.029999</v>
      </c>
      <c r="L190" s="19">
        <f t="shared" si="192"/>
        <v>45.174999</v>
      </c>
      <c r="M190" s="19">
        <f t="shared" si="192"/>
        <v>43.861</v>
      </c>
      <c r="N190" s="19">
        <f t="shared" si="4"/>
        <v>44.782001</v>
      </c>
      <c r="O190" s="19">
        <f t="shared" si="5"/>
        <v>44.772285</v>
      </c>
      <c r="P190" s="20">
        <f t="shared" si="6"/>
        <v>433298000</v>
      </c>
      <c r="Q190" s="4"/>
      <c r="R190" s="4"/>
      <c r="S190" s="4"/>
      <c r="T190" s="4"/>
      <c r="U190" s="4"/>
      <c r="V190" s="4"/>
    </row>
    <row r="191">
      <c r="A191" s="25" t="s">
        <v>1126</v>
      </c>
      <c r="B191" s="22" t="s">
        <v>1127</v>
      </c>
      <c r="C191" s="15" t="s">
        <v>1128</v>
      </c>
      <c r="D191" s="15" t="s">
        <v>1129</v>
      </c>
      <c r="E191" s="15" t="s">
        <v>1130</v>
      </c>
      <c r="F191" s="15" t="s">
        <v>1131</v>
      </c>
      <c r="G191" s="16">
        <v>4.7085E8</v>
      </c>
      <c r="H191" s="10"/>
      <c r="I191" s="23"/>
      <c r="J191" s="18">
        <v>45202.0</v>
      </c>
      <c r="K191" s="19">
        <f t="shared" ref="K191:M191" si="193">value(substitute(B191,".","")) / 1000000</f>
        <v>44.807999</v>
      </c>
      <c r="L191" s="19">
        <f t="shared" si="193"/>
        <v>45.130001</v>
      </c>
      <c r="M191" s="19">
        <f t="shared" si="193"/>
        <v>43.245998</v>
      </c>
      <c r="N191" s="19">
        <f t="shared" si="4"/>
        <v>43.516998</v>
      </c>
      <c r="O191" s="19">
        <f t="shared" si="5"/>
        <v>43.507557</v>
      </c>
      <c r="P191" s="20">
        <f t="shared" si="6"/>
        <v>470850000</v>
      </c>
      <c r="Q191" s="4"/>
      <c r="R191" s="4"/>
      <c r="S191" s="4"/>
      <c r="T191" s="4"/>
      <c r="U191" s="4"/>
      <c r="V191" s="4"/>
    </row>
    <row r="192">
      <c r="A192" s="25" t="s">
        <v>1132</v>
      </c>
      <c r="B192" s="22" t="s">
        <v>1133</v>
      </c>
      <c r="C192" s="15" t="s">
        <v>1134</v>
      </c>
      <c r="D192" s="15" t="s">
        <v>1135</v>
      </c>
      <c r="E192" s="15" t="s">
        <v>1136</v>
      </c>
      <c r="F192" s="15" t="s">
        <v>1137</v>
      </c>
      <c r="G192" s="16">
        <v>3.61821E8</v>
      </c>
      <c r="H192" s="10"/>
      <c r="I192" s="23"/>
      <c r="J192" s="18">
        <v>45203.0</v>
      </c>
      <c r="K192" s="19">
        <f t="shared" ref="K192:M192" si="194">value(substitute(B192,".","")) / 1000000</f>
        <v>43.742001</v>
      </c>
      <c r="L192" s="19">
        <f t="shared" si="194"/>
        <v>44.143002</v>
      </c>
      <c r="M192" s="19">
        <f t="shared" si="194"/>
        <v>43.292</v>
      </c>
      <c r="N192" s="19">
        <f t="shared" si="4"/>
        <v>44.041</v>
      </c>
      <c r="O192" s="19">
        <f t="shared" si="5"/>
        <v>44.031448</v>
      </c>
      <c r="P192" s="20">
        <f t="shared" si="6"/>
        <v>361821000</v>
      </c>
      <c r="Q192" s="4"/>
      <c r="R192" s="4"/>
      <c r="S192" s="4"/>
      <c r="T192" s="4"/>
      <c r="U192" s="4"/>
      <c r="V192" s="4"/>
    </row>
    <row r="193">
      <c r="A193" s="25" t="s">
        <v>1138</v>
      </c>
      <c r="B193" s="22" t="s">
        <v>1139</v>
      </c>
      <c r="C193" s="15" t="s">
        <v>1140</v>
      </c>
      <c r="D193" s="15" t="s">
        <v>1141</v>
      </c>
      <c r="E193" s="15" t="s">
        <v>1142</v>
      </c>
      <c r="F193" s="15" t="s">
        <v>1143</v>
      </c>
      <c r="G193" s="16">
        <v>3.93483E8</v>
      </c>
      <c r="H193" s="10"/>
      <c r="I193" s="23"/>
      <c r="J193" s="18">
        <v>45204.0</v>
      </c>
      <c r="K193" s="19">
        <f t="shared" ref="K193:M193" si="195">value(substitute(B193,".","")) / 1000000</f>
        <v>44.049999</v>
      </c>
      <c r="L193" s="19">
        <f t="shared" si="195"/>
        <v>44.900002</v>
      </c>
      <c r="M193" s="19">
        <f t="shared" si="195"/>
        <v>43.888</v>
      </c>
      <c r="N193" s="19">
        <f t="shared" si="4"/>
        <v>44.688</v>
      </c>
      <c r="O193" s="19">
        <f t="shared" si="5"/>
        <v>44.678307</v>
      </c>
      <c r="P193" s="20">
        <f t="shared" si="6"/>
        <v>393483000</v>
      </c>
      <c r="Q193" s="4"/>
      <c r="R193" s="4"/>
      <c r="S193" s="4"/>
      <c r="T193" s="4"/>
      <c r="U193" s="4"/>
      <c r="V193" s="4"/>
    </row>
    <row r="194">
      <c r="A194" s="25" t="s">
        <v>1144</v>
      </c>
      <c r="B194" s="22" t="s">
        <v>1145</v>
      </c>
      <c r="C194" s="15" t="s">
        <v>1146</v>
      </c>
      <c r="D194" s="15" t="s">
        <v>1147</v>
      </c>
      <c r="E194" s="15" t="s">
        <v>1148</v>
      </c>
      <c r="F194" s="15" t="s">
        <v>1149</v>
      </c>
      <c r="G194" s="16">
        <v>4.34436E8</v>
      </c>
      <c r="H194" s="10"/>
      <c r="I194" s="23"/>
      <c r="J194" s="18">
        <v>45205.0</v>
      </c>
      <c r="K194" s="19">
        <f t="shared" ref="K194:M194" si="196">value(substitute(B194,".","")) / 1000000</f>
        <v>44.193001</v>
      </c>
      <c r="L194" s="19">
        <f t="shared" si="196"/>
        <v>45.789001</v>
      </c>
      <c r="M194" s="19">
        <f t="shared" si="196"/>
        <v>44.026001</v>
      </c>
      <c r="N194" s="19">
        <f t="shared" si="4"/>
        <v>45.762001</v>
      </c>
      <c r="O194" s="19">
        <f t="shared" si="5"/>
        <v>45.752071</v>
      </c>
      <c r="P194" s="20">
        <f t="shared" si="6"/>
        <v>434436000</v>
      </c>
      <c r="Q194" s="4"/>
      <c r="R194" s="4"/>
      <c r="S194" s="4"/>
      <c r="T194" s="4"/>
      <c r="U194" s="4"/>
      <c r="V194" s="4"/>
    </row>
    <row r="195">
      <c r="A195" s="25" t="s">
        <v>1150</v>
      </c>
      <c r="B195" s="22" t="s">
        <v>1151</v>
      </c>
      <c r="C195" s="15" t="s">
        <v>1152</v>
      </c>
      <c r="D195" s="15" t="s">
        <v>1153</v>
      </c>
      <c r="E195" s="15" t="s">
        <v>1154</v>
      </c>
      <c r="F195" s="15" t="s">
        <v>1155</v>
      </c>
      <c r="G195" s="16">
        <v>4.09675E8</v>
      </c>
      <c r="H195" s="10"/>
      <c r="I195" s="23"/>
      <c r="J195" s="18">
        <v>45208.0</v>
      </c>
      <c r="K195" s="19">
        <f t="shared" ref="K195:M195" si="197">value(substitute(B195,".","")) / 1000000</f>
        <v>44.841999</v>
      </c>
      <c r="L195" s="19">
        <f t="shared" si="197"/>
        <v>45.605</v>
      </c>
      <c r="M195" s="19">
        <f t="shared" si="197"/>
        <v>44.368</v>
      </c>
      <c r="N195" s="19">
        <f t="shared" si="4"/>
        <v>45.272999</v>
      </c>
      <c r="O195" s="19">
        <f t="shared" si="5"/>
        <v>45.263176</v>
      </c>
      <c r="P195" s="20">
        <f t="shared" si="6"/>
        <v>409675000</v>
      </c>
      <c r="Q195" s="4"/>
      <c r="R195" s="4"/>
      <c r="S195" s="4"/>
      <c r="T195" s="4"/>
      <c r="U195" s="4"/>
      <c r="V195" s="4"/>
    </row>
    <row r="196">
      <c r="A196" s="25" t="s">
        <v>1156</v>
      </c>
      <c r="B196" s="22" t="s">
        <v>1157</v>
      </c>
      <c r="C196" s="15" t="s">
        <v>1158</v>
      </c>
      <c r="D196" s="15" t="s">
        <v>1159</v>
      </c>
      <c r="E196" s="15" t="s">
        <v>1160</v>
      </c>
      <c r="F196" s="15" t="s">
        <v>1161</v>
      </c>
      <c r="G196" s="16">
        <v>3.68582E8</v>
      </c>
      <c r="H196" s="10"/>
      <c r="I196" s="23"/>
      <c r="J196" s="18">
        <v>45209.0</v>
      </c>
      <c r="K196" s="19">
        <f t="shared" ref="K196:M196" si="198">value(substitute(B196,".","")) / 1000000</f>
        <v>45.310001</v>
      </c>
      <c r="L196" s="19">
        <f t="shared" si="198"/>
        <v>46.258999</v>
      </c>
      <c r="M196" s="19">
        <f t="shared" si="198"/>
        <v>45.088001</v>
      </c>
      <c r="N196" s="19">
        <f t="shared" si="4"/>
        <v>45.798</v>
      </c>
      <c r="O196" s="19">
        <f t="shared" si="5"/>
        <v>45.788067</v>
      </c>
      <c r="P196" s="20">
        <f t="shared" si="6"/>
        <v>368582000</v>
      </c>
      <c r="Q196" s="4"/>
      <c r="R196" s="4"/>
      <c r="S196" s="4"/>
      <c r="T196" s="4"/>
      <c r="U196" s="4"/>
      <c r="V196" s="4"/>
    </row>
    <row r="197">
      <c r="A197" s="25" t="s">
        <v>1162</v>
      </c>
      <c r="B197" s="22" t="s">
        <v>1163</v>
      </c>
      <c r="C197" s="15" t="s">
        <v>1164</v>
      </c>
      <c r="D197" s="15" t="s">
        <v>1165</v>
      </c>
      <c r="E197" s="15" t="s">
        <v>1166</v>
      </c>
      <c r="F197" s="15" t="s">
        <v>1167</v>
      </c>
      <c r="G197" s="16">
        <v>3.78137E8</v>
      </c>
      <c r="H197" s="10"/>
      <c r="I197" s="23"/>
      <c r="J197" s="18">
        <v>45210.0</v>
      </c>
      <c r="K197" s="19">
        <f t="shared" ref="K197:M197" si="199">value(substitute(B197,".","")) / 1000000</f>
        <v>46.195999</v>
      </c>
      <c r="L197" s="19">
        <f t="shared" si="199"/>
        <v>46.859001</v>
      </c>
      <c r="M197" s="19">
        <f t="shared" si="199"/>
        <v>46.049999</v>
      </c>
      <c r="N197" s="19">
        <f t="shared" si="4"/>
        <v>46.806</v>
      </c>
      <c r="O197" s="19">
        <f t="shared" si="5"/>
        <v>46.795845</v>
      </c>
      <c r="P197" s="20">
        <f t="shared" si="6"/>
        <v>378137000</v>
      </c>
      <c r="Q197" s="4"/>
      <c r="R197" s="4"/>
      <c r="S197" s="4"/>
      <c r="T197" s="4"/>
      <c r="U197" s="4"/>
      <c r="V197" s="4"/>
    </row>
    <row r="198">
      <c r="A198" s="25" t="s">
        <v>1168</v>
      </c>
      <c r="B198" s="22" t="s">
        <v>1169</v>
      </c>
      <c r="C198" s="15" t="s">
        <v>1170</v>
      </c>
      <c r="D198" s="15" t="s">
        <v>1171</v>
      </c>
      <c r="E198" s="15" t="s">
        <v>1172</v>
      </c>
      <c r="F198" s="15" t="s">
        <v>1173</v>
      </c>
      <c r="G198" s="16">
        <v>4.81325E8</v>
      </c>
      <c r="H198" s="10"/>
      <c r="I198" s="23"/>
      <c r="J198" s="18">
        <v>45211.0</v>
      </c>
      <c r="K198" s="19">
        <f t="shared" ref="K198:M198" si="200">value(substitute(B198,".","")) / 1000000</f>
        <v>46.777</v>
      </c>
      <c r="L198" s="19">
        <f t="shared" si="200"/>
        <v>47.609001</v>
      </c>
      <c r="M198" s="19">
        <f t="shared" si="200"/>
        <v>46.330002</v>
      </c>
      <c r="N198" s="19">
        <f t="shared" si="4"/>
        <v>46.945</v>
      </c>
      <c r="O198" s="19">
        <f t="shared" si="5"/>
        <v>46.934814</v>
      </c>
      <c r="P198" s="20">
        <f t="shared" si="6"/>
        <v>481325000</v>
      </c>
      <c r="Q198" s="4"/>
      <c r="R198" s="4"/>
      <c r="S198" s="4"/>
      <c r="T198" s="4"/>
      <c r="U198" s="4"/>
      <c r="V198" s="4"/>
    </row>
    <row r="199">
      <c r="A199" s="25" t="s">
        <v>1174</v>
      </c>
      <c r="B199" s="22" t="s">
        <v>1175</v>
      </c>
      <c r="C199" s="15" t="s">
        <v>964</v>
      </c>
      <c r="D199" s="15" t="s">
        <v>1176</v>
      </c>
      <c r="E199" s="15" t="s">
        <v>1177</v>
      </c>
      <c r="F199" s="15" t="s">
        <v>1178</v>
      </c>
      <c r="G199" s="16">
        <v>4.74115E8</v>
      </c>
      <c r="H199" s="10"/>
      <c r="I199" s="23"/>
      <c r="J199" s="18">
        <v>45212.0</v>
      </c>
      <c r="K199" s="19">
        <f t="shared" ref="K199:M199" si="201">value(substitute(B199,".","")) / 1000000</f>
        <v>46.959999</v>
      </c>
      <c r="L199" s="19">
        <f t="shared" si="201"/>
        <v>47.116001</v>
      </c>
      <c r="M199" s="19">
        <f t="shared" si="201"/>
        <v>45.279999</v>
      </c>
      <c r="N199" s="19">
        <f t="shared" si="4"/>
        <v>45.460999</v>
      </c>
      <c r="O199" s="19">
        <f t="shared" si="5"/>
        <v>45.451134</v>
      </c>
      <c r="P199" s="20">
        <f t="shared" si="6"/>
        <v>474115000</v>
      </c>
      <c r="Q199" s="4"/>
      <c r="R199" s="4"/>
      <c r="S199" s="4"/>
      <c r="T199" s="4"/>
      <c r="U199" s="4"/>
      <c r="V199" s="4"/>
    </row>
    <row r="200">
      <c r="A200" s="25" t="s">
        <v>1179</v>
      </c>
      <c r="B200" s="22" t="s">
        <v>1180</v>
      </c>
      <c r="C200" s="15" t="s">
        <v>1181</v>
      </c>
      <c r="D200" s="15" t="s">
        <v>1182</v>
      </c>
      <c r="E200" s="15" t="s">
        <v>1183</v>
      </c>
      <c r="F200" s="15" t="s">
        <v>1184</v>
      </c>
      <c r="G200" s="16">
        <v>3.75099E8</v>
      </c>
      <c r="H200" s="10"/>
      <c r="I200" s="23"/>
      <c r="J200" s="18">
        <v>45215.0</v>
      </c>
      <c r="K200" s="19">
        <f t="shared" ref="K200:M200" si="202">value(substitute(B200,".","")) / 1000000</f>
        <v>45.063</v>
      </c>
      <c r="L200" s="19">
        <f t="shared" si="202"/>
        <v>46.224998</v>
      </c>
      <c r="M200" s="19">
        <f t="shared" si="202"/>
        <v>44.911999</v>
      </c>
      <c r="N200" s="19">
        <f t="shared" si="4"/>
        <v>46.095001</v>
      </c>
      <c r="O200" s="19">
        <f t="shared" si="5"/>
        <v>46.085003</v>
      </c>
      <c r="P200" s="20">
        <f t="shared" si="6"/>
        <v>375099000</v>
      </c>
      <c r="Q200" s="4"/>
      <c r="R200" s="4"/>
      <c r="S200" s="4"/>
      <c r="T200" s="4"/>
      <c r="U200" s="4"/>
      <c r="V200" s="4"/>
    </row>
    <row r="201">
      <c r="A201" s="25" t="s">
        <v>1185</v>
      </c>
      <c r="B201" s="22" t="s">
        <v>1186</v>
      </c>
      <c r="C201" s="15" t="s">
        <v>1187</v>
      </c>
      <c r="D201" s="15" t="s">
        <v>1188</v>
      </c>
      <c r="E201" s="15" t="s">
        <v>1189</v>
      </c>
      <c r="F201" s="15" t="s">
        <v>1190</v>
      </c>
      <c r="G201" s="16">
        <v>8.12333E8</v>
      </c>
      <c r="H201" s="10"/>
      <c r="I201" s="23"/>
      <c r="J201" s="18">
        <v>45216.0</v>
      </c>
      <c r="K201" s="19">
        <f t="shared" ref="K201:M201" si="203">value(substitute(B201,".","")) / 1000000</f>
        <v>44</v>
      </c>
      <c r="L201" s="19">
        <f t="shared" si="203"/>
        <v>44.754002</v>
      </c>
      <c r="M201" s="19">
        <f t="shared" si="203"/>
        <v>42.48</v>
      </c>
      <c r="N201" s="19">
        <f t="shared" si="4"/>
        <v>43.938</v>
      </c>
      <c r="O201" s="19">
        <f t="shared" si="5"/>
        <v>43.928467</v>
      </c>
      <c r="P201" s="20">
        <f t="shared" si="6"/>
        <v>812333000</v>
      </c>
      <c r="Q201" s="4"/>
      <c r="R201" s="4"/>
      <c r="S201" s="4"/>
      <c r="T201" s="4"/>
      <c r="U201" s="4"/>
      <c r="V201" s="4"/>
    </row>
    <row r="202">
      <c r="A202" s="25" t="s">
        <v>1191</v>
      </c>
      <c r="B202" s="22" t="s">
        <v>1192</v>
      </c>
      <c r="C202" s="15" t="s">
        <v>1193</v>
      </c>
      <c r="D202" s="15" t="s">
        <v>1194</v>
      </c>
      <c r="E202" s="15" t="s">
        <v>1195</v>
      </c>
      <c r="F202" s="15" t="s">
        <v>1196</v>
      </c>
      <c r="G202" s="16">
        <v>6.27294E8</v>
      </c>
      <c r="H202" s="10"/>
      <c r="I202" s="23"/>
      <c r="J202" s="18">
        <v>45217.0</v>
      </c>
      <c r="K202" s="19">
        <f t="shared" ref="K202:M202" si="204">value(substitute(B202,".","")) / 1000000</f>
        <v>42.591</v>
      </c>
      <c r="L202" s="19">
        <f t="shared" si="204"/>
        <v>43.219002</v>
      </c>
      <c r="M202" s="19">
        <f t="shared" si="204"/>
        <v>41.825001</v>
      </c>
      <c r="N202" s="19">
        <f t="shared" si="4"/>
        <v>42.195999</v>
      </c>
      <c r="O202" s="19">
        <f t="shared" si="5"/>
        <v>42.186844</v>
      </c>
      <c r="P202" s="20">
        <f t="shared" si="6"/>
        <v>627294000</v>
      </c>
      <c r="Q202" s="4"/>
      <c r="R202" s="4"/>
      <c r="S202" s="4"/>
      <c r="T202" s="4"/>
      <c r="U202" s="4"/>
      <c r="V202" s="4"/>
    </row>
    <row r="203">
      <c r="A203" s="25" t="s">
        <v>1197</v>
      </c>
      <c r="B203" s="22" t="s">
        <v>774</v>
      </c>
      <c r="C203" s="15" t="s">
        <v>1198</v>
      </c>
      <c r="D203" s="15" t="s">
        <v>1199</v>
      </c>
      <c r="E203" s="15" t="s">
        <v>1200</v>
      </c>
      <c r="F203" s="15" t="s">
        <v>1201</v>
      </c>
      <c r="G203" s="16">
        <v>5.01233E8</v>
      </c>
      <c r="H203" s="10"/>
      <c r="I203" s="23"/>
      <c r="J203" s="18">
        <v>45218.0</v>
      </c>
      <c r="K203" s="19">
        <f t="shared" ref="K203:M203" si="205">value(substitute(B203,".","")) / 1000000</f>
        <v>42.811001</v>
      </c>
      <c r="L203" s="19">
        <f t="shared" si="205"/>
        <v>43.297001</v>
      </c>
      <c r="M203" s="19">
        <f t="shared" si="205"/>
        <v>41.882</v>
      </c>
      <c r="N203" s="19">
        <f t="shared" si="4"/>
        <v>42.101002</v>
      </c>
      <c r="O203" s="19">
        <f t="shared" si="5"/>
        <v>42.091869</v>
      </c>
      <c r="P203" s="20">
        <f t="shared" si="6"/>
        <v>501233000</v>
      </c>
      <c r="Q203" s="4"/>
      <c r="R203" s="4"/>
      <c r="S203" s="4"/>
      <c r="T203" s="4"/>
      <c r="U203" s="4"/>
      <c r="V203" s="4"/>
    </row>
    <row r="204">
      <c r="A204" s="25" t="s">
        <v>1202</v>
      </c>
      <c r="B204" s="22" t="s">
        <v>1203</v>
      </c>
      <c r="C204" s="15" t="s">
        <v>1204</v>
      </c>
      <c r="D204" s="15" t="s">
        <v>1205</v>
      </c>
      <c r="E204" s="15" t="s">
        <v>1206</v>
      </c>
      <c r="F204" s="15" t="s">
        <v>1207</v>
      </c>
      <c r="G204" s="16">
        <v>4.77266E8</v>
      </c>
      <c r="H204" s="10"/>
      <c r="I204" s="23"/>
      <c r="J204" s="18">
        <v>45219.0</v>
      </c>
      <c r="K204" s="19">
        <f t="shared" ref="K204:M204" si="206">value(substitute(B204,".","")) / 1000000</f>
        <v>41.889999</v>
      </c>
      <c r="L204" s="19">
        <f t="shared" si="206"/>
        <v>42.470001</v>
      </c>
      <c r="M204" s="19">
        <f t="shared" si="206"/>
        <v>41.077999</v>
      </c>
      <c r="N204" s="19">
        <f t="shared" si="4"/>
        <v>41.387001</v>
      </c>
      <c r="O204" s="19">
        <f t="shared" si="5"/>
        <v>41.378021</v>
      </c>
      <c r="P204" s="20">
        <f t="shared" si="6"/>
        <v>477266000</v>
      </c>
      <c r="Q204" s="4"/>
      <c r="R204" s="4"/>
      <c r="S204" s="4"/>
      <c r="T204" s="4"/>
      <c r="U204" s="4"/>
      <c r="V204" s="4"/>
    </row>
    <row r="205">
      <c r="A205" s="25" t="s">
        <v>1208</v>
      </c>
      <c r="B205" s="22" t="s">
        <v>1209</v>
      </c>
      <c r="C205" s="15" t="s">
        <v>1210</v>
      </c>
      <c r="D205" s="15" t="s">
        <v>1211</v>
      </c>
      <c r="E205" s="15" t="s">
        <v>1212</v>
      </c>
      <c r="F205" s="15" t="s">
        <v>1213</v>
      </c>
      <c r="G205" s="16">
        <v>4.7853E8</v>
      </c>
      <c r="H205" s="10"/>
      <c r="I205" s="23"/>
      <c r="J205" s="18">
        <v>45222.0</v>
      </c>
      <c r="K205" s="19">
        <f t="shared" ref="K205:M205" si="207">value(substitute(B205,".","")) / 1000000</f>
        <v>41.229</v>
      </c>
      <c r="L205" s="19">
        <f t="shared" si="207"/>
        <v>43.248001</v>
      </c>
      <c r="M205" s="19">
        <f t="shared" si="207"/>
        <v>40.945</v>
      </c>
      <c r="N205" s="19">
        <f t="shared" si="4"/>
        <v>42.974998</v>
      </c>
      <c r="O205" s="19">
        <f t="shared" si="5"/>
        <v>42.965679</v>
      </c>
      <c r="P205" s="20">
        <f t="shared" si="6"/>
        <v>478530000</v>
      </c>
      <c r="Q205" s="4"/>
      <c r="R205" s="4"/>
      <c r="S205" s="4"/>
      <c r="T205" s="4"/>
      <c r="U205" s="4"/>
      <c r="V205" s="4"/>
    </row>
    <row r="206">
      <c r="A206" s="25" t="s">
        <v>1214</v>
      </c>
      <c r="B206" s="22" t="s">
        <v>1215</v>
      </c>
      <c r="C206" s="15" t="s">
        <v>1216</v>
      </c>
      <c r="D206" s="15" t="s">
        <v>1217</v>
      </c>
      <c r="E206" s="15" t="s">
        <v>1218</v>
      </c>
      <c r="F206" s="15" t="s">
        <v>1219</v>
      </c>
      <c r="G206" s="16">
        <v>4.01463E8</v>
      </c>
      <c r="H206" s="10"/>
      <c r="I206" s="23"/>
      <c r="J206" s="18">
        <v>45223.0</v>
      </c>
      <c r="K206" s="19">
        <f t="shared" ref="K206:M206" si="208">value(substitute(B206,".","")) / 1000000</f>
        <v>43.077</v>
      </c>
      <c r="L206" s="19">
        <f t="shared" si="208"/>
        <v>43.696999</v>
      </c>
      <c r="M206" s="19">
        <f t="shared" si="208"/>
        <v>42.691002</v>
      </c>
      <c r="N206" s="19">
        <f t="shared" si="4"/>
        <v>43.662998</v>
      </c>
      <c r="O206" s="19">
        <f t="shared" si="5"/>
        <v>43.653526</v>
      </c>
      <c r="P206" s="20">
        <f t="shared" si="6"/>
        <v>401463000</v>
      </c>
      <c r="Q206" s="4"/>
      <c r="R206" s="4"/>
      <c r="S206" s="4"/>
      <c r="T206" s="4"/>
      <c r="U206" s="4"/>
      <c r="V206" s="4"/>
    </row>
    <row r="207">
      <c r="A207" s="25" t="s">
        <v>1220</v>
      </c>
      <c r="B207" s="22" t="s">
        <v>1221</v>
      </c>
      <c r="C207" s="15" t="s">
        <v>1222</v>
      </c>
      <c r="D207" s="15" t="s">
        <v>1223</v>
      </c>
      <c r="E207" s="15" t="s">
        <v>1224</v>
      </c>
      <c r="F207" s="15" t="s">
        <v>1225</v>
      </c>
      <c r="G207" s="16">
        <v>3.98379E8</v>
      </c>
      <c r="H207" s="10"/>
      <c r="I207" s="23"/>
      <c r="J207" s="18">
        <v>45224.0</v>
      </c>
      <c r="K207" s="19">
        <f t="shared" ref="K207:M207" si="209">value(substitute(B207,".","")) / 1000000</f>
        <v>43.397999</v>
      </c>
      <c r="L207" s="19">
        <f t="shared" si="209"/>
        <v>43.650002</v>
      </c>
      <c r="M207" s="19">
        <f t="shared" si="209"/>
        <v>41.555</v>
      </c>
      <c r="N207" s="19">
        <f t="shared" si="4"/>
        <v>41.778999</v>
      </c>
      <c r="O207" s="19">
        <f t="shared" si="5"/>
        <v>41.769932</v>
      </c>
      <c r="P207" s="20">
        <f t="shared" si="6"/>
        <v>398379000</v>
      </c>
      <c r="Q207" s="4"/>
      <c r="R207" s="4"/>
      <c r="S207" s="4"/>
      <c r="T207" s="4"/>
      <c r="U207" s="4"/>
      <c r="V207" s="4"/>
    </row>
    <row r="208">
      <c r="A208" s="25" t="s">
        <v>1226</v>
      </c>
      <c r="B208" s="22" t="s">
        <v>1227</v>
      </c>
      <c r="C208" s="15" t="s">
        <v>1228</v>
      </c>
      <c r="D208" s="15" t="s">
        <v>1229</v>
      </c>
      <c r="E208" s="15" t="s">
        <v>1230</v>
      </c>
      <c r="F208" s="15" t="s">
        <v>1231</v>
      </c>
      <c r="G208" s="16">
        <v>5.41001E8</v>
      </c>
      <c r="H208" s="10"/>
      <c r="I208" s="23"/>
      <c r="J208" s="18">
        <v>45225.0</v>
      </c>
      <c r="K208" s="19">
        <f t="shared" ref="K208:M208" si="210">value(substitute(B208,".","")) / 1000000</f>
        <v>41.853001</v>
      </c>
      <c r="L208" s="19">
        <f t="shared" si="210"/>
        <v>42.256001</v>
      </c>
      <c r="M208" s="19">
        <f t="shared" si="210"/>
        <v>39.880001</v>
      </c>
      <c r="N208" s="19">
        <f t="shared" si="4"/>
        <v>40.326</v>
      </c>
      <c r="O208" s="19">
        <f t="shared" si="5"/>
        <v>40.317253</v>
      </c>
      <c r="P208" s="20">
        <f t="shared" si="6"/>
        <v>541001000</v>
      </c>
      <c r="Q208" s="4"/>
      <c r="R208" s="4"/>
      <c r="S208" s="4"/>
      <c r="T208" s="4"/>
      <c r="U208" s="4"/>
      <c r="V208" s="4"/>
    </row>
    <row r="209">
      <c r="A209" s="25" t="s">
        <v>1232</v>
      </c>
      <c r="B209" s="22" t="s">
        <v>1233</v>
      </c>
      <c r="C209" s="15" t="s">
        <v>1234</v>
      </c>
      <c r="D209" s="15" t="s">
        <v>1235</v>
      </c>
      <c r="E209" s="15" t="s">
        <v>629</v>
      </c>
      <c r="F209" s="15" t="s">
        <v>1236</v>
      </c>
      <c r="G209" s="16">
        <v>4.16784E8</v>
      </c>
      <c r="H209" s="10"/>
      <c r="I209" s="23"/>
      <c r="J209" s="18">
        <v>45226.0</v>
      </c>
      <c r="K209" s="19">
        <f t="shared" ref="K209:M209" si="211">value(substitute(B209,".","")) / 1000000</f>
        <v>41.130001</v>
      </c>
      <c r="L209" s="19">
        <f t="shared" si="211"/>
        <v>41.206001</v>
      </c>
      <c r="M209" s="19">
        <f t="shared" si="211"/>
        <v>40.014999</v>
      </c>
      <c r="N209" s="19">
        <f t="shared" si="4"/>
        <v>40.5</v>
      </c>
      <c r="O209" s="19">
        <f t="shared" si="5"/>
        <v>40.491215</v>
      </c>
      <c r="P209" s="20">
        <f t="shared" si="6"/>
        <v>416784000</v>
      </c>
      <c r="Q209" s="4"/>
      <c r="R209" s="4"/>
      <c r="S209" s="4"/>
      <c r="T209" s="4"/>
      <c r="U209" s="4"/>
      <c r="V209" s="4"/>
    </row>
    <row r="210">
      <c r="A210" s="25" t="s">
        <v>1237</v>
      </c>
      <c r="B210" s="22" t="s">
        <v>1238</v>
      </c>
      <c r="C210" s="15" t="s">
        <v>1239</v>
      </c>
      <c r="D210" s="15" t="s">
        <v>1240</v>
      </c>
      <c r="E210" s="15" t="s">
        <v>1241</v>
      </c>
      <c r="F210" s="15" t="s">
        <v>1242</v>
      </c>
      <c r="G210" s="16">
        <v>3.88028E8</v>
      </c>
      <c r="H210" s="10"/>
      <c r="I210" s="23"/>
      <c r="J210" s="18">
        <v>45229.0</v>
      </c>
      <c r="K210" s="19">
        <f t="shared" ref="K210:M210" si="212">value(substitute(B210,".","")) / 1000000</f>
        <v>41.087002</v>
      </c>
      <c r="L210" s="19">
        <f t="shared" si="212"/>
        <v>41.765999</v>
      </c>
      <c r="M210" s="19">
        <f t="shared" si="212"/>
        <v>40.480999</v>
      </c>
      <c r="N210" s="19">
        <f t="shared" si="4"/>
        <v>41.160999</v>
      </c>
      <c r="O210" s="19">
        <f t="shared" si="5"/>
        <v>41.152069</v>
      </c>
      <c r="P210" s="20">
        <f t="shared" si="6"/>
        <v>388028000</v>
      </c>
      <c r="Q210" s="4"/>
      <c r="R210" s="4"/>
      <c r="S210" s="4"/>
      <c r="T210" s="4"/>
      <c r="U210" s="4"/>
      <c r="V210" s="4"/>
    </row>
    <row r="211">
      <c r="A211" s="25" t="s">
        <v>1243</v>
      </c>
      <c r="B211" s="22" t="s">
        <v>1244</v>
      </c>
      <c r="C211" s="15" t="s">
        <v>1245</v>
      </c>
      <c r="D211" s="15" t="s">
        <v>1246</v>
      </c>
      <c r="E211" s="15" t="s">
        <v>1247</v>
      </c>
      <c r="F211" s="15" t="s">
        <v>1248</v>
      </c>
      <c r="G211" s="16">
        <v>5.17969E8</v>
      </c>
      <c r="H211" s="10"/>
      <c r="I211" s="26"/>
      <c r="J211" s="18">
        <v>45230.0</v>
      </c>
      <c r="K211" s="19">
        <f t="shared" ref="K211:M211" si="213">value(substitute(B211,".","")) / 1000000</f>
        <v>40.450001</v>
      </c>
      <c r="L211" s="19">
        <f t="shared" si="213"/>
        <v>40.879002</v>
      </c>
      <c r="M211" s="19">
        <f t="shared" si="213"/>
        <v>39.23</v>
      </c>
      <c r="N211" s="19">
        <f t="shared" si="4"/>
        <v>40.779999</v>
      </c>
      <c r="O211" s="19">
        <f t="shared" si="5"/>
        <v>40.771152</v>
      </c>
      <c r="P211" s="20">
        <f t="shared" si="6"/>
        <v>517969000</v>
      </c>
      <c r="Q211" s="4"/>
      <c r="R211" s="4"/>
      <c r="S211" s="4"/>
      <c r="T211" s="4"/>
      <c r="U211" s="4"/>
      <c r="V211" s="4"/>
    </row>
    <row r="212">
      <c r="A212" s="25" t="s">
        <v>1249</v>
      </c>
      <c r="B212" s="22" t="s">
        <v>1250</v>
      </c>
      <c r="C212" s="15" t="s">
        <v>1251</v>
      </c>
      <c r="D212" s="15" t="s">
        <v>1252</v>
      </c>
      <c r="E212" s="15" t="s">
        <v>1253</v>
      </c>
      <c r="F212" s="15" t="s">
        <v>1254</v>
      </c>
      <c r="G212" s="16">
        <v>4.37593E8</v>
      </c>
      <c r="H212" s="10"/>
      <c r="I212" s="17" t="s">
        <v>1255</v>
      </c>
      <c r="J212" s="18">
        <v>45231.0</v>
      </c>
      <c r="K212" s="19">
        <f t="shared" ref="K212:M212" si="214">value(substitute(B212,".","")) / 1000000</f>
        <v>40.883999</v>
      </c>
      <c r="L212" s="19">
        <f t="shared" si="214"/>
        <v>42.381001</v>
      </c>
      <c r="M212" s="19">
        <f t="shared" si="214"/>
        <v>40.868999</v>
      </c>
      <c r="N212" s="19">
        <f t="shared" si="4"/>
        <v>42.325001</v>
      </c>
      <c r="O212" s="19">
        <f t="shared" si="5"/>
        <v>42.315823</v>
      </c>
      <c r="P212" s="20">
        <f t="shared" si="6"/>
        <v>437593000</v>
      </c>
      <c r="Q212" s="4"/>
      <c r="R212" s="4"/>
      <c r="S212" s="4"/>
      <c r="T212" s="4"/>
      <c r="U212" s="4"/>
      <c r="V212" s="4"/>
    </row>
    <row r="213">
      <c r="A213" s="25" t="s">
        <v>1256</v>
      </c>
      <c r="B213" s="22" t="s">
        <v>1257</v>
      </c>
      <c r="C213" s="15" t="s">
        <v>1258</v>
      </c>
      <c r="D213" s="15" t="s">
        <v>1259</v>
      </c>
      <c r="E213" s="15" t="s">
        <v>1260</v>
      </c>
      <c r="F213" s="15" t="s">
        <v>1261</v>
      </c>
      <c r="G213" s="16">
        <v>4.09172E8</v>
      </c>
      <c r="H213" s="10"/>
      <c r="I213" s="23"/>
      <c r="J213" s="18">
        <v>45232.0</v>
      </c>
      <c r="K213" s="19">
        <f t="shared" ref="K213:M213" si="215">value(substitute(B213,".","")) / 1000000</f>
        <v>43.327999</v>
      </c>
      <c r="L213" s="19">
        <f t="shared" si="215"/>
        <v>43.883999</v>
      </c>
      <c r="M213" s="19">
        <f t="shared" si="215"/>
        <v>42.894001</v>
      </c>
      <c r="N213" s="19">
        <f t="shared" si="4"/>
        <v>43.506001</v>
      </c>
      <c r="O213" s="19">
        <f t="shared" si="5"/>
        <v>43.496559</v>
      </c>
      <c r="P213" s="20">
        <f t="shared" si="6"/>
        <v>409172000</v>
      </c>
      <c r="Q213" s="4"/>
      <c r="R213" s="4"/>
      <c r="S213" s="4"/>
      <c r="T213" s="4"/>
      <c r="U213" s="4"/>
      <c r="V213" s="4"/>
    </row>
    <row r="214">
      <c r="A214" s="25" t="s">
        <v>1262</v>
      </c>
      <c r="B214" s="22" t="s">
        <v>1263</v>
      </c>
      <c r="C214" s="15" t="s">
        <v>1264</v>
      </c>
      <c r="D214" s="15" t="s">
        <v>1265</v>
      </c>
      <c r="E214" s="15" t="s">
        <v>1266</v>
      </c>
      <c r="F214" s="15" t="s">
        <v>1267</v>
      </c>
      <c r="G214" s="16">
        <v>4.2461E8</v>
      </c>
      <c r="H214" s="10"/>
      <c r="I214" s="23"/>
      <c r="J214" s="18">
        <v>45233.0</v>
      </c>
      <c r="K214" s="19">
        <f t="shared" ref="K214:M214" si="216">value(substitute(B214,".","")) / 1000000</f>
        <v>44.02</v>
      </c>
      <c r="L214" s="19">
        <f t="shared" si="216"/>
        <v>45.308998</v>
      </c>
      <c r="M214" s="19">
        <f t="shared" si="216"/>
        <v>43.723</v>
      </c>
      <c r="N214" s="19">
        <f t="shared" si="4"/>
        <v>45.005001</v>
      </c>
      <c r="O214" s="19">
        <f t="shared" si="5"/>
        <v>44.995239</v>
      </c>
      <c r="P214" s="20">
        <f t="shared" si="6"/>
        <v>424610000</v>
      </c>
      <c r="Q214" s="4"/>
      <c r="R214" s="4"/>
      <c r="S214" s="4"/>
      <c r="T214" s="4"/>
      <c r="U214" s="4"/>
      <c r="V214" s="4"/>
    </row>
    <row r="215">
      <c r="A215" s="25" t="s">
        <v>1268</v>
      </c>
      <c r="B215" s="22" t="s">
        <v>1269</v>
      </c>
      <c r="C215" s="15" t="s">
        <v>1270</v>
      </c>
      <c r="D215" s="15" t="s">
        <v>1271</v>
      </c>
      <c r="E215" s="15" t="s">
        <v>1272</v>
      </c>
      <c r="F215" s="15" t="s">
        <v>1273</v>
      </c>
      <c r="G215" s="16">
        <v>4.00733E8</v>
      </c>
      <c r="H215" s="10"/>
      <c r="I215" s="23"/>
      <c r="J215" s="18">
        <v>45236.0</v>
      </c>
      <c r="K215" s="19">
        <f t="shared" ref="K215:M215" si="217">value(substitute(B215,".","")) / 1000000</f>
        <v>45.285</v>
      </c>
      <c r="L215" s="19">
        <f t="shared" si="217"/>
        <v>45.935001</v>
      </c>
      <c r="M215" s="19">
        <f t="shared" si="217"/>
        <v>44.898998</v>
      </c>
      <c r="N215" s="19">
        <f t="shared" si="4"/>
        <v>45.750999</v>
      </c>
      <c r="O215" s="19">
        <f t="shared" si="5"/>
        <v>45.741077</v>
      </c>
      <c r="P215" s="20">
        <f t="shared" si="6"/>
        <v>400733000</v>
      </c>
      <c r="Q215" s="4"/>
      <c r="R215" s="4"/>
      <c r="S215" s="4"/>
      <c r="T215" s="4"/>
      <c r="U215" s="4"/>
      <c r="V215" s="4"/>
    </row>
    <row r="216">
      <c r="A216" s="25" t="s">
        <v>1274</v>
      </c>
      <c r="B216" s="22" t="s">
        <v>1275</v>
      </c>
      <c r="C216" s="15" t="s">
        <v>1276</v>
      </c>
      <c r="D216" s="15" t="s">
        <v>1277</v>
      </c>
      <c r="E216" s="15" t="s">
        <v>1278</v>
      </c>
      <c r="F216" s="15" t="s">
        <v>1279</v>
      </c>
      <c r="G216" s="16">
        <v>3.43165E8</v>
      </c>
      <c r="H216" s="10"/>
      <c r="I216" s="23"/>
      <c r="J216" s="18">
        <v>45237.0</v>
      </c>
      <c r="K216" s="19">
        <f t="shared" ref="K216:M216" si="218">value(substitute(B216,".","")) / 1000000</f>
        <v>45.719002</v>
      </c>
      <c r="L216" s="19">
        <f t="shared" si="218"/>
        <v>46.217999</v>
      </c>
      <c r="M216" s="19">
        <f t="shared" si="218"/>
        <v>45.158001</v>
      </c>
      <c r="N216" s="19">
        <f t="shared" si="4"/>
        <v>45.955002</v>
      </c>
      <c r="O216" s="19">
        <f t="shared" si="5"/>
        <v>45.945034</v>
      </c>
      <c r="P216" s="20">
        <f t="shared" si="6"/>
        <v>343165000</v>
      </c>
      <c r="Q216" s="4"/>
      <c r="R216" s="4"/>
      <c r="S216" s="4"/>
      <c r="T216" s="4"/>
      <c r="U216" s="4"/>
      <c r="V216" s="4"/>
    </row>
    <row r="217">
      <c r="A217" s="25" t="s">
        <v>1280</v>
      </c>
      <c r="B217" s="22" t="s">
        <v>1281</v>
      </c>
      <c r="C217" s="15" t="s">
        <v>1282</v>
      </c>
      <c r="D217" s="15" t="s">
        <v>1283</v>
      </c>
      <c r="E217" s="15" t="s">
        <v>1284</v>
      </c>
      <c r="F217" s="15" t="s">
        <v>1285</v>
      </c>
      <c r="G217" s="16">
        <v>3.46719E8</v>
      </c>
      <c r="H217" s="10"/>
      <c r="I217" s="23"/>
      <c r="J217" s="18">
        <v>45238.0</v>
      </c>
      <c r="K217" s="19">
        <f t="shared" ref="K217:M217" si="219">value(substitute(B217,".","")) / 1000000</f>
        <v>46.099998</v>
      </c>
      <c r="L217" s="19">
        <f t="shared" si="219"/>
        <v>46.867001</v>
      </c>
      <c r="M217" s="19">
        <f t="shared" si="219"/>
        <v>45.967999</v>
      </c>
      <c r="N217" s="19">
        <f t="shared" si="4"/>
        <v>46.574001</v>
      </c>
      <c r="O217" s="19">
        <f t="shared" si="5"/>
        <v>46.563896</v>
      </c>
      <c r="P217" s="20">
        <f t="shared" si="6"/>
        <v>346719000</v>
      </c>
      <c r="Q217" s="4"/>
      <c r="R217" s="4"/>
      <c r="S217" s="4"/>
      <c r="T217" s="4"/>
      <c r="U217" s="4"/>
      <c r="V217" s="4"/>
    </row>
    <row r="218">
      <c r="A218" s="25" t="s">
        <v>1286</v>
      </c>
      <c r="B218" s="22" t="s">
        <v>1287</v>
      </c>
      <c r="C218" s="15" t="s">
        <v>1288</v>
      </c>
      <c r="D218" s="15" t="s">
        <v>859</v>
      </c>
      <c r="E218" s="15" t="s">
        <v>1289</v>
      </c>
      <c r="F218" s="15" t="s">
        <v>1290</v>
      </c>
      <c r="G218" s="16">
        <v>5.40496E8</v>
      </c>
      <c r="H218" s="10"/>
      <c r="I218" s="23"/>
      <c r="J218" s="18">
        <v>45239.0</v>
      </c>
      <c r="K218" s="19">
        <f t="shared" ref="K218:M218" si="220">value(substitute(B218,".","")) / 1000000</f>
        <v>47.466999</v>
      </c>
      <c r="L218" s="19">
        <f t="shared" si="220"/>
        <v>48.23</v>
      </c>
      <c r="M218" s="19">
        <f t="shared" si="220"/>
        <v>46.75</v>
      </c>
      <c r="N218" s="19">
        <f t="shared" si="4"/>
        <v>46.950001</v>
      </c>
      <c r="O218" s="19">
        <f t="shared" si="5"/>
        <v>46.939816</v>
      </c>
      <c r="P218" s="20">
        <f t="shared" si="6"/>
        <v>540496000</v>
      </c>
      <c r="Q218" s="4"/>
      <c r="R218" s="4"/>
      <c r="S218" s="4"/>
      <c r="T218" s="4"/>
      <c r="U218" s="4"/>
      <c r="V218" s="4"/>
    </row>
    <row r="219">
      <c r="A219" s="25" t="s">
        <v>1291</v>
      </c>
      <c r="B219" s="22" t="s">
        <v>1292</v>
      </c>
      <c r="C219" s="15" t="s">
        <v>1293</v>
      </c>
      <c r="D219" s="15" t="s">
        <v>1294</v>
      </c>
      <c r="E219" s="15" t="s">
        <v>1295</v>
      </c>
      <c r="F219" s="15" t="s">
        <v>1296</v>
      </c>
      <c r="G219" s="16">
        <v>4.21245E8</v>
      </c>
      <c r="H219" s="10"/>
      <c r="I219" s="23"/>
      <c r="J219" s="18">
        <v>45240.0</v>
      </c>
      <c r="K219" s="19">
        <f t="shared" ref="K219:M219" si="221">value(substitute(B219,".","")) / 1000000</f>
        <v>47.5</v>
      </c>
      <c r="L219" s="19">
        <f t="shared" si="221"/>
        <v>48.472</v>
      </c>
      <c r="M219" s="19">
        <f t="shared" si="221"/>
        <v>47.283001</v>
      </c>
      <c r="N219" s="19">
        <f t="shared" si="4"/>
        <v>48.334999</v>
      </c>
      <c r="O219" s="19">
        <f t="shared" si="5"/>
        <v>48.324512</v>
      </c>
      <c r="P219" s="20">
        <f t="shared" si="6"/>
        <v>421245000</v>
      </c>
      <c r="Q219" s="4"/>
      <c r="R219" s="4"/>
      <c r="S219" s="4"/>
      <c r="T219" s="4"/>
      <c r="U219" s="4"/>
      <c r="V219" s="4"/>
    </row>
    <row r="220">
      <c r="A220" s="25" t="s">
        <v>1297</v>
      </c>
      <c r="B220" s="22" t="s">
        <v>1298</v>
      </c>
      <c r="C220" s="15" t="s">
        <v>1299</v>
      </c>
      <c r="D220" s="15" t="s">
        <v>1300</v>
      </c>
      <c r="E220" s="15" t="s">
        <v>1301</v>
      </c>
      <c r="F220" s="15" t="s">
        <v>1302</v>
      </c>
      <c r="G220" s="16">
        <v>3.84136E8</v>
      </c>
      <c r="H220" s="10"/>
      <c r="I220" s="23"/>
      <c r="J220" s="18">
        <v>45243.0</v>
      </c>
      <c r="K220" s="19">
        <f t="shared" ref="K220:M220" si="222">value(substitute(B220,".","")) / 1000000</f>
        <v>48.32</v>
      </c>
      <c r="L220" s="19">
        <f t="shared" si="222"/>
        <v>49.116001</v>
      </c>
      <c r="M220" s="19">
        <f t="shared" si="222"/>
        <v>48.098999</v>
      </c>
      <c r="N220" s="19">
        <f t="shared" si="4"/>
        <v>48.619999</v>
      </c>
      <c r="O220" s="19">
        <f t="shared" si="5"/>
        <v>48.609451</v>
      </c>
      <c r="P220" s="20">
        <f t="shared" si="6"/>
        <v>384136000</v>
      </c>
      <c r="Q220" s="4"/>
      <c r="R220" s="4"/>
      <c r="S220" s="4"/>
      <c r="T220" s="4"/>
      <c r="U220" s="4"/>
      <c r="V220" s="4"/>
    </row>
    <row r="221">
      <c r="A221" s="25" t="s">
        <v>1303</v>
      </c>
      <c r="B221" s="22" t="s">
        <v>1304</v>
      </c>
      <c r="C221" s="15" t="s">
        <v>1305</v>
      </c>
      <c r="D221" s="15" t="s">
        <v>1306</v>
      </c>
      <c r="E221" s="15" t="s">
        <v>1307</v>
      </c>
      <c r="F221" s="15" t="s">
        <v>1308</v>
      </c>
      <c r="G221" s="16">
        <v>4.16954E8</v>
      </c>
      <c r="H221" s="10"/>
      <c r="I221" s="23"/>
      <c r="J221" s="18">
        <v>45244.0</v>
      </c>
      <c r="K221" s="19">
        <f t="shared" ref="K221:M221" si="223">value(substitute(B221,".","")) / 1000000</f>
        <v>49.68</v>
      </c>
      <c r="L221" s="19">
        <f t="shared" si="223"/>
        <v>49.834</v>
      </c>
      <c r="M221" s="19">
        <f t="shared" si="223"/>
        <v>49.040001</v>
      </c>
      <c r="N221" s="19">
        <f t="shared" si="4"/>
        <v>49.655998</v>
      </c>
      <c r="O221" s="19">
        <f t="shared" si="5"/>
        <v>49.645226</v>
      </c>
      <c r="P221" s="20">
        <f t="shared" si="6"/>
        <v>416954000</v>
      </c>
      <c r="Q221" s="4"/>
      <c r="R221" s="4"/>
      <c r="S221" s="4"/>
      <c r="T221" s="4"/>
      <c r="U221" s="4"/>
      <c r="V221" s="4"/>
    </row>
    <row r="222">
      <c r="A222" s="25" t="s">
        <v>1309</v>
      </c>
      <c r="B222" s="22" t="s">
        <v>1310</v>
      </c>
      <c r="C222" s="15" t="s">
        <v>1311</v>
      </c>
      <c r="D222" s="15" t="s">
        <v>1312</v>
      </c>
      <c r="E222" s="15" t="s">
        <v>1313</v>
      </c>
      <c r="F222" s="15" t="s">
        <v>1314</v>
      </c>
      <c r="G222" s="16">
        <v>4.75497E8</v>
      </c>
      <c r="H222" s="10"/>
      <c r="I222" s="23"/>
      <c r="J222" s="18">
        <v>45245.0</v>
      </c>
      <c r="K222" s="19">
        <f t="shared" ref="K222:M222" si="224">value(substitute(B222,".","")) / 1000000</f>
        <v>49.935001</v>
      </c>
      <c r="L222" s="19">
        <f t="shared" si="224"/>
        <v>49.959999</v>
      </c>
      <c r="M222" s="19">
        <f t="shared" si="224"/>
        <v>48.200001</v>
      </c>
      <c r="N222" s="19">
        <f t="shared" si="4"/>
        <v>48.888</v>
      </c>
      <c r="O222" s="19">
        <f t="shared" si="5"/>
        <v>48.877392</v>
      </c>
      <c r="P222" s="20">
        <f t="shared" si="6"/>
        <v>475497000</v>
      </c>
      <c r="Q222" s="4"/>
      <c r="R222" s="4"/>
      <c r="S222" s="4"/>
      <c r="T222" s="4"/>
      <c r="U222" s="4"/>
      <c r="V222" s="4"/>
    </row>
    <row r="223">
      <c r="A223" s="25" t="s">
        <v>1315</v>
      </c>
      <c r="B223" s="22" t="s">
        <v>1316</v>
      </c>
      <c r="C223" s="15" t="s">
        <v>1317</v>
      </c>
      <c r="D223" s="15" t="s">
        <v>1318</v>
      </c>
      <c r="E223" s="15" t="s">
        <v>1319</v>
      </c>
      <c r="F223" s="15" t="s">
        <v>1320</v>
      </c>
      <c r="G223" s="16">
        <v>3.39756E8</v>
      </c>
      <c r="H223" s="10"/>
      <c r="I223" s="23"/>
      <c r="J223" s="18">
        <v>45246.0</v>
      </c>
      <c r="K223" s="19">
        <f t="shared" ref="K223:M223" si="225">value(substitute(B223,".","")) / 1000000</f>
        <v>48.679001</v>
      </c>
      <c r="L223" s="19">
        <f t="shared" si="225"/>
        <v>49.525002</v>
      </c>
      <c r="M223" s="19">
        <f t="shared" si="225"/>
        <v>48.330002</v>
      </c>
      <c r="N223" s="19">
        <f t="shared" si="4"/>
        <v>49.48</v>
      </c>
      <c r="O223" s="19">
        <f t="shared" si="5"/>
        <v>49.469269</v>
      </c>
      <c r="P223" s="20">
        <f t="shared" si="6"/>
        <v>339756000</v>
      </c>
      <c r="Q223" s="4"/>
      <c r="R223" s="4"/>
      <c r="S223" s="4"/>
      <c r="T223" s="4"/>
      <c r="U223" s="4"/>
      <c r="V223" s="4"/>
    </row>
    <row r="224">
      <c r="A224" s="25" t="s">
        <v>1321</v>
      </c>
      <c r="B224" s="22" t="s">
        <v>1322</v>
      </c>
      <c r="C224" s="15" t="s">
        <v>1323</v>
      </c>
      <c r="D224" s="15" t="s">
        <v>1324</v>
      </c>
      <c r="E224" s="15" t="s">
        <v>1325</v>
      </c>
      <c r="F224" s="15" t="s">
        <v>1326</v>
      </c>
      <c r="G224" s="16">
        <v>3.25205E8</v>
      </c>
      <c r="H224" s="10"/>
      <c r="I224" s="23"/>
      <c r="J224" s="18">
        <v>45247.0</v>
      </c>
      <c r="K224" s="19">
        <f t="shared" ref="K224:M224" si="226">value(substitute(B224,".","")) / 1000000</f>
        <v>49.523998</v>
      </c>
      <c r="L224" s="19">
        <f t="shared" si="226"/>
        <v>49.716999</v>
      </c>
      <c r="M224" s="19">
        <f t="shared" si="226"/>
        <v>49.007</v>
      </c>
      <c r="N224" s="19">
        <f t="shared" si="4"/>
        <v>49.298</v>
      </c>
      <c r="O224" s="19">
        <f t="shared" si="5"/>
        <v>49.287308</v>
      </c>
      <c r="P224" s="20">
        <f t="shared" si="6"/>
        <v>325205000</v>
      </c>
      <c r="Q224" s="4"/>
      <c r="R224" s="4"/>
      <c r="S224" s="4"/>
      <c r="T224" s="4"/>
      <c r="U224" s="4"/>
      <c r="V224" s="4"/>
    </row>
    <row r="225">
      <c r="A225" s="25" t="s">
        <v>1327</v>
      </c>
      <c r="B225" s="22" t="s">
        <v>1328</v>
      </c>
      <c r="C225" s="15" t="s">
        <v>1329</v>
      </c>
      <c r="D225" s="15" t="s">
        <v>1330</v>
      </c>
      <c r="E225" s="15" t="s">
        <v>1331</v>
      </c>
      <c r="F225" s="15" t="s">
        <v>1332</v>
      </c>
      <c r="G225" s="16">
        <v>4.1412E8</v>
      </c>
      <c r="H225" s="10"/>
      <c r="I225" s="23"/>
      <c r="J225" s="29">
        <v>45250.0</v>
      </c>
      <c r="K225" s="19">
        <f t="shared" ref="K225:M225" si="227">value(substitute(B225,".","")) / 1000000</f>
        <v>49.312</v>
      </c>
      <c r="L225" s="19">
        <f t="shared" si="227"/>
        <v>50.548</v>
      </c>
      <c r="M225" s="19">
        <f t="shared" si="227"/>
        <v>49.181</v>
      </c>
      <c r="N225" s="19">
        <f t="shared" si="4"/>
        <v>50.409</v>
      </c>
      <c r="O225" s="19">
        <f t="shared" si="5"/>
        <v>50.398064</v>
      </c>
      <c r="P225" s="20">
        <f t="shared" si="6"/>
        <v>414120000</v>
      </c>
      <c r="Q225" s="4"/>
      <c r="R225" s="4"/>
      <c r="S225" s="4"/>
      <c r="T225" s="4"/>
      <c r="U225" s="4"/>
      <c r="V225" s="4"/>
    </row>
    <row r="226">
      <c r="A226" s="25" t="s">
        <v>1333</v>
      </c>
      <c r="B226" s="22" t="s">
        <v>1334</v>
      </c>
      <c r="C226" s="15" t="s">
        <v>1335</v>
      </c>
      <c r="D226" s="15" t="s">
        <v>1336</v>
      </c>
      <c r="E226" s="15" t="s">
        <v>1337</v>
      </c>
      <c r="F226" s="15" t="s">
        <v>1338</v>
      </c>
      <c r="G226" s="16">
        <v>5.65747E8</v>
      </c>
      <c r="H226" s="10"/>
      <c r="I226" s="23"/>
      <c r="J226" s="29">
        <v>45251.0</v>
      </c>
      <c r="K226" s="19">
        <f t="shared" ref="K226:M226" si="228">value(substitute(B226,".","")) / 1000000</f>
        <v>50.125999</v>
      </c>
      <c r="L226" s="19">
        <f t="shared" si="228"/>
        <v>50.516998</v>
      </c>
      <c r="M226" s="19">
        <f t="shared" si="228"/>
        <v>49.222</v>
      </c>
      <c r="N226" s="19">
        <f t="shared" si="4"/>
        <v>49.944</v>
      </c>
      <c r="O226" s="19">
        <f t="shared" si="5"/>
        <v>49.933167</v>
      </c>
      <c r="P226" s="20">
        <f t="shared" si="6"/>
        <v>565747000</v>
      </c>
      <c r="Q226" s="4"/>
      <c r="R226" s="4"/>
      <c r="S226" s="4"/>
      <c r="T226" s="4"/>
      <c r="U226" s="4"/>
      <c r="V226" s="4"/>
    </row>
    <row r="227">
      <c r="A227" s="25" t="s">
        <v>1339</v>
      </c>
      <c r="B227" s="22" t="s">
        <v>1340</v>
      </c>
      <c r="C227" s="15" t="s">
        <v>1341</v>
      </c>
      <c r="D227" s="15" t="s">
        <v>1342</v>
      </c>
      <c r="E227" s="15" t="s">
        <v>1343</v>
      </c>
      <c r="F227" s="15" t="s">
        <v>1344</v>
      </c>
      <c r="G227" s="16">
        <v>8.9942E8</v>
      </c>
      <c r="H227" s="10"/>
      <c r="I227" s="23"/>
      <c r="J227" s="29">
        <v>45252.0</v>
      </c>
      <c r="K227" s="19">
        <f t="shared" ref="K227:M227" si="229">value(substitute(B227,".","")) / 1000000</f>
        <v>49.852001</v>
      </c>
      <c r="L227" s="19">
        <f t="shared" si="229"/>
        <v>50.334999</v>
      </c>
      <c r="M227" s="19">
        <f t="shared" si="229"/>
        <v>47.689999</v>
      </c>
      <c r="N227" s="19">
        <f t="shared" si="4"/>
        <v>48.716</v>
      </c>
      <c r="O227" s="19">
        <f t="shared" si="5"/>
        <v>48.705429</v>
      </c>
      <c r="P227" s="20">
        <f t="shared" si="6"/>
        <v>899420000</v>
      </c>
      <c r="Q227" s="4"/>
      <c r="R227" s="4"/>
      <c r="S227" s="4"/>
      <c r="T227" s="4"/>
      <c r="U227" s="4"/>
      <c r="V227" s="4"/>
    </row>
    <row r="228">
      <c r="A228" s="25" t="s">
        <v>1345</v>
      </c>
      <c r="B228" s="22" t="s">
        <v>1346</v>
      </c>
      <c r="C228" s="15" t="s">
        <v>1347</v>
      </c>
      <c r="D228" s="15" t="s">
        <v>1348</v>
      </c>
      <c r="E228" s="15" t="s">
        <v>1349</v>
      </c>
      <c r="F228" s="15" t="s">
        <v>1350</v>
      </c>
      <c r="G228" s="16">
        <v>2.94645E8</v>
      </c>
      <c r="H228" s="10"/>
      <c r="I228" s="23"/>
      <c r="J228" s="18">
        <v>45254.0</v>
      </c>
      <c r="K228" s="19">
        <f t="shared" ref="K228:M228" si="230">value(substitute(B228,".","")) / 1000000</f>
        <v>48.470001</v>
      </c>
      <c r="L228" s="19">
        <f t="shared" si="230"/>
        <v>48.921001</v>
      </c>
      <c r="M228" s="19">
        <f t="shared" si="230"/>
        <v>47.744999</v>
      </c>
      <c r="N228" s="19">
        <f t="shared" si="4"/>
        <v>47.776001</v>
      </c>
      <c r="O228" s="19">
        <f t="shared" si="5"/>
        <v>47.765636</v>
      </c>
      <c r="P228" s="20">
        <f t="shared" si="6"/>
        <v>294645000</v>
      </c>
      <c r="Q228" s="4"/>
      <c r="R228" s="4"/>
      <c r="S228" s="4"/>
      <c r="T228" s="4"/>
      <c r="U228" s="4"/>
      <c r="V228" s="4"/>
    </row>
    <row r="229">
      <c r="A229" s="25" t="s">
        <v>1351</v>
      </c>
      <c r="B229" s="22" t="s">
        <v>1352</v>
      </c>
      <c r="C229" s="15" t="s">
        <v>1353</v>
      </c>
      <c r="D229" s="15" t="s">
        <v>1354</v>
      </c>
      <c r="E229" s="15" t="s">
        <v>1355</v>
      </c>
      <c r="F229" s="15" t="s">
        <v>1356</v>
      </c>
      <c r="G229" s="16">
        <v>3.95662E8</v>
      </c>
      <c r="H229" s="10"/>
      <c r="I229" s="23"/>
      <c r="J229" s="18">
        <v>45257.0</v>
      </c>
      <c r="K229" s="19">
        <f t="shared" ref="K229:M229" si="231">value(substitute(B229,".","")) / 1000000</f>
        <v>47.799999</v>
      </c>
      <c r="L229" s="19">
        <f t="shared" si="231"/>
        <v>48.529999</v>
      </c>
      <c r="M229" s="19">
        <f t="shared" si="231"/>
        <v>47.652</v>
      </c>
      <c r="N229" s="19">
        <f t="shared" si="4"/>
        <v>48.242001</v>
      </c>
      <c r="O229" s="19">
        <f t="shared" si="5"/>
        <v>48.231533</v>
      </c>
      <c r="P229" s="20">
        <f t="shared" si="6"/>
        <v>395662000</v>
      </c>
      <c r="Q229" s="4"/>
      <c r="R229" s="4"/>
      <c r="S229" s="4"/>
      <c r="T229" s="4"/>
      <c r="U229" s="4"/>
      <c r="V229" s="4"/>
    </row>
    <row r="230">
      <c r="A230" s="25" t="s">
        <v>1357</v>
      </c>
      <c r="B230" s="22" t="s">
        <v>1358</v>
      </c>
      <c r="C230" s="15" t="s">
        <v>1359</v>
      </c>
      <c r="D230" s="15" t="s">
        <v>1360</v>
      </c>
      <c r="E230" s="15" t="s">
        <v>1361</v>
      </c>
      <c r="F230" s="15" t="s">
        <v>1362</v>
      </c>
      <c r="G230" s="16">
        <v>4.01491E8</v>
      </c>
      <c r="H230" s="10"/>
      <c r="I230" s="23"/>
      <c r="J230" s="18">
        <v>45258.0</v>
      </c>
      <c r="K230" s="19">
        <f t="shared" ref="K230:M230" si="232">value(substitute(B230,".","")) / 1000000</f>
        <v>48.236</v>
      </c>
      <c r="L230" s="19">
        <f t="shared" si="232"/>
        <v>48.323002</v>
      </c>
      <c r="M230" s="19">
        <f t="shared" si="232"/>
        <v>47.473</v>
      </c>
      <c r="N230" s="19">
        <f t="shared" si="4"/>
        <v>47.820999</v>
      </c>
      <c r="O230" s="19">
        <f t="shared" si="5"/>
        <v>47.810623</v>
      </c>
      <c r="P230" s="20">
        <f t="shared" si="6"/>
        <v>401491000</v>
      </c>
      <c r="Q230" s="4"/>
      <c r="R230" s="4"/>
      <c r="S230" s="4"/>
      <c r="T230" s="4"/>
      <c r="U230" s="4"/>
      <c r="V230" s="4"/>
    </row>
    <row r="231">
      <c r="A231" s="25" t="s">
        <v>1363</v>
      </c>
      <c r="B231" s="22" t="s">
        <v>1364</v>
      </c>
      <c r="C231" s="15" t="s">
        <v>1365</v>
      </c>
      <c r="D231" s="15" t="s">
        <v>1012</v>
      </c>
      <c r="E231" s="15" t="s">
        <v>1366</v>
      </c>
      <c r="F231" s="15" t="s">
        <v>1367</v>
      </c>
      <c r="G231" s="16">
        <v>3.82005E8</v>
      </c>
      <c r="H231" s="10"/>
      <c r="I231" s="23"/>
      <c r="J231" s="18">
        <v>45259.0</v>
      </c>
      <c r="K231" s="19">
        <f t="shared" ref="K231:M231" si="233">value(substitute(B231,".","")) / 1000000</f>
        <v>48.379002</v>
      </c>
      <c r="L231" s="19">
        <f t="shared" si="233"/>
        <v>48.762001</v>
      </c>
      <c r="M231" s="19">
        <f t="shared" si="233"/>
        <v>47.860001</v>
      </c>
      <c r="N231" s="19">
        <f t="shared" si="4"/>
        <v>48.139999</v>
      </c>
      <c r="O231" s="19">
        <f t="shared" si="5"/>
        <v>48.129555</v>
      </c>
      <c r="P231" s="20">
        <f t="shared" si="6"/>
        <v>382005000</v>
      </c>
      <c r="Q231" s="4"/>
      <c r="R231" s="4"/>
      <c r="S231" s="4"/>
      <c r="T231" s="4"/>
      <c r="U231" s="4"/>
      <c r="V231" s="4"/>
    </row>
    <row r="232">
      <c r="A232" s="25" t="s">
        <v>1368</v>
      </c>
      <c r="B232" s="22" t="s">
        <v>1369</v>
      </c>
      <c r="C232" s="15" t="s">
        <v>1370</v>
      </c>
      <c r="D232" s="15" t="s">
        <v>1371</v>
      </c>
      <c r="E232" s="15" t="s">
        <v>1372</v>
      </c>
      <c r="F232" s="15" t="s">
        <v>1373</v>
      </c>
      <c r="G232" s="16">
        <v>5.26247E8</v>
      </c>
      <c r="H232" s="10"/>
      <c r="I232" s="26"/>
      <c r="J232" s="18">
        <v>45260.0</v>
      </c>
      <c r="K232" s="19">
        <f t="shared" ref="K232:M232" si="234">value(substitute(B232,".","")) / 1000000</f>
        <v>48.023998</v>
      </c>
      <c r="L232" s="19">
        <f t="shared" si="234"/>
        <v>48.110001</v>
      </c>
      <c r="M232" s="19">
        <f t="shared" si="234"/>
        <v>46.422001</v>
      </c>
      <c r="N232" s="19">
        <f t="shared" si="4"/>
        <v>46.77</v>
      </c>
      <c r="O232" s="19">
        <f t="shared" si="5"/>
        <v>46.759853</v>
      </c>
      <c r="P232" s="20">
        <f t="shared" si="6"/>
        <v>526247000</v>
      </c>
      <c r="Q232" s="4"/>
      <c r="R232" s="4"/>
      <c r="S232" s="4"/>
      <c r="T232" s="4"/>
      <c r="U232" s="4"/>
      <c r="V232" s="4"/>
    </row>
    <row r="233">
      <c r="A233" s="25" t="s">
        <v>1374</v>
      </c>
      <c r="B233" s="22" t="s">
        <v>1375</v>
      </c>
      <c r="C233" s="15" t="s">
        <v>962</v>
      </c>
      <c r="D233" s="15" t="s">
        <v>1376</v>
      </c>
      <c r="E233" s="15" t="s">
        <v>1377</v>
      </c>
      <c r="F233" s="15" t="s">
        <v>1378</v>
      </c>
      <c r="G233" s="16">
        <v>3.69317E8</v>
      </c>
      <c r="H233" s="10"/>
      <c r="I233" s="17" t="s">
        <v>1379</v>
      </c>
      <c r="J233" s="18">
        <v>45261.0</v>
      </c>
      <c r="K233" s="19">
        <f t="shared" ref="K233:M233" si="235">value(substitute(B233,".","")) / 1000000</f>
        <v>46.525002</v>
      </c>
      <c r="L233" s="19">
        <f t="shared" si="235"/>
        <v>47.200001</v>
      </c>
      <c r="M233" s="19">
        <f t="shared" si="235"/>
        <v>46.187</v>
      </c>
      <c r="N233" s="19">
        <f t="shared" si="4"/>
        <v>46.764999</v>
      </c>
      <c r="O233" s="19">
        <f t="shared" si="5"/>
        <v>46.754852</v>
      </c>
      <c r="P233" s="20">
        <f t="shared" si="6"/>
        <v>369317000</v>
      </c>
      <c r="Q233" s="4"/>
      <c r="R233" s="4"/>
      <c r="S233" s="4"/>
      <c r="T233" s="4"/>
      <c r="U233" s="4"/>
      <c r="V233" s="4"/>
    </row>
    <row r="234">
      <c r="A234" s="25" t="s">
        <v>1380</v>
      </c>
      <c r="B234" s="22" t="s">
        <v>1381</v>
      </c>
      <c r="C234" s="15" t="s">
        <v>1381</v>
      </c>
      <c r="D234" s="15" t="s">
        <v>1382</v>
      </c>
      <c r="E234" s="15" t="s">
        <v>1383</v>
      </c>
      <c r="F234" s="15" t="s">
        <v>1384</v>
      </c>
      <c r="G234" s="16">
        <v>4.37543E8</v>
      </c>
      <c r="H234" s="10"/>
      <c r="I234" s="23"/>
      <c r="J234" s="18">
        <v>45264.0</v>
      </c>
      <c r="K234" s="19">
        <f t="shared" ref="K234:M234" si="236">value(substitute(B234,".","")) / 1000000</f>
        <v>46.077</v>
      </c>
      <c r="L234" s="19">
        <f t="shared" si="236"/>
        <v>46.077</v>
      </c>
      <c r="M234" s="19">
        <f t="shared" si="236"/>
        <v>45.009998</v>
      </c>
      <c r="N234" s="19">
        <f t="shared" si="4"/>
        <v>45.509998</v>
      </c>
      <c r="O234" s="19">
        <f t="shared" si="5"/>
        <v>45.500122</v>
      </c>
      <c r="P234" s="20">
        <f t="shared" si="6"/>
        <v>437543000</v>
      </c>
      <c r="Q234" s="4"/>
      <c r="R234" s="4"/>
      <c r="S234" s="4"/>
      <c r="T234" s="4"/>
      <c r="U234" s="4"/>
      <c r="V234" s="4"/>
    </row>
    <row r="235">
      <c r="A235" s="25" t="s">
        <v>1385</v>
      </c>
      <c r="B235" s="22" t="s">
        <v>1386</v>
      </c>
      <c r="C235" s="15" t="s">
        <v>1387</v>
      </c>
      <c r="D235" s="15" t="s">
        <v>1030</v>
      </c>
      <c r="E235" s="15" t="s">
        <v>1388</v>
      </c>
      <c r="F235" s="15" t="s">
        <v>1389</v>
      </c>
      <c r="G235" s="16">
        <v>3.71718E8</v>
      </c>
      <c r="H235" s="10"/>
      <c r="I235" s="23"/>
      <c r="J235" s="18">
        <v>45265.0</v>
      </c>
      <c r="K235" s="19">
        <f t="shared" ref="K235:M235" si="237">value(substitute(B235,".","")) / 1000000</f>
        <v>45.466</v>
      </c>
      <c r="L235" s="19">
        <f t="shared" si="237"/>
        <v>46.599998</v>
      </c>
      <c r="M235" s="19">
        <f t="shared" si="237"/>
        <v>45.271</v>
      </c>
      <c r="N235" s="19">
        <f t="shared" si="4"/>
        <v>46.566002</v>
      </c>
      <c r="O235" s="19">
        <f t="shared" si="5"/>
        <v>46.55999</v>
      </c>
      <c r="P235" s="20">
        <f t="shared" si="6"/>
        <v>371718000</v>
      </c>
      <c r="Q235" s="4"/>
      <c r="R235" s="4"/>
      <c r="S235" s="4"/>
      <c r="T235" s="4"/>
      <c r="U235" s="4"/>
      <c r="V235" s="4"/>
    </row>
    <row r="236">
      <c r="A236" s="25" t="s">
        <v>1390</v>
      </c>
      <c r="B236" s="22" t="s">
        <v>1391</v>
      </c>
      <c r="C236" s="15" t="s">
        <v>1392</v>
      </c>
      <c r="D236" s="15" t="s">
        <v>1393</v>
      </c>
      <c r="E236" s="15" t="s">
        <v>1394</v>
      </c>
      <c r="F236" s="15" t="s">
        <v>1395</v>
      </c>
      <c r="G236" s="16">
        <v>3.8059E8</v>
      </c>
      <c r="H236" s="10"/>
      <c r="I236" s="23"/>
      <c r="J236" s="18">
        <v>45266.0</v>
      </c>
      <c r="K236" s="19">
        <f t="shared" ref="K236:M236" si="238">value(substitute(B236,".","")) / 1000000</f>
        <v>47.215</v>
      </c>
      <c r="L236" s="19">
        <f t="shared" si="238"/>
        <v>47.387001</v>
      </c>
      <c r="M236" s="19">
        <f t="shared" si="238"/>
        <v>45.411999</v>
      </c>
      <c r="N236" s="19">
        <f t="shared" si="4"/>
        <v>45.502998</v>
      </c>
      <c r="O236" s="19">
        <f t="shared" si="5"/>
        <v>45.497128</v>
      </c>
      <c r="P236" s="20">
        <f t="shared" si="6"/>
        <v>380590000</v>
      </c>
      <c r="Q236" s="4"/>
      <c r="R236" s="4"/>
      <c r="S236" s="4"/>
      <c r="T236" s="4"/>
      <c r="U236" s="4"/>
      <c r="V236" s="4"/>
    </row>
    <row r="237">
      <c r="A237" s="25" t="s">
        <v>1396</v>
      </c>
      <c r="B237" s="22" t="s">
        <v>1397</v>
      </c>
      <c r="C237" s="15" t="s">
        <v>1398</v>
      </c>
      <c r="D237" s="15" t="s">
        <v>1399</v>
      </c>
      <c r="E237" s="15" t="s">
        <v>1400</v>
      </c>
      <c r="F237" s="15" t="s">
        <v>1401</v>
      </c>
      <c r="G237" s="16">
        <v>3.50823E8</v>
      </c>
      <c r="H237" s="10"/>
      <c r="I237" s="23"/>
      <c r="J237" s="18">
        <v>45267.0</v>
      </c>
      <c r="K237" s="19">
        <f t="shared" ref="K237:M237" si="239">value(substitute(B237,".","")) / 1000000</f>
        <v>45.700001</v>
      </c>
      <c r="L237" s="19">
        <f t="shared" si="239"/>
        <v>46.629002</v>
      </c>
      <c r="M237" s="19">
        <f t="shared" si="239"/>
        <v>45.604</v>
      </c>
      <c r="N237" s="19">
        <f t="shared" si="4"/>
        <v>46.596001</v>
      </c>
      <c r="O237" s="19">
        <f t="shared" si="5"/>
        <v>46.589989</v>
      </c>
      <c r="P237" s="20">
        <f t="shared" si="6"/>
        <v>350823000</v>
      </c>
      <c r="Q237" s="4"/>
      <c r="R237" s="4"/>
      <c r="S237" s="4"/>
      <c r="T237" s="4"/>
      <c r="U237" s="4"/>
      <c r="V237" s="4"/>
    </row>
    <row r="238">
      <c r="A238" s="25" t="s">
        <v>1402</v>
      </c>
      <c r="B238" s="22" t="s">
        <v>1403</v>
      </c>
      <c r="C238" s="15" t="s">
        <v>1404</v>
      </c>
      <c r="D238" s="15" t="s">
        <v>1405</v>
      </c>
      <c r="E238" s="15" t="s">
        <v>1406</v>
      </c>
      <c r="F238" s="15" t="s">
        <v>1407</v>
      </c>
      <c r="G238" s="16">
        <v>3.59224E8</v>
      </c>
      <c r="H238" s="10"/>
      <c r="I238" s="23"/>
      <c r="J238" s="18">
        <v>45268.0</v>
      </c>
      <c r="K238" s="19">
        <f t="shared" ref="K238:M238" si="240">value(substitute(B238,".","")) / 1000000</f>
        <v>46.595001</v>
      </c>
      <c r="L238" s="19">
        <f t="shared" si="240"/>
        <v>47.741001</v>
      </c>
      <c r="M238" s="19">
        <f t="shared" si="240"/>
        <v>46.549999</v>
      </c>
      <c r="N238" s="19">
        <f t="shared" si="4"/>
        <v>47.506001</v>
      </c>
      <c r="O238" s="19">
        <f t="shared" si="5"/>
        <v>47.49987</v>
      </c>
      <c r="P238" s="20">
        <f t="shared" si="6"/>
        <v>359224000</v>
      </c>
      <c r="Q238" s="4"/>
      <c r="R238" s="4"/>
      <c r="S238" s="4"/>
      <c r="T238" s="4"/>
      <c r="U238" s="4"/>
      <c r="V238" s="4"/>
    </row>
    <row r="239">
      <c r="A239" s="25" t="s">
        <v>1408</v>
      </c>
      <c r="B239" s="22" t="s">
        <v>1409</v>
      </c>
      <c r="C239" s="15" t="s">
        <v>1410</v>
      </c>
      <c r="D239" s="15" t="s">
        <v>1411</v>
      </c>
      <c r="E239" s="15" t="s">
        <v>1412</v>
      </c>
      <c r="F239" s="15" t="s">
        <v>1413</v>
      </c>
      <c r="G239" s="16">
        <v>5.09728E8</v>
      </c>
      <c r="H239" s="10"/>
      <c r="I239" s="23"/>
      <c r="J239" s="18">
        <v>45271.0</v>
      </c>
      <c r="K239" s="19">
        <f t="shared" ref="K239:M239" si="241">value(substitute(B239,".","")) / 1000000</f>
        <v>47.491001</v>
      </c>
      <c r="L239" s="19">
        <f t="shared" si="241"/>
        <v>47.530998</v>
      </c>
      <c r="M239" s="19">
        <f t="shared" si="241"/>
        <v>45.830002</v>
      </c>
      <c r="N239" s="19">
        <f t="shared" si="4"/>
        <v>46.626999</v>
      </c>
      <c r="O239" s="19">
        <f t="shared" si="5"/>
        <v>46.620983</v>
      </c>
      <c r="P239" s="20">
        <f t="shared" si="6"/>
        <v>509728000</v>
      </c>
      <c r="Q239" s="4"/>
      <c r="R239" s="4"/>
      <c r="S239" s="4"/>
      <c r="T239" s="4"/>
      <c r="U239" s="4"/>
      <c r="V239" s="4"/>
    </row>
    <row r="240">
      <c r="A240" s="25" t="s">
        <v>1414</v>
      </c>
      <c r="B240" s="22" t="s">
        <v>1415</v>
      </c>
      <c r="C240" s="15" t="s">
        <v>1416</v>
      </c>
      <c r="D240" s="15" t="s">
        <v>1415</v>
      </c>
      <c r="E240" s="15" t="s">
        <v>1417</v>
      </c>
      <c r="F240" s="15" t="s">
        <v>1418</v>
      </c>
      <c r="G240" s="16">
        <v>3.72387E8</v>
      </c>
      <c r="H240" s="10"/>
      <c r="I240" s="23"/>
      <c r="J240" s="18">
        <v>45272.0</v>
      </c>
      <c r="K240" s="19">
        <f t="shared" ref="K240:M240" si="242">value(substitute(B240,".","")) / 1000000</f>
        <v>46.046001</v>
      </c>
      <c r="L240" s="19">
        <f t="shared" si="242"/>
        <v>47.666</v>
      </c>
      <c r="M240" s="19">
        <f t="shared" si="242"/>
        <v>46.046001</v>
      </c>
      <c r="N240" s="19">
        <f t="shared" si="4"/>
        <v>47.657001</v>
      </c>
      <c r="O240" s="19">
        <f t="shared" si="5"/>
        <v>47.650852</v>
      </c>
      <c r="P240" s="20">
        <f t="shared" si="6"/>
        <v>372387000</v>
      </c>
      <c r="Q240" s="4"/>
      <c r="R240" s="4"/>
      <c r="S240" s="4"/>
      <c r="T240" s="4"/>
      <c r="U240" s="4"/>
      <c r="V240" s="4"/>
    </row>
    <row r="241">
      <c r="A241" s="25" t="s">
        <v>1419</v>
      </c>
      <c r="B241" s="22" t="s">
        <v>1420</v>
      </c>
      <c r="C241" s="15" t="s">
        <v>1421</v>
      </c>
      <c r="D241" s="15" t="s">
        <v>1422</v>
      </c>
      <c r="E241" s="15" t="s">
        <v>797</v>
      </c>
      <c r="F241" s="15" t="s">
        <v>1423</v>
      </c>
      <c r="G241" s="16">
        <v>4.47792E8</v>
      </c>
      <c r="H241" s="10"/>
      <c r="I241" s="23"/>
      <c r="J241" s="18">
        <v>45273.0</v>
      </c>
      <c r="K241" s="19">
        <f t="shared" ref="K241:M241" si="243">value(substitute(B241,".","")) / 1000000</f>
        <v>47.629002</v>
      </c>
      <c r="L241" s="19">
        <f t="shared" si="243"/>
        <v>48.594002</v>
      </c>
      <c r="M241" s="19">
        <f t="shared" si="243"/>
        <v>47.608002</v>
      </c>
      <c r="N241" s="19">
        <f t="shared" si="4"/>
        <v>48.088001</v>
      </c>
      <c r="O241" s="19">
        <f t="shared" si="5"/>
        <v>48.081799</v>
      </c>
      <c r="P241" s="20">
        <f t="shared" si="6"/>
        <v>447792000</v>
      </c>
      <c r="Q241" s="4"/>
      <c r="R241" s="4"/>
      <c r="S241" s="4"/>
      <c r="T241" s="4"/>
      <c r="U241" s="4"/>
      <c r="V241" s="4"/>
    </row>
    <row r="242">
      <c r="A242" s="25" t="s">
        <v>1424</v>
      </c>
      <c r="B242" s="22" t="s">
        <v>1425</v>
      </c>
      <c r="C242" s="15" t="s">
        <v>1426</v>
      </c>
      <c r="D242" s="15" t="s">
        <v>1427</v>
      </c>
      <c r="E242" s="15" t="s">
        <v>1428</v>
      </c>
      <c r="F242" s="15" t="s">
        <v>1429</v>
      </c>
      <c r="G242" s="16">
        <v>3.91232E8</v>
      </c>
      <c r="H242" s="10"/>
      <c r="I242" s="23"/>
      <c r="J242" s="18">
        <v>45274.0</v>
      </c>
      <c r="K242" s="19">
        <f t="shared" ref="K242:M242" si="244">value(substitute(B242,".","")) / 1000000</f>
        <v>48.389999</v>
      </c>
      <c r="L242" s="19">
        <f t="shared" si="244"/>
        <v>48.669998</v>
      </c>
      <c r="M242" s="19">
        <f t="shared" si="244"/>
        <v>47.422001</v>
      </c>
      <c r="N242" s="19">
        <f t="shared" si="4"/>
        <v>48.349998</v>
      </c>
      <c r="O242" s="19">
        <f t="shared" si="5"/>
        <v>48.343758</v>
      </c>
      <c r="P242" s="20">
        <f t="shared" si="6"/>
        <v>391232000</v>
      </c>
      <c r="Q242" s="4"/>
      <c r="R242" s="4"/>
      <c r="S242" s="4"/>
      <c r="T242" s="4"/>
      <c r="U242" s="4"/>
      <c r="V242" s="4"/>
    </row>
    <row r="243">
      <c r="A243" s="25" t="s">
        <v>1430</v>
      </c>
      <c r="B243" s="22" t="s">
        <v>1431</v>
      </c>
      <c r="C243" s="15" t="s">
        <v>1432</v>
      </c>
      <c r="D243" s="15" t="s">
        <v>1433</v>
      </c>
      <c r="E243" s="15" t="s">
        <v>1434</v>
      </c>
      <c r="F243" s="15" t="s">
        <v>1435</v>
      </c>
      <c r="G243" s="16">
        <v>4.79948E8</v>
      </c>
      <c r="H243" s="10"/>
      <c r="I243" s="23"/>
      <c r="J243" s="18">
        <v>45275.0</v>
      </c>
      <c r="K243" s="19">
        <f t="shared" ref="K243:M243" si="245">value(substitute(B243,".","")) / 1000000</f>
        <v>48.194</v>
      </c>
      <c r="L243" s="19">
        <f t="shared" si="245"/>
        <v>49.403999</v>
      </c>
      <c r="M243" s="19">
        <f t="shared" si="245"/>
        <v>48.119999</v>
      </c>
      <c r="N243" s="19">
        <f t="shared" si="4"/>
        <v>48.889999</v>
      </c>
      <c r="O243" s="19">
        <f t="shared" si="5"/>
        <v>48.88369</v>
      </c>
      <c r="P243" s="20">
        <f t="shared" si="6"/>
        <v>479948000</v>
      </c>
      <c r="Q243" s="4"/>
      <c r="R243" s="4"/>
      <c r="S243" s="4"/>
      <c r="T243" s="4"/>
      <c r="U243" s="4"/>
      <c r="V243" s="4"/>
    </row>
    <row r="244">
      <c r="A244" s="25" t="s">
        <v>1436</v>
      </c>
      <c r="B244" s="22" t="s">
        <v>1437</v>
      </c>
      <c r="C244" s="15" t="s">
        <v>1438</v>
      </c>
      <c r="D244" s="15" t="s">
        <v>1439</v>
      </c>
      <c r="E244" s="15" t="s">
        <v>1440</v>
      </c>
      <c r="F244" s="15" t="s">
        <v>1441</v>
      </c>
      <c r="G244" s="16">
        <v>4.12587E8</v>
      </c>
      <c r="H244" s="10"/>
      <c r="I244" s="23"/>
      <c r="J244" s="18">
        <v>45278.0</v>
      </c>
      <c r="K244" s="19">
        <f t="shared" ref="K244:M244" si="246">value(substitute(B244,".","")) / 1000000</f>
        <v>49.400002</v>
      </c>
      <c r="L244" s="19">
        <f t="shared" si="246"/>
        <v>50.432999</v>
      </c>
      <c r="M244" s="19">
        <f t="shared" si="246"/>
        <v>49.150002</v>
      </c>
      <c r="N244" s="19">
        <f t="shared" si="4"/>
        <v>50.077</v>
      </c>
      <c r="O244" s="19">
        <f t="shared" si="5"/>
        <v>50.070538</v>
      </c>
      <c r="P244" s="20">
        <f t="shared" si="6"/>
        <v>412587000</v>
      </c>
      <c r="Q244" s="4"/>
      <c r="R244" s="4"/>
      <c r="S244" s="4"/>
      <c r="T244" s="4"/>
      <c r="U244" s="4"/>
      <c r="V244" s="4"/>
    </row>
    <row r="245">
      <c r="A245" s="25" t="s">
        <v>1442</v>
      </c>
      <c r="B245" s="22" t="s">
        <v>1443</v>
      </c>
      <c r="C245" s="15" t="s">
        <v>1444</v>
      </c>
      <c r="D245" s="15" t="s">
        <v>1445</v>
      </c>
      <c r="E245" s="15" t="s">
        <v>1446</v>
      </c>
      <c r="F245" s="15" t="s">
        <v>1447</v>
      </c>
      <c r="G245" s="16">
        <v>4.64444E8</v>
      </c>
      <c r="H245" s="10"/>
      <c r="I245" s="23"/>
      <c r="J245" s="18">
        <v>45279.0</v>
      </c>
      <c r="K245" s="19">
        <f t="shared" ref="K245:M245" si="247">value(substitute(B245,".","")) / 1000000</f>
        <v>49.424</v>
      </c>
      <c r="L245" s="19">
        <f t="shared" si="247"/>
        <v>49.700001</v>
      </c>
      <c r="M245" s="19">
        <f t="shared" si="247"/>
        <v>48.895</v>
      </c>
      <c r="N245" s="19">
        <f t="shared" si="4"/>
        <v>49.604</v>
      </c>
      <c r="O245" s="19">
        <f t="shared" si="5"/>
        <v>49.597599</v>
      </c>
      <c r="P245" s="20">
        <f t="shared" si="6"/>
        <v>464444000</v>
      </c>
      <c r="Q245" s="4"/>
      <c r="R245" s="4"/>
      <c r="S245" s="4"/>
      <c r="T245" s="4"/>
      <c r="U245" s="4"/>
      <c r="V245" s="4"/>
    </row>
    <row r="246">
      <c r="A246" s="25" t="s">
        <v>1448</v>
      </c>
      <c r="B246" s="22" t="s">
        <v>1449</v>
      </c>
      <c r="C246" s="15" t="s">
        <v>1450</v>
      </c>
      <c r="D246" s="15" t="s">
        <v>1451</v>
      </c>
      <c r="E246" s="15" t="s">
        <v>1452</v>
      </c>
      <c r="F246" s="15" t="s">
        <v>1453</v>
      </c>
      <c r="G246" s="16">
        <v>3.97894E8</v>
      </c>
      <c r="H246" s="10"/>
      <c r="I246" s="23"/>
      <c r="J246" s="18">
        <v>45280.0</v>
      </c>
      <c r="K246" s="19">
        <f t="shared" ref="K246:M246" si="248">value(substitute(B246,".","")) / 1000000</f>
        <v>49.654999</v>
      </c>
      <c r="L246" s="19">
        <f t="shared" si="248"/>
        <v>49.999001</v>
      </c>
      <c r="M246" s="19">
        <f t="shared" si="248"/>
        <v>48.098</v>
      </c>
      <c r="N246" s="19">
        <f t="shared" si="4"/>
        <v>48.111</v>
      </c>
      <c r="O246" s="19">
        <f t="shared" si="5"/>
        <v>48.10479</v>
      </c>
      <c r="P246" s="20">
        <f t="shared" si="6"/>
        <v>397894000</v>
      </c>
      <c r="Q246" s="4"/>
      <c r="R246" s="4"/>
      <c r="S246" s="4"/>
      <c r="T246" s="4"/>
      <c r="U246" s="4"/>
      <c r="V246" s="4"/>
    </row>
    <row r="247">
      <c r="A247" s="25" t="s">
        <v>1454</v>
      </c>
      <c r="B247" s="22" t="s">
        <v>1455</v>
      </c>
      <c r="C247" s="15" t="s">
        <v>1456</v>
      </c>
      <c r="D247" s="15" t="s">
        <v>1457</v>
      </c>
      <c r="E247" s="15" t="s">
        <v>1458</v>
      </c>
      <c r="F247" s="15" t="s">
        <v>1459</v>
      </c>
      <c r="G247" s="16">
        <v>3.00425E8</v>
      </c>
      <c r="H247" s="10"/>
      <c r="I247" s="23"/>
      <c r="J247" s="18">
        <v>45281.0</v>
      </c>
      <c r="K247" s="19">
        <f t="shared" ref="K247:M247" si="249">value(substitute(B247,".","")) / 1000000</f>
        <v>48.811001</v>
      </c>
      <c r="L247" s="19">
        <f t="shared" si="249"/>
        <v>49.095001</v>
      </c>
      <c r="M247" s="19">
        <f t="shared" si="249"/>
        <v>48.418999</v>
      </c>
      <c r="N247" s="19">
        <f t="shared" si="4"/>
        <v>48.990002</v>
      </c>
      <c r="O247" s="19">
        <f t="shared" si="5"/>
        <v>48.983681</v>
      </c>
      <c r="P247" s="20">
        <f t="shared" si="6"/>
        <v>300425000</v>
      </c>
      <c r="Q247" s="4"/>
      <c r="R247" s="4"/>
      <c r="S247" s="4"/>
      <c r="T247" s="4"/>
      <c r="U247" s="4"/>
      <c r="V247" s="4"/>
    </row>
    <row r="248">
      <c r="A248" s="25" t="s">
        <v>1460</v>
      </c>
      <c r="B248" s="22" t="s">
        <v>1461</v>
      </c>
      <c r="C248" s="15" t="s">
        <v>1462</v>
      </c>
      <c r="D248" s="15" t="s">
        <v>1463</v>
      </c>
      <c r="E248" s="15" t="s">
        <v>1464</v>
      </c>
      <c r="F248" s="15" t="s">
        <v>1465</v>
      </c>
      <c r="G248" s="16">
        <v>2.52507E8</v>
      </c>
      <c r="H248" s="10"/>
      <c r="I248" s="23"/>
      <c r="J248" s="18">
        <v>45282.0</v>
      </c>
      <c r="K248" s="19">
        <f t="shared" ref="K248:M248" si="250">value(substitute(B248,".","")) / 1000000</f>
        <v>49.195</v>
      </c>
      <c r="L248" s="19">
        <f t="shared" si="250"/>
        <v>49.382999</v>
      </c>
      <c r="M248" s="19">
        <f t="shared" si="250"/>
        <v>48.466999</v>
      </c>
      <c r="N248" s="19">
        <f t="shared" si="4"/>
        <v>48.830002</v>
      </c>
      <c r="O248" s="19">
        <f t="shared" si="5"/>
        <v>48.823704</v>
      </c>
      <c r="P248" s="20">
        <f t="shared" si="6"/>
        <v>252507000</v>
      </c>
      <c r="Q248" s="4"/>
      <c r="R248" s="4"/>
      <c r="S248" s="4"/>
      <c r="T248" s="4"/>
      <c r="U248" s="4"/>
      <c r="V248" s="4"/>
    </row>
    <row r="249">
      <c r="A249" s="25" t="s">
        <v>1466</v>
      </c>
      <c r="B249" s="22" t="s">
        <v>1467</v>
      </c>
      <c r="C249" s="15" t="s">
        <v>1468</v>
      </c>
      <c r="D249" s="15" t="s">
        <v>1469</v>
      </c>
      <c r="E249" s="15" t="s">
        <v>1470</v>
      </c>
      <c r="F249" s="15" t="s">
        <v>1471</v>
      </c>
      <c r="G249" s="16">
        <v>2.442E8</v>
      </c>
      <c r="H249" s="10"/>
      <c r="I249" s="23"/>
      <c r="J249" s="18">
        <v>45286.0</v>
      </c>
      <c r="K249" s="19">
        <f t="shared" ref="K249:M249" si="251">value(substitute(B249,".","")) / 1000000</f>
        <v>48.967999</v>
      </c>
      <c r="L249" s="19">
        <f t="shared" si="251"/>
        <v>49.599998</v>
      </c>
      <c r="M249" s="19">
        <f t="shared" si="251"/>
        <v>48.959999</v>
      </c>
      <c r="N249" s="19">
        <f t="shared" si="4"/>
        <v>49.278999</v>
      </c>
      <c r="O249" s="19">
        <f t="shared" si="5"/>
        <v>49.27264</v>
      </c>
      <c r="P249" s="20">
        <f t="shared" si="6"/>
        <v>244200000</v>
      </c>
      <c r="Q249" s="4"/>
      <c r="R249" s="4"/>
      <c r="S249" s="4"/>
      <c r="T249" s="4"/>
      <c r="U249" s="4"/>
      <c r="V249" s="4"/>
    </row>
    <row r="250">
      <c r="A250" s="25" t="s">
        <v>1472</v>
      </c>
      <c r="B250" s="22" t="s">
        <v>1473</v>
      </c>
      <c r="C250" s="15" t="s">
        <v>1304</v>
      </c>
      <c r="D250" s="15" t="s">
        <v>1474</v>
      </c>
      <c r="E250" s="15" t="s">
        <v>1475</v>
      </c>
      <c r="F250" s="15" t="s">
        <v>1476</v>
      </c>
      <c r="G250" s="16">
        <v>2.33648E8</v>
      </c>
      <c r="H250" s="10"/>
      <c r="I250" s="23"/>
      <c r="J250" s="18">
        <v>45287.0</v>
      </c>
      <c r="K250" s="19">
        <f t="shared" ref="K250:M250" si="252">value(substitute(B250,".","")) / 1000000</f>
        <v>49.511002</v>
      </c>
      <c r="L250" s="19">
        <f t="shared" si="252"/>
        <v>49.68</v>
      </c>
      <c r="M250" s="19">
        <f t="shared" si="252"/>
        <v>49.084999</v>
      </c>
      <c r="N250" s="19">
        <f t="shared" si="4"/>
        <v>49.417</v>
      </c>
      <c r="O250" s="19">
        <f t="shared" si="5"/>
        <v>49.410622</v>
      </c>
      <c r="P250" s="20">
        <f t="shared" si="6"/>
        <v>233648000</v>
      </c>
      <c r="Q250" s="4"/>
      <c r="R250" s="4"/>
      <c r="S250" s="4"/>
      <c r="T250" s="4"/>
      <c r="U250" s="4"/>
      <c r="V250" s="4"/>
    </row>
    <row r="251">
      <c r="A251" s="25" t="s">
        <v>1477</v>
      </c>
      <c r="B251" s="22" t="s">
        <v>1478</v>
      </c>
      <c r="C251" s="15" t="s">
        <v>1479</v>
      </c>
      <c r="D251" s="15" t="s">
        <v>1480</v>
      </c>
      <c r="E251" s="15" t="s">
        <v>1481</v>
      </c>
      <c r="F251" s="15" t="s">
        <v>1482</v>
      </c>
      <c r="G251" s="16">
        <v>2.46587E8</v>
      </c>
      <c r="H251" s="10"/>
      <c r="I251" s="23"/>
      <c r="J251" s="18">
        <v>45288.0</v>
      </c>
      <c r="K251" s="19">
        <f t="shared" ref="K251:M251" si="253">value(substitute(B251,".","")) / 1000000</f>
        <v>49.643002</v>
      </c>
      <c r="L251" s="19">
        <f t="shared" si="253"/>
        <v>49.883999</v>
      </c>
      <c r="M251" s="19">
        <f t="shared" si="253"/>
        <v>49.411999</v>
      </c>
      <c r="N251" s="19">
        <f t="shared" si="4"/>
        <v>49.521999</v>
      </c>
      <c r="O251" s="19">
        <f t="shared" si="5"/>
        <v>49.51561</v>
      </c>
      <c r="P251" s="20">
        <f t="shared" si="6"/>
        <v>246587000</v>
      </c>
      <c r="Q251" s="4"/>
      <c r="R251" s="4"/>
      <c r="S251" s="4"/>
      <c r="T251" s="4"/>
      <c r="U251" s="4"/>
      <c r="V251" s="4"/>
    </row>
    <row r="252">
      <c r="A252" s="30" t="s">
        <v>1483</v>
      </c>
      <c r="B252" s="31" t="s">
        <v>1484</v>
      </c>
      <c r="C252" s="32" t="s">
        <v>1485</v>
      </c>
      <c r="D252" s="32" t="s">
        <v>1486</v>
      </c>
      <c r="E252" s="32" t="s">
        <v>1481</v>
      </c>
      <c r="F252" s="32" t="s">
        <v>1482</v>
      </c>
      <c r="G252" s="33">
        <v>3.89293E8</v>
      </c>
      <c r="H252" s="10"/>
      <c r="I252" s="26"/>
      <c r="J252" s="34">
        <v>45289.0</v>
      </c>
      <c r="K252" s="35">
        <f t="shared" ref="K252:M252" si="254">value(substitute(B252,".","")) / 1000000</f>
        <v>49.813</v>
      </c>
      <c r="L252" s="35">
        <f t="shared" si="254"/>
        <v>49.997002</v>
      </c>
      <c r="M252" s="35">
        <f t="shared" si="254"/>
        <v>48.750999</v>
      </c>
      <c r="N252" s="35">
        <f t="shared" si="4"/>
        <v>49.521999</v>
      </c>
      <c r="O252" s="35">
        <f t="shared" si="5"/>
        <v>49.51561</v>
      </c>
      <c r="P252" s="36">
        <f t="shared" si="6"/>
        <v>389293000</v>
      </c>
      <c r="Q252" s="4"/>
      <c r="R252" s="4"/>
      <c r="S252" s="4"/>
      <c r="T252" s="4"/>
      <c r="U252" s="4"/>
      <c r="V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</row>
  </sheetData>
  <mergeCells count="14">
    <mergeCell ref="I106:I126"/>
    <mergeCell ref="I127:I146"/>
    <mergeCell ref="I147:I169"/>
    <mergeCell ref="I170:I189"/>
    <mergeCell ref="I190:I211"/>
    <mergeCell ref="I212:I232"/>
    <mergeCell ref="I233:I252"/>
    <mergeCell ref="A1:G1"/>
    <mergeCell ref="J1:P1"/>
    <mergeCell ref="I3:I22"/>
    <mergeCell ref="I23:I41"/>
    <mergeCell ref="I42:I64"/>
    <mergeCell ref="I65:I83"/>
    <mergeCell ref="I84:I10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4" max="4" width="15.63"/>
    <col customWidth="1" min="5" max="5" width="9.75"/>
    <col customWidth="1" min="6" max="6" width="12.25"/>
    <col customWidth="1" min="7" max="7" width="18.13"/>
    <col customWidth="1" min="10" max="10" width="15.5"/>
    <col customWidth="1" min="11" max="11" width="8.0"/>
    <col customWidth="1" min="14" max="14" width="22.88"/>
    <col customWidth="1" min="19" max="19" width="16.0"/>
  </cols>
  <sheetData>
    <row r="1">
      <c r="E1" s="38" t="s">
        <v>1491</v>
      </c>
    </row>
    <row r="2">
      <c r="E2" s="41" t="str">
        <f t="shared" ref="E2:E251" si="1">IF(B2&lt;D2,"GROWTH","DECLINE")</f>
        <v>DECLINE</v>
      </c>
    </row>
    <row r="3">
      <c r="E3" s="41" t="str">
        <f t="shared" si="1"/>
        <v>GROWTH</v>
      </c>
    </row>
    <row r="4">
      <c r="E4" s="41" t="str">
        <f t="shared" si="1"/>
        <v>DECLINE</v>
      </c>
    </row>
    <row r="5">
      <c r="E5" s="41" t="str">
        <f t="shared" si="1"/>
        <v>GROWTH</v>
      </c>
    </row>
    <row r="6">
      <c r="E6" s="41" t="str">
        <f t="shared" si="1"/>
        <v>GROWTH</v>
      </c>
    </row>
    <row r="7">
      <c r="E7" s="41" t="str">
        <f t="shared" si="1"/>
        <v>GROWTH</v>
      </c>
    </row>
    <row r="8">
      <c r="E8" s="41" t="str">
        <f t="shared" si="1"/>
        <v>GROWTH</v>
      </c>
    </row>
    <row r="9">
      <c r="E9" s="41" t="str">
        <f t="shared" si="1"/>
        <v>GROWTH</v>
      </c>
    </row>
    <row r="10">
      <c r="E10" s="41" t="str">
        <f t="shared" si="1"/>
        <v>GROWTH</v>
      </c>
    </row>
    <row r="11">
      <c r="E11" s="41" t="str">
        <f t="shared" si="1"/>
        <v>GROWTH</v>
      </c>
    </row>
    <row r="12">
      <c r="E12" s="41" t="str">
        <f t="shared" si="1"/>
        <v>DECLINE</v>
      </c>
    </row>
    <row r="13">
      <c r="E13" s="41" t="str">
        <f t="shared" si="1"/>
        <v>DECLINE</v>
      </c>
    </row>
    <row r="14">
      <c r="E14" s="41" t="str">
        <f t="shared" si="1"/>
        <v>GROWTH</v>
      </c>
    </row>
    <row r="15">
      <c r="E15" s="41" t="str">
        <f t="shared" si="1"/>
        <v>GROWTH</v>
      </c>
    </row>
    <row r="16">
      <c r="E16" s="41" t="str">
        <f t="shared" si="1"/>
        <v>GROWTH</v>
      </c>
    </row>
    <row r="17">
      <c r="E17" s="41" t="str">
        <f t="shared" si="1"/>
        <v>GROWTH</v>
      </c>
    </row>
    <row r="18">
      <c r="E18" s="41" t="str">
        <f t="shared" si="1"/>
        <v>GROWTH</v>
      </c>
    </row>
    <row r="19">
      <c r="E19" s="41" t="str">
        <f t="shared" si="1"/>
        <v>GROWTH</v>
      </c>
    </row>
    <row r="20">
      <c r="E20" s="41" t="str">
        <f t="shared" si="1"/>
        <v>DECLINE</v>
      </c>
    </row>
    <row r="21">
      <c r="E21" s="41" t="str">
        <f t="shared" si="1"/>
        <v>GROWTH</v>
      </c>
      <c r="F21" s="42"/>
      <c r="G21" s="43" t="s">
        <v>1492</v>
      </c>
      <c r="H21" s="37"/>
      <c r="I21" s="37"/>
      <c r="J21" s="43" t="s">
        <v>1493</v>
      </c>
      <c r="L21" s="43" t="s">
        <v>1494</v>
      </c>
      <c r="N21" s="43" t="s">
        <v>1495</v>
      </c>
      <c r="Q21" s="44" t="s">
        <v>1496</v>
      </c>
      <c r="R21" s="45"/>
      <c r="S21" s="45"/>
    </row>
    <row r="22">
      <c r="E22" s="41" t="str">
        <f t="shared" si="1"/>
        <v>GROWTH</v>
      </c>
      <c r="F22" s="42"/>
      <c r="G22" s="42" t="s">
        <v>1497</v>
      </c>
      <c r="H22" s="46">
        <f>AVERAGE(B1:B250)</f>
        <v>36.46176308</v>
      </c>
      <c r="I22" s="37"/>
      <c r="J22" s="42" t="s">
        <v>1498</v>
      </c>
      <c r="K22" s="46">
        <f>MAX(B2:B251)</f>
        <v>50.216</v>
      </c>
      <c r="L22" s="47">
        <f t="array" ref="L22">XLOOKUP(50.216,B2:B251,A2:A251)</f>
        <v>45162</v>
      </c>
      <c r="N22" s="42" t="s">
        <v>1499</v>
      </c>
      <c r="O22" s="41">
        <f>COUNT(B2:B251)</f>
        <v>250</v>
      </c>
      <c r="Q22" s="48">
        <f>K28-K23</f>
        <v>35.924064</v>
      </c>
      <c r="R22" s="49">
        <f>(K28-K23)/K23</f>
        <v>2.481972088</v>
      </c>
    </row>
    <row r="23">
      <c r="E23" s="41" t="str">
        <f t="shared" si="1"/>
        <v>GROWTH</v>
      </c>
      <c r="F23" s="42"/>
      <c r="G23" s="42" t="s">
        <v>1500</v>
      </c>
      <c r="H23" s="46">
        <f>median(B1:B250)</f>
        <v>41.591</v>
      </c>
      <c r="I23" s="37"/>
      <c r="J23" s="42" t="s">
        <v>1501</v>
      </c>
      <c r="K23" s="46">
        <f>MIN(B2:B251)</f>
        <v>14.474</v>
      </c>
      <c r="L23" s="47">
        <f t="array" ref="L23">XLOOKUP(14.474,B2:B251,A2:A251)</f>
        <v>44932</v>
      </c>
      <c r="N23" s="42" t="s">
        <v>1502</v>
      </c>
      <c r="O23" s="41">
        <f>COUNTIF(E2:E251,"GROWTH")</f>
        <v>137</v>
      </c>
    </row>
    <row r="24">
      <c r="E24" s="41" t="str">
        <f t="shared" si="1"/>
        <v>GROWTH</v>
      </c>
      <c r="F24" s="50"/>
      <c r="G24" s="50"/>
      <c r="H24" s="46"/>
      <c r="I24" s="37"/>
      <c r="J24" s="50"/>
      <c r="K24" s="46"/>
      <c r="L24" s="47"/>
      <c r="N24" s="42" t="s">
        <v>1503</v>
      </c>
      <c r="O24" s="41">
        <f>COUNTIF(E2:E251,"DECLINE")</f>
        <v>113</v>
      </c>
    </row>
    <row r="25">
      <c r="E25" s="41" t="str">
        <f t="shared" si="1"/>
        <v>GROWTH</v>
      </c>
      <c r="F25" s="42"/>
      <c r="G25" s="42" t="s">
        <v>1504</v>
      </c>
      <c r="H25" s="46">
        <f>average(C1:C250)</f>
        <v>36.51724088</v>
      </c>
      <c r="I25" s="37"/>
      <c r="J25" s="42" t="s">
        <v>1505</v>
      </c>
      <c r="K25" s="46">
        <f>MAX(C2:C251)</f>
        <v>50.409</v>
      </c>
      <c r="L25" s="47">
        <f t="array" ref="L25">XLOOKUP(50.409,C2:C251,A2:A251)</f>
        <v>45250</v>
      </c>
      <c r="N25" s="51"/>
    </row>
    <row r="26">
      <c r="E26" s="41" t="str">
        <f t="shared" si="1"/>
        <v>GROWTH</v>
      </c>
      <c r="F26" s="42"/>
      <c r="G26" s="42" t="s">
        <v>1506</v>
      </c>
      <c r="H26" s="46">
        <f>MEDIAN(C1:C250)</f>
        <v>41.875999</v>
      </c>
      <c r="I26" s="37"/>
      <c r="J26" s="42" t="s">
        <v>1507</v>
      </c>
      <c r="K26" s="46">
        <f>MIN(C2:C251)</f>
        <v>14.265</v>
      </c>
      <c r="L26" s="47">
        <f t="array" ref="L26">XLOOKUP(14.265,C2:C251,A2:A251)</f>
        <v>44931</v>
      </c>
      <c r="N26" s="52" t="s">
        <v>1508</v>
      </c>
      <c r="O26" s="53">
        <f>O23/O22</f>
        <v>0.548</v>
      </c>
    </row>
    <row r="27">
      <c r="E27" s="41" t="str">
        <f t="shared" si="1"/>
        <v>DECLINE</v>
      </c>
      <c r="F27" s="50"/>
      <c r="G27" s="50"/>
      <c r="H27" s="46"/>
      <c r="I27" s="37"/>
      <c r="J27" s="50"/>
      <c r="K27" s="46"/>
      <c r="L27" s="47"/>
      <c r="N27" s="42" t="s">
        <v>1509</v>
      </c>
      <c r="O27" s="53">
        <f>O24/O22</f>
        <v>0.452</v>
      </c>
    </row>
    <row r="28">
      <c r="E28" s="41" t="str">
        <f t="shared" si="1"/>
        <v>DECLINE</v>
      </c>
      <c r="F28" s="42"/>
      <c r="G28" s="42" t="s">
        <v>1510</v>
      </c>
      <c r="H28" s="54">
        <f>average(D1:D250)</f>
        <v>36.50610547</v>
      </c>
      <c r="I28" s="37"/>
      <c r="J28" s="42" t="s">
        <v>1511</v>
      </c>
      <c r="K28" s="46">
        <f>MAX(D2:D251)</f>
        <v>50.398064</v>
      </c>
      <c r="L28" s="47">
        <f t="array" ref="L28">XLOOKUP(50.398064,D2:D251,A2:A251)</f>
        <v>45250</v>
      </c>
    </row>
    <row r="29">
      <c r="E29" s="41" t="str">
        <f t="shared" si="1"/>
        <v>DECLINE</v>
      </c>
      <c r="F29" s="42"/>
      <c r="G29" s="42" t="s">
        <v>1512</v>
      </c>
      <c r="H29" s="46">
        <f>median(D1:D250)</f>
        <v>41.863464</v>
      </c>
      <c r="I29" s="37"/>
      <c r="J29" s="42" t="s">
        <v>1513</v>
      </c>
      <c r="K29" s="46">
        <f>MIN(D2:D251)</f>
        <v>14.256833</v>
      </c>
      <c r="L29" s="47">
        <f t="array" ref="L29">XLOOKUP(14.256833,D2:D251,A2:A251)</f>
        <v>44931</v>
      </c>
    </row>
    <row r="30">
      <c r="E30" s="41" t="str">
        <f t="shared" si="1"/>
        <v>GROWTH</v>
      </c>
      <c r="F30" s="55"/>
      <c r="G30" s="55"/>
      <c r="H30" s="37"/>
      <c r="I30" s="37"/>
      <c r="J30" s="55"/>
      <c r="K30" s="46"/>
      <c r="L30" s="37"/>
    </row>
    <row r="31">
      <c r="E31" s="41" t="str">
        <f t="shared" si="1"/>
        <v>GROWTH</v>
      </c>
    </row>
    <row r="32">
      <c r="E32" s="41" t="str">
        <f t="shared" si="1"/>
        <v>GROWTH</v>
      </c>
    </row>
    <row r="33">
      <c r="E33" s="41" t="str">
        <f t="shared" si="1"/>
        <v>DECLINE</v>
      </c>
    </row>
    <row r="34">
      <c r="E34" s="41" t="str">
        <f t="shared" si="1"/>
        <v>DECLINE</v>
      </c>
    </row>
    <row r="35">
      <c r="E35" s="41" t="str">
        <f t="shared" si="1"/>
        <v>DECLINE</v>
      </c>
    </row>
    <row r="36">
      <c r="E36" s="41" t="str">
        <f t="shared" si="1"/>
        <v>GROWTH</v>
      </c>
    </row>
    <row r="37">
      <c r="E37" s="41" t="str">
        <f t="shared" si="1"/>
        <v>GROWTH</v>
      </c>
    </row>
    <row r="38">
      <c r="E38" s="41" t="str">
        <f t="shared" si="1"/>
        <v>GROWTH</v>
      </c>
    </row>
    <row r="39">
      <c r="E39" s="41" t="str">
        <f t="shared" si="1"/>
        <v>DECLINE</v>
      </c>
    </row>
    <row r="40">
      <c r="E40" s="41" t="str">
        <f t="shared" si="1"/>
        <v>DECLINE</v>
      </c>
    </row>
    <row r="41">
      <c r="E41" s="41" t="str">
        <f t="shared" si="1"/>
        <v>DECLINE</v>
      </c>
    </row>
    <row r="42">
      <c r="E42" s="41" t="str">
        <f t="shared" si="1"/>
        <v>GROWTH</v>
      </c>
    </row>
    <row r="43">
      <c r="E43" s="41" t="str">
        <f t="shared" si="1"/>
        <v>GROWTH</v>
      </c>
    </row>
    <row r="44">
      <c r="E44" s="41" t="str">
        <f t="shared" si="1"/>
        <v>DECLINE</v>
      </c>
    </row>
    <row r="45">
      <c r="E45" s="41" t="str">
        <f t="shared" si="1"/>
        <v>DECLINE</v>
      </c>
    </row>
    <row r="46">
      <c r="E46" s="41" t="str">
        <f t="shared" si="1"/>
        <v>GROWTH</v>
      </c>
    </row>
    <row r="47">
      <c r="E47" s="41" t="str">
        <f t="shared" si="1"/>
        <v>DECLINE</v>
      </c>
    </row>
    <row r="48">
      <c r="E48" s="41" t="str">
        <f t="shared" si="1"/>
        <v>DECLINE</v>
      </c>
    </row>
    <row r="49">
      <c r="E49" s="41" t="str">
        <f t="shared" si="1"/>
        <v>GROWTH</v>
      </c>
    </row>
    <row r="50">
      <c r="E50" s="41" t="str">
        <f t="shared" si="1"/>
        <v>GROWTH</v>
      </c>
    </row>
    <row r="51">
      <c r="E51" s="41" t="str">
        <f t="shared" si="1"/>
        <v>GROWTH</v>
      </c>
    </row>
    <row r="52">
      <c r="E52" s="41" t="str">
        <f t="shared" si="1"/>
        <v>GROWTH</v>
      </c>
    </row>
    <row r="53">
      <c r="E53" s="41" t="str">
        <f t="shared" si="1"/>
        <v>DECLINE</v>
      </c>
    </row>
    <row r="54">
      <c r="E54" s="41" t="str">
        <f t="shared" si="1"/>
        <v>GROWTH</v>
      </c>
    </row>
    <row r="55">
      <c r="E55" s="41" t="str">
        <f t="shared" si="1"/>
        <v>GROWTH</v>
      </c>
    </row>
    <row r="56">
      <c r="E56" s="41" t="str">
        <f t="shared" si="1"/>
        <v>GROWTH</v>
      </c>
    </row>
    <row r="57">
      <c r="E57" s="41" t="str">
        <f t="shared" si="1"/>
        <v>GROWTH</v>
      </c>
    </row>
    <row r="58">
      <c r="E58" s="41" t="str">
        <f t="shared" si="1"/>
        <v>DECLINE</v>
      </c>
    </row>
    <row r="59">
      <c r="E59" s="41" t="str">
        <f t="shared" si="1"/>
        <v>DECLINE</v>
      </c>
    </row>
    <row r="60">
      <c r="E60" s="41" t="str">
        <f t="shared" si="1"/>
        <v>DECLINE</v>
      </c>
    </row>
    <row r="61">
      <c r="E61" s="41" t="str">
        <f t="shared" si="1"/>
        <v>GROWTH</v>
      </c>
    </row>
    <row r="62">
      <c r="E62" s="41" t="str">
        <f t="shared" si="1"/>
        <v>GROWTH</v>
      </c>
    </row>
    <row r="63">
      <c r="E63" s="41" t="str">
        <f t="shared" si="1"/>
        <v>GROWTH</v>
      </c>
    </row>
    <row r="64">
      <c r="E64" s="41" t="str">
        <f t="shared" si="1"/>
        <v>GROWTH</v>
      </c>
    </row>
    <row r="65">
      <c r="E65" s="41" t="str">
        <f t="shared" si="1"/>
        <v>DECLINE</v>
      </c>
    </row>
    <row r="66">
      <c r="E66" s="41" t="str">
        <f t="shared" si="1"/>
        <v>GROWTH</v>
      </c>
    </row>
    <row r="67">
      <c r="E67" s="41" t="str">
        <f t="shared" si="1"/>
        <v>GROWTH</v>
      </c>
    </row>
    <row r="68">
      <c r="E68" s="41" t="str">
        <f t="shared" si="1"/>
        <v>GROWTH</v>
      </c>
    </row>
    <row r="69">
      <c r="E69" s="41" t="str">
        <f t="shared" si="1"/>
        <v>DECLINE</v>
      </c>
    </row>
    <row r="70">
      <c r="E70" s="41" t="str">
        <f t="shared" si="1"/>
        <v>DECLINE</v>
      </c>
    </row>
    <row r="71">
      <c r="E71" s="41" t="str">
        <f t="shared" si="1"/>
        <v>DECLINE</v>
      </c>
    </row>
    <row r="72">
      <c r="E72" s="41" t="str">
        <f t="shared" si="1"/>
        <v>GROWTH</v>
      </c>
    </row>
    <row r="73">
      <c r="E73" s="41" t="str">
        <f t="shared" si="1"/>
        <v>GROWTH</v>
      </c>
    </row>
    <row r="74">
      <c r="E74" s="41" t="str">
        <f t="shared" si="1"/>
        <v>GROWTH</v>
      </c>
    </row>
    <row r="75">
      <c r="E75" s="41" t="str">
        <f t="shared" si="1"/>
        <v>GROWTH</v>
      </c>
    </row>
    <row r="76">
      <c r="E76" s="41" t="str">
        <f t="shared" si="1"/>
        <v>DECLINE</v>
      </c>
    </row>
    <row r="77">
      <c r="E77" s="41" t="str">
        <f t="shared" si="1"/>
        <v>GROWTH</v>
      </c>
    </row>
    <row r="78">
      <c r="E78" s="41" t="str">
        <f t="shared" si="1"/>
        <v>GROWTH</v>
      </c>
    </row>
    <row r="79">
      <c r="E79" s="41" t="str">
        <f t="shared" si="1"/>
        <v>DECLINE</v>
      </c>
    </row>
    <row r="80">
      <c r="E80" s="41" t="str">
        <f t="shared" si="1"/>
        <v>DECLINE</v>
      </c>
    </row>
    <row r="81">
      <c r="E81" s="41" t="str">
        <f t="shared" si="1"/>
        <v>DECLINE</v>
      </c>
    </row>
    <row r="82">
      <c r="E82" s="41" t="str">
        <f t="shared" si="1"/>
        <v>GROWTH</v>
      </c>
    </row>
    <row r="83">
      <c r="E83" s="41" t="str">
        <f t="shared" si="1"/>
        <v>GROWTH</v>
      </c>
    </row>
    <row r="84">
      <c r="E84" s="41" t="str">
        <f t="shared" si="1"/>
        <v>DECLINE</v>
      </c>
    </row>
    <row r="85">
      <c r="E85" s="41" t="str">
        <f t="shared" si="1"/>
        <v>DECLINE</v>
      </c>
    </row>
    <row r="86">
      <c r="E86" s="41" t="str">
        <f t="shared" si="1"/>
        <v>DECLINE</v>
      </c>
    </row>
    <row r="87">
      <c r="E87" s="41" t="str">
        <f t="shared" si="1"/>
        <v>GROWTH</v>
      </c>
    </row>
    <row r="88">
      <c r="E88" s="41" t="str">
        <f t="shared" si="1"/>
        <v>GROWTH</v>
      </c>
    </row>
    <row r="89">
      <c r="E89" s="41" t="str">
        <f t="shared" si="1"/>
        <v>DECLINE</v>
      </c>
    </row>
    <row r="90">
      <c r="E90" s="41" t="str">
        <f t="shared" si="1"/>
        <v>DECLINE</v>
      </c>
    </row>
    <row r="91">
      <c r="E91" s="41" t="str">
        <f t="shared" si="1"/>
        <v>DECLINE</v>
      </c>
    </row>
    <row r="92">
      <c r="E92" s="41" t="str">
        <f t="shared" si="1"/>
        <v>DECLINE</v>
      </c>
    </row>
    <row r="93">
      <c r="E93" s="41" t="str">
        <f t="shared" si="1"/>
        <v>GROWTH</v>
      </c>
    </row>
    <row r="94">
      <c r="E94" s="41" t="str">
        <f t="shared" si="1"/>
        <v>GROWTH</v>
      </c>
    </row>
    <row r="95">
      <c r="E95" s="41" t="str">
        <f t="shared" si="1"/>
        <v>GROWTH</v>
      </c>
    </row>
    <row r="96">
      <c r="E96" s="41" t="str">
        <f t="shared" si="1"/>
        <v>GROWTH</v>
      </c>
    </row>
    <row r="97">
      <c r="E97" s="41" t="str">
        <f t="shared" si="1"/>
        <v>DECLINE</v>
      </c>
    </row>
    <row r="98">
      <c r="E98" s="41" t="str">
        <f t="shared" si="1"/>
        <v>GROWTH</v>
      </c>
    </row>
    <row r="99">
      <c r="E99" s="41" t="str">
        <f t="shared" si="1"/>
        <v>DECLINE</v>
      </c>
    </row>
    <row r="100">
      <c r="E100" s="41" t="str">
        <f t="shared" si="1"/>
        <v>GROWTH</v>
      </c>
    </row>
    <row r="101">
      <c r="E101" s="41" t="str">
        <f t="shared" si="1"/>
        <v>DECLINE</v>
      </c>
    </row>
    <row r="102">
      <c r="E102" s="41" t="str">
        <f t="shared" si="1"/>
        <v>GROWTH</v>
      </c>
    </row>
    <row r="103">
      <c r="E103" s="41" t="str">
        <f t="shared" si="1"/>
        <v>DECLINE</v>
      </c>
    </row>
    <row r="104">
      <c r="E104" s="41" t="str">
        <f t="shared" si="1"/>
        <v>DECLINE</v>
      </c>
    </row>
    <row r="105">
      <c r="E105" s="41" t="str">
        <f t="shared" si="1"/>
        <v>GROWTH</v>
      </c>
    </row>
    <row r="106">
      <c r="E106" s="41" t="str">
        <f t="shared" si="1"/>
        <v>DECLINE</v>
      </c>
    </row>
    <row r="107">
      <c r="E107" s="41" t="str">
        <f t="shared" si="1"/>
        <v>GROWTH</v>
      </c>
    </row>
    <row r="108">
      <c r="E108" s="41" t="str">
        <f t="shared" si="1"/>
        <v>DECLINE</v>
      </c>
    </row>
    <row r="109">
      <c r="E109" s="41" t="str">
        <f t="shared" si="1"/>
        <v>DECLINE</v>
      </c>
    </row>
    <row r="110">
      <c r="E110" s="41" t="str">
        <f t="shared" si="1"/>
        <v>GROWTH</v>
      </c>
    </row>
    <row r="111">
      <c r="E111" s="41" t="str">
        <f t="shared" si="1"/>
        <v>DECLINE</v>
      </c>
    </row>
    <row r="112">
      <c r="E112" s="41" t="str">
        <f t="shared" si="1"/>
        <v>GROWTH</v>
      </c>
    </row>
    <row r="113">
      <c r="E113" s="41" t="str">
        <f t="shared" si="1"/>
        <v>GROWTH</v>
      </c>
    </row>
    <row r="114">
      <c r="E114" s="41" t="str">
        <f t="shared" si="1"/>
        <v>GROWTH</v>
      </c>
    </row>
    <row r="115">
      <c r="E115" s="41" t="str">
        <f t="shared" si="1"/>
        <v>GROWTH</v>
      </c>
    </row>
    <row r="116">
      <c r="E116" s="41" t="str">
        <f t="shared" si="1"/>
        <v>DECLINE</v>
      </c>
    </row>
    <row r="117">
      <c r="E117" s="41" t="str">
        <f t="shared" si="1"/>
        <v>GROWTH</v>
      </c>
    </row>
    <row r="118">
      <c r="E118" s="41" t="str">
        <f t="shared" si="1"/>
        <v>DECLINE</v>
      </c>
    </row>
    <row r="119">
      <c r="E119" s="41" t="str">
        <f t="shared" si="1"/>
        <v>GROWTH</v>
      </c>
    </row>
    <row r="120">
      <c r="E120" s="41" t="str">
        <f t="shared" si="1"/>
        <v>DECLINE</v>
      </c>
    </row>
    <row r="121">
      <c r="E121" s="41" t="str">
        <f t="shared" si="1"/>
        <v>DECLINE</v>
      </c>
    </row>
    <row r="122">
      <c r="E122" s="41" t="str">
        <f t="shared" si="1"/>
        <v>GROWTH</v>
      </c>
    </row>
    <row r="123">
      <c r="E123" s="41" t="str">
        <f t="shared" si="1"/>
        <v>GROWTH</v>
      </c>
    </row>
    <row r="124">
      <c r="E124" s="41" t="str">
        <f t="shared" si="1"/>
        <v>DECLINE</v>
      </c>
    </row>
    <row r="125">
      <c r="E125" s="41" t="str">
        <f t="shared" si="1"/>
        <v>GROWTH</v>
      </c>
    </row>
    <row r="126">
      <c r="E126" s="41" t="str">
        <f t="shared" si="1"/>
        <v>DECLINE</v>
      </c>
    </row>
    <row r="127">
      <c r="E127" s="41" t="str">
        <f t="shared" si="1"/>
        <v>GROWTH</v>
      </c>
    </row>
    <row r="128">
      <c r="E128" s="41" t="str">
        <f t="shared" si="1"/>
        <v>GROWTH</v>
      </c>
    </row>
    <row r="129">
      <c r="E129" s="41" t="str">
        <f t="shared" si="1"/>
        <v>GROWTH</v>
      </c>
    </row>
    <row r="130">
      <c r="E130" s="41" t="str">
        <f t="shared" si="1"/>
        <v>DECLINE</v>
      </c>
    </row>
    <row r="131">
      <c r="E131" s="41" t="str">
        <f t="shared" si="1"/>
        <v>DECLINE</v>
      </c>
    </row>
    <row r="132">
      <c r="E132" s="41" t="str">
        <f t="shared" si="1"/>
        <v>GROWTH</v>
      </c>
    </row>
    <row r="133">
      <c r="E133" s="41" t="str">
        <f t="shared" si="1"/>
        <v>GROWTH</v>
      </c>
    </row>
    <row r="134">
      <c r="E134" s="41" t="str">
        <f t="shared" si="1"/>
        <v>DECLINE</v>
      </c>
    </row>
    <row r="135">
      <c r="E135" s="41" t="str">
        <f t="shared" si="1"/>
        <v>GROWTH</v>
      </c>
    </row>
    <row r="136">
      <c r="E136" s="41" t="str">
        <f t="shared" si="1"/>
        <v>GROWTH</v>
      </c>
    </row>
    <row r="137">
      <c r="E137" s="41" t="str">
        <f t="shared" si="1"/>
        <v>DECLINE</v>
      </c>
    </row>
    <row r="138">
      <c r="E138" s="41" t="str">
        <f t="shared" si="1"/>
        <v>DECLINE</v>
      </c>
    </row>
    <row r="139">
      <c r="E139" s="41" t="str">
        <f t="shared" si="1"/>
        <v>DECLINE</v>
      </c>
    </row>
    <row r="140">
      <c r="E140" s="41" t="str">
        <f t="shared" si="1"/>
        <v>DECLINE</v>
      </c>
    </row>
    <row r="141">
      <c r="E141" s="41" t="str">
        <f t="shared" si="1"/>
        <v>GROWTH</v>
      </c>
    </row>
    <row r="142">
      <c r="E142" s="41" t="str">
        <f t="shared" si="1"/>
        <v>DECLINE</v>
      </c>
    </row>
    <row r="143">
      <c r="E143" s="41" t="str">
        <f t="shared" si="1"/>
        <v>DECLINE</v>
      </c>
    </row>
    <row r="144">
      <c r="E144" s="41" t="str">
        <f t="shared" si="1"/>
        <v>GROWTH</v>
      </c>
    </row>
    <row r="145">
      <c r="E145" s="41" t="str">
        <f t="shared" si="1"/>
        <v>DECLINE</v>
      </c>
    </row>
    <row r="146">
      <c r="E146" s="41" t="str">
        <f t="shared" si="1"/>
        <v>GROWTH</v>
      </c>
    </row>
    <row r="147">
      <c r="E147" s="41" t="str">
        <f t="shared" si="1"/>
        <v>DECLINE</v>
      </c>
    </row>
    <row r="148">
      <c r="E148" s="41" t="str">
        <f t="shared" si="1"/>
        <v>GROWTH</v>
      </c>
    </row>
    <row r="149">
      <c r="E149" s="41" t="str">
        <f t="shared" si="1"/>
        <v>DECLINE</v>
      </c>
    </row>
    <row r="150">
      <c r="E150" s="41" t="str">
        <f t="shared" si="1"/>
        <v>GROWTH</v>
      </c>
    </row>
    <row r="151">
      <c r="E151" s="41" t="str">
        <f t="shared" si="1"/>
        <v>DECLINE</v>
      </c>
    </row>
    <row r="152">
      <c r="E152" s="41" t="str">
        <f t="shared" si="1"/>
        <v>DECLINE</v>
      </c>
    </row>
    <row r="153">
      <c r="E153" s="41" t="str">
        <f t="shared" si="1"/>
        <v>GROWTH</v>
      </c>
    </row>
    <row r="154">
      <c r="E154" s="41" t="str">
        <f t="shared" si="1"/>
        <v>DECLINE</v>
      </c>
    </row>
    <row r="155">
      <c r="E155" s="41" t="str">
        <f t="shared" si="1"/>
        <v>GROWTH</v>
      </c>
    </row>
    <row r="156">
      <c r="E156" s="41" t="str">
        <f t="shared" si="1"/>
        <v>DECLINE</v>
      </c>
    </row>
    <row r="157">
      <c r="E157" s="41" t="str">
        <f t="shared" si="1"/>
        <v>DECLINE</v>
      </c>
    </row>
    <row r="158">
      <c r="E158" s="41" t="str">
        <f t="shared" si="1"/>
        <v>DECLINE</v>
      </c>
    </row>
    <row r="159">
      <c r="E159" s="41" t="str">
        <f t="shared" si="1"/>
        <v>GROWTH</v>
      </c>
    </row>
    <row r="160">
      <c r="E160" s="41" t="str">
        <f t="shared" si="1"/>
        <v>GROWTH</v>
      </c>
    </row>
    <row r="161">
      <c r="E161" s="41" t="str">
        <f t="shared" si="1"/>
        <v>DECLINE</v>
      </c>
    </row>
    <row r="162">
      <c r="E162" s="41" t="str">
        <f t="shared" si="1"/>
        <v>GROWTH</v>
      </c>
    </row>
    <row r="163">
      <c r="E163" s="41" t="str">
        <f t="shared" si="1"/>
        <v>DECLINE</v>
      </c>
    </row>
    <row r="164">
      <c r="E164" s="41" t="str">
        <f t="shared" si="1"/>
        <v>DECLINE</v>
      </c>
    </row>
    <row r="165">
      <c r="E165" s="41" t="str">
        <f t="shared" si="1"/>
        <v>GROWTH</v>
      </c>
    </row>
    <row r="166">
      <c r="E166" s="41" t="str">
        <f t="shared" si="1"/>
        <v>GROWTH</v>
      </c>
    </row>
    <row r="167">
      <c r="E167" s="41" t="str">
        <f t="shared" si="1"/>
        <v>GROWTH</v>
      </c>
    </row>
    <row r="168">
      <c r="E168" s="41" t="str">
        <f t="shared" si="1"/>
        <v>DECLINE</v>
      </c>
    </row>
    <row r="169">
      <c r="E169" s="41" t="str">
        <f t="shared" si="1"/>
        <v>DECLINE</v>
      </c>
    </row>
    <row r="170">
      <c r="E170" s="41" t="str">
        <f t="shared" si="1"/>
        <v>GROWTH</v>
      </c>
    </row>
    <row r="171">
      <c r="E171" s="41" t="str">
        <f t="shared" si="1"/>
        <v>DECLINE</v>
      </c>
    </row>
    <row r="172">
      <c r="E172" s="41" t="str">
        <f t="shared" si="1"/>
        <v>GROWTH</v>
      </c>
    </row>
    <row r="173">
      <c r="E173" s="41" t="str">
        <f t="shared" si="1"/>
        <v>DECLINE</v>
      </c>
    </row>
    <row r="174">
      <c r="E174" s="41" t="str">
        <f t="shared" si="1"/>
        <v>DECLINE</v>
      </c>
    </row>
    <row r="175">
      <c r="E175" s="41" t="str">
        <f t="shared" si="1"/>
        <v>GROWTH</v>
      </c>
    </row>
    <row r="176">
      <c r="E176" s="41" t="str">
        <f t="shared" si="1"/>
        <v>GROWTH</v>
      </c>
    </row>
    <row r="177">
      <c r="E177" s="41" t="str">
        <f t="shared" si="1"/>
        <v>DECLINE</v>
      </c>
    </row>
    <row r="178">
      <c r="E178" s="41" t="str">
        <f t="shared" si="1"/>
        <v>DECLINE</v>
      </c>
    </row>
    <row r="179">
      <c r="E179" s="41" t="str">
        <f t="shared" si="1"/>
        <v>GROWTH</v>
      </c>
    </row>
    <row r="180">
      <c r="E180" s="41" t="str">
        <f t="shared" si="1"/>
        <v>DECLINE</v>
      </c>
    </row>
    <row r="181">
      <c r="E181" s="41" t="str">
        <f t="shared" si="1"/>
        <v>DECLINE</v>
      </c>
    </row>
    <row r="182">
      <c r="E182" s="41" t="str">
        <f t="shared" si="1"/>
        <v>DECLINE</v>
      </c>
    </row>
    <row r="183">
      <c r="E183" s="41" t="str">
        <f t="shared" si="1"/>
        <v>GROWTH</v>
      </c>
    </row>
    <row r="184">
      <c r="E184" s="41" t="str">
        <f t="shared" si="1"/>
        <v>GROWTH</v>
      </c>
    </row>
    <row r="185">
      <c r="E185" s="41" t="str">
        <f t="shared" si="1"/>
        <v>DECLINE</v>
      </c>
    </row>
    <row r="186">
      <c r="E186" s="41" t="str">
        <f t="shared" si="1"/>
        <v>GROWTH</v>
      </c>
    </row>
    <row r="187">
      <c r="E187" s="41" t="str">
        <f t="shared" si="1"/>
        <v>GROWTH</v>
      </c>
    </row>
    <row r="188">
      <c r="E188" s="41" t="str">
        <f t="shared" si="1"/>
        <v>DECLINE</v>
      </c>
    </row>
    <row r="189">
      <c r="E189" s="41" t="str">
        <f t="shared" si="1"/>
        <v>GROWTH</v>
      </c>
    </row>
    <row r="190">
      <c r="E190" s="41" t="str">
        <f t="shared" si="1"/>
        <v>DECLINE</v>
      </c>
    </row>
    <row r="191">
      <c r="E191" s="41" t="str">
        <f t="shared" si="1"/>
        <v>GROWTH</v>
      </c>
    </row>
    <row r="192">
      <c r="E192" s="41" t="str">
        <f t="shared" si="1"/>
        <v>GROWTH</v>
      </c>
    </row>
    <row r="193">
      <c r="E193" s="41" t="str">
        <f t="shared" si="1"/>
        <v>GROWTH</v>
      </c>
    </row>
    <row r="194">
      <c r="E194" s="41" t="str">
        <f t="shared" si="1"/>
        <v>GROWTH</v>
      </c>
    </row>
    <row r="195">
      <c r="E195" s="41" t="str">
        <f t="shared" si="1"/>
        <v>GROWTH</v>
      </c>
    </row>
    <row r="196">
      <c r="E196" s="41" t="str">
        <f t="shared" si="1"/>
        <v>GROWTH</v>
      </c>
    </row>
    <row r="197">
      <c r="E197" s="41" t="str">
        <f t="shared" si="1"/>
        <v>GROWTH</v>
      </c>
    </row>
    <row r="198">
      <c r="E198" s="41" t="str">
        <f t="shared" si="1"/>
        <v>DECLINE</v>
      </c>
    </row>
    <row r="199">
      <c r="E199" s="41" t="str">
        <f t="shared" si="1"/>
        <v>GROWTH</v>
      </c>
    </row>
    <row r="200">
      <c r="E200" s="41" t="str">
        <f t="shared" si="1"/>
        <v>DECLINE</v>
      </c>
    </row>
    <row r="201">
      <c r="E201" s="41" t="str">
        <f t="shared" si="1"/>
        <v>DECLINE</v>
      </c>
    </row>
    <row r="202">
      <c r="E202" s="41" t="str">
        <f t="shared" si="1"/>
        <v>DECLINE</v>
      </c>
    </row>
    <row r="203">
      <c r="E203" s="41" t="str">
        <f t="shared" si="1"/>
        <v>DECLINE</v>
      </c>
    </row>
    <row r="204">
      <c r="E204" s="41" t="str">
        <f t="shared" si="1"/>
        <v>GROWTH</v>
      </c>
    </row>
    <row r="205">
      <c r="E205" s="41" t="str">
        <f t="shared" si="1"/>
        <v>GROWTH</v>
      </c>
    </row>
    <row r="206">
      <c r="E206" s="41" t="str">
        <f t="shared" si="1"/>
        <v>DECLINE</v>
      </c>
    </row>
    <row r="207">
      <c r="E207" s="41" t="str">
        <f t="shared" si="1"/>
        <v>DECLINE</v>
      </c>
    </row>
    <row r="208">
      <c r="E208" s="41" t="str">
        <f t="shared" si="1"/>
        <v>DECLINE</v>
      </c>
    </row>
    <row r="209">
      <c r="E209" s="41" t="str">
        <f t="shared" si="1"/>
        <v>GROWTH</v>
      </c>
    </row>
    <row r="210">
      <c r="E210" s="41" t="str">
        <f t="shared" si="1"/>
        <v>GROWTH</v>
      </c>
    </row>
    <row r="211">
      <c r="E211" s="41" t="str">
        <f t="shared" si="1"/>
        <v>GROWTH</v>
      </c>
    </row>
    <row r="212">
      <c r="E212" s="41" t="str">
        <f t="shared" si="1"/>
        <v>GROWTH</v>
      </c>
    </row>
    <row r="213">
      <c r="E213" s="41" t="str">
        <f t="shared" si="1"/>
        <v>GROWTH</v>
      </c>
    </row>
    <row r="214">
      <c r="E214" s="41" t="str">
        <f t="shared" si="1"/>
        <v>GROWTH</v>
      </c>
    </row>
    <row r="215">
      <c r="E215" s="41" t="str">
        <f t="shared" si="1"/>
        <v>GROWTH</v>
      </c>
    </row>
    <row r="216">
      <c r="E216" s="41" t="str">
        <f t="shared" si="1"/>
        <v>GROWTH</v>
      </c>
    </row>
    <row r="217">
      <c r="E217" s="41" t="str">
        <f t="shared" si="1"/>
        <v>DECLINE</v>
      </c>
    </row>
    <row r="218">
      <c r="E218" s="41" t="str">
        <f t="shared" si="1"/>
        <v>GROWTH</v>
      </c>
    </row>
    <row r="219">
      <c r="E219" s="41" t="str">
        <f t="shared" si="1"/>
        <v>GROWTH</v>
      </c>
    </row>
    <row r="220">
      <c r="E220" s="41" t="str">
        <f t="shared" si="1"/>
        <v>DECLINE</v>
      </c>
    </row>
    <row r="221">
      <c r="E221" s="41" t="str">
        <f t="shared" si="1"/>
        <v>DECLINE</v>
      </c>
    </row>
    <row r="222">
      <c r="E222" s="41" t="str">
        <f t="shared" si="1"/>
        <v>GROWTH</v>
      </c>
    </row>
    <row r="223">
      <c r="E223" s="41" t="str">
        <f t="shared" si="1"/>
        <v>DECLINE</v>
      </c>
    </row>
    <row r="224">
      <c r="E224" s="41" t="str">
        <f t="shared" si="1"/>
        <v>GROWTH</v>
      </c>
    </row>
    <row r="225">
      <c r="E225" s="41" t="str">
        <f t="shared" si="1"/>
        <v>DECLINE</v>
      </c>
    </row>
    <row r="226">
      <c r="E226" s="41" t="str">
        <f t="shared" si="1"/>
        <v>DECLINE</v>
      </c>
    </row>
    <row r="227">
      <c r="E227" s="41" t="str">
        <f t="shared" si="1"/>
        <v>DECLINE</v>
      </c>
    </row>
    <row r="228">
      <c r="E228" s="41" t="str">
        <f t="shared" si="1"/>
        <v>GROWTH</v>
      </c>
    </row>
    <row r="229">
      <c r="E229" s="41" t="str">
        <f t="shared" si="1"/>
        <v>DECLINE</v>
      </c>
    </row>
    <row r="230">
      <c r="E230" s="41" t="str">
        <f t="shared" si="1"/>
        <v>DECLINE</v>
      </c>
    </row>
    <row r="231">
      <c r="E231" s="41" t="str">
        <f t="shared" si="1"/>
        <v>DECLINE</v>
      </c>
    </row>
    <row r="232">
      <c r="E232" s="41" t="str">
        <f t="shared" si="1"/>
        <v>GROWTH</v>
      </c>
    </row>
    <row r="233">
      <c r="E233" s="41" t="str">
        <f t="shared" si="1"/>
        <v>DECLINE</v>
      </c>
    </row>
    <row r="234">
      <c r="E234" s="41" t="str">
        <f t="shared" si="1"/>
        <v>GROWTH</v>
      </c>
    </row>
    <row r="235">
      <c r="E235" s="41" t="str">
        <f t="shared" si="1"/>
        <v>DECLINE</v>
      </c>
    </row>
    <row r="236">
      <c r="E236" s="41" t="str">
        <f t="shared" si="1"/>
        <v>GROWTH</v>
      </c>
    </row>
    <row r="237">
      <c r="E237" s="41" t="str">
        <f t="shared" si="1"/>
        <v>GROWTH</v>
      </c>
    </row>
    <row r="238">
      <c r="E238" s="41" t="str">
        <f t="shared" si="1"/>
        <v>DECLINE</v>
      </c>
    </row>
    <row r="239">
      <c r="E239" s="41" t="str">
        <f t="shared" si="1"/>
        <v>GROWTH</v>
      </c>
    </row>
    <row r="240">
      <c r="E240" s="41" t="str">
        <f t="shared" si="1"/>
        <v>GROWTH</v>
      </c>
    </row>
    <row r="241">
      <c r="E241" s="41" t="str">
        <f t="shared" si="1"/>
        <v>DECLINE</v>
      </c>
    </row>
    <row r="242">
      <c r="E242" s="41" t="str">
        <f t="shared" si="1"/>
        <v>GROWTH</v>
      </c>
    </row>
    <row r="243">
      <c r="E243" s="41" t="str">
        <f t="shared" si="1"/>
        <v>GROWTH</v>
      </c>
    </row>
    <row r="244">
      <c r="E244" s="41" t="str">
        <f t="shared" si="1"/>
        <v>GROWTH</v>
      </c>
    </row>
    <row r="245">
      <c r="E245" s="41" t="str">
        <f t="shared" si="1"/>
        <v>DECLINE</v>
      </c>
    </row>
    <row r="246">
      <c r="E246" s="41" t="str">
        <f t="shared" si="1"/>
        <v>GROWTH</v>
      </c>
    </row>
    <row r="247">
      <c r="E247" s="41" t="str">
        <f t="shared" si="1"/>
        <v>DECLINE</v>
      </c>
    </row>
    <row r="248">
      <c r="E248" s="41" t="str">
        <f t="shared" si="1"/>
        <v>GROWTH</v>
      </c>
    </row>
    <row r="249">
      <c r="E249" s="41" t="str">
        <f t="shared" si="1"/>
        <v>DECLINE</v>
      </c>
    </row>
    <row r="250">
      <c r="E250" s="41" t="str">
        <f t="shared" si="1"/>
        <v>DECLINE</v>
      </c>
    </row>
    <row r="251">
      <c r="E251" s="41" t="str">
        <f t="shared" si="1"/>
        <v>DECLINE</v>
      </c>
    </row>
  </sheetData>
  <mergeCells count="1">
    <mergeCell ref="J21:K21"/>
  </mergeCells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6.13"/>
    <col customWidth="1" min="3" max="3" width="17.38"/>
    <col customWidth="1" min="5" max="5" width="20.0"/>
    <col customWidth="1" min="6" max="6" width="14.75"/>
    <col customWidth="1" min="8" max="8" width="14.3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>
      <c r="E21" s="43" t="s">
        <v>1516</v>
      </c>
      <c r="F21" s="60"/>
      <c r="H21" s="43" t="s">
        <v>1517</v>
      </c>
      <c r="I21" s="43" t="s">
        <v>1494</v>
      </c>
    </row>
    <row r="22">
      <c r="E22" s="61" t="s">
        <v>1518</v>
      </c>
      <c r="F22" s="62">
        <f>AVERAGE(C2:C251)</f>
        <v>37.12313208</v>
      </c>
      <c r="H22" s="63">
        <f>MAX(C2:C251)</f>
        <v>50.548</v>
      </c>
      <c r="I22" s="57">
        <f t="array" ref="I22">XLOOKUP(50.548,C2:C251,A2:A251)</f>
        <v>45250</v>
      </c>
    </row>
    <row r="23">
      <c r="E23" s="64" t="s">
        <v>1519</v>
      </c>
      <c r="F23" s="62">
        <f>MEDIAN(C2:C251)</f>
        <v>42.503</v>
      </c>
      <c r="H23" s="63">
        <f>maxifs(C2:C251,C2:C251,"&lt;50.548")</f>
        <v>50.516998</v>
      </c>
      <c r="I23" s="57">
        <f t="array" ref="I23">XLOOKUP(50.516998,C2:C251,A2:A251)</f>
        <v>45251</v>
      </c>
    </row>
    <row r="24">
      <c r="E24" s="64" t="s">
        <v>1520</v>
      </c>
      <c r="F24" s="65">
        <f>MODE(C2:C251)</f>
        <v>28</v>
      </c>
      <c r="H24" s="63">
        <f>maxifs(C2:C251,C2:C251,"&lt;50.516998")</f>
        <v>50.432999</v>
      </c>
      <c r="I24" s="57">
        <f t="array" ref="I24">XLOOKUP(50.432999,C2:C251,A2:A251)</f>
        <v>45278</v>
      </c>
    </row>
    <row r="25">
      <c r="E25" s="64" t="s">
        <v>1521</v>
      </c>
      <c r="F25" s="66">
        <f>VARP(C2:C251)</f>
        <v>118.7022827</v>
      </c>
      <c r="H25" s="63">
        <f>MAXIFS(C2:C251,C2:C251,"&lt;50.432999")</f>
        <v>50.334999</v>
      </c>
      <c r="I25" s="57">
        <f t="array" ref="I25">XLOOKUP(50.334999,C2:C251,A2:A251)</f>
        <v>45252</v>
      </c>
    </row>
    <row r="26">
      <c r="E26" s="64" t="s">
        <v>1522</v>
      </c>
      <c r="F26" s="66">
        <f>_xlfn.STDEV.P(C2:C251)</f>
        <v>10.89505772</v>
      </c>
      <c r="H26" s="63">
        <f>MAXIFS(C2:C251,C2:C251,"&lt;50.334999")</f>
        <v>50.265999</v>
      </c>
      <c r="I26" s="67">
        <f t="array" ref="I26">XLOOKUP(50.265999,C2:C251,A2:A251)</f>
        <v>45162</v>
      </c>
    </row>
    <row r="27">
      <c r="E27" s="68"/>
      <c r="F27" s="66"/>
      <c r="H27" s="63"/>
      <c r="I27" s="57"/>
    </row>
    <row r="28">
      <c r="E28" s="43" t="s">
        <v>1523</v>
      </c>
      <c r="F28" s="69"/>
      <c r="H28" s="70"/>
    </row>
    <row r="29">
      <c r="E29" s="71" t="s">
        <v>1518</v>
      </c>
      <c r="F29" s="72">
        <f>AVERAGE(B2:B251)</f>
        <v>35.92653997</v>
      </c>
      <c r="H29" s="43" t="s">
        <v>1524</v>
      </c>
      <c r="I29" s="43" t="s">
        <v>1494</v>
      </c>
    </row>
    <row r="30">
      <c r="E30" s="71" t="s">
        <v>1519</v>
      </c>
      <c r="F30" s="72">
        <f>MEDIAN(B2:B251)</f>
        <v>40.9625</v>
      </c>
      <c r="H30" s="62">
        <f>MIN(B2:B251)</f>
        <v>14.034</v>
      </c>
      <c r="I30" s="73">
        <f t="array" ref="I30">XLOOKUP(14.034,B2:B251,A2:A251)</f>
        <v>44932</v>
      </c>
    </row>
    <row r="31">
      <c r="E31" s="71" t="s">
        <v>1520</v>
      </c>
      <c r="F31" s="74">
        <f>MODE(B2:B251)</f>
        <v>47.860001</v>
      </c>
      <c r="H31" s="62">
        <f>MINIFS(B2:B251,B2:B251,"&gt;14.034")</f>
        <v>14.096</v>
      </c>
      <c r="I31" s="73">
        <f t="array" ref="I31">XLOOKUP(14.096,B2:B251,A2:A251)</f>
        <v>44929</v>
      </c>
    </row>
    <row r="32">
      <c r="E32" s="71" t="s">
        <v>1521</v>
      </c>
      <c r="F32" s="75">
        <f>VARP(B2:B251)</f>
        <v>113.1340084</v>
      </c>
      <c r="H32" s="76">
        <f>MINIFS(B2:B251,B2:B251,"&gt;14.096")</f>
        <v>14.148</v>
      </c>
      <c r="I32" s="73">
        <f t="array" ref="I32">XLOOKUP(14.148,B2:B251,A2:A251)</f>
        <v>44931</v>
      </c>
    </row>
    <row r="33">
      <c r="E33" s="71" t="s">
        <v>1522</v>
      </c>
      <c r="F33" s="75">
        <f>_xlfn.STDEV.P(B2:B251)</f>
        <v>10.63644717</v>
      </c>
      <c r="H33" s="62">
        <f>MINIFS(B2:B251,B2:B251,"&gt;14.148")</f>
        <v>14.241</v>
      </c>
      <c r="I33" s="73">
        <f t="array" ref="I33">XLOOKUP(14.241,B2:B251,A2:A251)</f>
        <v>44930</v>
      </c>
    </row>
    <row r="34">
      <c r="E34" s="77"/>
      <c r="F34" s="75"/>
      <c r="H34" s="76">
        <f>MINIFS(B2:B251,B2:B251,"&gt;14.241")</f>
        <v>15.141</v>
      </c>
      <c r="I34" s="73">
        <f t="array" ref="I34">XLOOKUP(15.141,B2:B251,A2:A251)</f>
        <v>44935</v>
      </c>
    </row>
    <row r="35">
      <c r="E35" s="77"/>
      <c r="F35" s="75"/>
      <c r="H35" s="76"/>
      <c r="I35" s="10"/>
    </row>
    <row r="36">
      <c r="E36" s="78"/>
      <c r="F36" s="75"/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>
      <c r="A252" s="4"/>
      <c r="B252" s="4"/>
      <c r="C252" s="4"/>
    </row>
  </sheetData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8.75"/>
    <col customWidth="1" min="4" max="4" width="14.0"/>
    <col customWidth="1" min="7" max="7" width="24.5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>
      <c r="D22" s="43" t="s">
        <v>1526</v>
      </c>
      <c r="E22" s="43" t="s">
        <v>1527</v>
      </c>
      <c r="G22" s="81"/>
      <c r="H22" s="43" t="s">
        <v>1527</v>
      </c>
      <c r="I22" s="43" t="s">
        <v>1494</v>
      </c>
      <c r="K22" s="44" t="s">
        <v>1528</v>
      </c>
      <c r="L22" s="82"/>
      <c r="M22" s="82"/>
      <c r="N22" s="82"/>
    </row>
    <row r="23">
      <c r="D23" s="83" t="s">
        <v>1529</v>
      </c>
      <c r="E23" s="84">
        <f>SUM(B2:B251)/1000000000</f>
        <v>118.389365</v>
      </c>
      <c r="F23" s="83" t="s">
        <v>1530</v>
      </c>
      <c r="G23" s="43" t="s">
        <v>1531</v>
      </c>
      <c r="H23" s="85">
        <f>MAX(B2:B251)/1000000</f>
        <v>1543.911</v>
      </c>
      <c r="I23" s="39">
        <f t="array" ref="I23">XLOOKUP(1543911000,B2:B251,A2:A251)</f>
        <v>45071</v>
      </c>
      <c r="K23" s="86">
        <f>H23-H25</f>
        <v>1345.702</v>
      </c>
      <c r="L23" s="55" t="s">
        <v>1532</v>
      </c>
    </row>
    <row r="24">
      <c r="D24" s="83" t="s">
        <v>1518</v>
      </c>
      <c r="E24" s="84">
        <f>average(B2:B251)/1000000</f>
        <v>473.55746</v>
      </c>
      <c r="H24" s="85"/>
    </row>
    <row r="25">
      <c r="D25" s="83" t="s">
        <v>1519</v>
      </c>
      <c r="E25" s="84">
        <f>median(B2:B251)/1000000</f>
        <v>434.1845</v>
      </c>
      <c r="G25" s="43" t="s">
        <v>1533</v>
      </c>
      <c r="H25" s="85">
        <f>MIN(B2:B251)/1000000</f>
        <v>198.209</v>
      </c>
      <c r="I25" s="39">
        <f t="array" ref="I25">XLOOKUP(198209000,B2:B251,A2:A251)</f>
        <v>45110</v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3.75"/>
    <col customWidth="1" min="2" max="2" width="9.25"/>
    <col customWidth="1" min="3" max="3" width="9.38"/>
    <col customWidth="1" min="4" max="4" width="9.25"/>
    <col customWidth="1" min="5" max="5" width="9.75"/>
    <col customWidth="1" min="6" max="6" width="8.75"/>
    <col customWidth="1" min="7" max="7" width="9.13"/>
    <col customWidth="1" min="8" max="8" width="11.5"/>
    <col customWidth="1" min="9" max="10" width="10.25"/>
    <col customWidth="1" min="11" max="11" width="9.5"/>
    <col customWidth="1" min="12" max="12" width="9.25"/>
    <col customWidth="1" min="13" max="13" width="10.38"/>
    <col customWidth="1" min="14" max="14" width="10.5"/>
    <col customWidth="1" min="15" max="15" width="10.13"/>
    <col customWidth="1" min="16" max="16" width="10.5"/>
    <col customWidth="1" min="17" max="17" width="12.25"/>
  </cols>
  <sheetData>
    <row r="1">
      <c r="T1" s="37"/>
      <c r="U1" s="37"/>
      <c r="V1" s="37"/>
      <c r="W1" s="37"/>
      <c r="X1" s="37"/>
      <c r="Y1" s="37"/>
      <c r="Z1" s="37"/>
    </row>
    <row r="2"/>
    <row r="3"/>
    <row r="4"/>
    <row r="5"/>
    <row r="6"/>
    <row r="7"/>
    <row r="8"/>
    <row r="9"/>
    <row r="10"/>
    <row r="11"/>
    <row r="12"/>
    <row r="13"/>
    <row r="15">
      <c r="A15" s="42"/>
      <c r="C15" s="42"/>
    </row>
    <row r="16">
      <c r="A16" s="87"/>
      <c r="B16" s="88"/>
    </row>
    <row r="17">
      <c r="A17" s="87"/>
      <c r="B17" s="88"/>
    </row>
    <row r="18">
      <c r="A18" s="87"/>
      <c r="B18" s="88"/>
    </row>
    <row r="19">
      <c r="A19" s="87"/>
      <c r="B19" s="88"/>
    </row>
    <row r="20">
      <c r="A20" s="87"/>
      <c r="B20" s="88"/>
    </row>
    <row r="21">
      <c r="A21" s="87"/>
      <c r="B21" s="88"/>
    </row>
  </sheetData>
  <mergeCells count="1">
    <mergeCell ref="A15:B15"/>
  </mergeCells>
  <drawing r:id="rId2"/>
</worksheet>
</file>