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D5F6484D-83AC-46CE-8589-BBF343DB0670}" xr6:coauthVersionLast="33" xr6:coauthVersionMax="33" xr10:uidLastSave="{00000000-0000-0000-0000-000000000000}"/>
  <bookViews>
    <workbookView xWindow="0" yWindow="0" windowWidth="21570" windowHeight="8430" activeTab="11" xr2:uid="{B5D3EA06-C39D-4D80-8EE7-1A86B2CF8BA4}"/>
  </bookViews>
  <sheets>
    <sheet name="32_20" sheetId="12" r:id="rId1"/>
    <sheet name="32_19" sheetId="11" r:id="rId2"/>
    <sheet name="32_18" sheetId="10" r:id="rId3"/>
    <sheet name="32_17" sheetId="9" r:id="rId4"/>
    <sheet name="32_16" sheetId="8" r:id="rId5"/>
    <sheet name="32_15" sheetId="7" r:id="rId6"/>
    <sheet name="32_14" sheetId="6" r:id="rId7"/>
    <sheet name="32_13" sheetId="5" r:id="rId8"/>
    <sheet name="32_12" sheetId="4" r:id="rId9"/>
    <sheet name="32_11" sheetId="3" r:id="rId10"/>
    <sheet name="32_10" sheetId="2" r:id="rId11"/>
    <sheet name="Tabelle1" sheetId="1" r:id="rId12"/>
  </sheets>
  <definedNames>
    <definedName name="ExterneDaten_1" localSheetId="10" hidden="1">'32_10'!$A$1:$K$11</definedName>
    <definedName name="ExterneDaten_10" localSheetId="1" hidden="1">'32_19'!$A$1:$K$11</definedName>
    <definedName name="ExterneDaten_11" localSheetId="0" hidden="1">'32_20'!$A$1:$K$11</definedName>
    <definedName name="ExterneDaten_2" localSheetId="9" hidden="1">'32_11'!$A$1:$K$11</definedName>
    <definedName name="ExterneDaten_3" localSheetId="8" hidden="1">'32_12'!$A$1:$K$11</definedName>
    <definedName name="ExterneDaten_4" localSheetId="7" hidden="1">'32_13'!$A$1:$K$11</definedName>
    <definedName name="ExterneDaten_5" localSheetId="6" hidden="1">'32_14'!$A$1:$K$11</definedName>
    <definedName name="ExterneDaten_6" localSheetId="5" hidden="1">'32_15'!$A$1:$K$11</definedName>
    <definedName name="ExterneDaten_7" localSheetId="4" hidden="1">'32_16'!$A$1:$K$11</definedName>
    <definedName name="ExterneDaten_8" localSheetId="3" hidden="1">'32_17'!$A$1:$K$11</definedName>
    <definedName name="ExterneDaten_9" localSheetId="2" hidden="1">'32_18'!$A$1:$K$11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7" i="1"/>
  <c r="F8" i="1"/>
  <c r="F9" i="1"/>
  <c r="E12" i="1"/>
  <c r="D12" i="1"/>
  <c r="C12" i="1"/>
  <c r="B12" i="1"/>
  <c r="E11" i="1"/>
  <c r="D11" i="1"/>
  <c r="C11" i="1"/>
  <c r="B11" i="1"/>
  <c r="F11" i="1" s="1"/>
  <c r="E10" i="1"/>
  <c r="D10" i="1"/>
  <c r="C10" i="1"/>
  <c r="B10" i="1"/>
  <c r="F10" i="1" s="1"/>
  <c r="E9" i="1"/>
  <c r="D9" i="1"/>
  <c r="C9" i="1"/>
  <c r="B9" i="1"/>
  <c r="E8" i="1"/>
  <c r="D8" i="1"/>
  <c r="C8" i="1"/>
  <c r="B8" i="1"/>
  <c r="E7" i="1"/>
  <c r="D7" i="1"/>
  <c r="C7" i="1"/>
  <c r="B7" i="1"/>
  <c r="E2" i="1"/>
  <c r="D2" i="1"/>
  <c r="C2" i="1"/>
  <c r="B2" i="1"/>
  <c r="E6" i="1"/>
  <c r="D6" i="1"/>
  <c r="C6" i="1"/>
  <c r="B6" i="1"/>
  <c r="F6" i="1" s="1"/>
  <c r="E5" i="1"/>
  <c r="D5" i="1"/>
  <c r="C5" i="1"/>
  <c r="B5" i="1"/>
  <c r="F5" i="1" s="1"/>
  <c r="E4" i="1"/>
  <c r="D4" i="1"/>
  <c r="C4" i="1"/>
  <c r="B4" i="1"/>
  <c r="F4" i="1" s="1"/>
  <c r="E3" i="1"/>
  <c r="D3" i="1"/>
  <c r="C3" i="1"/>
  <c r="B3" i="1"/>
  <c r="F3" i="1" s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2" i="12" l="1"/>
  <c r="D12" i="12"/>
  <c r="G12" i="12"/>
  <c r="J12" i="12"/>
  <c r="B12" i="11"/>
  <c r="D12" i="11"/>
  <c r="G12" i="11"/>
  <c r="J12" i="11"/>
  <c r="B12" i="10"/>
  <c r="D12" i="10"/>
  <c r="G12" i="10"/>
  <c r="J12" i="10"/>
  <c r="B12" i="9"/>
  <c r="D12" i="9"/>
  <c r="G12" i="9"/>
  <c r="J12" i="9"/>
  <c r="B12" i="8"/>
  <c r="D12" i="8"/>
  <c r="G12" i="8"/>
  <c r="J12" i="8"/>
  <c r="B12" i="7"/>
  <c r="D12" i="7"/>
  <c r="G12" i="7"/>
  <c r="J12" i="7"/>
  <c r="B12" i="6"/>
  <c r="D12" i="6"/>
  <c r="G12" i="6"/>
  <c r="J12" i="6"/>
  <c r="B12" i="5"/>
  <c r="D12" i="5"/>
  <c r="G12" i="5"/>
  <c r="J12" i="5"/>
  <c r="B12" i="4"/>
  <c r="D12" i="4"/>
  <c r="G12" i="4"/>
  <c r="J12" i="4"/>
  <c r="B12" i="3"/>
  <c r="D12" i="3"/>
  <c r="G12" i="3"/>
  <c r="J12" i="3"/>
  <c r="B12" i="2"/>
  <c r="D12" i="2"/>
  <c r="G12" i="2"/>
  <c r="J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24210-614E-44D4-BF78-0771637639D5}" keepAlive="1" name="Abfrage - _grav_32_10" description="Verbindung mit der Abfrage '_grav_32_10' in der Arbeitsmappe." type="5" refreshedVersion="6" background="1" saveData="1">
    <dbPr connection="Provider=Microsoft.Mashup.OleDb.1;Data Source=$Workbook$;Location=_grav_32_10;Extended Properties=&quot;&quot;" command="SELECT * FROM [_grav_32_10]"/>
  </connection>
  <connection id="2" xr16:uid="{E185C482-8C66-4204-B091-6B2594D59734}" keepAlive="1" name="Abfrage - _grav_32_11" description="Verbindung mit der Abfrage '_grav_32_11' in der Arbeitsmappe." type="5" refreshedVersion="6" background="1" saveData="1">
    <dbPr connection="Provider=Microsoft.Mashup.OleDb.1;Data Source=$Workbook$;Location=_grav_32_11;Extended Properties=&quot;&quot;" command="SELECT * FROM [_grav_32_11]"/>
  </connection>
  <connection id="3" xr16:uid="{96AC87FA-D622-4A49-8A7C-1A763FD17E0F}" keepAlive="1" name="Abfrage - _grav_32_12" description="Verbindung mit der Abfrage '_grav_32_12' in der Arbeitsmappe." type="5" refreshedVersion="6" background="1" saveData="1">
    <dbPr connection="Provider=Microsoft.Mashup.OleDb.1;Data Source=$Workbook$;Location=_grav_32_12;Extended Properties=&quot;&quot;" command="SELECT * FROM [_grav_32_12]"/>
  </connection>
  <connection id="4" xr16:uid="{E3DF4C46-3B85-41A2-A354-D6BBC5900DEF}" keepAlive="1" name="Abfrage - _grav_32_13" description="Verbindung mit der Abfrage '_grav_32_13' in der Arbeitsmappe." type="5" refreshedVersion="6" background="1" saveData="1">
    <dbPr connection="Provider=Microsoft.Mashup.OleDb.1;Data Source=$Workbook$;Location=_grav_32_13;Extended Properties=&quot;&quot;" command="SELECT * FROM [_grav_32_13]"/>
  </connection>
  <connection id="5" xr16:uid="{FE730373-0EE9-4E60-8C09-1A8EEDC9BF55}" keepAlive="1" name="Abfrage - _grav_32_14" description="Verbindung mit der Abfrage '_grav_32_14' in der Arbeitsmappe." type="5" refreshedVersion="6" background="1" saveData="1">
    <dbPr connection="Provider=Microsoft.Mashup.OleDb.1;Data Source=$Workbook$;Location=_grav_32_14;Extended Properties=&quot;&quot;" command="SELECT * FROM [_grav_32_14]"/>
  </connection>
  <connection id="6" xr16:uid="{68DA87DE-4973-409F-B2FA-9EFCB848825E}" keepAlive="1" name="Abfrage - _grav_32_15" description="Verbindung mit der Abfrage '_grav_32_15' in der Arbeitsmappe." type="5" refreshedVersion="6" background="1" saveData="1">
    <dbPr connection="Provider=Microsoft.Mashup.OleDb.1;Data Source=$Workbook$;Location=_grav_32_15;Extended Properties=&quot;&quot;" command="SELECT * FROM [_grav_32_15]"/>
  </connection>
  <connection id="7" xr16:uid="{9A8188D7-6EC8-4B6F-9645-36541D5641DC}" keepAlive="1" name="Abfrage - _grav_32_16" description="Verbindung mit der Abfrage '_grav_32_16' in der Arbeitsmappe." type="5" refreshedVersion="6" background="1" saveData="1">
    <dbPr connection="Provider=Microsoft.Mashup.OleDb.1;Data Source=$Workbook$;Location=_grav_32_16;Extended Properties=&quot;&quot;" command="SELECT * FROM [_grav_32_16]"/>
  </connection>
  <connection id="8" xr16:uid="{C3D8986A-56B3-48CF-AA11-E45CAA4FA1F6}" keepAlive="1" name="Abfrage - _grav_32_17" description="Verbindung mit der Abfrage '_grav_32_17' in der Arbeitsmappe." type="5" refreshedVersion="6" background="1" saveData="1">
    <dbPr connection="Provider=Microsoft.Mashup.OleDb.1;Data Source=$Workbook$;Location=_grav_32_17;Extended Properties=&quot;&quot;" command="SELECT * FROM [_grav_32_17]"/>
  </connection>
  <connection id="9" xr16:uid="{D1924411-974C-412C-81B3-3B10FE15F2FB}" keepAlive="1" name="Abfrage - _grav_32_18" description="Verbindung mit der Abfrage '_grav_32_18' in der Arbeitsmappe." type="5" refreshedVersion="6" background="1" saveData="1">
    <dbPr connection="Provider=Microsoft.Mashup.OleDb.1;Data Source=$Workbook$;Location=_grav_32_18;Extended Properties=&quot;&quot;" command="SELECT * FROM [_grav_32_18]"/>
  </connection>
  <connection id="10" xr16:uid="{1A491795-9E69-4AC7-A6EB-8120B0EC7087}" keepAlive="1" name="Abfrage - _grav_32_19" description="Verbindung mit der Abfrage '_grav_32_19' in der Arbeitsmappe." type="5" refreshedVersion="6" background="1" saveData="1">
    <dbPr connection="Provider=Microsoft.Mashup.OleDb.1;Data Source=$Workbook$;Location=_grav_32_19;Extended Properties=&quot;&quot;" command="SELECT * FROM [_grav_32_19]"/>
  </connection>
  <connection id="11" xr16:uid="{5ACB6119-66BF-4C77-8429-F3ADE6691386}" keepAlive="1" name="Abfrage - _grav_32_20" description="Verbindung mit der Abfrage '_grav_32_20' in der Arbeitsmappe." type="5" refreshedVersion="6" background="1" saveData="1">
    <dbPr connection="Provider=Microsoft.Mashup.OleDb.1;Data Source=$Workbook$;Location=_grav_32_20;Extended Properties=&quot;&quot;" command="SELECT * FROM [_grav_32_20]"/>
  </connection>
</connections>
</file>

<file path=xl/sharedStrings.xml><?xml version="1.0" encoding="utf-8"?>
<sst xmlns="http://schemas.openxmlformats.org/spreadsheetml/2006/main" count="139" uniqueCount="14">
  <si>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</si>
  <si>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</si>
  <si>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</si>
  <si>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</si>
  <si>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</si>
  <si>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</si>
  <si>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</si>
  <si>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</si>
  <si>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</si>
  <si>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</si>
  <si>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</si>
  <si>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Ergebnis</t>
  </si>
  <si>
    <t>elements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</si>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</sst>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work_time_avg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Tabelle1!$A$2:$A$12</c15:sqref>
                  </c15:fullRef>
                </c:ext>
              </c:extLst>
              <c:f>Tabelle1!$A$2:$A$11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Tabelle1!$C$2:$C$15</c15:sqref>
                  </c15:fullRef>
                </c:ext>
              </c:extLst>
              <c:f>Tabelle1!$C$2:$C$11</c:f>
              <c:numCache>
                <c:formatCode>General</c:formatCode>
                <c:ptCount val="10"/>
                <c:pt idx="0">
                  <c:v>2.1090000000000001E-2</c:v>
                </c:pt>
                <c:pt idx="1">
                  <c:v>5.4460000000000008E-2</c:v>
                </c:pt>
                <c:pt idx="2">
                  <c:v>0.14359999999999998</c:v>
                </c:pt>
                <c:pt idx="3">
                  <c:v>0.20950000000000002</c:v>
                </c:pt>
                <c:pt idx="4">
                  <c:v>0.61519999999999997</c:v>
                </c:pt>
                <c:pt idx="5">
                  <c:v>1.954</c:v>
                </c:pt>
                <c:pt idx="6">
                  <c:v>2.3980000000000001</c:v>
                </c:pt>
                <c:pt idx="7">
                  <c:v>6.3789999999999996</c:v>
                </c:pt>
                <c:pt idx="8">
                  <c:v>24.92</c:v>
                </c:pt>
                <c:pt idx="9">
                  <c:v>73.890000000000015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9-448F-85FC-F9AE8FC1B219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prep_time_avg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Tabelle1!$A$2:$A$12</c15:sqref>
                  </c15:fullRef>
                </c:ext>
              </c:extLst>
              <c:f>Tabelle1!$A$2:$A$11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Tabelle1!$D$2:$D$15</c15:sqref>
                  </c15:fullRef>
                </c:ext>
              </c:extLst>
              <c:f>Tabelle1!$D$2:$D$11</c:f>
              <c:numCache>
                <c:formatCode>General</c:formatCode>
                <c:ptCount val="10"/>
                <c:pt idx="0">
                  <c:v>3.4862000000000005E-3</c:v>
                </c:pt>
                <c:pt idx="1">
                  <c:v>2.2768E-2</c:v>
                </c:pt>
                <c:pt idx="2">
                  <c:v>1.6197E-2</c:v>
                </c:pt>
                <c:pt idx="3">
                  <c:v>2.0087000000000004E-2</c:v>
                </c:pt>
                <c:pt idx="4">
                  <c:v>0.16805299999999998</c:v>
                </c:pt>
                <c:pt idx="5">
                  <c:v>0.202154</c:v>
                </c:pt>
                <c:pt idx="6">
                  <c:v>0.13825999999999999</c:v>
                </c:pt>
                <c:pt idx="7">
                  <c:v>0.31389999999999996</c:v>
                </c:pt>
                <c:pt idx="8">
                  <c:v>10.22414</c:v>
                </c:pt>
                <c:pt idx="9">
                  <c:v>41.131499999999996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9-448F-85FC-F9AE8FC1B219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comm_time_avg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Tabelle1!$A$2:$A$12</c15:sqref>
                  </c15:fullRef>
                </c:ext>
              </c:extLst>
              <c:f>Tabelle1!$A$2:$A$11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Tabelle1!$E$2:$E$15</c15:sqref>
                  </c15:fullRef>
                </c:ext>
              </c:extLst>
              <c:f>Tabelle1!$E$2:$E$11</c:f>
              <c:numCache>
                <c:formatCode>General</c:formatCode>
                <c:ptCount val="10"/>
                <c:pt idx="0">
                  <c:v>2.3730000000000002E-4</c:v>
                </c:pt>
                <c:pt idx="1">
                  <c:v>2.9040000000000001E-4</c:v>
                </c:pt>
                <c:pt idx="2">
                  <c:v>1.4903999999999998E-3</c:v>
                </c:pt>
                <c:pt idx="3">
                  <c:v>6.5309999999999999E-4</c:v>
                </c:pt>
                <c:pt idx="4">
                  <c:v>9.5E-4</c:v>
                </c:pt>
                <c:pt idx="5">
                  <c:v>1.6789999999999999E-3</c:v>
                </c:pt>
                <c:pt idx="6">
                  <c:v>1.6399999999999997E-3</c:v>
                </c:pt>
                <c:pt idx="7">
                  <c:v>2.2299999999999998E-3</c:v>
                </c:pt>
                <c:pt idx="8">
                  <c:v>4.6770000000000006E-3</c:v>
                </c:pt>
                <c:pt idx="9">
                  <c:v>8.5719999999999998E-3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9-448F-85FC-F9AE8FC1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420808"/>
        <c:axId val="97241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elements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Tabelle1!$A$2:$A$12</c15:sqref>
                        </c15:fullRef>
                        <c15:formulaRef>
                          <c15:sqref>Tabelle1!$A$2:$A$11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Tabelle1!$A$2:$A$15</c15:sqref>
                        </c15:fullRef>
                        <c15:formulaRef>
                          <c15:sqref>Tabelle1!$A$2:$A$11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79-448F-85FC-F9AE8FC1B2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total_time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Tabelle1!$A$2:$A$12</c15:sqref>
                        </c15:fullRef>
                        <c15:formulaRef>
                          <c15:sqref>Tabelle1!$A$2:$A$11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Tabelle1!$B$2:$B$15</c15:sqref>
                        </c15:fullRef>
                        <c15:formulaRef>
                          <c15:sqref>Tabelle1!$B$2:$B$11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1.6670000000000001E-2</c:v>
                      </c:pt>
                      <c:pt idx="1">
                        <c:v>4.1929999999999995E-2</c:v>
                      </c:pt>
                      <c:pt idx="2">
                        <c:v>0.12079999999999998</c:v>
                      </c:pt>
                      <c:pt idx="3">
                        <c:v>0.17489999999999997</c:v>
                      </c:pt>
                      <c:pt idx="4">
                        <c:v>0.45040000000000002</c:v>
                      </c:pt>
                      <c:pt idx="5">
                        <c:v>1.8240000000000003</c:v>
                      </c:pt>
                      <c:pt idx="6">
                        <c:v>2.2160000000000002</c:v>
                      </c:pt>
                      <c:pt idx="7">
                        <c:v>6.0219999999999994</c:v>
                      </c:pt>
                      <c:pt idx="8">
                        <c:v>15.440000000000001</c:v>
                      </c:pt>
                      <c:pt idx="9">
                        <c:v>49.44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79-448F-85FC-F9AE8FC1B219}"/>
                  </c:ext>
                </c:extLst>
              </c15:ser>
            </c15:filteredLineSeries>
          </c:ext>
        </c:extLst>
      </c:lineChart>
      <c:catAx>
        <c:axId val="9724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17856"/>
        <c:crosses val="autoZero"/>
        <c:auto val="1"/>
        <c:lblAlgn val="ctr"/>
        <c:lblOffset val="100"/>
        <c:noMultiLvlLbl val="0"/>
      </c:catAx>
      <c:valAx>
        <c:axId val="97241785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4208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0</xdr:row>
      <xdr:rowOff>104775</xdr:rowOff>
    </xdr:from>
    <xdr:to>
      <xdr:col>17</xdr:col>
      <xdr:colOff>381000</xdr:colOff>
      <xdr:row>36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4EA646-71D3-4513-BC83-B2371AA5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7C310783-EE7E-4A9F-98F8-EEBEBA66C0C6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7136D45A-BE88-4345-99C4-F27B85ADFB3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17A4078-A15E-4C6C-B37F-B19030F255DE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92B0A537-6639-4D48-9776-762F5E041A18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35D5DBC4-5363-4DB6-9509-761439706CFC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5D20880A-2EE4-4481-B680-A3D305E7B24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B4645013-DAF1-4CD6-8F76-C230DCD9A1BC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30AA998B-AD1F-4002-9799-89E24F095AA8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E92C3FCB-9AD3-4CCA-89BF-349645807D2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88B25F65-4FAB-43CF-A8ED-B19E951C80F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5BFF6CA8-7910-4253-B4E7-1AFBE9574C61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5A4A95-11BB-4F07-8E4D-3A0C93147663}" name="_grav_32_20" displayName="_grav_32_20" ref="A1:K12" tableType="queryTable" totalsRowCount="1">
  <autoFilter ref="A1:K11" xr:uid="{767B314A-7716-4CD3-8D1A-9B1940A31223}"/>
  <tableColumns count="11">
    <tableColumn id="1" xr3:uid="{946A9086-C9E5-4F20-953E-6FE8ABF35E86}" uniqueName="1" name="step" totalsRowLabel="Ergebnis" queryTableFieldId="1"/>
    <tableColumn id="2" xr3:uid="{53F9EF97-16EE-4944-9F2C-76BA21517662}" uniqueName="2" name="total_time" totalsRowFunction="average" queryTableFieldId="2"/>
    <tableColumn id="3" xr3:uid="{25EFF62F-5088-4A11-8B1F-5BFB40C7ECD1}" uniqueName="3" name="work_time_min" queryTableFieldId="3"/>
    <tableColumn id="4" xr3:uid="{A9BF934F-1180-4EC2-B414-0BC2C1FA6370}" uniqueName="4" name="work_time_avg" totalsRowFunction="average" queryTableFieldId="4"/>
    <tableColumn id="5" xr3:uid="{02D44E64-2851-4DF8-BF67-659B19623313}" uniqueName="5" name="work_time_max" queryTableFieldId="5"/>
    <tableColumn id="6" xr3:uid="{E819E7F0-1E2F-412B-8BA8-CB7BD3D750EE}" uniqueName="6" name="prep_time_min" queryTableFieldId="6"/>
    <tableColumn id="7" xr3:uid="{DE73055E-D187-4C0B-9902-AE417027831F}" uniqueName="7" name="prep_time_avg" totalsRowFunction="average" queryTableFieldId="7"/>
    <tableColumn id="8" xr3:uid="{E6D14E8A-1696-418B-A402-8FEDBD0A96B6}" uniqueName="8" name="prep_time_max" queryTableFieldId="8"/>
    <tableColumn id="9" xr3:uid="{6D84590B-1971-4166-AF64-453338BC7E1A}" uniqueName="9" name="comm_time_min" queryTableFieldId="9"/>
    <tableColumn id="10" xr3:uid="{0E823EAF-77FC-4417-8E3D-117CAD14CABE}" uniqueName="10" name="comm_time_avg" totalsRowFunction="average" queryTableFieldId="10"/>
    <tableColumn id="11" xr3:uid="{CAA85170-B20C-4143-847F-D7FAFA6D5FD5}" uniqueName="11" name="comm_time_max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3B4E5-FC48-424F-8CB9-F841D6C2F94E}" name="_grav_32_11" displayName="_grav_32_11" ref="A1:K12" tableType="queryTable" totalsRowCount="1">
  <autoFilter ref="A1:K11" xr:uid="{1FFC3E48-DCF5-4A83-99E0-3D9195C15B34}"/>
  <tableColumns count="11">
    <tableColumn id="1" xr3:uid="{D9C61CBB-3B44-4D9B-8EA5-064E1824CF2F}" uniqueName="1" name="step" totalsRowLabel="Ergebnis" queryTableFieldId="1"/>
    <tableColumn id="2" xr3:uid="{3AF7C879-F904-48D9-ADAF-B98DEC3F8EF9}" uniqueName="2" name="total_time" totalsRowFunction="average" queryTableFieldId="2"/>
    <tableColumn id="3" xr3:uid="{456BD855-7109-42AC-AF53-74BAC7113012}" uniqueName="3" name="work_time_min" queryTableFieldId="3"/>
    <tableColumn id="4" xr3:uid="{7A24BAC9-D3E2-4BAD-AD5A-CF2CE3122ECE}" uniqueName="4" name="work_time_avg" totalsRowFunction="average" queryTableFieldId="4"/>
    <tableColumn id="5" xr3:uid="{81D46DE5-A083-46FA-8509-3629906EE8DE}" uniqueName="5" name="work_time_max" queryTableFieldId="5"/>
    <tableColumn id="6" xr3:uid="{6F713080-3C4F-40FB-A63E-4C85273D2205}" uniqueName="6" name="prep_time_min" queryTableFieldId="6"/>
    <tableColumn id="7" xr3:uid="{C82EB7A0-6178-42E7-8E2E-AFFD64B34CAD}" uniqueName="7" name="prep_time_avg" totalsRowFunction="average" queryTableFieldId="7"/>
    <tableColumn id="8" xr3:uid="{60F9F46B-CE50-4823-86CE-B6127AE48182}" uniqueName="8" name="prep_time_max" queryTableFieldId="8"/>
    <tableColumn id="9" xr3:uid="{36A3063D-48C1-4B36-A226-9C4549877AB9}" uniqueName="9" name="comm_time_min" queryTableFieldId="9"/>
    <tableColumn id="10" xr3:uid="{96EF1371-DC6D-4F3E-8C11-D503DA97A177}" uniqueName="10" name="comm_time_avg" totalsRowFunction="average" queryTableFieldId="10"/>
    <tableColumn id="11" xr3:uid="{A08AC9D5-140B-4433-835D-AF12DEFCF1F3}" uniqueName="11" name="comm_time_max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40009-B8CD-4141-A5BF-A62E4EAC474A}" name="_grav_32_10" displayName="_grav_32_10" ref="A1:K12" tableType="queryTable" totalsRowCount="1">
  <autoFilter ref="A1:K11" xr:uid="{A0B12D67-B5A2-4BE8-92EA-01558173F54E}"/>
  <tableColumns count="11">
    <tableColumn id="1" xr3:uid="{0BF640BE-3CCB-4541-BCC2-416A16B13509}" uniqueName="1" name="step" totalsRowLabel="Ergebnis" queryTableFieldId="1"/>
    <tableColumn id="2" xr3:uid="{E67F5035-32DE-4E6D-968D-F9628AEB8137}" uniqueName="2" name="total_time" totalsRowFunction="average" queryTableFieldId="2"/>
    <tableColumn id="3" xr3:uid="{F18D7E7E-2369-496A-8E1C-F18FF32ABCEA}" uniqueName="3" name="work_time_min" queryTableFieldId="3"/>
    <tableColumn id="4" xr3:uid="{EC67A779-39F4-43BB-A333-D46E0CB593EE}" uniqueName="4" name="work_time_avg" totalsRowFunction="average" queryTableFieldId="4"/>
    <tableColumn id="5" xr3:uid="{0EE20901-2A9A-4EC9-B5E9-F98D5B38F426}" uniqueName="5" name="work_time_max" queryTableFieldId="5"/>
    <tableColumn id="6" xr3:uid="{67C056D4-A0BD-4DA0-B1BE-E2AD02B03F3D}" uniqueName="6" name="prep_time_min" queryTableFieldId="6"/>
    <tableColumn id="7" xr3:uid="{6AB8084F-054A-491F-9351-90AC476083BE}" uniqueName="7" name="prep_time_avg" totalsRowFunction="average" queryTableFieldId="7"/>
    <tableColumn id="8" xr3:uid="{6402A1B3-1F1A-4147-BC68-1EFCE54D5DCB}" uniqueName="8" name="prep_time_max" queryTableFieldId="8"/>
    <tableColumn id="9" xr3:uid="{6E351B73-D368-4688-87E6-ED045072C4AD}" uniqueName="9" name="comm_time_min" queryTableFieldId="9"/>
    <tableColumn id="10" xr3:uid="{272CD445-C25B-4569-B268-03598147D7C0}" uniqueName="10" name="comm_time_avg" totalsRowFunction="average" queryTableFieldId="10"/>
    <tableColumn id="11" xr3:uid="{CC232E6D-303B-4E32-AA5C-368B88B1D729}" uniqueName="11" name="comm_time_max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1B3E03-919B-4896-B357-3711628C2A3A}" name="Tabelle12" displayName="Tabelle12" ref="A1:F16" totalsRowCount="1">
  <autoFilter ref="A1:F15" xr:uid="{EAE51349-DE50-4CDA-A865-336DDB6ED74F}"/>
  <tableColumns count="6">
    <tableColumn id="1" xr3:uid="{7621F0E2-B37A-43BE-ADA6-A7D2400F75F5}" name="elements" totalsRowLabel="Ergebnis">
      <calculatedColumnFormula>POWER(2,A18)</calculatedColumnFormula>
    </tableColumn>
    <tableColumn id="2" xr3:uid="{31859738-BBAF-44F4-BE49-39247112DD2F}" name="total_time"/>
    <tableColumn id="3" xr3:uid="{87C3B6F7-C1A3-4DDF-B48D-E92DC12480D0}" name="work_time_avg"/>
    <tableColumn id="4" xr3:uid="{94250EDB-DF1A-4537-AE9B-4CFC5EA5FC12}" name="prep_time_avg"/>
    <tableColumn id="5" xr3:uid="{8D445713-FA17-419C-9153-8BE2C7A22552}" name="comm_time_avg"/>
    <tableColumn id="6" xr3:uid="{5C09C1D2-FD00-4AB8-8014-2BF9DF40A8EF}" name="growth" totalsRowFunction="average" dataDxfId="0">
      <calculatedColumnFormula>Tabelle12[[#This Row],[total_time]]/B1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7DA463-7C7C-4C95-8B2A-E564EC65CB20}" name="_grav_32_19" displayName="_grav_32_19" ref="A1:K12" tableType="queryTable" totalsRowCount="1">
  <autoFilter ref="A1:K11" xr:uid="{49495D5D-9B5C-41CB-9176-DB780502E530}"/>
  <tableColumns count="11">
    <tableColumn id="1" xr3:uid="{455EFA4D-A123-471B-B42E-A70CD3A3CF11}" uniqueName="1" name="step" totalsRowLabel="Ergebnis" queryTableFieldId="1"/>
    <tableColumn id="2" xr3:uid="{0D5F8C82-0A2C-4B08-AC8F-54C8564F24C3}" uniqueName="2" name="total_time" totalsRowFunction="average" queryTableFieldId="2"/>
    <tableColumn id="3" xr3:uid="{EE8E4422-57F7-4B88-BC15-27CEC06B508A}" uniqueName="3" name="work_time_min" queryTableFieldId="3"/>
    <tableColumn id="4" xr3:uid="{7035E8EB-AC06-4CEE-B6DF-31011B0F461B}" uniqueName="4" name="work_time_avg" totalsRowFunction="average" queryTableFieldId="4"/>
    <tableColumn id="5" xr3:uid="{ED3896D6-576C-4801-AD50-B9BA30BA9992}" uniqueName="5" name="work_time_max" queryTableFieldId="5"/>
    <tableColumn id="6" xr3:uid="{3093236D-C939-461C-9838-052482D52EDB}" uniqueName="6" name="prep_time_min" queryTableFieldId="6"/>
    <tableColumn id="7" xr3:uid="{94A65881-EBC9-4346-882E-5B49061C42FB}" uniqueName="7" name="prep_time_avg" totalsRowFunction="average" queryTableFieldId="7"/>
    <tableColumn id="8" xr3:uid="{A26185E2-7552-4786-8DE7-1BAF04EECDA6}" uniqueName="8" name="prep_time_max" queryTableFieldId="8"/>
    <tableColumn id="9" xr3:uid="{62C760C3-144C-4286-9CD3-70F1FB9CFA4D}" uniqueName="9" name="comm_time_min" queryTableFieldId="9"/>
    <tableColumn id="10" xr3:uid="{65C895D5-B49F-4D87-ABEA-3CA115368FBF}" uniqueName="10" name="comm_time_avg" totalsRowFunction="average" queryTableFieldId="10"/>
    <tableColumn id="11" xr3:uid="{452938F0-EBAE-4C65-96D6-FD2FD690730F}" uniqueName="11" name="comm_time_max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3C45C-7CE5-41DE-B105-D42FAC8BF2AE}" name="_grav_32_18" displayName="_grav_32_18" ref="A1:K12" tableType="queryTable" totalsRowCount="1">
  <autoFilter ref="A1:K11" xr:uid="{ED7A4983-4F80-4AF6-8723-F7E11C4F9ECB}"/>
  <tableColumns count="11">
    <tableColumn id="1" xr3:uid="{C44CD2FA-B3BB-4550-BBE1-27F11B30DBDA}" uniqueName="1" name="step" totalsRowLabel="Ergebnis" queryTableFieldId="1"/>
    <tableColumn id="2" xr3:uid="{6734F9E8-68B1-4C0F-A942-F2C85E0AD9B5}" uniqueName="2" name="total_time" totalsRowFunction="average" queryTableFieldId="2"/>
    <tableColumn id="3" xr3:uid="{1ED4CF52-5E6B-4BEB-A577-892B7D586BB3}" uniqueName="3" name="work_time_min" queryTableFieldId="3"/>
    <tableColumn id="4" xr3:uid="{BFFAC833-7007-4BE1-B192-A9679B9A1112}" uniqueName="4" name="work_time_avg" totalsRowFunction="average" queryTableFieldId="4"/>
    <tableColumn id="5" xr3:uid="{5F5AEA1C-2917-4F88-A8B8-F3276EC216E4}" uniqueName="5" name="work_time_max" queryTableFieldId="5"/>
    <tableColumn id="6" xr3:uid="{99151941-0E0D-4D09-B0C1-BF1E9F85CDC7}" uniqueName="6" name="prep_time_min" queryTableFieldId="6"/>
    <tableColumn id="7" xr3:uid="{10FA99B5-6B5D-4523-BA3F-6603CF62D27D}" uniqueName="7" name="prep_time_avg" totalsRowFunction="average" queryTableFieldId="7"/>
    <tableColumn id="8" xr3:uid="{82BE7808-98C7-49A9-93B9-E0ED3E9A77F4}" uniqueName="8" name="prep_time_max" queryTableFieldId="8"/>
    <tableColumn id="9" xr3:uid="{D62AF9EE-AE64-41DD-9EA9-9E6EB36E5040}" uniqueName="9" name="comm_time_min" queryTableFieldId="9"/>
    <tableColumn id="10" xr3:uid="{718DAD51-B3CB-46A7-9001-14A226E05C6C}" uniqueName="10" name="comm_time_avg" totalsRowFunction="average" queryTableFieldId="10"/>
    <tableColumn id="11" xr3:uid="{FC9C7642-BB62-48AC-B196-94713BD4F3DC}" uniqueName="11" name="comm_time_max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AA0823-DE6D-42CF-9F79-C19F04F7A679}" name="_grav_32_17" displayName="_grav_32_17" ref="A1:K12" tableType="queryTable" totalsRowCount="1">
  <autoFilter ref="A1:K11" xr:uid="{79CAAEB3-B10B-4ADB-8D97-5D4B1166B0C2}"/>
  <tableColumns count="11">
    <tableColumn id="1" xr3:uid="{CF240AB2-BA3A-49BD-BEBE-C11553C9F9E9}" uniqueName="1" name="step" totalsRowLabel="Ergebnis" queryTableFieldId="1"/>
    <tableColumn id="2" xr3:uid="{45BDF6A6-C904-426B-8C31-AB29765B2299}" uniqueName="2" name="total_time" totalsRowFunction="average" queryTableFieldId="2"/>
    <tableColumn id="3" xr3:uid="{DADD6C72-AE65-4B26-804F-D740974A5E85}" uniqueName="3" name="work_time_min" queryTableFieldId="3"/>
    <tableColumn id="4" xr3:uid="{01C5D4DA-1098-43B8-93BD-715F2E3E4663}" uniqueName="4" name="work_time_avg" totalsRowFunction="average" queryTableFieldId="4"/>
    <tableColumn id="5" xr3:uid="{335CDD61-5DDE-4F2B-980B-B862B7F7A686}" uniqueName="5" name="work_time_max" queryTableFieldId="5"/>
    <tableColumn id="6" xr3:uid="{505C6215-2899-4A77-83B9-B951E098C213}" uniqueName="6" name="prep_time_min" queryTableFieldId="6"/>
    <tableColumn id="7" xr3:uid="{5F4D1AD4-9A84-46DC-B3FB-2F802A26EC26}" uniqueName="7" name="prep_time_avg" totalsRowFunction="average" queryTableFieldId="7"/>
    <tableColumn id="8" xr3:uid="{A6A346CA-C404-4CAC-AE85-64B2572400E4}" uniqueName="8" name="prep_time_max" queryTableFieldId="8"/>
    <tableColumn id="9" xr3:uid="{77ED1EB3-FC4F-4D89-9645-92A4896FEAE8}" uniqueName="9" name="comm_time_min" queryTableFieldId="9"/>
    <tableColumn id="10" xr3:uid="{F304AA35-CB51-4F75-BD35-C541B32D8C2F}" uniqueName="10" name="comm_time_avg" totalsRowFunction="average" queryTableFieldId="10"/>
    <tableColumn id="11" xr3:uid="{B4B03054-F19E-43BC-89A6-D70BBF5AD78C}" uniqueName="11" name="comm_time_max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E55366-A31C-42CF-8B50-4A03498AEEFF}" name="_grav_32_16" displayName="_grav_32_16" ref="A1:K12" tableType="queryTable" totalsRowCount="1">
  <autoFilter ref="A1:K11" xr:uid="{99C9DE3A-34AB-4277-A091-012E3DC8F3EE}"/>
  <tableColumns count="11">
    <tableColumn id="1" xr3:uid="{61BB64FF-7977-4F6D-BFAF-6485D9FC51D3}" uniqueName="1" name="step" totalsRowLabel="Ergebnis" queryTableFieldId="1"/>
    <tableColumn id="2" xr3:uid="{9F6AE6F7-817F-4D95-B4A6-5ABEE4A9A1F6}" uniqueName="2" name="total_time" totalsRowFunction="average" queryTableFieldId="2"/>
    <tableColumn id="3" xr3:uid="{25C42B30-8812-4355-99BF-5E76B8EBDC70}" uniqueName="3" name="work_time_min" queryTableFieldId="3"/>
    <tableColumn id="4" xr3:uid="{72DEB80B-6F78-456E-AA90-EA42CE6A1977}" uniqueName="4" name="work_time_avg" totalsRowFunction="average" queryTableFieldId="4"/>
    <tableColumn id="5" xr3:uid="{51CA9B6C-003D-40BC-A04C-A4610B3B32FE}" uniqueName="5" name="work_time_max" queryTableFieldId="5"/>
    <tableColumn id="6" xr3:uid="{1E0020A4-0FBB-4804-9819-1AC1CA2813C5}" uniqueName="6" name="prep_time_min" queryTableFieldId="6"/>
    <tableColumn id="7" xr3:uid="{FC203A80-6FBC-41DE-A00D-7C34367D03AD}" uniqueName="7" name="prep_time_avg" totalsRowFunction="average" queryTableFieldId="7"/>
    <tableColumn id="8" xr3:uid="{D5DED5B6-AC88-47FD-9C1F-A93F53C09E67}" uniqueName="8" name="prep_time_max" queryTableFieldId="8"/>
    <tableColumn id="9" xr3:uid="{6BDFD6B1-ED52-48F0-8FDD-128317645CE7}" uniqueName="9" name="comm_time_min" queryTableFieldId="9"/>
    <tableColumn id="10" xr3:uid="{10114F34-CBCF-4DCA-A4CE-2933E4D3A947}" uniqueName="10" name="comm_time_avg" totalsRowFunction="average" queryTableFieldId="10"/>
    <tableColumn id="11" xr3:uid="{ADE5DDB8-4082-4383-B7E9-ADBE2A551116}" uniqueName="11" name="comm_time_max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1222B8-48BE-47C3-8B84-1CED18EBDFA6}" name="_grav_32_15" displayName="_grav_32_15" ref="A1:K12" tableType="queryTable" totalsRowCount="1">
  <autoFilter ref="A1:K11" xr:uid="{AD0D4A8D-4BA7-4843-B4E5-6F5B0EA08BC7}"/>
  <tableColumns count="11">
    <tableColumn id="1" xr3:uid="{B477912C-D497-4D06-8306-86B9DC57D6C0}" uniqueName="1" name="step" totalsRowLabel="Ergebnis" queryTableFieldId="1"/>
    <tableColumn id="2" xr3:uid="{5698C864-47C2-4634-85E7-E1F3D4811C96}" uniqueName="2" name="total_time" totalsRowFunction="average" queryTableFieldId="2"/>
    <tableColumn id="3" xr3:uid="{42EF7116-AE88-4EAF-AC1F-BE7DFA6937FF}" uniqueName="3" name="work_time_min" queryTableFieldId="3"/>
    <tableColumn id="4" xr3:uid="{D19EB5EC-A4F0-4FFE-A6DF-32752DAC4F56}" uniqueName="4" name="work_time_avg" totalsRowFunction="average" queryTableFieldId="4"/>
    <tableColumn id="5" xr3:uid="{8C2AC027-5587-4D7A-8DAC-879BFFA9C2B6}" uniqueName="5" name="work_time_max" queryTableFieldId="5"/>
    <tableColumn id="6" xr3:uid="{80A12A80-2BF6-4EBF-977A-B52CF4E6D4CB}" uniqueName="6" name="prep_time_min" queryTableFieldId="6"/>
    <tableColumn id="7" xr3:uid="{6E576A33-D696-46C9-A1AE-B7251C26E81B}" uniqueName="7" name="prep_time_avg" totalsRowFunction="average" queryTableFieldId="7"/>
    <tableColumn id="8" xr3:uid="{CCAADDAF-5DBC-4115-BA8F-C419B8EDE2DD}" uniqueName="8" name="prep_time_max" queryTableFieldId="8"/>
    <tableColumn id="9" xr3:uid="{90BB7072-1274-4F6F-8AAF-F84C85D998D6}" uniqueName="9" name="comm_time_min" queryTableFieldId="9"/>
    <tableColumn id="10" xr3:uid="{A8366874-8A27-48D1-8789-B8BB362FA78C}" uniqueName="10" name="comm_time_avg" totalsRowFunction="average" queryTableFieldId="10"/>
    <tableColumn id="11" xr3:uid="{DDE62DE8-9D7A-461C-9313-19A3F8E23ECB}" uniqueName="11" name="comm_time_max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C34AA-BC2B-4B03-82F4-8C2E9372C878}" name="_grav_32_14" displayName="_grav_32_14" ref="A1:K12" tableType="queryTable" totalsRowCount="1">
  <autoFilter ref="A1:K11" xr:uid="{2B40441A-8CF8-4A65-A69A-2459DD23CD5E}"/>
  <tableColumns count="11">
    <tableColumn id="1" xr3:uid="{33F388ED-491E-4F10-A1DE-2D3AF80A3173}" uniqueName="1" name="step" totalsRowLabel="Ergebnis" queryTableFieldId="1"/>
    <tableColumn id="2" xr3:uid="{4DC1C4B4-F0AE-4CAA-BF4E-E2EACC6A8FF6}" uniqueName="2" name="total_time" totalsRowFunction="average" queryTableFieldId="2"/>
    <tableColumn id="3" xr3:uid="{5DAA65E5-A3FE-400C-9C6F-B7E47A623592}" uniqueName="3" name="work_time_min" queryTableFieldId="3"/>
    <tableColumn id="4" xr3:uid="{17E2187E-5BEC-49D1-B0EC-A3A70D93CF5A}" uniqueName="4" name="work_time_avg" totalsRowFunction="average" queryTableFieldId="4"/>
    <tableColumn id="5" xr3:uid="{FF649EC9-5F09-422F-9E03-CBC7B53E0367}" uniqueName="5" name="work_time_max" queryTableFieldId="5"/>
    <tableColumn id="6" xr3:uid="{912DAB3F-C259-43CE-AD96-135AA1391C08}" uniqueName="6" name="prep_time_min" queryTableFieldId="6"/>
    <tableColumn id="7" xr3:uid="{19AD908F-5366-4FC2-849B-7D66EA37B49D}" uniqueName="7" name="prep_time_avg" totalsRowFunction="average" queryTableFieldId="7"/>
    <tableColumn id="8" xr3:uid="{7BB72012-7C7A-4AB1-A49F-A914B962FDED}" uniqueName="8" name="prep_time_max" queryTableFieldId="8"/>
    <tableColumn id="9" xr3:uid="{B2D83675-434F-4C18-B20F-5828BD546BA8}" uniqueName="9" name="comm_time_min" queryTableFieldId="9"/>
    <tableColumn id="10" xr3:uid="{6E3C413B-1B1B-446A-9623-E964E5F6325A}" uniqueName="10" name="comm_time_avg" totalsRowFunction="average" queryTableFieldId="10"/>
    <tableColumn id="11" xr3:uid="{E9426595-16A7-48F7-8E9A-7B0EFBBFDC73}" uniqueName="11" name="comm_time_max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C841E5-92F7-454C-9828-7262EC7E1370}" name="_grav_32_13" displayName="_grav_32_13" ref="A1:K12" tableType="queryTable" totalsRowCount="1">
  <autoFilter ref="A1:K11" xr:uid="{675179C8-090E-445F-8757-B83868330DFD}"/>
  <tableColumns count="11">
    <tableColumn id="1" xr3:uid="{3EEBBCDE-BDAF-4BBC-9710-E2A9E6C5A1F0}" uniqueName="1" name="step" totalsRowLabel="Ergebnis" queryTableFieldId="1"/>
    <tableColumn id="2" xr3:uid="{09DC2865-D307-4C9F-A470-EA951B846526}" uniqueName="2" name="total_time" totalsRowFunction="average" queryTableFieldId="2"/>
    <tableColumn id="3" xr3:uid="{E0E0D4F8-EA7E-49EE-9AEA-AF129AE9F3D2}" uniqueName="3" name="work_time_min" queryTableFieldId="3"/>
    <tableColumn id="4" xr3:uid="{263C7E31-6736-4518-B272-DC47E1FD06EE}" uniqueName="4" name="work_time_avg" totalsRowFunction="average" queryTableFieldId="4"/>
    <tableColumn id="5" xr3:uid="{FEE8867C-1F07-4711-B671-C6C422DEF69A}" uniqueName="5" name="work_time_max" queryTableFieldId="5"/>
    <tableColumn id="6" xr3:uid="{AA414A7A-9E2A-4FF5-8787-A50FF27D46EB}" uniqueName="6" name="prep_time_min" queryTableFieldId="6"/>
    <tableColumn id="7" xr3:uid="{8A1DF1CD-D65E-4BB6-9F4B-578944A446CD}" uniqueName="7" name="prep_time_avg" totalsRowFunction="average" queryTableFieldId="7"/>
    <tableColumn id="8" xr3:uid="{D6A63208-886B-492C-90D4-E10184CB48D8}" uniqueName="8" name="prep_time_max" queryTableFieldId="8"/>
    <tableColumn id="9" xr3:uid="{3E18B976-4DB1-4311-B846-ED54725190FD}" uniqueName="9" name="comm_time_min" queryTableFieldId="9"/>
    <tableColumn id="10" xr3:uid="{3A9C5B94-352E-4902-83CC-3E9F6C4B7D74}" uniqueName="10" name="comm_time_avg" totalsRowFunction="average" queryTableFieldId="10"/>
    <tableColumn id="11" xr3:uid="{AFE5CD89-D5FC-4B57-A9B8-20BED9BEABF2}" uniqueName="11" name="comm_time_max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F217C-3145-423E-AA51-61E46785C185}" name="_grav_32_12" displayName="_grav_32_12" ref="A1:K12" tableType="queryTable" totalsRowCount="1">
  <autoFilter ref="A1:K11" xr:uid="{425541B7-6BE2-4B82-8ACB-D885F0FAC2B1}"/>
  <tableColumns count="11">
    <tableColumn id="1" xr3:uid="{D6225989-5A11-42BD-B854-799FAFD29048}" uniqueName="1" name="step" totalsRowLabel="Ergebnis" queryTableFieldId="1"/>
    <tableColumn id="2" xr3:uid="{6CFB73BF-DC35-4B47-9383-E932C80B8C94}" uniqueName="2" name="total_time" totalsRowFunction="average" queryTableFieldId="2"/>
    <tableColumn id="3" xr3:uid="{C3098CE4-AFAC-4185-9761-8FD674FB5EFC}" uniqueName="3" name="work_time_min" queryTableFieldId="3"/>
    <tableColumn id="4" xr3:uid="{CA7EC6FF-2FBD-45E7-979D-684F47CED4EC}" uniqueName="4" name="work_time_avg" totalsRowFunction="average" queryTableFieldId="4"/>
    <tableColumn id="5" xr3:uid="{EE32ADB1-506F-444D-A651-0119EC767C85}" uniqueName="5" name="work_time_max" queryTableFieldId="5"/>
    <tableColumn id="6" xr3:uid="{CFF33F5E-818D-412D-83BA-5013D3D2451D}" uniqueName="6" name="prep_time_min" queryTableFieldId="6"/>
    <tableColumn id="7" xr3:uid="{CFB0D23E-56FB-42B2-AE94-FD6C9B1AF989}" uniqueName="7" name="prep_time_avg" totalsRowFunction="average" queryTableFieldId="7"/>
    <tableColumn id="8" xr3:uid="{A08E4F34-9159-4AAB-8B2A-960FFB6B0F1B}" uniqueName="8" name="prep_time_max" queryTableFieldId="8"/>
    <tableColumn id="9" xr3:uid="{A6709AA8-7F67-4110-9B7F-E3D6F012A2DC}" uniqueName="9" name="comm_time_min" queryTableFieldId="9"/>
    <tableColumn id="10" xr3:uid="{5760CB19-FFA4-4BC0-85D5-84776A416026}" uniqueName="10" name="comm_time_avg" totalsRowFunction="average" queryTableFieldId="10"/>
    <tableColumn id="11" xr3:uid="{A35FA9B5-4164-43B1-B38F-0168E89D6366}" uniqueName="11" name="comm_time_max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764E-21F8-4418-9E32-4D79FB2474D1}">
  <dimension ref="A1:K12"/>
  <sheetViews>
    <sheetView workbookViewId="0">
      <selection activeCell="A14" sqref="A14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49.5</v>
      </c>
      <c r="C2">
        <v>50.1</v>
      </c>
      <c r="D2">
        <v>73.8</v>
      </c>
      <c r="E2">
        <v>135</v>
      </c>
      <c r="F2">
        <v>9.8000000000000004E-2</v>
      </c>
      <c r="G2">
        <v>0.115</v>
      </c>
      <c r="H2">
        <v>0.127</v>
      </c>
      <c r="I2">
        <v>9.0100000000000006E-3</v>
      </c>
      <c r="J2">
        <v>1.04E-2</v>
      </c>
      <c r="K2">
        <v>1.18E-2</v>
      </c>
    </row>
    <row r="3" spans="1:11" x14ac:dyDescent="0.25">
      <c r="A3">
        <v>2</v>
      </c>
      <c r="B3">
        <v>49.4</v>
      </c>
      <c r="C3">
        <v>50</v>
      </c>
      <c r="D3">
        <v>73.7</v>
      </c>
      <c r="E3">
        <v>135</v>
      </c>
      <c r="F3">
        <v>8.5000000000000006E-2</v>
      </c>
      <c r="G3">
        <v>45.5</v>
      </c>
      <c r="H3">
        <v>84.3</v>
      </c>
      <c r="I3">
        <v>6.5700000000000003E-3</v>
      </c>
      <c r="J3">
        <v>8.3800000000000003E-3</v>
      </c>
      <c r="K3">
        <v>1.0500000000000001E-2</v>
      </c>
    </row>
    <row r="4" spans="1:11" x14ac:dyDescent="0.25">
      <c r="A4">
        <v>3</v>
      </c>
      <c r="B4">
        <v>49.4</v>
      </c>
      <c r="C4">
        <v>50</v>
      </c>
      <c r="D4">
        <v>73.7</v>
      </c>
      <c r="E4">
        <v>135</v>
      </c>
      <c r="F4">
        <v>8.6800000000000002E-2</v>
      </c>
      <c r="G4">
        <v>45.4</v>
      </c>
      <c r="H4">
        <v>84.2</v>
      </c>
      <c r="I4">
        <v>6.62E-3</v>
      </c>
      <c r="J4">
        <v>8.3700000000000007E-3</v>
      </c>
      <c r="K4">
        <v>1.0500000000000001E-2</v>
      </c>
    </row>
    <row r="5" spans="1:11" x14ac:dyDescent="0.25">
      <c r="A5">
        <v>4</v>
      </c>
      <c r="B5">
        <v>49.4</v>
      </c>
      <c r="C5">
        <v>50</v>
      </c>
      <c r="D5">
        <v>73.7</v>
      </c>
      <c r="E5">
        <v>135</v>
      </c>
      <c r="F5">
        <v>8.7400000000000005E-2</v>
      </c>
      <c r="G5">
        <v>45.4</v>
      </c>
      <c r="H5">
        <v>84.3</v>
      </c>
      <c r="I5">
        <v>6.6499999999999997E-3</v>
      </c>
      <c r="J5">
        <v>8.4100000000000008E-3</v>
      </c>
      <c r="K5">
        <v>1.0500000000000001E-2</v>
      </c>
    </row>
    <row r="6" spans="1:11" x14ac:dyDescent="0.25">
      <c r="A6">
        <v>5</v>
      </c>
      <c r="B6">
        <v>49.4</v>
      </c>
      <c r="C6">
        <v>50</v>
      </c>
      <c r="D6">
        <v>73.7</v>
      </c>
      <c r="E6">
        <v>135</v>
      </c>
      <c r="F6">
        <v>8.5800000000000001E-2</v>
      </c>
      <c r="G6">
        <v>45.4</v>
      </c>
      <c r="H6">
        <v>84.2</v>
      </c>
      <c r="I6">
        <v>6.5799999999999999E-3</v>
      </c>
      <c r="J6">
        <v>8.3099999999999997E-3</v>
      </c>
      <c r="K6">
        <v>1.04E-2</v>
      </c>
    </row>
    <row r="7" spans="1:11" x14ac:dyDescent="0.25">
      <c r="A7">
        <v>6</v>
      </c>
      <c r="B7">
        <v>49.4</v>
      </c>
      <c r="C7">
        <v>50</v>
      </c>
      <c r="D7">
        <v>73.7</v>
      </c>
      <c r="E7">
        <v>135</v>
      </c>
      <c r="F7">
        <v>8.72E-2</v>
      </c>
      <c r="G7">
        <v>45.4</v>
      </c>
      <c r="H7">
        <v>84.3</v>
      </c>
      <c r="I7">
        <v>6.5199999999999998E-3</v>
      </c>
      <c r="J7">
        <v>8.3199999999999993E-3</v>
      </c>
      <c r="K7">
        <v>1.04E-2</v>
      </c>
    </row>
    <row r="8" spans="1:11" x14ac:dyDescent="0.25">
      <c r="A8">
        <v>7</v>
      </c>
      <c r="B8">
        <v>49.4</v>
      </c>
      <c r="C8">
        <v>50</v>
      </c>
      <c r="D8">
        <v>73.7</v>
      </c>
      <c r="E8">
        <v>135</v>
      </c>
      <c r="F8">
        <v>8.5400000000000004E-2</v>
      </c>
      <c r="G8">
        <v>45.4</v>
      </c>
      <c r="H8">
        <v>84.2</v>
      </c>
      <c r="I8">
        <v>6.7299999999999999E-3</v>
      </c>
      <c r="J8">
        <v>8.3999999999999995E-3</v>
      </c>
      <c r="K8">
        <v>1.06E-2</v>
      </c>
    </row>
    <row r="9" spans="1:11" x14ac:dyDescent="0.25">
      <c r="A9">
        <v>8</v>
      </c>
      <c r="B9">
        <v>49.6</v>
      </c>
      <c r="C9">
        <v>50.2</v>
      </c>
      <c r="D9">
        <v>75.099999999999994</v>
      </c>
      <c r="E9">
        <v>139</v>
      </c>
      <c r="F9">
        <v>8.8300000000000003E-2</v>
      </c>
      <c r="G9">
        <v>45.4</v>
      </c>
      <c r="H9">
        <v>84.3</v>
      </c>
      <c r="I9">
        <v>6.6400000000000001E-3</v>
      </c>
      <c r="J9">
        <v>8.3499999999999998E-3</v>
      </c>
      <c r="K9">
        <v>1.04E-2</v>
      </c>
    </row>
    <row r="10" spans="1:11" x14ac:dyDescent="0.25">
      <c r="A10">
        <v>9</v>
      </c>
      <c r="B10">
        <v>49.4</v>
      </c>
      <c r="C10">
        <v>50</v>
      </c>
      <c r="D10">
        <v>73.7</v>
      </c>
      <c r="E10">
        <v>135</v>
      </c>
      <c r="F10">
        <v>8.7099999999999997E-2</v>
      </c>
      <c r="G10">
        <v>47.9</v>
      </c>
      <c r="H10">
        <v>88.7</v>
      </c>
      <c r="I10">
        <v>6.6299999999999996E-3</v>
      </c>
      <c r="J10">
        <v>8.4200000000000004E-3</v>
      </c>
      <c r="K10">
        <v>1.04E-2</v>
      </c>
    </row>
    <row r="11" spans="1:11" x14ac:dyDescent="0.25">
      <c r="A11">
        <v>10</v>
      </c>
      <c r="B11">
        <v>49.5</v>
      </c>
      <c r="C11">
        <v>50</v>
      </c>
      <c r="D11">
        <v>74.099999999999994</v>
      </c>
      <c r="E11">
        <v>136</v>
      </c>
      <c r="F11">
        <v>8.6800000000000002E-2</v>
      </c>
      <c r="G11">
        <v>45.4</v>
      </c>
      <c r="H11">
        <v>84.2</v>
      </c>
      <c r="I11">
        <v>6.4900000000000001E-3</v>
      </c>
      <c r="J11">
        <v>8.3599999999999994E-3</v>
      </c>
      <c r="K11">
        <v>1.04E-2</v>
      </c>
    </row>
    <row r="12" spans="1:11" x14ac:dyDescent="0.25">
      <c r="A12" t="s">
        <v>11</v>
      </c>
      <c r="B12">
        <f>SUBTOTAL(101,_grav_32_20[total_time])</f>
        <v>49.44</v>
      </c>
      <c r="D12">
        <f>SUBTOTAL(101,_grav_32_20[work_time_avg])</f>
        <v>73.890000000000015</v>
      </c>
      <c r="G12">
        <f>SUBTOTAL(101,_grav_32_20[prep_time_avg])</f>
        <v>41.131499999999996</v>
      </c>
      <c r="J12">
        <f>SUBTOTAL(101,_grav_32_20[comm_time_avg])</f>
        <v>8.5719999999999998E-3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83D5-CC5D-4BDB-B831-E2BA3239B96E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4.2900000000000001E-2</v>
      </c>
      <c r="C2">
        <v>4.19E-2</v>
      </c>
      <c r="D2">
        <v>5.45E-2</v>
      </c>
      <c r="E2">
        <v>8.3900000000000002E-2</v>
      </c>
      <c r="F2">
        <v>4.95E-4</v>
      </c>
      <c r="G2">
        <v>1.1800000000000001E-3</v>
      </c>
      <c r="H2">
        <v>1.8400000000000001E-3</v>
      </c>
      <c r="I2">
        <v>6.69E-4</v>
      </c>
      <c r="J2">
        <v>7.5799999999999999E-4</v>
      </c>
      <c r="K2">
        <v>8.8699999999999998E-4</v>
      </c>
    </row>
    <row r="3" spans="1:11" x14ac:dyDescent="0.25">
      <c r="A3">
        <v>2</v>
      </c>
      <c r="B3">
        <v>4.0899999999999999E-2</v>
      </c>
      <c r="C3">
        <v>4.2000000000000003E-2</v>
      </c>
      <c r="D3">
        <v>5.4399999999999997E-2</v>
      </c>
      <c r="E3">
        <v>8.3799999999999999E-2</v>
      </c>
      <c r="F3">
        <v>1.5899999999999999E-4</v>
      </c>
      <c r="G3">
        <v>2.5100000000000001E-2</v>
      </c>
      <c r="H3">
        <v>3.9600000000000003E-2</v>
      </c>
      <c r="I3">
        <v>2.2100000000000001E-4</v>
      </c>
      <c r="J3">
        <v>2.3699999999999999E-4</v>
      </c>
      <c r="K3">
        <v>2.5500000000000002E-4</v>
      </c>
    </row>
    <row r="4" spans="1:11" x14ac:dyDescent="0.25">
      <c r="A4">
        <v>3</v>
      </c>
      <c r="B4">
        <v>4.0899999999999999E-2</v>
      </c>
      <c r="C4">
        <v>4.2000000000000003E-2</v>
      </c>
      <c r="D4">
        <v>5.4399999999999997E-2</v>
      </c>
      <c r="E4">
        <v>8.3799999999999999E-2</v>
      </c>
      <c r="F4">
        <v>1.5100000000000001E-4</v>
      </c>
      <c r="G4">
        <v>2.52E-2</v>
      </c>
      <c r="H4">
        <v>3.9600000000000003E-2</v>
      </c>
      <c r="I4">
        <v>2.2699999999999999E-4</v>
      </c>
      <c r="J4">
        <v>2.3900000000000001E-4</v>
      </c>
      <c r="K4">
        <v>2.72E-4</v>
      </c>
    </row>
    <row r="5" spans="1:11" x14ac:dyDescent="0.25">
      <c r="A5">
        <v>4</v>
      </c>
      <c r="B5">
        <v>4.0899999999999999E-2</v>
      </c>
      <c r="C5">
        <v>4.2000000000000003E-2</v>
      </c>
      <c r="D5">
        <v>5.4399999999999997E-2</v>
      </c>
      <c r="E5">
        <v>8.3900000000000002E-2</v>
      </c>
      <c r="F5">
        <v>1.4999999999999999E-4</v>
      </c>
      <c r="G5">
        <v>2.5100000000000001E-2</v>
      </c>
      <c r="H5">
        <v>3.9600000000000003E-2</v>
      </c>
      <c r="I5">
        <v>2.2900000000000001E-4</v>
      </c>
      <c r="J5">
        <v>2.42E-4</v>
      </c>
      <c r="K5">
        <v>2.72E-4</v>
      </c>
    </row>
    <row r="6" spans="1:11" x14ac:dyDescent="0.25">
      <c r="A6">
        <v>5</v>
      </c>
      <c r="B6">
        <v>4.0899999999999999E-2</v>
      </c>
      <c r="C6">
        <v>4.2000000000000003E-2</v>
      </c>
      <c r="D6">
        <v>5.4399999999999997E-2</v>
      </c>
      <c r="E6">
        <v>8.3799999999999999E-2</v>
      </c>
      <c r="F6">
        <v>1.4999999999999999E-4</v>
      </c>
      <c r="G6">
        <v>2.52E-2</v>
      </c>
      <c r="H6">
        <v>3.9600000000000003E-2</v>
      </c>
      <c r="I6">
        <v>2.33E-4</v>
      </c>
      <c r="J6">
        <v>2.43E-4</v>
      </c>
      <c r="K6">
        <v>2.6800000000000001E-4</v>
      </c>
    </row>
    <row r="7" spans="1:11" x14ac:dyDescent="0.25">
      <c r="A7">
        <v>6</v>
      </c>
      <c r="B7">
        <v>4.0800000000000003E-2</v>
      </c>
      <c r="C7">
        <v>4.2000000000000003E-2</v>
      </c>
      <c r="D7">
        <v>5.4300000000000001E-2</v>
      </c>
      <c r="E7">
        <v>8.3799999999999999E-2</v>
      </c>
      <c r="F7">
        <v>1.55E-4</v>
      </c>
      <c r="G7">
        <v>2.52E-2</v>
      </c>
      <c r="H7">
        <v>3.9600000000000003E-2</v>
      </c>
      <c r="I7">
        <v>2.1499999999999999E-4</v>
      </c>
      <c r="J7">
        <v>2.2599999999999999E-4</v>
      </c>
      <c r="K7">
        <v>2.43E-4</v>
      </c>
    </row>
    <row r="8" spans="1:11" x14ac:dyDescent="0.25">
      <c r="A8">
        <v>7</v>
      </c>
      <c r="B8">
        <v>4.9200000000000001E-2</v>
      </c>
      <c r="C8">
        <v>4.3499999999999997E-2</v>
      </c>
      <c r="D8">
        <v>5.4800000000000001E-2</v>
      </c>
      <c r="E8">
        <v>8.4000000000000005E-2</v>
      </c>
      <c r="F8">
        <v>1.4899999999999999E-4</v>
      </c>
      <c r="G8">
        <v>2.5100000000000001E-2</v>
      </c>
      <c r="H8">
        <v>3.9600000000000003E-2</v>
      </c>
      <c r="I8">
        <v>2.24E-4</v>
      </c>
      <c r="J8">
        <v>2.32E-4</v>
      </c>
      <c r="K8">
        <v>2.6400000000000002E-4</v>
      </c>
    </row>
    <row r="9" spans="1:11" x14ac:dyDescent="0.25">
      <c r="A9">
        <v>8</v>
      </c>
      <c r="B9">
        <v>4.0899999999999999E-2</v>
      </c>
      <c r="C9">
        <v>4.2099999999999999E-2</v>
      </c>
      <c r="D9">
        <v>5.4399999999999997E-2</v>
      </c>
      <c r="E9">
        <v>8.4000000000000005E-2</v>
      </c>
      <c r="F9">
        <v>1.4999999999999999E-4</v>
      </c>
      <c r="G9">
        <v>2.52E-2</v>
      </c>
      <c r="H9">
        <v>3.9600000000000003E-2</v>
      </c>
      <c r="I9">
        <v>2.2699999999999999E-4</v>
      </c>
      <c r="J9">
        <v>2.3699999999999999E-4</v>
      </c>
      <c r="K9">
        <v>2.6400000000000002E-4</v>
      </c>
    </row>
    <row r="10" spans="1:11" x14ac:dyDescent="0.25">
      <c r="A10">
        <v>9</v>
      </c>
      <c r="B10">
        <v>4.0899999999999999E-2</v>
      </c>
      <c r="C10">
        <v>4.2000000000000003E-2</v>
      </c>
      <c r="D10">
        <v>5.4399999999999997E-2</v>
      </c>
      <c r="E10">
        <v>8.3799999999999999E-2</v>
      </c>
      <c r="F10">
        <v>1.4899999999999999E-4</v>
      </c>
      <c r="G10">
        <v>2.53E-2</v>
      </c>
      <c r="H10">
        <v>3.9699999999999999E-2</v>
      </c>
      <c r="I10">
        <v>2.2800000000000001E-4</v>
      </c>
      <c r="J10">
        <v>2.3900000000000001E-4</v>
      </c>
      <c r="K10">
        <v>2.5500000000000002E-4</v>
      </c>
    </row>
    <row r="11" spans="1:11" x14ac:dyDescent="0.25">
      <c r="A11">
        <v>10</v>
      </c>
      <c r="B11">
        <v>4.1000000000000002E-2</v>
      </c>
      <c r="C11">
        <v>4.2099999999999999E-2</v>
      </c>
      <c r="D11">
        <v>5.4600000000000003E-2</v>
      </c>
      <c r="E11">
        <v>8.4599999999999995E-2</v>
      </c>
      <c r="F11">
        <v>1.4799999999999999E-4</v>
      </c>
      <c r="G11">
        <v>2.5100000000000001E-2</v>
      </c>
      <c r="H11">
        <v>3.9600000000000003E-2</v>
      </c>
      <c r="I11">
        <v>2.2699999999999999E-4</v>
      </c>
      <c r="J11">
        <v>2.5099999999999998E-4</v>
      </c>
      <c r="K11">
        <v>2.7799999999999998E-4</v>
      </c>
    </row>
    <row r="12" spans="1:11" x14ac:dyDescent="0.25">
      <c r="A12" t="s">
        <v>11</v>
      </c>
      <c r="B12">
        <f>SUBTOTAL(101,_grav_32_11[total_time])</f>
        <v>4.1929999999999995E-2</v>
      </c>
      <c r="D12">
        <f>SUBTOTAL(101,_grav_32_11[work_time_avg])</f>
        <v>5.4460000000000008E-2</v>
      </c>
      <c r="G12">
        <f>SUBTOTAL(101,_grav_32_11[prep_time_avg])</f>
        <v>2.2768E-2</v>
      </c>
      <c r="J12">
        <f>SUBTOTAL(101,_grav_32_11[comm_time_avg])</f>
        <v>2.9040000000000001E-4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A893-BD40-422D-B2B7-B5482F215152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1.8200000000000001E-2</v>
      </c>
      <c r="C2">
        <v>1.7299999999999999E-2</v>
      </c>
      <c r="D2">
        <v>2.18E-2</v>
      </c>
      <c r="E2">
        <v>2.7699999999999999E-2</v>
      </c>
      <c r="F2">
        <v>3.8000000000000002E-4</v>
      </c>
      <c r="G2">
        <v>6.2200000000000005E-4</v>
      </c>
      <c r="H2">
        <v>7.8600000000000002E-4</v>
      </c>
      <c r="I2">
        <v>5.8699999999999996E-4</v>
      </c>
      <c r="J2">
        <v>6.5099999999999999E-4</v>
      </c>
      <c r="K2">
        <v>7.2300000000000001E-4</v>
      </c>
    </row>
    <row r="3" spans="1:11" x14ac:dyDescent="0.25">
      <c r="A3">
        <v>2</v>
      </c>
      <c r="B3">
        <v>1.6500000000000001E-2</v>
      </c>
      <c r="C3">
        <v>1.6199999999999999E-2</v>
      </c>
      <c r="D3">
        <v>2.1000000000000001E-2</v>
      </c>
      <c r="E3">
        <v>2.6800000000000001E-2</v>
      </c>
      <c r="F3">
        <v>9.87E-5</v>
      </c>
      <c r="G3">
        <v>3.7299999999999998E-3</v>
      </c>
      <c r="H3">
        <v>1.03E-2</v>
      </c>
      <c r="I3">
        <v>1.8200000000000001E-4</v>
      </c>
      <c r="J3">
        <v>2.0000000000000001E-4</v>
      </c>
      <c r="K3">
        <v>2.2800000000000001E-4</v>
      </c>
    </row>
    <row r="4" spans="1:11" x14ac:dyDescent="0.25">
      <c r="A4">
        <v>3</v>
      </c>
      <c r="B4">
        <v>1.6500000000000001E-2</v>
      </c>
      <c r="C4">
        <v>1.6199999999999999E-2</v>
      </c>
      <c r="D4">
        <v>2.1000000000000001E-2</v>
      </c>
      <c r="E4">
        <v>2.6800000000000001E-2</v>
      </c>
      <c r="F4">
        <v>1.4100000000000001E-4</v>
      </c>
      <c r="G4">
        <v>3.8E-3</v>
      </c>
      <c r="H4">
        <v>1.04E-2</v>
      </c>
      <c r="I4">
        <v>1.7899999999999999E-4</v>
      </c>
      <c r="J4">
        <v>1.9000000000000001E-4</v>
      </c>
      <c r="K4">
        <v>2.2699999999999999E-4</v>
      </c>
    </row>
    <row r="5" spans="1:11" x14ac:dyDescent="0.25">
      <c r="A5">
        <v>4</v>
      </c>
      <c r="B5">
        <v>1.6500000000000001E-2</v>
      </c>
      <c r="C5">
        <v>1.6199999999999999E-2</v>
      </c>
      <c r="D5">
        <v>2.1000000000000001E-2</v>
      </c>
      <c r="E5">
        <v>2.6800000000000001E-2</v>
      </c>
      <c r="F5">
        <v>1.46E-4</v>
      </c>
      <c r="G5">
        <v>3.8300000000000001E-3</v>
      </c>
      <c r="H5">
        <v>1.04E-2</v>
      </c>
      <c r="I5">
        <v>1.7699999999999999E-4</v>
      </c>
      <c r="J5">
        <v>1.9000000000000001E-4</v>
      </c>
      <c r="K5">
        <v>2.1100000000000001E-4</v>
      </c>
    </row>
    <row r="6" spans="1:11" x14ac:dyDescent="0.25">
      <c r="A6">
        <v>5</v>
      </c>
      <c r="B6">
        <v>1.6500000000000001E-2</v>
      </c>
      <c r="C6">
        <v>1.6199999999999999E-2</v>
      </c>
      <c r="D6">
        <v>2.1000000000000001E-2</v>
      </c>
      <c r="E6">
        <v>2.6800000000000001E-2</v>
      </c>
      <c r="F6">
        <v>1.44E-4</v>
      </c>
      <c r="G6">
        <v>3.81E-3</v>
      </c>
      <c r="H6">
        <v>1.04E-2</v>
      </c>
      <c r="I6">
        <v>1.7899999999999999E-4</v>
      </c>
      <c r="J6">
        <v>1.9100000000000001E-4</v>
      </c>
      <c r="K6">
        <v>2.2599999999999999E-4</v>
      </c>
    </row>
    <row r="7" spans="1:11" x14ac:dyDescent="0.25">
      <c r="A7">
        <v>6</v>
      </c>
      <c r="B7">
        <v>1.6500000000000001E-2</v>
      </c>
      <c r="C7">
        <v>1.6199999999999999E-2</v>
      </c>
      <c r="D7">
        <v>2.1000000000000001E-2</v>
      </c>
      <c r="E7">
        <v>2.6800000000000001E-2</v>
      </c>
      <c r="F7">
        <v>1.4300000000000001E-4</v>
      </c>
      <c r="G7">
        <v>3.8300000000000001E-3</v>
      </c>
      <c r="H7">
        <v>1.04E-2</v>
      </c>
      <c r="I7">
        <v>1.8200000000000001E-4</v>
      </c>
      <c r="J7">
        <v>1.9100000000000001E-4</v>
      </c>
      <c r="K7">
        <v>2.2100000000000001E-4</v>
      </c>
    </row>
    <row r="8" spans="1:11" x14ac:dyDescent="0.25">
      <c r="A8">
        <v>7</v>
      </c>
      <c r="B8">
        <v>1.6500000000000001E-2</v>
      </c>
      <c r="C8">
        <v>1.6199999999999999E-2</v>
      </c>
      <c r="D8">
        <v>2.1000000000000001E-2</v>
      </c>
      <c r="E8">
        <v>2.6700000000000002E-2</v>
      </c>
      <c r="F8">
        <v>1.45E-4</v>
      </c>
      <c r="G8">
        <v>3.8300000000000001E-3</v>
      </c>
      <c r="H8">
        <v>1.04E-2</v>
      </c>
      <c r="I8">
        <v>1.7899999999999999E-4</v>
      </c>
      <c r="J8">
        <v>1.8799999999999999E-4</v>
      </c>
      <c r="K8">
        <v>2.1499999999999999E-4</v>
      </c>
    </row>
    <row r="9" spans="1:11" x14ac:dyDescent="0.25">
      <c r="A9">
        <v>8</v>
      </c>
      <c r="B9">
        <v>1.6500000000000001E-2</v>
      </c>
      <c r="C9">
        <v>1.6199999999999999E-2</v>
      </c>
      <c r="D9">
        <v>2.1000000000000001E-2</v>
      </c>
      <c r="E9">
        <v>2.6800000000000001E-2</v>
      </c>
      <c r="F9">
        <v>1.44E-4</v>
      </c>
      <c r="G9">
        <v>3.79E-3</v>
      </c>
      <c r="H9">
        <v>1.03E-2</v>
      </c>
      <c r="I9">
        <v>1.8900000000000001E-4</v>
      </c>
      <c r="J9">
        <v>1.9599999999999999E-4</v>
      </c>
      <c r="K9">
        <v>2.2499999999999999E-4</v>
      </c>
    </row>
    <row r="10" spans="1:11" x14ac:dyDescent="0.25">
      <c r="A10">
        <v>9</v>
      </c>
      <c r="B10">
        <v>1.6500000000000001E-2</v>
      </c>
      <c r="C10">
        <v>1.6199999999999999E-2</v>
      </c>
      <c r="D10">
        <v>2.1000000000000001E-2</v>
      </c>
      <c r="E10">
        <v>2.6800000000000001E-2</v>
      </c>
      <c r="F10">
        <v>1.4200000000000001E-4</v>
      </c>
      <c r="G10">
        <v>3.81E-3</v>
      </c>
      <c r="H10">
        <v>1.04E-2</v>
      </c>
      <c r="I10">
        <v>1.7899999999999999E-4</v>
      </c>
      <c r="J10">
        <v>1.94E-4</v>
      </c>
      <c r="K10">
        <v>2.22E-4</v>
      </c>
    </row>
    <row r="11" spans="1:11" x14ac:dyDescent="0.25">
      <c r="A11">
        <v>10</v>
      </c>
      <c r="B11">
        <v>1.6500000000000001E-2</v>
      </c>
      <c r="C11">
        <v>1.6199999999999999E-2</v>
      </c>
      <c r="D11">
        <v>2.1100000000000001E-2</v>
      </c>
      <c r="E11">
        <v>2.6800000000000001E-2</v>
      </c>
      <c r="F11">
        <v>1.44E-4</v>
      </c>
      <c r="G11">
        <v>3.81E-3</v>
      </c>
      <c r="H11">
        <v>1.04E-2</v>
      </c>
      <c r="I11">
        <v>1.7200000000000001E-4</v>
      </c>
      <c r="J11">
        <v>1.8200000000000001E-4</v>
      </c>
      <c r="K11">
        <v>2.1100000000000001E-4</v>
      </c>
    </row>
    <row r="12" spans="1:11" x14ac:dyDescent="0.25">
      <c r="A12" t="s">
        <v>11</v>
      </c>
      <c r="B12">
        <f>SUBTOTAL(101,_grav_32_10[total_time])</f>
        <v>1.6670000000000001E-2</v>
      </c>
      <c r="D12">
        <f>SUBTOTAL(101,_grav_32_10[work_time_avg])</f>
        <v>2.1090000000000001E-2</v>
      </c>
      <c r="G12">
        <f>SUBTOTAL(101,_grav_32_10[prep_time_avg])</f>
        <v>3.4862000000000005E-3</v>
      </c>
      <c r="J12">
        <f>SUBTOTAL(101,_grav_32_10[comm_time_avg])</f>
        <v>2.3730000000000002E-4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E0F5-14F4-41E5-9356-5F22620102FD}">
  <dimension ref="A1:F31"/>
  <sheetViews>
    <sheetView tabSelected="1" zoomScaleNormal="100" workbookViewId="0">
      <selection activeCell="E21" sqref="E21"/>
    </sheetView>
  </sheetViews>
  <sheetFormatPr baseColWidth="10" defaultRowHeight="15" x14ac:dyDescent="0.25"/>
  <cols>
    <col min="1" max="1" width="11.5703125" customWidth="1"/>
    <col min="2" max="2" width="12.42578125" customWidth="1"/>
    <col min="3" max="3" width="16.7109375" customWidth="1"/>
    <col min="4" max="4" width="16.42578125" customWidth="1"/>
    <col min="5" max="5" width="17.7109375" customWidth="1"/>
  </cols>
  <sheetData>
    <row r="1" spans="1:6" x14ac:dyDescent="0.25">
      <c r="A1" t="s">
        <v>12</v>
      </c>
      <c r="B1" t="s">
        <v>1</v>
      </c>
      <c r="C1" t="s">
        <v>3</v>
      </c>
      <c r="D1" t="s">
        <v>6</v>
      </c>
      <c r="E1" t="s">
        <v>9</v>
      </c>
      <c r="F1" t="s">
        <v>13</v>
      </c>
    </row>
    <row r="2" spans="1:6" x14ac:dyDescent="0.25">
      <c r="A2">
        <f>POWER(2,A18)</f>
        <v>1024</v>
      </c>
      <c r="B2">
        <f>_grav_32_10[[#Totals],[total_time]]</f>
        <v>1.6670000000000001E-2</v>
      </c>
      <c r="C2">
        <f>_grav_32_10[[#Totals],[work_time_avg]]</f>
        <v>2.1090000000000001E-2</v>
      </c>
      <c r="D2">
        <f>_grav_32_10[[#Totals],[prep_time_avg]]</f>
        <v>3.4862000000000005E-3</v>
      </c>
      <c r="E2">
        <f>_grav_32_10[[#Totals],[comm_time_avg]]</f>
        <v>2.3730000000000002E-4</v>
      </c>
    </row>
    <row r="3" spans="1:6" x14ac:dyDescent="0.25">
      <c r="A3">
        <f>POWER(2,A19)</f>
        <v>2048</v>
      </c>
      <c r="B3">
        <f>_grav_32_11[[#Totals],[total_time]]</f>
        <v>4.1929999999999995E-2</v>
      </c>
      <c r="C3">
        <f>_grav_32_11[[#Totals],[work_time_avg]]</f>
        <v>5.4460000000000008E-2</v>
      </c>
      <c r="D3">
        <f>_grav_32_11[[#Totals],[prep_time_avg]]</f>
        <v>2.2768E-2</v>
      </c>
      <c r="E3">
        <f>_grav_32_11[[#Totals],[comm_time_avg]]</f>
        <v>2.9040000000000001E-4</v>
      </c>
      <c r="F3">
        <f>Tabelle12[[#This Row],[total_time]]/B2</f>
        <v>2.515296940611877</v>
      </c>
    </row>
    <row r="4" spans="1:6" x14ac:dyDescent="0.25">
      <c r="A4">
        <f t="shared" ref="A4:A15" si="0">POWER(2,A20)</f>
        <v>4096</v>
      </c>
      <c r="B4">
        <f>_grav_32_12[[#Totals],[total_time]]</f>
        <v>0.12079999999999998</v>
      </c>
      <c r="C4">
        <f>_grav_32_12[[#Totals],[work_time_avg]]</f>
        <v>0.14359999999999998</v>
      </c>
      <c r="D4">
        <f>_grav_32_12[[#Totals],[prep_time_avg]]</f>
        <v>1.6197E-2</v>
      </c>
      <c r="E4">
        <f>_grav_32_12[[#Totals],[comm_time_avg]]</f>
        <v>1.4903999999999998E-3</v>
      </c>
      <c r="F4">
        <f>Tabelle12[[#This Row],[total_time]]/B3</f>
        <v>2.8809921297400427</v>
      </c>
    </row>
    <row r="5" spans="1:6" x14ac:dyDescent="0.25">
      <c r="A5">
        <f t="shared" si="0"/>
        <v>8192</v>
      </c>
      <c r="B5">
        <f>_grav_32_13[[#Totals],[total_time]]</f>
        <v>0.17489999999999997</v>
      </c>
      <c r="C5">
        <f>_grav_32_13[[#Totals],[work_time_avg]]</f>
        <v>0.20950000000000002</v>
      </c>
      <c r="D5">
        <f>_grav_32_13[[#Totals],[prep_time_avg]]</f>
        <v>2.0087000000000004E-2</v>
      </c>
      <c r="E5">
        <f>_grav_32_13[[#Totals],[comm_time_avg]]</f>
        <v>6.5309999999999999E-4</v>
      </c>
      <c r="F5">
        <f>Tabelle12[[#This Row],[total_time]]/B4</f>
        <v>1.4478476821192054</v>
      </c>
    </row>
    <row r="6" spans="1:6" x14ac:dyDescent="0.25">
      <c r="A6">
        <f t="shared" si="0"/>
        <v>16384</v>
      </c>
      <c r="B6">
        <f>_grav_32_14[[#Totals],[total_time]]</f>
        <v>0.45040000000000002</v>
      </c>
      <c r="C6">
        <f>_grav_32_14[[#Totals],[work_time_avg]]</f>
        <v>0.61519999999999997</v>
      </c>
      <c r="D6">
        <f>_grav_32_14[[#Totals],[prep_time_avg]]</f>
        <v>0.16805299999999998</v>
      </c>
      <c r="E6">
        <f>_grav_32_14[[#Totals],[comm_time_avg]]</f>
        <v>9.5E-4</v>
      </c>
      <c r="F6">
        <f>Tabelle12[[#This Row],[total_time]]/B5</f>
        <v>2.5751858204688398</v>
      </c>
    </row>
    <row r="7" spans="1:6" x14ac:dyDescent="0.25">
      <c r="A7">
        <f t="shared" si="0"/>
        <v>32768</v>
      </c>
      <c r="B7">
        <f>_grav_32_15[[#Totals],[total_time]]</f>
        <v>1.8240000000000003</v>
      </c>
      <c r="C7">
        <f>_grav_32_15[[#Totals],[work_time_avg]]</f>
        <v>1.954</v>
      </c>
      <c r="D7">
        <f>_grav_32_15[[#Totals],[prep_time_avg]]</f>
        <v>0.202154</v>
      </c>
      <c r="E7">
        <f>_grav_32_15[[#Totals],[comm_time_avg]]</f>
        <v>1.6789999999999999E-3</v>
      </c>
      <c r="F7">
        <f>Tabelle12[[#This Row],[total_time]]/B6</f>
        <v>4.0497335701598587</v>
      </c>
    </row>
    <row r="8" spans="1:6" x14ac:dyDescent="0.25">
      <c r="A8">
        <f t="shared" si="0"/>
        <v>65536</v>
      </c>
      <c r="B8">
        <f>_grav_32_16[[#Totals],[total_time]]</f>
        <v>2.2160000000000002</v>
      </c>
      <c r="C8">
        <f>_grav_32_16[[#Totals],[work_time_avg]]</f>
        <v>2.3980000000000001</v>
      </c>
      <c r="D8">
        <f>_grav_32_16[[#Totals],[prep_time_avg]]</f>
        <v>0.13825999999999999</v>
      </c>
      <c r="E8">
        <f>_grav_32_16[[#Totals],[comm_time_avg]]</f>
        <v>1.6399999999999997E-3</v>
      </c>
      <c r="F8">
        <f>Tabelle12[[#This Row],[total_time]]/B7</f>
        <v>1.2149122807017543</v>
      </c>
    </row>
    <row r="9" spans="1:6" x14ac:dyDescent="0.25">
      <c r="A9">
        <f t="shared" si="0"/>
        <v>131072</v>
      </c>
      <c r="B9">
        <f>_grav_32_17[[#Totals],[total_time]]</f>
        <v>6.0219999999999994</v>
      </c>
      <c r="C9">
        <f>_grav_32_17[[#Totals],[work_time_avg]]</f>
        <v>6.3789999999999996</v>
      </c>
      <c r="D9">
        <f>_grav_32_17[[#Totals],[prep_time_avg]]</f>
        <v>0.31389999999999996</v>
      </c>
      <c r="E9">
        <f>_grav_32_17[[#Totals],[comm_time_avg]]</f>
        <v>2.2299999999999998E-3</v>
      </c>
      <c r="F9">
        <f>Tabelle12[[#This Row],[total_time]]/B8</f>
        <v>2.7175090252707577</v>
      </c>
    </row>
    <row r="10" spans="1:6" x14ac:dyDescent="0.25">
      <c r="A10">
        <f t="shared" si="0"/>
        <v>262144</v>
      </c>
      <c r="B10">
        <f>_grav_32_18[[#Totals],[total_time]]</f>
        <v>15.440000000000001</v>
      </c>
      <c r="C10">
        <f>_grav_32_18[[#Totals],[work_time_avg]]</f>
        <v>24.92</v>
      </c>
      <c r="D10">
        <f>_grav_32_18[[#Totals],[prep_time_avg]]</f>
        <v>10.22414</v>
      </c>
      <c r="E10">
        <f>_grav_32_18[[#Totals],[comm_time_avg]]</f>
        <v>4.6770000000000006E-3</v>
      </c>
      <c r="F10">
        <f>Tabelle12[[#This Row],[total_time]]/B9</f>
        <v>2.5639322484224514</v>
      </c>
    </row>
    <row r="11" spans="1:6" x14ac:dyDescent="0.25">
      <c r="A11">
        <f t="shared" si="0"/>
        <v>524288</v>
      </c>
      <c r="B11">
        <f>_grav_32_19[[#Totals],[total_time]]</f>
        <v>49.44</v>
      </c>
      <c r="C11">
        <f>_grav_32_19[[#Totals],[work_time_avg]]</f>
        <v>73.890000000000015</v>
      </c>
      <c r="D11">
        <f>_grav_32_19[[#Totals],[prep_time_avg]]</f>
        <v>41.131499999999996</v>
      </c>
      <c r="E11">
        <f>_grav_32_19[[#Totals],[comm_time_avg]]</f>
        <v>8.5719999999999998E-3</v>
      </c>
      <c r="F11">
        <f>Tabelle12[[#This Row],[total_time]]/B10</f>
        <v>3.202072538860103</v>
      </c>
    </row>
    <row r="12" spans="1:6" x14ac:dyDescent="0.25">
      <c r="A12">
        <f t="shared" si="0"/>
        <v>1048576</v>
      </c>
      <c r="B12">
        <f>_grav_32_20[[#Totals],[total_time]]</f>
        <v>49.44</v>
      </c>
      <c r="C12">
        <f>_grav_32_20[[#Totals],[work_time_avg]]</f>
        <v>73.890000000000015</v>
      </c>
      <c r="D12">
        <f>_grav_32_20[[#Totals],[prep_time_avg]]</f>
        <v>41.131499999999996</v>
      </c>
      <c r="E12">
        <f>_grav_32_20[[#Totals],[comm_time_avg]]</f>
        <v>8.5719999999999998E-3</v>
      </c>
    </row>
    <row r="13" spans="1:6" x14ac:dyDescent="0.25">
      <c r="A13">
        <f t="shared" si="0"/>
        <v>2097152</v>
      </c>
    </row>
    <row r="14" spans="1:6" x14ac:dyDescent="0.25">
      <c r="A14">
        <f t="shared" si="0"/>
        <v>4194304</v>
      </c>
    </row>
    <row r="15" spans="1:6" x14ac:dyDescent="0.25">
      <c r="A15">
        <f t="shared" si="0"/>
        <v>8388608</v>
      </c>
    </row>
    <row r="16" spans="1:6" x14ac:dyDescent="0.25">
      <c r="A16" t="s">
        <v>11</v>
      </c>
      <c r="F16">
        <f>SUBTOTAL(101,Tabelle12[growth])</f>
        <v>2.5741646929283211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12</v>
      </c>
    </row>
    <row r="21" spans="1:1" x14ac:dyDescent="0.25">
      <c r="A21">
        <v>13</v>
      </c>
    </row>
    <row r="22" spans="1:1" x14ac:dyDescent="0.25">
      <c r="A22">
        <v>14</v>
      </c>
    </row>
    <row r="23" spans="1:1" x14ac:dyDescent="0.25">
      <c r="A23">
        <v>15</v>
      </c>
    </row>
    <row r="24" spans="1:1" x14ac:dyDescent="0.25">
      <c r="A24">
        <v>16</v>
      </c>
    </row>
    <row r="25" spans="1:1" x14ac:dyDescent="0.25">
      <c r="A25">
        <v>17</v>
      </c>
    </row>
    <row r="26" spans="1:1" x14ac:dyDescent="0.25">
      <c r="A26">
        <v>18</v>
      </c>
    </row>
    <row r="27" spans="1:1" x14ac:dyDescent="0.25">
      <c r="A27">
        <v>19</v>
      </c>
    </row>
    <row r="28" spans="1:1" x14ac:dyDescent="0.25">
      <c r="A28">
        <v>20</v>
      </c>
    </row>
    <row r="29" spans="1:1" x14ac:dyDescent="0.25">
      <c r="A29">
        <v>21</v>
      </c>
    </row>
    <row r="30" spans="1:1" x14ac:dyDescent="0.25">
      <c r="A30">
        <v>22</v>
      </c>
    </row>
    <row r="31" spans="1:1" x14ac:dyDescent="0.25">
      <c r="A31">
        <v>23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BC15-52B5-4C2F-8129-17EA02545F11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49.5</v>
      </c>
      <c r="C2">
        <v>50.1</v>
      </c>
      <c r="D2">
        <v>73.8</v>
      </c>
      <c r="E2">
        <v>135</v>
      </c>
      <c r="F2">
        <v>9.8000000000000004E-2</v>
      </c>
      <c r="G2">
        <v>0.115</v>
      </c>
      <c r="H2">
        <v>0.127</v>
      </c>
      <c r="I2">
        <v>9.0100000000000006E-3</v>
      </c>
      <c r="J2">
        <v>1.04E-2</v>
      </c>
      <c r="K2">
        <v>1.18E-2</v>
      </c>
    </row>
    <row r="3" spans="1:11" x14ac:dyDescent="0.25">
      <c r="A3">
        <v>2</v>
      </c>
      <c r="B3">
        <v>49.4</v>
      </c>
      <c r="C3">
        <v>50</v>
      </c>
      <c r="D3">
        <v>73.7</v>
      </c>
      <c r="E3">
        <v>135</v>
      </c>
      <c r="F3">
        <v>8.5000000000000006E-2</v>
      </c>
      <c r="G3">
        <v>45.5</v>
      </c>
      <c r="H3">
        <v>84.3</v>
      </c>
      <c r="I3">
        <v>6.5700000000000003E-3</v>
      </c>
      <c r="J3">
        <v>8.3800000000000003E-3</v>
      </c>
      <c r="K3">
        <v>1.0500000000000001E-2</v>
      </c>
    </row>
    <row r="4" spans="1:11" x14ac:dyDescent="0.25">
      <c r="A4">
        <v>3</v>
      </c>
      <c r="B4">
        <v>49.4</v>
      </c>
      <c r="C4">
        <v>50</v>
      </c>
      <c r="D4">
        <v>73.7</v>
      </c>
      <c r="E4">
        <v>135</v>
      </c>
      <c r="F4">
        <v>8.6800000000000002E-2</v>
      </c>
      <c r="G4">
        <v>45.4</v>
      </c>
      <c r="H4">
        <v>84.2</v>
      </c>
      <c r="I4">
        <v>6.62E-3</v>
      </c>
      <c r="J4">
        <v>8.3700000000000007E-3</v>
      </c>
      <c r="K4">
        <v>1.0500000000000001E-2</v>
      </c>
    </row>
    <row r="5" spans="1:11" x14ac:dyDescent="0.25">
      <c r="A5">
        <v>4</v>
      </c>
      <c r="B5">
        <v>49.4</v>
      </c>
      <c r="C5">
        <v>50</v>
      </c>
      <c r="D5">
        <v>73.7</v>
      </c>
      <c r="E5">
        <v>135</v>
      </c>
      <c r="F5">
        <v>8.7400000000000005E-2</v>
      </c>
      <c r="G5">
        <v>45.4</v>
      </c>
      <c r="H5">
        <v>84.3</v>
      </c>
      <c r="I5">
        <v>6.6499999999999997E-3</v>
      </c>
      <c r="J5">
        <v>8.4100000000000008E-3</v>
      </c>
      <c r="K5">
        <v>1.0500000000000001E-2</v>
      </c>
    </row>
    <row r="6" spans="1:11" x14ac:dyDescent="0.25">
      <c r="A6">
        <v>5</v>
      </c>
      <c r="B6">
        <v>49.4</v>
      </c>
      <c r="C6">
        <v>50</v>
      </c>
      <c r="D6">
        <v>73.7</v>
      </c>
      <c r="E6">
        <v>135</v>
      </c>
      <c r="F6">
        <v>8.5800000000000001E-2</v>
      </c>
      <c r="G6">
        <v>45.4</v>
      </c>
      <c r="H6">
        <v>84.2</v>
      </c>
      <c r="I6">
        <v>6.5799999999999999E-3</v>
      </c>
      <c r="J6">
        <v>8.3099999999999997E-3</v>
      </c>
      <c r="K6">
        <v>1.04E-2</v>
      </c>
    </row>
    <row r="7" spans="1:11" x14ac:dyDescent="0.25">
      <c r="A7">
        <v>6</v>
      </c>
      <c r="B7">
        <v>49.4</v>
      </c>
      <c r="C7">
        <v>50</v>
      </c>
      <c r="D7">
        <v>73.7</v>
      </c>
      <c r="E7">
        <v>135</v>
      </c>
      <c r="F7">
        <v>8.72E-2</v>
      </c>
      <c r="G7">
        <v>45.4</v>
      </c>
      <c r="H7">
        <v>84.3</v>
      </c>
      <c r="I7">
        <v>6.5199999999999998E-3</v>
      </c>
      <c r="J7">
        <v>8.3199999999999993E-3</v>
      </c>
      <c r="K7">
        <v>1.04E-2</v>
      </c>
    </row>
    <row r="8" spans="1:11" x14ac:dyDescent="0.25">
      <c r="A8">
        <v>7</v>
      </c>
      <c r="B8">
        <v>49.4</v>
      </c>
      <c r="C8">
        <v>50</v>
      </c>
      <c r="D8">
        <v>73.7</v>
      </c>
      <c r="E8">
        <v>135</v>
      </c>
      <c r="F8">
        <v>8.5400000000000004E-2</v>
      </c>
      <c r="G8">
        <v>45.4</v>
      </c>
      <c r="H8">
        <v>84.2</v>
      </c>
      <c r="I8">
        <v>6.7299999999999999E-3</v>
      </c>
      <c r="J8">
        <v>8.3999999999999995E-3</v>
      </c>
      <c r="K8">
        <v>1.06E-2</v>
      </c>
    </row>
    <row r="9" spans="1:11" x14ac:dyDescent="0.25">
      <c r="A9">
        <v>8</v>
      </c>
      <c r="B9">
        <v>49.6</v>
      </c>
      <c r="C9">
        <v>50.2</v>
      </c>
      <c r="D9">
        <v>75.099999999999994</v>
      </c>
      <c r="E9">
        <v>139</v>
      </c>
      <c r="F9">
        <v>8.8300000000000003E-2</v>
      </c>
      <c r="G9">
        <v>45.4</v>
      </c>
      <c r="H9">
        <v>84.3</v>
      </c>
      <c r="I9">
        <v>6.6400000000000001E-3</v>
      </c>
      <c r="J9">
        <v>8.3499999999999998E-3</v>
      </c>
      <c r="K9">
        <v>1.04E-2</v>
      </c>
    </row>
    <row r="10" spans="1:11" x14ac:dyDescent="0.25">
      <c r="A10">
        <v>9</v>
      </c>
      <c r="B10">
        <v>49.4</v>
      </c>
      <c r="C10">
        <v>50</v>
      </c>
      <c r="D10">
        <v>73.7</v>
      </c>
      <c r="E10">
        <v>135</v>
      </c>
      <c r="F10">
        <v>8.7099999999999997E-2</v>
      </c>
      <c r="G10">
        <v>47.9</v>
      </c>
      <c r="H10">
        <v>88.7</v>
      </c>
      <c r="I10">
        <v>6.6299999999999996E-3</v>
      </c>
      <c r="J10">
        <v>8.4200000000000004E-3</v>
      </c>
      <c r="K10">
        <v>1.04E-2</v>
      </c>
    </row>
    <row r="11" spans="1:11" x14ac:dyDescent="0.25">
      <c r="A11">
        <v>10</v>
      </c>
      <c r="B11">
        <v>49.5</v>
      </c>
      <c r="C11">
        <v>50</v>
      </c>
      <c r="D11">
        <v>74.099999999999994</v>
      </c>
      <c r="E11">
        <v>136</v>
      </c>
      <c r="F11">
        <v>8.6800000000000002E-2</v>
      </c>
      <c r="G11">
        <v>45.4</v>
      </c>
      <c r="H11">
        <v>84.2</v>
      </c>
      <c r="I11">
        <v>6.4900000000000001E-3</v>
      </c>
      <c r="J11">
        <v>8.3599999999999994E-3</v>
      </c>
      <c r="K11">
        <v>1.04E-2</v>
      </c>
    </row>
    <row r="12" spans="1:11" x14ac:dyDescent="0.25">
      <c r="A12" t="s">
        <v>11</v>
      </c>
      <c r="B12">
        <f>SUBTOTAL(101,_grav_32_19[total_time])</f>
        <v>49.44</v>
      </c>
      <c r="D12">
        <f>SUBTOTAL(101,_grav_32_19[work_time_avg])</f>
        <v>73.890000000000015</v>
      </c>
      <c r="G12">
        <f>SUBTOTAL(101,_grav_32_19[prep_time_avg])</f>
        <v>41.131499999999996</v>
      </c>
      <c r="J12">
        <f>SUBTOTAL(101,_grav_32_19[comm_time_avg])</f>
        <v>8.5719999999999998E-3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E8B8-DB90-45C3-A924-573DB2B198AA}">
  <dimension ref="A1:K12"/>
  <sheetViews>
    <sheetView workbookViewId="0">
      <selection activeCell="D37" sqref="D37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15.5</v>
      </c>
      <c r="C2">
        <v>15.6</v>
      </c>
      <c r="D2">
        <v>24.9</v>
      </c>
      <c r="E2">
        <v>43.9</v>
      </c>
      <c r="F2">
        <v>1.9699999999999999E-2</v>
      </c>
      <c r="G2">
        <v>4.1399999999999999E-2</v>
      </c>
      <c r="H2">
        <v>4.3999999999999997E-2</v>
      </c>
      <c r="I2">
        <v>5.0299999999999997E-3</v>
      </c>
      <c r="J2">
        <v>5.79E-3</v>
      </c>
      <c r="K2">
        <v>6.6E-3</v>
      </c>
    </row>
    <row r="3" spans="1:11" x14ac:dyDescent="0.25">
      <c r="A3">
        <v>2</v>
      </c>
      <c r="B3">
        <v>15.5</v>
      </c>
      <c r="C3">
        <v>15.6</v>
      </c>
      <c r="D3">
        <v>24.9</v>
      </c>
      <c r="E3">
        <v>44</v>
      </c>
      <c r="F3">
        <v>2.3599999999999999E-2</v>
      </c>
      <c r="G3">
        <v>11.2</v>
      </c>
      <c r="H3">
        <v>28.2</v>
      </c>
      <c r="I3">
        <v>3.9100000000000003E-3</v>
      </c>
      <c r="J3">
        <v>4.96E-3</v>
      </c>
      <c r="K3">
        <v>5.8799999999999998E-3</v>
      </c>
    </row>
    <row r="4" spans="1:11" x14ac:dyDescent="0.25">
      <c r="A4">
        <v>3</v>
      </c>
      <c r="B4">
        <v>15.4</v>
      </c>
      <c r="C4">
        <v>15.6</v>
      </c>
      <c r="D4">
        <v>24.8</v>
      </c>
      <c r="E4">
        <v>44</v>
      </c>
      <c r="F4">
        <v>2.3400000000000001E-2</v>
      </c>
      <c r="G4">
        <v>11.3</v>
      </c>
      <c r="H4">
        <v>28.3</v>
      </c>
      <c r="I4">
        <v>3.4399999999999999E-3</v>
      </c>
      <c r="J4">
        <v>4.3899999999999998E-3</v>
      </c>
      <c r="K4">
        <v>5.1900000000000002E-3</v>
      </c>
    </row>
    <row r="5" spans="1:11" x14ac:dyDescent="0.25">
      <c r="A5">
        <v>4</v>
      </c>
      <c r="B5">
        <v>15.4</v>
      </c>
      <c r="C5">
        <v>15.6</v>
      </c>
      <c r="D5">
        <v>24.9</v>
      </c>
      <c r="E5">
        <v>44</v>
      </c>
      <c r="F5">
        <v>2.3199999999999998E-2</v>
      </c>
      <c r="G5">
        <v>11.3</v>
      </c>
      <c r="H5">
        <v>28.3</v>
      </c>
      <c r="I5">
        <v>3.47E-3</v>
      </c>
      <c r="J5">
        <v>4.4099999999999999E-3</v>
      </c>
      <c r="K5">
        <v>5.1900000000000002E-3</v>
      </c>
    </row>
    <row r="6" spans="1:11" x14ac:dyDescent="0.25">
      <c r="A6">
        <v>5</v>
      </c>
      <c r="B6">
        <v>15.4</v>
      </c>
      <c r="C6">
        <v>15.6</v>
      </c>
      <c r="D6">
        <v>24.8</v>
      </c>
      <c r="E6">
        <v>44</v>
      </c>
      <c r="F6">
        <v>2.1899999999999999E-2</v>
      </c>
      <c r="G6">
        <v>11.3</v>
      </c>
      <c r="H6">
        <v>28.3</v>
      </c>
      <c r="I6">
        <v>3.9199999999999999E-3</v>
      </c>
      <c r="J6">
        <v>4.5599999999999998E-3</v>
      </c>
      <c r="K6">
        <v>5.3E-3</v>
      </c>
    </row>
    <row r="7" spans="1:11" x14ac:dyDescent="0.25">
      <c r="A7">
        <v>6</v>
      </c>
      <c r="B7">
        <v>15.4</v>
      </c>
      <c r="C7">
        <v>15.6</v>
      </c>
      <c r="D7">
        <v>24.8</v>
      </c>
      <c r="E7">
        <v>44</v>
      </c>
      <c r="F7">
        <v>2.1499999999999998E-2</v>
      </c>
      <c r="G7">
        <v>11.3</v>
      </c>
      <c r="H7">
        <v>28.3</v>
      </c>
      <c r="I7">
        <v>4.3099999999999996E-3</v>
      </c>
      <c r="J7">
        <v>5.0800000000000003E-3</v>
      </c>
      <c r="K7">
        <v>5.8100000000000001E-3</v>
      </c>
    </row>
    <row r="8" spans="1:11" x14ac:dyDescent="0.25">
      <c r="A8">
        <v>7</v>
      </c>
      <c r="B8">
        <v>15.4</v>
      </c>
      <c r="C8">
        <v>15.6</v>
      </c>
      <c r="D8">
        <v>24.8</v>
      </c>
      <c r="E8">
        <v>44</v>
      </c>
      <c r="F8">
        <v>2.29E-2</v>
      </c>
      <c r="G8">
        <v>11.3</v>
      </c>
      <c r="H8">
        <v>28.3</v>
      </c>
      <c r="I8">
        <v>3.31E-3</v>
      </c>
      <c r="J8">
        <v>4.0400000000000002E-3</v>
      </c>
      <c r="K8">
        <v>4.6299999999999996E-3</v>
      </c>
    </row>
    <row r="9" spans="1:11" x14ac:dyDescent="0.25">
      <c r="A9">
        <v>8</v>
      </c>
      <c r="B9">
        <v>15.5</v>
      </c>
      <c r="C9">
        <v>15.7</v>
      </c>
      <c r="D9">
        <v>25.4</v>
      </c>
      <c r="E9">
        <v>45.7</v>
      </c>
      <c r="F9">
        <v>2.3099999999999999E-2</v>
      </c>
      <c r="G9">
        <v>11.3</v>
      </c>
      <c r="H9">
        <v>28.3</v>
      </c>
      <c r="I9">
        <v>3.4299999999999999E-3</v>
      </c>
      <c r="J9">
        <v>4.3499999999999997E-3</v>
      </c>
      <c r="K9">
        <v>5.2500000000000003E-3</v>
      </c>
    </row>
    <row r="10" spans="1:11" x14ac:dyDescent="0.25">
      <c r="A10">
        <v>9</v>
      </c>
      <c r="B10">
        <v>15.5</v>
      </c>
      <c r="C10">
        <v>15.6</v>
      </c>
      <c r="D10">
        <v>24.9</v>
      </c>
      <c r="E10">
        <v>44</v>
      </c>
      <c r="F10">
        <v>2.2200000000000001E-2</v>
      </c>
      <c r="G10">
        <v>11.9</v>
      </c>
      <c r="H10">
        <v>29.9</v>
      </c>
      <c r="I10">
        <v>3.9399999999999999E-3</v>
      </c>
      <c r="J10">
        <v>4.5599999999999998E-3</v>
      </c>
      <c r="K10">
        <v>5.3099999999999996E-3</v>
      </c>
    </row>
    <row r="11" spans="1:11" x14ac:dyDescent="0.25">
      <c r="A11">
        <v>10</v>
      </c>
      <c r="B11">
        <v>15.4</v>
      </c>
      <c r="C11">
        <v>15.6</v>
      </c>
      <c r="D11">
        <v>25</v>
      </c>
      <c r="E11">
        <v>44.5</v>
      </c>
      <c r="F11">
        <v>2.1899999999999999E-2</v>
      </c>
      <c r="G11">
        <v>11.3</v>
      </c>
      <c r="H11">
        <v>28.3</v>
      </c>
      <c r="I11">
        <v>3.81E-3</v>
      </c>
      <c r="J11">
        <v>4.6299999999999996E-3</v>
      </c>
      <c r="K11">
        <v>5.2199999999999998E-3</v>
      </c>
    </row>
    <row r="12" spans="1:11" x14ac:dyDescent="0.25">
      <c r="A12" t="s">
        <v>11</v>
      </c>
      <c r="B12">
        <f>SUBTOTAL(101,_grav_32_18[total_time])</f>
        <v>15.440000000000001</v>
      </c>
      <c r="D12">
        <f>SUBTOTAL(101,_grav_32_18[work_time_avg])</f>
        <v>24.92</v>
      </c>
      <c r="G12">
        <f>SUBTOTAL(101,_grav_32_18[prep_time_avg])</f>
        <v>10.22414</v>
      </c>
      <c r="J12">
        <f>SUBTOTAL(101,_grav_32_18[comm_time_avg])</f>
        <v>4.6770000000000006E-3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D7F3-9354-48FB-A4DB-5A3B8103D1D9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6.03</v>
      </c>
      <c r="C2">
        <v>5.89</v>
      </c>
      <c r="D2">
        <v>6.37</v>
      </c>
      <c r="E2">
        <v>6.79</v>
      </c>
      <c r="F2">
        <v>1.0200000000000001E-2</v>
      </c>
      <c r="G2">
        <v>2.1000000000000001E-2</v>
      </c>
      <c r="H2">
        <v>2.24E-2</v>
      </c>
      <c r="I2">
        <v>3.0100000000000001E-3</v>
      </c>
      <c r="J2">
        <v>3.3600000000000001E-3</v>
      </c>
      <c r="K2">
        <v>3.79E-3</v>
      </c>
    </row>
    <row r="3" spans="1:11" x14ac:dyDescent="0.25">
      <c r="A3">
        <v>2</v>
      </c>
      <c r="B3">
        <v>6.01</v>
      </c>
      <c r="C3">
        <v>5.88</v>
      </c>
      <c r="D3">
        <v>6.38</v>
      </c>
      <c r="E3">
        <v>6.79</v>
      </c>
      <c r="F3">
        <v>9.7999999999999997E-3</v>
      </c>
      <c r="G3">
        <v>0.34300000000000003</v>
      </c>
      <c r="H3">
        <v>0.91300000000000003</v>
      </c>
      <c r="I3">
        <v>2.0500000000000002E-3</v>
      </c>
      <c r="J3">
        <v>2.3400000000000001E-3</v>
      </c>
      <c r="K3">
        <v>2.6199999999999999E-3</v>
      </c>
    </row>
    <row r="4" spans="1:11" x14ac:dyDescent="0.25">
      <c r="A4">
        <v>3</v>
      </c>
      <c r="B4">
        <v>6.01</v>
      </c>
      <c r="C4">
        <v>5.88</v>
      </c>
      <c r="D4">
        <v>6.37</v>
      </c>
      <c r="E4">
        <v>6.78</v>
      </c>
      <c r="F4">
        <v>9.5600000000000008E-3</v>
      </c>
      <c r="G4">
        <v>0.34399999999999997</v>
      </c>
      <c r="H4">
        <v>0.91800000000000004</v>
      </c>
      <c r="I4">
        <v>2.0999999999999999E-3</v>
      </c>
      <c r="J4">
        <v>2.3900000000000002E-3</v>
      </c>
      <c r="K4">
        <v>2.7599999999999999E-3</v>
      </c>
    </row>
    <row r="5" spans="1:11" x14ac:dyDescent="0.25">
      <c r="A5">
        <v>4</v>
      </c>
      <c r="B5">
        <v>6.01</v>
      </c>
      <c r="C5">
        <v>5.88</v>
      </c>
      <c r="D5">
        <v>6.37</v>
      </c>
      <c r="E5">
        <v>6.78</v>
      </c>
      <c r="F5">
        <v>9.2200000000000008E-3</v>
      </c>
      <c r="G5">
        <v>0.34300000000000003</v>
      </c>
      <c r="H5">
        <v>0.91</v>
      </c>
      <c r="I5">
        <v>1.66E-3</v>
      </c>
      <c r="J5">
        <v>1.97E-3</v>
      </c>
      <c r="K5">
        <v>2.2499999999999998E-3</v>
      </c>
    </row>
    <row r="6" spans="1:11" x14ac:dyDescent="0.25">
      <c r="A6">
        <v>5</v>
      </c>
      <c r="B6">
        <v>6.02</v>
      </c>
      <c r="C6">
        <v>5.88</v>
      </c>
      <c r="D6">
        <v>6.37</v>
      </c>
      <c r="E6">
        <v>6.78</v>
      </c>
      <c r="F6">
        <v>9.9900000000000006E-3</v>
      </c>
      <c r="G6">
        <v>0.34300000000000003</v>
      </c>
      <c r="H6">
        <v>0.91300000000000003</v>
      </c>
      <c r="I6">
        <v>2.0600000000000002E-3</v>
      </c>
      <c r="J6">
        <v>2.3400000000000001E-3</v>
      </c>
      <c r="K6">
        <v>2.6199999999999999E-3</v>
      </c>
    </row>
    <row r="7" spans="1:11" x14ac:dyDescent="0.25">
      <c r="A7">
        <v>6</v>
      </c>
      <c r="B7">
        <v>6.01</v>
      </c>
      <c r="C7">
        <v>5.88</v>
      </c>
      <c r="D7">
        <v>6.37</v>
      </c>
      <c r="E7">
        <v>6.78</v>
      </c>
      <c r="F7">
        <v>9.4800000000000006E-3</v>
      </c>
      <c r="G7">
        <v>0.34300000000000003</v>
      </c>
      <c r="H7">
        <v>0.91100000000000003</v>
      </c>
      <c r="I7">
        <v>1.65E-3</v>
      </c>
      <c r="J7">
        <v>1.92E-3</v>
      </c>
      <c r="K7">
        <v>2.2100000000000002E-3</v>
      </c>
    </row>
    <row r="8" spans="1:11" x14ac:dyDescent="0.25">
      <c r="A8">
        <v>7</v>
      </c>
      <c r="B8">
        <v>6.01</v>
      </c>
      <c r="C8">
        <v>5.88</v>
      </c>
      <c r="D8">
        <v>6.37</v>
      </c>
      <c r="E8">
        <v>6.78</v>
      </c>
      <c r="F8">
        <v>9.5399999999999999E-3</v>
      </c>
      <c r="G8">
        <v>0.34399999999999997</v>
      </c>
      <c r="H8">
        <v>0.91800000000000004</v>
      </c>
      <c r="I8">
        <v>2E-3</v>
      </c>
      <c r="J8">
        <v>2.31E-3</v>
      </c>
      <c r="K8">
        <v>2.6700000000000001E-3</v>
      </c>
    </row>
    <row r="9" spans="1:11" x14ac:dyDescent="0.25">
      <c r="A9">
        <v>8</v>
      </c>
      <c r="B9">
        <v>6.07</v>
      </c>
      <c r="C9">
        <v>5.91</v>
      </c>
      <c r="D9">
        <v>6.43</v>
      </c>
      <c r="E9">
        <v>6.87</v>
      </c>
      <c r="F9">
        <v>9.4900000000000002E-3</v>
      </c>
      <c r="G9">
        <v>0.34300000000000003</v>
      </c>
      <c r="H9">
        <v>0.91</v>
      </c>
      <c r="I9">
        <v>1.65E-3</v>
      </c>
      <c r="J9">
        <v>1.9E-3</v>
      </c>
      <c r="K9">
        <v>2.1700000000000001E-3</v>
      </c>
    </row>
    <row r="10" spans="1:11" x14ac:dyDescent="0.25">
      <c r="A10">
        <v>9</v>
      </c>
      <c r="B10">
        <v>6.01</v>
      </c>
      <c r="C10">
        <v>5.88</v>
      </c>
      <c r="D10">
        <v>6.37</v>
      </c>
      <c r="E10">
        <v>6.78</v>
      </c>
      <c r="F10">
        <v>9.4299999999999991E-3</v>
      </c>
      <c r="G10">
        <v>0.372</v>
      </c>
      <c r="H10">
        <v>0.97299999999999998</v>
      </c>
      <c r="I10">
        <v>1.6199999999999999E-3</v>
      </c>
      <c r="J10">
        <v>1.89E-3</v>
      </c>
      <c r="K10">
        <v>2.1700000000000001E-3</v>
      </c>
    </row>
    <row r="11" spans="1:11" x14ac:dyDescent="0.25">
      <c r="A11">
        <v>10</v>
      </c>
      <c r="B11">
        <v>6.04</v>
      </c>
      <c r="C11">
        <v>5.89</v>
      </c>
      <c r="D11">
        <v>6.39</v>
      </c>
      <c r="E11">
        <v>6.82</v>
      </c>
      <c r="F11">
        <v>0.01</v>
      </c>
      <c r="G11">
        <v>0.34300000000000003</v>
      </c>
      <c r="H11">
        <v>0.91200000000000003</v>
      </c>
      <c r="I11">
        <v>1.6100000000000001E-3</v>
      </c>
      <c r="J11">
        <v>1.8799999999999999E-3</v>
      </c>
      <c r="K11">
        <v>2.1900000000000001E-3</v>
      </c>
    </row>
    <row r="12" spans="1:11" x14ac:dyDescent="0.25">
      <c r="A12" t="s">
        <v>11</v>
      </c>
      <c r="B12">
        <f>SUBTOTAL(101,_grav_32_17[total_time])</f>
        <v>6.0219999999999994</v>
      </c>
      <c r="D12">
        <f>SUBTOTAL(101,_grav_32_17[work_time_avg])</f>
        <v>6.3789999999999996</v>
      </c>
      <c r="G12">
        <f>SUBTOTAL(101,_grav_32_17[prep_time_avg])</f>
        <v>0.31389999999999996</v>
      </c>
      <c r="J12">
        <f>SUBTOTAL(101,_grav_32_17[comm_time_avg])</f>
        <v>2.2299999999999998E-3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F7B7-4798-47C7-AA90-15FA1D79BCFF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2.2400000000000002</v>
      </c>
      <c r="C2">
        <v>2.23</v>
      </c>
      <c r="D2">
        <v>2.4</v>
      </c>
      <c r="E2">
        <v>2.59</v>
      </c>
      <c r="F2">
        <v>4.45E-3</v>
      </c>
      <c r="G2">
        <v>2.86E-2</v>
      </c>
      <c r="H2">
        <v>3.0099999999999998E-2</v>
      </c>
      <c r="I2">
        <v>2.5899999999999999E-3</v>
      </c>
      <c r="J2">
        <v>2.7599999999999999E-3</v>
      </c>
      <c r="K2">
        <v>2.99E-3</v>
      </c>
    </row>
    <row r="3" spans="1:11" x14ac:dyDescent="0.25">
      <c r="A3">
        <v>2</v>
      </c>
      <c r="B3">
        <v>2.21</v>
      </c>
      <c r="C3">
        <v>2.2200000000000002</v>
      </c>
      <c r="D3">
        <v>2.4</v>
      </c>
      <c r="E3">
        <v>2.59</v>
      </c>
      <c r="F3">
        <v>6.4700000000000001E-3</v>
      </c>
      <c r="G3">
        <v>0.15</v>
      </c>
      <c r="H3">
        <v>0.378</v>
      </c>
      <c r="I3">
        <v>1.4400000000000001E-3</v>
      </c>
      <c r="J3">
        <v>1.5499999999999999E-3</v>
      </c>
      <c r="K3">
        <v>1.7099999999999999E-3</v>
      </c>
    </row>
    <row r="4" spans="1:11" x14ac:dyDescent="0.25">
      <c r="A4">
        <v>3</v>
      </c>
      <c r="B4">
        <v>2.21</v>
      </c>
      <c r="C4">
        <v>2.2200000000000002</v>
      </c>
      <c r="D4">
        <v>2.4</v>
      </c>
      <c r="E4">
        <v>2.59</v>
      </c>
      <c r="F4">
        <v>6.9300000000000004E-3</v>
      </c>
      <c r="G4">
        <v>0.15</v>
      </c>
      <c r="H4">
        <v>0.379</v>
      </c>
      <c r="I4">
        <v>1.4599999999999999E-3</v>
      </c>
      <c r="J4">
        <v>1.57E-3</v>
      </c>
      <c r="K4">
        <v>1.72E-3</v>
      </c>
    </row>
    <row r="5" spans="1:11" x14ac:dyDescent="0.25">
      <c r="A5">
        <v>4</v>
      </c>
      <c r="B5">
        <v>2.21</v>
      </c>
      <c r="C5">
        <v>2.2200000000000002</v>
      </c>
      <c r="D5">
        <v>2.39</v>
      </c>
      <c r="E5">
        <v>2.59</v>
      </c>
      <c r="F5">
        <v>6.77E-3</v>
      </c>
      <c r="G5">
        <v>0.15</v>
      </c>
      <c r="H5">
        <v>0.38</v>
      </c>
      <c r="I5">
        <v>1.42E-3</v>
      </c>
      <c r="J5">
        <v>1.5299999999999999E-3</v>
      </c>
      <c r="K5">
        <v>1.6800000000000001E-3</v>
      </c>
    </row>
    <row r="6" spans="1:11" x14ac:dyDescent="0.25">
      <c r="A6">
        <v>5</v>
      </c>
      <c r="B6">
        <v>2.21</v>
      </c>
      <c r="C6">
        <v>2.2200000000000002</v>
      </c>
      <c r="D6">
        <v>2.4</v>
      </c>
      <c r="E6">
        <v>2.59</v>
      </c>
      <c r="F6">
        <v>6.6600000000000001E-3</v>
      </c>
      <c r="G6">
        <v>0.14899999999999999</v>
      </c>
      <c r="H6">
        <v>0.378</v>
      </c>
      <c r="I6">
        <v>1.16E-3</v>
      </c>
      <c r="J6">
        <v>1.25E-3</v>
      </c>
      <c r="K6">
        <v>1.39E-3</v>
      </c>
    </row>
    <row r="7" spans="1:11" x14ac:dyDescent="0.25">
      <c r="A7">
        <v>6</v>
      </c>
      <c r="B7">
        <v>2.21</v>
      </c>
      <c r="C7">
        <v>2.2200000000000002</v>
      </c>
      <c r="D7">
        <v>2.4</v>
      </c>
      <c r="E7">
        <v>2.59</v>
      </c>
      <c r="F7">
        <v>7.45E-3</v>
      </c>
      <c r="G7">
        <v>0.14899999999999999</v>
      </c>
      <c r="H7">
        <v>0.379</v>
      </c>
      <c r="I7">
        <v>1.3699999999999999E-3</v>
      </c>
      <c r="J7">
        <v>1.47E-3</v>
      </c>
      <c r="K7">
        <v>1.64E-3</v>
      </c>
    </row>
    <row r="8" spans="1:11" x14ac:dyDescent="0.25">
      <c r="A8">
        <v>7</v>
      </c>
      <c r="B8">
        <v>2.21</v>
      </c>
      <c r="C8">
        <v>2.2200000000000002</v>
      </c>
      <c r="D8">
        <v>2.39</v>
      </c>
      <c r="E8">
        <v>2.59</v>
      </c>
      <c r="F8">
        <v>6.5700000000000003E-3</v>
      </c>
      <c r="G8">
        <v>0.15</v>
      </c>
      <c r="H8">
        <v>0.379</v>
      </c>
      <c r="I8">
        <v>1.41E-3</v>
      </c>
      <c r="J8">
        <v>1.5299999999999999E-3</v>
      </c>
      <c r="K8">
        <v>1.67E-3</v>
      </c>
    </row>
    <row r="9" spans="1:11" x14ac:dyDescent="0.25">
      <c r="A9">
        <v>8</v>
      </c>
      <c r="B9">
        <v>2.23</v>
      </c>
      <c r="C9">
        <v>2.23</v>
      </c>
      <c r="D9">
        <v>2.41</v>
      </c>
      <c r="E9">
        <v>2.61</v>
      </c>
      <c r="F9">
        <v>6.43E-3</v>
      </c>
      <c r="G9">
        <v>0.15</v>
      </c>
      <c r="H9">
        <v>0.378</v>
      </c>
      <c r="I9">
        <v>1.16E-3</v>
      </c>
      <c r="J9">
        <v>1.25E-3</v>
      </c>
      <c r="K9">
        <v>1.39E-3</v>
      </c>
    </row>
    <row r="10" spans="1:11" x14ac:dyDescent="0.25">
      <c r="A10">
        <v>9</v>
      </c>
      <c r="B10">
        <v>2.21</v>
      </c>
      <c r="C10">
        <v>2.2200000000000002</v>
      </c>
      <c r="D10">
        <v>2.39</v>
      </c>
      <c r="E10">
        <v>2.59</v>
      </c>
      <c r="F10">
        <v>6.6800000000000002E-3</v>
      </c>
      <c r="G10">
        <v>0.154</v>
      </c>
      <c r="H10">
        <v>0.39</v>
      </c>
      <c r="I10">
        <v>1.5499999999999999E-3</v>
      </c>
      <c r="J10">
        <v>1.8699999999999999E-3</v>
      </c>
      <c r="K10">
        <v>2.1099999999999999E-3</v>
      </c>
    </row>
    <row r="11" spans="1:11" x14ac:dyDescent="0.25">
      <c r="A11">
        <v>10</v>
      </c>
      <c r="B11">
        <v>2.2200000000000002</v>
      </c>
      <c r="C11">
        <v>2.23</v>
      </c>
      <c r="D11">
        <v>2.4</v>
      </c>
      <c r="E11">
        <v>2.6</v>
      </c>
      <c r="F11">
        <v>8.1200000000000005E-3</v>
      </c>
      <c r="G11">
        <v>0.152</v>
      </c>
      <c r="H11">
        <v>0.38200000000000001</v>
      </c>
      <c r="I11">
        <v>1.3699999999999999E-3</v>
      </c>
      <c r="J11">
        <v>1.6199999999999999E-3</v>
      </c>
      <c r="K11">
        <v>1.7899999999999999E-3</v>
      </c>
    </row>
    <row r="12" spans="1:11" x14ac:dyDescent="0.25">
      <c r="A12" t="s">
        <v>11</v>
      </c>
      <c r="B12">
        <f>SUBTOTAL(101,_grav_32_16[total_time])</f>
        <v>2.2160000000000002</v>
      </c>
      <c r="D12">
        <f>SUBTOTAL(101,_grav_32_16[work_time_avg])</f>
        <v>2.3980000000000001</v>
      </c>
      <c r="G12">
        <f>SUBTOTAL(101,_grav_32_16[prep_time_avg])</f>
        <v>0.13825999999999999</v>
      </c>
      <c r="J12">
        <f>SUBTOTAL(101,_grav_32_16[comm_time_avg])</f>
        <v>1.6399999999999997E-3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6253-DEDB-4902-92A0-F0970E536EF5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1.83</v>
      </c>
      <c r="C2">
        <v>1.76</v>
      </c>
      <c r="D2">
        <v>1.95</v>
      </c>
      <c r="E2">
        <v>2.23</v>
      </c>
      <c r="F2">
        <v>3.7000000000000002E-3</v>
      </c>
      <c r="G2">
        <v>4.5399999999999998E-3</v>
      </c>
      <c r="H2">
        <v>5.4099999999999999E-3</v>
      </c>
      <c r="I2">
        <v>4.1999999999999997E-3</v>
      </c>
      <c r="J2">
        <v>4.45E-3</v>
      </c>
      <c r="K2">
        <v>4.7600000000000003E-3</v>
      </c>
    </row>
    <row r="3" spans="1:11" x14ac:dyDescent="0.25">
      <c r="A3">
        <v>2</v>
      </c>
      <c r="B3">
        <v>1.82</v>
      </c>
      <c r="C3">
        <v>1.76</v>
      </c>
      <c r="D3">
        <v>1.96</v>
      </c>
      <c r="E3">
        <v>2.23</v>
      </c>
      <c r="F3">
        <v>2.4199999999999998E-3</v>
      </c>
      <c r="G3">
        <v>0.224</v>
      </c>
      <c r="H3">
        <v>0.435</v>
      </c>
      <c r="I3">
        <v>1.41E-3</v>
      </c>
      <c r="J3">
        <v>1.5100000000000001E-3</v>
      </c>
      <c r="K3">
        <v>1.7099999999999999E-3</v>
      </c>
    </row>
    <row r="4" spans="1:11" x14ac:dyDescent="0.25">
      <c r="A4">
        <v>3</v>
      </c>
      <c r="B4">
        <v>1.82</v>
      </c>
      <c r="C4">
        <v>1.76</v>
      </c>
      <c r="D4">
        <v>1.95</v>
      </c>
      <c r="E4">
        <v>2.23</v>
      </c>
      <c r="F4">
        <v>2.6700000000000001E-3</v>
      </c>
      <c r="G4">
        <v>0.223</v>
      </c>
      <c r="H4">
        <v>0.432</v>
      </c>
      <c r="I4">
        <v>1.3500000000000001E-3</v>
      </c>
      <c r="J4">
        <v>1.4599999999999999E-3</v>
      </c>
      <c r="K4">
        <v>1.64E-3</v>
      </c>
    </row>
    <row r="5" spans="1:11" x14ac:dyDescent="0.25">
      <c r="A5">
        <v>4</v>
      </c>
      <c r="B5">
        <v>1.82</v>
      </c>
      <c r="C5">
        <v>1.76</v>
      </c>
      <c r="D5">
        <v>1.95</v>
      </c>
      <c r="E5">
        <v>2.23</v>
      </c>
      <c r="F5">
        <v>2.5799999999999998E-3</v>
      </c>
      <c r="G5">
        <v>0.224</v>
      </c>
      <c r="H5">
        <v>0.433</v>
      </c>
      <c r="I5">
        <v>1.1299999999999999E-3</v>
      </c>
      <c r="J5">
        <v>1.23E-3</v>
      </c>
      <c r="K5">
        <v>1.3699999999999999E-3</v>
      </c>
    </row>
    <row r="6" spans="1:11" x14ac:dyDescent="0.25">
      <c r="A6">
        <v>5</v>
      </c>
      <c r="B6">
        <v>1.82</v>
      </c>
      <c r="C6">
        <v>1.76</v>
      </c>
      <c r="D6">
        <v>1.95</v>
      </c>
      <c r="E6">
        <v>2.23</v>
      </c>
      <c r="F6">
        <v>2.66E-3</v>
      </c>
      <c r="G6">
        <v>0.223</v>
      </c>
      <c r="H6">
        <v>0.433</v>
      </c>
      <c r="I6">
        <v>1.4E-3</v>
      </c>
      <c r="J6">
        <v>1.5E-3</v>
      </c>
      <c r="K6">
        <v>1.7099999999999999E-3</v>
      </c>
    </row>
    <row r="7" spans="1:11" x14ac:dyDescent="0.25">
      <c r="A7">
        <v>6</v>
      </c>
      <c r="B7">
        <v>1.82</v>
      </c>
      <c r="C7">
        <v>1.76</v>
      </c>
      <c r="D7">
        <v>1.95</v>
      </c>
      <c r="E7">
        <v>2.23</v>
      </c>
      <c r="F7">
        <v>2.5600000000000002E-3</v>
      </c>
      <c r="G7">
        <v>0.223</v>
      </c>
      <c r="H7">
        <v>0.432</v>
      </c>
      <c r="I7">
        <v>1.1299999999999999E-3</v>
      </c>
      <c r="J7">
        <v>1.2099999999999999E-3</v>
      </c>
      <c r="K7">
        <v>1.34E-3</v>
      </c>
    </row>
    <row r="8" spans="1:11" x14ac:dyDescent="0.25">
      <c r="A8">
        <v>7</v>
      </c>
      <c r="B8">
        <v>1.82</v>
      </c>
      <c r="C8">
        <v>1.76</v>
      </c>
      <c r="D8">
        <v>1.95</v>
      </c>
      <c r="E8">
        <v>2.23</v>
      </c>
      <c r="F8">
        <v>2.6800000000000001E-3</v>
      </c>
      <c r="G8">
        <v>0.224</v>
      </c>
      <c r="H8">
        <v>0.433</v>
      </c>
      <c r="I8">
        <v>1.5299999999999999E-3</v>
      </c>
      <c r="J8">
        <v>1.75E-3</v>
      </c>
      <c r="K8">
        <v>1.97E-3</v>
      </c>
    </row>
    <row r="9" spans="1:11" x14ac:dyDescent="0.25">
      <c r="A9">
        <v>8</v>
      </c>
      <c r="B9">
        <v>1.84</v>
      </c>
      <c r="C9">
        <v>1.77</v>
      </c>
      <c r="D9">
        <v>1.97</v>
      </c>
      <c r="E9">
        <v>2.25</v>
      </c>
      <c r="F9">
        <v>2.47E-3</v>
      </c>
      <c r="G9">
        <v>0.223</v>
      </c>
      <c r="H9">
        <v>0.432</v>
      </c>
      <c r="I9">
        <v>1.16E-3</v>
      </c>
      <c r="J9">
        <v>1.24E-3</v>
      </c>
      <c r="K9">
        <v>1.39E-3</v>
      </c>
    </row>
    <row r="10" spans="1:11" x14ac:dyDescent="0.25">
      <c r="A10">
        <v>9</v>
      </c>
      <c r="B10">
        <v>1.82</v>
      </c>
      <c r="C10">
        <v>1.76</v>
      </c>
      <c r="D10">
        <v>1.95</v>
      </c>
      <c r="E10">
        <v>2.23</v>
      </c>
      <c r="F10">
        <v>2.47E-3</v>
      </c>
      <c r="G10">
        <v>0.23</v>
      </c>
      <c r="H10">
        <v>0.442</v>
      </c>
      <c r="I10">
        <v>1.1299999999999999E-3</v>
      </c>
      <c r="J10">
        <v>1.2199999999999999E-3</v>
      </c>
      <c r="K10">
        <v>1.3500000000000001E-3</v>
      </c>
    </row>
    <row r="11" spans="1:11" x14ac:dyDescent="0.25">
      <c r="A11">
        <v>10</v>
      </c>
      <c r="B11">
        <v>1.83</v>
      </c>
      <c r="C11">
        <v>1.76</v>
      </c>
      <c r="D11">
        <v>1.96</v>
      </c>
      <c r="E11">
        <v>2.2400000000000002</v>
      </c>
      <c r="F11">
        <v>2.5100000000000001E-3</v>
      </c>
      <c r="G11">
        <v>0.223</v>
      </c>
      <c r="H11">
        <v>0.432</v>
      </c>
      <c r="I11">
        <v>1.1299999999999999E-3</v>
      </c>
      <c r="J11">
        <v>1.2199999999999999E-3</v>
      </c>
      <c r="K11">
        <v>1.3600000000000001E-3</v>
      </c>
    </row>
    <row r="12" spans="1:11" x14ac:dyDescent="0.25">
      <c r="A12" t="s">
        <v>11</v>
      </c>
      <c r="B12">
        <f>SUBTOTAL(101,_grav_32_15[total_time])</f>
        <v>1.8240000000000003</v>
      </c>
      <c r="D12">
        <f>SUBTOTAL(101,_grav_32_15[work_time_avg])</f>
        <v>1.954</v>
      </c>
      <c r="G12">
        <f>SUBTOTAL(101,_grav_32_15[prep_time_avg])</f>
        <v>0.202154</v>
      </c>
      <c r="J12">
        <f>SUBTOTAL(101,_grav_32_15[comm_time_avg])</f>
        <v>1.6789999999999999E-3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3E9C-E69A-44E8-956D-B54F6B0A7265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0.45200000000000001</v>
      </c>
      <c r="C2">
        <v>0.46400000000000002</v>
      </c>
      <c r="D2">
        <v>0.61499999999999999</v>
      </c>
      <c r="E2">
        <v>0.85399999999999998</v>
      </c>
      <c r="F2">
        <v>1.1999999999999999E-3</v>
      </c>
      <c r="G2">
        <v>2.5300000000000001E-3</v>
      </c>
      <c r="H2">
        <v>3.0799999999999998E-3</v>
      </c>
      <c r="I2">
        <v>2.33E-3</v>
      </c>
      <c r="J2">
        <v>2.4599999999999999E-3</v>
      </c>
      <c r="K2">
        <v>2.6199999999999999E-3</v>
      </c>
    </row>
    <row r="3" spans="1:11" x14ac:dyDescent="0.25">
      <c r="A3">
        <v>2</v>
      </c>
      <c r="B3">
        <v>0.45</v>
      </c>
      <c r="C3">
        <v>0.46400000000000002</v>
      </c>
      <c r="D3">
        <v>0.61499999999999999</v>
      </c>
      <c r="E3">
        <v>0.85399999999999998</v>
      </c>
      <c r="F3">
        <v>8.12E-4</v>
      </c>
      <c r="G3">
        <v>0.186</v>
      </c>
      <c r="H3">
        <v>0.38300000000000001</v>
      </c>
      <c r="I3">
        <v>6.5899999999999997E-4</v>
      </c>
      <c r="J3">
        <v>7.1400000000000001E-4</v>
      </c>
      <c r="K3">
        <v>7.8100000000000001E-4</v>
      </c>
    </row>
    <row r="4" spans="1:11" x14ac:dyDescent="0.25">
      <c r="A4">
        <v>3</v>
      </c>
      <c r="B4">
        <v>0.45</v>
      </c>
      <c r="C4">
        <v>0.46400000000000002</v>
      </c>
      <c r="D4">
        <v>0.61499999999999999</v>
      </c>
      <c r="E4">
        <v>0.85499999999999998</v>
      </c>
      <c r="F4">
        <v>8.25E-4</v>
      </c>
      <c r="G4">
        <v>0.186</v>
      </c>
      <c r="H4">
        <v>0.38300000000000001</v>
      </c>
      <c r="I4">
        <v>6.4999999999999997E-4</v>
      </c>
      <c r="J4">
        <v>6.9800000000000005E-4</v>
      </c>
      <c r="K4">
        <v>7.4299999999999995E-4</v>
      </c>
    </row>
    <row r="5" spans="1:11" x14ac:dyDescent="0.25">
      <c r="A5">
        <v>4</v>
      </c>
      <c r="B5">
        <v>0.45</v>
      </c>
      <c r="C5">
        <v>0.46400000000000002</v>
      </c>
      <c r="D5">
        <v>0.61499999999999999</v>
      </c>
      <c r="E5">
        <v>0.85399999999999998</v>
      </c>
      <c r="F5">
        <v>8.8999999999999995E-4</v>
      </c>
      <c r="G5">
        <v>0.186</v>
      </c>
      <c r="H5">
        <v>0.38400000000000001</v>
      </c>
      <c r="I5">
        <v>7.45E-4</v>
      </c>
      <c r="J5">
        <v>8.12E-4</v>
      </c>
      <c r="K5">
        <v>8.8999999999999995E-4</v>
      </c>
    </row>
    <row r="6" spans="1:11" x14ac:dyDescent="0.25">
      <c r="A6">
        <v>5</v>
      </c>
      <c r="B6">
        <v>0.45</v>
      </c>
      <c r="C6">
        <v>0.46400000000000002</v>
      </c>
      <c r="D6">
        <v>0.61499999999999999</v>
      </c>
      <c r="E6">
        <v>0.85499999999999998</v>
      </c>
      <c r="F6">
        <v>8.1899999999999996E-4</v>
      </c>
      <c r="G6">
        <v>0.186</v>
      </c>
      <c r="H6">
        <v>0.38300000000000001</v>
      </c>
      <c r="I6">
        <v>6.4199999999999999E-4</v>
      </c>
      <c r="J6">
        <v>6.9200000000000002E-4</v>
      </c>
      <c r="K6">
        <v>7.3899999999999997E-4</v>
      </c>
    </row>
    <row r="7" spans="1:11" x14ac:dyDescent="0.25">
      <c r="A7">
        <v>6</v>
      </c>
      <c r="B7">
        <v>0.45</v>
      </c>
      <c r="C7">
        <v>0.46400000000000002</v>
      </c>
      <c r="D7">
        <v>0.61499999999999999</v>
      </c>
      <c r="E7">
        <v>0.85399999999999998</v>
      </c>
      <c r="F7">
        <v>1.16E-3</v>
      </c>
      <c r="G7">
        <v>0.187</v>
      </c>
      <c r="H7">
        <v>0.38500000000000001</v>
      </c>
      <c r="I7">
        <v>6.5099999999999999E-4</v>
      </c>
      <c r="J7">
        <v>8.0000000000000004E-4</v>
      </c>
      <c r="K7">
        <v>9.2000000000000003E-4</v>
      </c>
    </row>
    <row r="8" spans="1:11" x14ac:dyDescent="0.25">
      <c r="A8">
        <v>7</v>
      </c>
      <c r="B8">
        <v>0.45</v>
      </c>
      <c r="C8">
        <v>0.46400000000000002</v>
      </c>
      <c r="D8">
        <v>0.61399999999999999</v>
      </c>
      <c r="E8">
        <v>0.85399999999999998</v>
      </c>
      <c r="F8">
        <v>8.2399999999999997E-4</v>
      </c>
      <c r="G8">
        <v>0.186</v>
      </c>
      <c r="H8">
        <v>0.38300000000000001</v>
      </c>
      <c r="I8">
        <v>6.5799999999999995E-4</v>
      </c>
      <c r="J8">
        <v>6.9800000000000005E-4</v>
      </c>
      <c r="K8">
        <v>7.5100000000000004E-4</v>
      </c>
    </row>
    <row r="9" spans="1:11" x14ac:dyDescent="0.25">
      <c r="A9">
        <v>8</v>
      </c>
      <c r="B9">
        <v>0.45100000000000001</v>
      </c>
      <c r="C9">
        <v>0.46600000000000003</v>
      </c>
      <c r="D9">
        <v>0.61699999999999999</v>
      </c>
      <c r="E9">
        <v>0.86</v>
      </c>
      <c r="F9">
        <v>8.2600000000000002E-4</v>
      </c>
      <c r="G9">
        <v>0.186</v>
      </c>
      <c r="H9">
        <v>0.38300000000000001</v>
      </c>
      <c r="I9">
        <v>6.4499999999999996E-4</v>
      </c>
      <c r="J9">
        <v>6.9200000000000002E-4</v>
      </c>
      <c r="K9">
        <v>7.4700000000000005E-4</v>
      </c>
    </row>
    <row r="10" spans="1:11" x14ac:dyDescent="0.25">
      <c r="A10">
        <v>9</v>
      </c>
      <c r="B10">
        <v>0.45</v>
      </c>
      <c r="C10">
        <v>0.46400000000000002</v>
      </c>
      <c r="D10">
        <v>0.61499999999999999</v>
      </c>
      <c r="E10">
        <v>0.85499999999999998</v>
      </c>
      <c r="F10">
        <v>9.2000000000000003E-4</v>
      </c>
      <c r="G10">
        <v>0.189</v>
      </c>
      <c r="H10">
        <v>0.38700000000000001</v>
      </c>
      <c r="I10">
        <v>6.4700000000000001E-4</v>
      </c>
      <c r="J10">
        <v>6.9399999999999996E-4</v>
      </c>
      <c r="K10">
        <v>7.4799999999999997E-4</v>
      </c>
    </row>
    <row r="11" spans="1:11" x14ac:dyDescent="0.25">
      <c r="A11">
        <v>10</v>
      </c>
      <c r="B11">
        <v>0.45100000000000001</v>
      </c>
      <c r="C11">
        <v>0.46500000000000002</v>
      </c>
      <c r="D11">
        <v>0.61599999999999999</v>
      </c>
      <c r="E11">
        <v>0.85799999999999998</v>
      </c>
      <c r="F11">
        <v>8.6700000000000004E-4</v>
      </c>
      <c r="G11">
        <v>0.186</v>
      </c>
      <c r="H11">
        <v>0.38400000000000001</v>
      </c>
      <c r="I11">
        <v>6.8800000000000003E-4</v>
      </c>
      <c r="J11">
        <v>1.24E-3</v>
      </c>
      <c r="K11">
        <v>2.0100000000000001E-3</v>
      </c>
    </row>
    <row r="12" spans="1:11" x14ac:dyDescent="0.25">
      <c r="A12" t="s">
        <v>11</v>
      </c>
      <c r="B12">
        <f>SUBTOTAL(101,_grav_32_14[total_time])</f>
        <v>0.45040000000000002</v>
      </c>
      <c r="D12">
        <f>SUBTOTAL(101,_grav_32_14[work_time_avg])</f>
        <v>0.61519999999999997</v>
      </c>
      <c r="G12">
        <f>SUBTOTAL(101,_grav_32_14[prep_time_avg])</f>
        <v>0.16805299999999998</v>
      </c>
      <c r="J12">
        <f>SUBTOTAL(101,_grav_32_14[comm_time_avg])</f>
        <v>9.5E-4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745-8ADF-47F2-B83F-8E483DDE6D38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0.17799999999999999</v>
      </c>
      <c r="C2">
        <v>0.18</v>
      </c>
      <c r="D2">
        <v>0.21</v>
      </c>
      <c r="E2">
        <v>0.24</v>
      </c>
      <c r="F2">
        <v>1.34E-3</v>
      </c>
      <c r="G2">
        <v>2.3700000000000001E-3</v>
      </c>
      <c r="H2">
        <v>3.0100000000000001E-3</v>
      </c>
      <c r="I2">
        <v>2.3400000000000001E-3</v>
      </c>
      <c r="J2">
        <v>2.4299999999999999E-3</v>
      </c>
      <c r="K2">
        <v>2.5300000000000001E-3</v>
      </c>
    </row>
    <row r="3" spans="1:11" x14ac:dyDescent="0.25">
      <c r="A3">
        <v>2</v>
      </c>
      <c r="B3">
        <v>0.17399999999999999</v>
      </c>
      <c r="C3">
        <v>0.17899999999999999</v>
      </c>
      <c r="D3">
        <v>0.20899999999999999</v>
      </c>
      <c r="E3">
        <v>0.24</v>
      </c>
      <c r="F3">
        <v>7.9199999999999995E-4</v>
      </c>
      <c r="G3">
        <v>2.1999999999999999E-2</v>
      </c>
      <c r="H3">
        <v>5.8599999999999999E-2</v>
      </c>
      <c r="I3">
        <v>4.4000000000000002E-4</v>
      </c>
      <c r="J3">
        <v>4.5899999999999999E-4</v>
      </c>
      <c r="K3">
        <v>4.9799999999999996E-4</v>
      </c>
    </row>
    <row r="4" spans="1:11" x14ac:dyDescent="0.25">
      <c r="A4">
        <v>3</v>
      </c>
      <c r="B4">
        <v>0.17299999999999999</v>
      </c>
      <c r="C4">
        <v>0.17899999999999999</v>
      </c>
      <c r="D4">
        <v>0.20899999999999999</v>
      </c>
      <c r="E4">
        <v>0.24</v>
      </c>
      <c r="F4">
        <v>7.7700000000000002E-4</v>
      </c>
      <c r="G4">
        <v>2.2100000000000002E-2</v>
      </c>
      <c r="H4">
        <v>5.8700000000000002E-2</v>
      </c>
      <c r="I4">
        <v>4.28E-4</v>
      </c>
      <c r="J4">
        <v>4.4799999999999999E-4</v>
      </c>
      <c r="K4">
        <v>4.7800000000000002E-4</v>
      </c>
    </row>
    <row r="5" spans="1:11" x14ac:dyDescent="0.25">
      <c r="A5">
        <v>4</v>
      </c>
      <c r="B5">
        <v>0.17399999999999999</v>
      </c>
      <c r="C5">
        <v>0.17899999999999999</v>
      </c>
      <c r="D5">
        <v>0.20899999999999999</v>
      </c>
      <c r="E5">
        <v>0.24</v>
      </c>
      <c r="F5">
        <v>7.85E-4</v>
      </c>
      <c r="G5">
        <v>2.2100000000000002E-2</v>
      </c>
      <c r="H5">
        <v>5.8700000000000002E-2</v>
      </c>
      <c r="I5">
        <v>4.3199999999999998E-4</v>
      </c>
      <c r="J5">
        <v>4.5399999999999998E-4</v>
      </c>
      <c r="K5">
        <v>5.0100000000000003E-4</v>
      </c>
    </row>
    <row r="6" spans="1:11" x14ac:dyDescent="0.25">
      <c r="A6">
        <v>5</v>
      </c>
      <c r="B6">
        <v>0.17299999999999999</v>
      </c>
      <c r="C6">
        <v>0.17899999999999999</v>
      </c>
      <c r="D6">
        <v>0.20899999999999999</v>
      </c>
      <c r="E6">
        <v>0.24</v>
      </c>
      <c r="F6">
        <v>7.94E-4</v>
      </c>
      <c r="G6">
        <v>2.2100000000000002E-2</v>
      </c>
      <c r="H6">
        <v>5.8700000000000002E-2</v>
      </c>
      <c r="I6">
        <v>4.3100000000000001E-4</v>
      </c>
      <c r="J6">
        <v>4.5300000000000001E-4</v>
      </c>
      <c r="K6">
        <v>4.9600000000000002E-4</v>
      </c>
    </row>
    <row r="7" spans="1:11" x14ac:dyDescent="0.25">
      <c r="A7">
        <v>6</v>
      </c>
      <c r="B7">
        <v>0.17399999999999999</v>
      </c>
      <c r="C7">
        <v>0.17899999999999999</v>
      </c>
      <c r="D7">
        <v>0.20899999999999999</v>
      </c>
      <c r="E7">
        <v>0.24</v>
      </c>
      <c r="F7">
        <v>7.9000000000000001E-4</v>
      </c>
      <c r="G7">
        <v>2.2100000000000002E-2</v>
      </c>
      <c r="H7">
        <v>5.8700000000000002E-2</v>
      </c>
      <c r="I7">
        <v>4.2200000000000001E-4</v>
      </c>
      <c r="J7">
        <v>4.4000000000000002E-4</v>
      </c>
      <c r="K7">
        <v>4.6900000000000002E-4</v>
      </c>
    </row>
    <row r="8" spans="1:11" x14ac:dyDescent="0.25">
      <c r="A8">
        <v>7</v>
      </c>
      <c r="B8">
        <v>0.18099999999999999</v>
      </c>
      <c r="C8">
        <v>0.182</v>
      </c>
      <c r="D8">
        <v>0.21</v>
      </c>
      <c r="E8">
        <v>0.24</v>
      </c>
      <c r="F8">
        <v>8.0999999999999996E-4</v>
      </c>
      <c r="G8">
        <v>2.2100000000000002E-2</v>
      </c>
      <c r="H8">
        <v>5.8700000000000002E-2</v>
      </c>
      <c r="I8">
        <v>4.2000000000000002E-4</v>
      </c>
      <c r="J8">
        <v>4.4099999999999999E-4</v>
      </c>
      <c r="K8">
        <v>4.6500000000000003E-4</v>
      </c>
    </row>
    <row r="9" spans="1:11" x14ac:dyDescent="0.25">
      <c r="A9">
        <v>8</v>
      </c>
      <c r="B9">
        <v>0.17399999999999999</v>
      </c>
      <c r="C9">
        <v>0.18</v>
      </c>
      <c r="D9">
        <v>0.21</v>
      </c>
      <c r="E9">
        <v>0.24</v>
      </c>
      <c r="F9">
        <v>7.8299999999999995E-4</v>
      </c>
      <c r="G9">
        <v>2.2100000000000002E-2</v>
      </c>
      <c r="H9">
        <v>5.8700000000000002E-2</v>
      </c>
      <c r="I9">
        <v>4.3199999999999998E-4</v>
      </c>
      <c r="J9">
        <v>4.4799999999999999E-4</v>
      </c>
      <c r="K9">
        <v>4.8700000000000002E-4</v>
      </c>
    </row>
    <row r="10" spans="1:11" x14ac:dyDescent="0.25">
      <c r="A10">
        <v>9</v>
      </c>
      <c r="B10">
        <v>0.17399999999999999</v>
      </c>
      <c r="C10">
        <v>0.18</v>
      </c>
      <c r="D10">
        <v>0.21</v>
      </c>
      <c r="E10">
        <v>0.24099999999999999</v>
      </c>
      <c r="F10">
        <v>7.9100000000000004E-4</v>
      </c>
      <c r="G10">
        <v>2.1600000000000001E-2</v>
      </c>
      <c r="H10">
        <v>5.8099999999999999E-2</v>
      </c>
      <c r="I10">
        <v>4.2499999999999998E-4</v>
      </c>
      <c r="J10">
        <v>4.4900000000000002E-4</v>
      </c>
      <c r="K10">
        <v>4.95E-4</v>
      </c>
    </row>
    <row r="11" spans="1:11" x14ac:dyDescent="0.25">
      <c r="A11">
        <v>10</v>
      </c>
      <c r="B11">
        <v>0.17399999999999999</v>
      </c>
      <c r="C11">
        <v>0.18</v>
      </c>
      <c r="D11">
        <v>0.21</v>
      </c>
      <c r="E11">
        <v>0.24</v>
      </c>
      <c r="F11">
        <v>8.8099999999999995E-4</v>
      </c>
      <c r="G11">
        <v>2.23E-2</v>
      </c>
      <c r="H11">
        <v>5.8999999999999997E-2</v>
      </c>
      <c r="I11">
        <v>4.8700000000000002E-4</v>
      </c>
      <c r="J11">
        <v>5.0900000000000001E-4</v>
      </c>
      <c r="K11">
        <v>5.4299999999999997E-4</v>
      </c>
    </row>
    <row r="12" spans="1:11" x14ac:dyDescent="0.25">
      <c r="A12" t="s">
        <v>11</v>
      </c>
      <c r="B12">
        <f>SUBTOTAL(101,_grav_32_13[total_time])</f>
        <v>0.17489999999999997</v>
      </c>
      <c r="D12">
        <f>SUBTOTAL(101,_grav_32_13[work_time_avg])</f>
        <v>0.20950000000000002</v>
      </c>
      <c r="G12">
        <f>SUBTOTAL(101,_grav_32_13[prep_time_avg])</f>
        <v>2.0087000000000004E-2</v>
      </c>
      <c r="J12">
        <f>SUBTOTAL(101,_grav_32_13[comm_time_avg])</f>
        <v>6.5309999999999999E-4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9EC3-CB24-498B-84C8-F92934289A22}">
  <dimension ref="A1:K12"/>
  <sheetViews>
    <sheetView workbookViewId="0">
      <selection activeCell="B12" sqref="B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0.12</v>
      </c>
      <c r="C2">
        <v>0.12</v>
      </c>
      <c r="D2">
        <v>0.14399999999999999</v>
      </c>
      <c r="E2">
        <v>0.16700000000000001</v>
      </c>
      <c r="F2">
        <v>7.0299999999999996E-4</v>
      </c>
      <c r="G2">
        <v>1.47E-3</v>
      </c>
      <c r="H2">
        <v>2.1199999999999999E-3</v>
      </c>
      <c r="I2">
        <v>1.31E-3</v>
      </c>
      <c r="J2">
        <v>1.39E-3</v>
      </c>
      <c r="K2">
        <v>1.5299999999999999E-3</v>
      </c>
    </row>
    <row r="3" spans="1:11" x14ac:dyDescent="0.25">
      <c r="A3">
        <v>2</v>
      </c>
      <c r="B3">
        <v>0.11799999999999999</v>
      </c>
      <c r="C3">
        <v>0.12</v>
      </c>
      <c r="D3">
        <v>0.14299999999999999</v>
      </c>
      <c r="E3">
        <v>0.16700000000000001</v>
      </c>
      <c r="F3">
        <v>2.63E-4</v>
      </c>
      <c r="G3">
        <v>1.6500000000000001E-2</v>
      </c>
      <c r="H3">
        <v>4.4400000000000002E-2</v>
      </c>
      <c r="I3">
        <v>3.6200000000000002E-4</v>
      </c>
      <c r="J3">
        <v>3.8400000000000001E-4</v>
      </c>
      <c r="K3">
        <v>4.0700000000000003E-4</v>
      </c>
    </row>
    <row r="4" spans="1:11" x14ac:dyDescent="0.25">
      <c r="A4">
        <v>3</v>
      </c>
      <c r="B4">
        <v>0.11700000000000001</v>
      </c>
      <c r="C4">
        <v>0.12</v>
      </c>
      <c r="D4">
        <v>0.14299999999999999</v>
      </c>
      <c r="E4">
        <v>0.16700000000000001</v>
      </c>
      <c r="F4">
        <v>4.06E-4</v>
      </c>
      <c r="G4">
        <v>1.66E-2</v>
      </c>
      <c r="H4">
        <v>4.4400000000000002E-2</v>
      </c>
      <c r="I4">
        <v>3.4699999999999998E-4</v>
      </c>
      <c r="J4">
        <v>3.6099999999999999E-4</v>
      </c>
      <c r="K4">
        <v>3.8499999999999998E-4</v>
      </c>
    </row>
    <row r="5" spans="1:11" x14ac:dyDescent="0.25">
      <c r="A5">
        <v>4</v>
      </c>
      <c r="B5">
        <v>0.125</v>
      </c>
      <c r="C5">
        <v>0.121</v>
      </c>
      <c r="D5">
        <v>0.14299999999999999</v>
      </c>
      <c r="E5">
        <v>0.16700000000000001</v>
      </c>
      <c r="F5">
        <v>3.9899999999999999E-4</v>
      </c>
      <c r="G5">
        <v>1.66E-2</v>
      </c>
      <c r="H5">
        <v>4.4400000000000002E-2</v>
      </c>
      <c r="I5">
        <v>3.4900000000000003E-4</v>
      </c>
      <c r="J5">
        <v>3.6900000000000002E-4</v>
      </c>
      <c r="K5">
        <v>4.0200000000000001E-4</v>
      </c>
    </row>
    <row r="6" spans="1:11" x14ac:dyDescent="0.25">
      <c r="A6">
        <v>5</v>
      </c>
      <c r="B6">
        <v>0.11799999999999999</v>
      </c>
      <c r="C6">
        <v>0.121</v>
      </c>
      <c r="D6">
        <v>0.14399999999999999</v>
      </c>
      <c r="E6">
        <v>0.16700000000000001</v>
      </c>
      <c r="F6">
        <v>2.3499999999999999E-4</v>
      </c>
      <c r="G6">
        <v>1.67E-2</v>
      </c>
      <c r="H6">
        <v>4.4499999999999998E-2</v>
      </c>
      <c r="I6">
        <v>3.6299999999999999E-4</v>
      </c>
      <c r="J6">
        <v>3.9199999999999999E-4</v>
      </c>
      <c r="K6">
        <v>4.26E-4</v>
      </c>
    </row>
    <row r="7" spans="1:11" x14ac:dyDescent="0.25">
      <c r="A7">
        <v>6</v>
      </c>
      <c r="B7">
        <v>0.13</v>
      </c>
      <c r="C7">
        <v>0.12</v>
      </c>
      <c r="D7">
        <v>0.14299999999999999</v>
      </c>
      <c r="E7">
        <v>0.16700000000000001</v>
      </c>
      <c r="F7">
        <v>3.6600000000000001E-3</v>
      </c>
      <c r="G7">
        <v>2.2100000000000002E-2</v>
      </c>
      <c r="H7">
        <v>4.7699999999999999E-2</v>
      </c>
      <c r="I7">
        <v>3.1100000000000002E-4</v>
      </c>
      <c r="J7">
        <v>7.1900000000000002E-3</v>
      </c>
      <c r="K7">
        <v>9.4999999999999998E-3</v>
      </c>
    </row>
    <row r="8" spans="1:11" x14ac:dyDescent="0.25">
      <c r="A8">
        <v>7</v>
      </c>
      <c r="B8">
        <v>0.12</v>
      </c>
      <c r="C8">
        <v>0.122</v>
      </c>
      <c r="D8">
        <v>0.14399999999999999</v>
      </c>
      <c r="E8">
        <v>0.16900000000000001</v>
      </c>
      <c r="F8">
        <v>4.1100000000000002E-4</v>
      </c>
      <c r="G8">
        <v>1.6500000000000001E-2</v>
      </c>
      <c r="H8">
        <v>4.4299999999999999E-2</v>
      </c>
      <c r="I8">
        <v>3.9100000000000002E-4</v>
      </c>
      <c r="J8">
        <v>4.1399999999999998E-4</v>
      </c>
      <c r="K8">
        <v>4.4200000000000001E-4</v>
      </c>
    </row>
    <row r="9" spans="1:11" x14ac:dyDescent="0.25">
      <c r="A9">
        <v>8</v>
      </c>
      <c r="B9">
        <v>0.124</v>
      </c>
      <c r="C9">
        <v>0.121</v>
      </c>
      <c r="D9">
        <v>0.14399999999999999</v>
      </c>
      <c r="E9">
        <v>0.16700000000000001</v>
      </c>
      <c r="F9">
        <v>2.43E-4</v>
      </c>
      <c r="G9">
        <v>1.8599999999999998E-2</v>
      </c>
      <c r="H9">
        <v>4.7100000000000003E-2</v>
      </c>
      <c r="I9">
        <v>4.0299999999999998E-4</v>
      </c>
      <c r="J9">
        <v>3.5300000000000002E-3</v>
      </c>
      <c r="K9">
        <v>6.3499999999999997E-3</v>
      </c>
    </row>
    <row r="10" spans="1:11" x14ac:dyDescent="0.25">
      <c r="A10">
        <v>9</v>
      </c>
      <c r="B10">
        <v>0.11799999999999999</v>
      </c>
      <c r="C10">
        <v>0.12</v>
      </c>
      <c r="D10">
        <v>0.14399999999999999</v>
      </c>
      <c r="E10">
        <v>0.16900000000000001</v>
      </c>
      <c r="F10">
        <v>4.17E-4</v>
      </c>
      <c r="G10">
        <v>1.89E-2</v>
      </c>
      <c r="H10">
        <v>4.99E-2</v>
      </c>
      <c r="I10">
        <v>4.0900000000000002E-4</v>
      </c>
      <c r="J10">
        <v>4.2700000000000002E-4</v>
      </c>
      <c r="K10">
        <v>4.5199999999999998E-4</v>
      </c>
    </row>
    <row r="11" spans="1:11" x14ac:dyDescent="0.25">
      <c r="A11">
        <v>10</v>
      </c>
      <c r="B11">
        <v>0.11799999999999999</v>
      </c>
      <c r="C11">
        <v>0.121</v>
      </c>
      <c r="D11">
        <v>0.14399999999999999</v>
      </c>
      <c r="E11">
        <v>0.16800000000000001</v>
      </c>
      <c r="F11">
        <v>4.4499999999999997E-4</v>
      </c>
      <c r="G11">
        <v>1.7999999999999999E-2</v>
      </c>
      <c r="H11">
        <v>4.6199999999999998E-2</v>
      </c>
      <c r="I11">
        <v>4.3100000000000001E-4</v>
      </c>
      <c r="J11">
        <v>4.4700000000000002E-4</v>
      </c>
      <c r="K11">
        <v>4.6700000000000002E-4</v>
      </c>
    </row>
    <row r="12" spans="1:11" x14ac:dyDescent="0.25">
      <c r="A12" t="s">
        <v>11</v>
      </c>
      <c r="B12">
        <f>SUBTOTAL(101,_grav_32_12[total_time])</f>
        <v>0.12079999999999998</v>
      </c>
      <c r="D12">
        <f>SUBTOTAL(101,_grav_32_12[work_time_avg])</f>
        <v>0.14359999999999998</v>
      </c>
      <c r="G12">
        <f>SUBTOTAL(101,_grav_32_12[prep_time_avg])</f>
        <v>1.6197E-2</v>
      </c>
      <c r="J12">
        <f>SUBTOTAL(101,_grav_32_12[comm_time_avg])</f>
        <v>1.4903999999999998E-3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+ 4 v F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P u L x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i 8 V M n q N n Z e 0 B A A C s I A A A E w A c A E Z v c m 1 1 b G F z L 1 N l Y 3 R p b 2 4 x L m 0 g o h g A K K A U A A A A A A A A A A A A A A A A A A A A A A A A A A A A 7 d m 9 b t s w E A f w 3 Y D f g V A X G x C E S v 5 I 0 k B D Y a V N h w Y t 7 E 5 R I d D y R S F C k Q Z J u Q 2 M v E 2 f o S + Q F w t j B b D R K h 5 7 Q 8 + L p f v z T q T 9 2 2 S h d E I r N m + / 4 / N + r 9 + z t 9 z A i h W V 4 Z t i l B T x W 5 Y y C a 7 f Y / 7 z t Q E p w V d m d h N l u m x q U G 7 w Q U i I Z l o 5 f 2 M H Q f Y u z 7 i / z j N 9 t 1 s A e X E h K l D A n u v C J 9 + U y D 9 z 6 8 B w s w T h c g O 2 k c 7 m B 8 + N S r s J h u F 1 B l L U w i 9 N g / M g Z D M t m 1 r Z N I 5 D d q F K v R K q S u N k k o R + d 9 r B 3 N 1 L S P e X 0 Z V W 8 H 0 Y t g d 4 E 1 w + / r 4 F w y q w r r l x w C 6 B r 8 A E / k w L v v T L v x h d + 9 6 2 b A f t i U N 2 / V J / L + W 8 5 J I b m z r T H A 7 + C I + / l O / x O 2 W L + / V + 4 s J w Z W + 0 q d u t + w z s 4 N W N h N t t 4 H + Y t T / q J + W m 4 + h 5 / U P I t o H T j s v C i R p 8 5 n y V q a Z e g t m F P 7 S 5 2 2 V F L d T R n G + q 4 / 3 8 Z 0 e + N r A + N n + f d 8 8 / 6 O + c X + q 6 P j Z / n 3 f P P + j / a / 7 D s N 8 T 6 r X / q Z t 9 j M Q + J v b E H o 9 9 g s Q + I f b E H o / 9 C I n 9 i N g T e z z 2 Y y T 2 Y 2 J P 7 P H Y T 5 D Y T 4 g 9 s c d j P 0 V i P y X 2 x B 6 P / Q k S + x N i T + z x 2 J 8 i s T 8 l 9 s Q e j / 0 Z E v s z Y o / J / o 9 n / 2 f q E 6 S X t A m 9 p C X 1 / 0 T 9 E 1 B L A Q I t A B Q A A g A I A P u L x U w P H i x Q q A A A A P g A A A A S A A A A A A A A A A A A A A A A A A A A A A B D b 2 5 m a W c v U G F j a 2 F n Z S 5 4 b W x Q S w E C L Q A U A A I A C A D 7 i 8 V M D 8 r p q 6 Q A A A D p A A A A E w A A A A A A A A A A A A A A A A D 0 A A A A W 0 N v b n R l b n R f V H l w Z X N d L n h t b F B L A Q I t A B Q A A g A I A P u L x U y e o 2 d l 7 Q E A A K w g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U A A A A A A A A 5 Z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Q 6 M j I u N D E 5 M z Q 3 N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M C 9 H Z c O k b m R l c n R l c i B U e X A u e 3 N 0 Z X A s M H 0 m c X V v d D s s J n F 1 b 3 Q 7 U 2 V j d G l v b j E v X 2 d y Y X Z f M z J f M T A v R 2 X D p G 5 k Z X J 0 Z X I g V H l w L n t 0 b 3 R h b F 9 0 a W 1 l L D F 9 J n F 1 b 3 Q 7 L C Z x d W 9 0 O 1 N l Y 3 R p b 2 4 x L 1 9 n c m F 2 X z M y X z E w L 0 d l w 6 R u Z G V y d G V y I F R 5 c C 5 7 d 2 9 y a 1 9 0 a W 1 l X 2 1 p b i w y f S Z x d W 9 0 O y w m c X V v d D t T Z W N 0 a W 9 u M S 9 f Z 3 J h d l 8 z M l 8 x M C 9 H Z c O k b m R l c n R l c i B U e X A u e 3 d v c m t f d G l t Z V 9 h d m c s M 3 0 m c X V v d D s s J n F 1 b 3 Q 7 U 2 V j d G l v b j E v X 2 d y Y X Z f M z J f M T A v R 2 X D p G 5 k Z X J 0 Z X I g V H l w L n t 3 b 3 J r X 3 R p b W V f b W F 4 L D R 9 J n F 1 b 3 Q 7 L C Z x d W 9 0 O 1 N l Y 3 R p b 2 4 x L 1 9 n c m F 2 X z M y X z E w L 0 d l w 6 R u Z G V y d G V y I F R 5 c C 5 7 c H J l c F 9 0 a W 1 l X 2 1 p b i w 1 f S Z x d W 9 0 O y w m c X V v d D t T Z W N 0 a W 9 u M S 9 f Z 3 J h d l 8 z M l 8 x M C 9 H Z c O k b m R l c n R l c i B U e X A u e 3 B y Z X B f d G l t Z V 9 h d m c s N n 0 m c X V v d D s s J n F 1 b 3 Q 7 U 2 V j d G l v b j E v X 2 d y Y X Z f M z J f M T A v R 2 X D p G 5 k Z X J 0 Z X I g V H l w L n t w c m V w X 3 R p b W V f b W F 4 L D d 9 J n F 1 b 3 Q 7 L C Z x d W 9 0 O 1 N l Y 3 R p b 2 4 x L 1 9 n c m F 2 X z M y X z E w L 0 d l w 6 R u Z G V y d G V y I F R 5 c C 5 7 Y 2 9 t b V 9 0 a W 1 l X 2 1 p b i w 4 f S Z x d W 9 0 O y w m c X V v d D t T Z W N 0 a W 9 u M S 9 f Z 3 J h d l 8 z M l 8 x M C 9 H Z c O k b m R l c n R l c i B U e X A u e 2 N v b W 1 f d G l t Z V 9 h d m c s O X 0 m c X V v d D s s J n F 1 b 3 Q 7 U 2 V j d G l v b j E v X 2 d y Y X Z f M z J f M T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A v R 2 X D p G 5 k Z X J 0 Z X I g V H l w L n t z d G V w L D B 9 J n F 1 b 3 Q 7 L C Z x d W 9 0 O 1 N l Y 3 R p b 2 4 x L 1 9 n c m F 2 X z M y X z E w L 0 d l w 6 R u Z G V y d G V y I F R 5 c C 5 7 d G 9 0 Y W x f d G l t Z S w x f S Z x d W 9 0 O y w m c X V v d D t T Z W N 0 a W 9 u M S 9 f Z 3 J h d l 8 z M l 8 x M C 9 H Z c O k b m R l c n R l c i B U e X A u e 3 d v c m t f d G l t Z V 9 t a W 4 s M n 0 m c X V v d D s s J n F 1 b 3 Q 7 U 2 V j d G l v b j E v X 2 d y Y X Z f M z J f M T A v R 2 X D p G 5 k Z X J 0 Z X I g V H l w L n t 3 b 3 J r X 3 R p b W V f Y X Z n L D N 9 J n F 1 b 3 Q 7 L C Z x d W 9 0 O 1 N l Y 3 R p b 2 4 x L 1 9 n c m F 2 X z M y X z E w L 0 d l w 6 R u Z G V y d G V y I F R 5 c C 5 7 d 2 9 y a 1 9 0 a W 1 l X 2 1 h e C w 0 f S Z x d W 9 0 O y w m c X V v d D t T Z W N 0 a W 9 u M S 9 f Z 3 J h d l 8 z M l 8 x M C 9 H Z c O k b m R l c n R l c i B U e X A u e 3 B y Z X B f d G l t Z V 9 t a W 4 s N X 0 m c X V v d D s s J n F 1 b 3 Q 7 U 2 V j d G l v b j E v X 2 d y Y X Z f M z J f M T A v R 2 X D p G 5 k Z X J 0 Z X I g V H l w L n t w c m V w X 3 R p b W V f Y X Z n L D Z 9 J n F 1 b 3 Q 7 L C Z x d W 9 0 O 1 N l Y 3 R p b 2 4 x L 1 9 n c m F 2 X z M y X z E w L 0 d l w 6 R u Z G V y d G V y I F R 5 c C 5 7 c H J l c F 9 0 a W 1 l X 2 1 h e C w 3 f S Z x d W 9 0 O y w m c X V v d D t T Z W N 0 a W 9 u M S 9 f Z 3 J h d l 8 z M l 8 x M C 9 H Z c O k b m R l c n R l c i B U e X A u e 2 N v b W 1 f d G l t Z V 9 t a W 4 s O H 0 m c X V v d D s s J n F 1 b 3 Q 7 U 2 V j d G l v b j E v X 2 d y Y X Z f M z J f M T A v R 2 X D p G 5 k Z X J 0 Z X I g V H l w L n t j b 2 1 t X 3 R p b W V f Y X Z n L D l 9 J n F 1 b 3 Q 7 L C Z x d W 9 0 O 1 N l Y 3 R p b 2 4 x L 1 9 n c m F 2 X z M y X z E w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Q 6 M z g u N j M w M j I x M 1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M S 9 H Z c O k b m R l c n R l c i B U e X A u e 3 N 0 Z X A s M H 0 m c X V v d D s s J n F 1 b 3 Q 7 U 2 V j d G l v b j E v X 2 d y Y X Z f M z J f M T E v R 2 X D p G 5 k Z X J 0 Z X I g V H l w L n t 0 b 3 R h b F 9 0 a W 1 l L D F 9 J n F 1 b 3 Q 7 L C Z x d W 9 0 O 1 N l Y 3 R p b 2 4 x L 1 9 n c m F 2 X z M y X z E x L 0 d l w 6 R u Z G V y d G V y I F R 5 c C 5 7 d 2 9 y a 1 9 0 a W 1 l X 2 1 p b i w y f S Z x d W 9 0 O y w m c X V v d D t T Z W N 0 a W 9 u M S 9 f Z 3 J h d l 8 z M l 8 x M S 9 H Z c O k b m R l c n R l c i B U e X A u e 3 d v c m t f d G l t Z V 9 h d m c s M 3 0 m c X V v d D s s J n F 1 b 3 Q 7 U 2 V j d G l v b j E v X 2 d y Y X Z f M z J f M T E v R 2 X D p G 5 k Z X J 0 Z X I g V H l w L n t 3 b 3 J r X 3 R p b W V f b W F 4 L D R 9 J n F 1 b 3 Q 7 L C Z x d W 9 0 O 1 N l Y 3 R p b 2 4 x L 1 9 n c m F 2 X z M y X z E x L 0 d l w 6 R u Z G V y d G V y I F R 5 c C 5 7 c H J l c F 9 0 a W 1 l X 2 1 p b i w 1 f S Z x d W 9 0 O y w m c X V v d D t T Z W N 0 a W 9 u M S 9 f Z 3 J h d l 8 z M l 8 x M S 9 H Z c O k b m R l c n R l c i B U e X A u e 3 B y Z X B f d G l t Z V 9 h d m c s N n 0 m c X V v d D s s J n F 1 b 3 Q 7 U 2 V j d G l v b j E v X 2 d y Y X Z f M z J f M T E v R 2 X D p G 5 k Z X J 0 Z X I g V H l w L n t w c m V w X 3 R p b W V f b W F 4 L D d 9 J n F 1 b 3 Q 7 L C Z x d W 9 0 O 1 N l Y 3 R p b 2 4 x L 1 9 n c m F 2 X z M y X z E x L 0 d l w 6 R u Z G V y d G V y I F R 5 c C 5 7 Y 2 9 t b V 9 0 a W 1 l X 2 1 p b i w 4 f S Z x d W 9 0 O y w m c X V v d D t T Z W N 0 a W 9 u M S 9 f Z 3 J h d l 8 z M l 8 x M S 9 H Z c O k b m R l c n R l c i B U e X A u e 2 N v b W 1 f d G l t Z V 9 h d m c s O X 0 m c X V v d D s s J n F 1 b 3 Q 7 U 2 V j d G l v b j E v X 2 d y Y X Z f M z J f M T E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E v R 2 X D p G 5 k Z X J 0 Z X I g V H l w L n t z d G V w L D B 9 J n F 1 b 3 Q 7 L C Z x d W 9 0 O 1 N l Y 3 R p b 2 4 x L 1 9 n c m F 2 X z M y X z E x L 0 d l w 6 R u Z G V y d G V y I F R 5 c C 5 7 d G 9 0 Y W x f d G l t Z S w x f S Z x d W 9 0 O y w m c X V v d D t T Z W N 0 a W 9 u M S 9 f Z 3 J h d l 8 z M l 8 x M S 9 H Z c O k b m R l c n R l c i B U e X A u e 3 d v c m t f d G l t Z V 9 t a W 4 s M n 0 m c X V v d D s s J n F 1 b 3 Q 7 U 2 V j d G l v b j E v X 2 d y Y X Z f M z J f M T E v R 2 X D p G 5 k Z X J 0 Z X I g V H l w L n t 3 b 3 J r X 3 R p b W V f Y X Z n L D N 9 J n F 1 b 3 Q 7 L C Z x d W 9 0 O 1 N l Y 3 R p b 2 4 x L 1 9 n c m F 2 X z M y X z E x L 0 d l w 6 R u Z G V y d G V y I F R 5 c C 5 7 d 2 9 y a 1 9 0 a W 1 l X 2 1 h e C w 0 f S Z x d W 9 0 O y w m c X V v d D t T Z W N 0 a W 9 u M S 9 f Z 3 J h d l 8 z M l 8 x M S 9 H Z c O k b m R l c n R l c i B U e X A u e 3 B y Z X B f d G l t Z V 9 t a W 4 s N X 0 m c X V v d D s s J n F 1 b 3 Q 7 U 2 V j d G l v b j E v X 2 d y Y X Z f M z J f M T E v R 2 X D p G 5 k Z X J 0 Z X I g V H l w L n t w c m V w X 3 R p b W V f Y X Z n L D Z 9 J n F 1 b 3 Q 7 L C Z x d W 9 0 O 1 N l Y 3 R p b 2 4 x L 1 9 n c m F 2 X z M y X z E x L 0 d l w 6 R u Z G V y d G V y I F R 5 c C 5 7 c H J l c F 9 0 a W 1 l X 2 1 h e C w 3 f S Z x d W 9 0 O y w m c X V v d D t T Z W N 0 a W 9 u M S 9 f Z 3 J h d l 8 z M l 8 x M S 9 H Z c O k b m R l c n R l c i B U e X A u e 2 N v b W 1 f d G l t Z V 9 t a W 4 s O H 0 m c X V v d D s s J n F 1 b 3 Q 7 U 2 V j d G l v b j E v X 2 d y Y X Z f M z J f M T E v R 2 X D p G 5 k Z X J 0 Z X I g V H l w L n t j b 2 1 t X 3 R p b W V f Y X Z n L D l 9 J n F 1 b 3 Q 7 L C Z x d W 9 0 O 1 N l Y 3 R p b 2 4 x L 1 9 n c m F 2 X z M y X z E x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Q 6 N T k u M z g w M D M 4 O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M i 9 H Z c O k b m R l c n R l c i B U e X A u e 3 N 0 Z X A s M H 0 m c X V v d D s s J n F 1 b 3 Q 7 U 2 V j d G l v b j E v X 2 d y Y X Z f M z J f M T I v R 2 X D p G 5 k Z X J 0 Z X I g V H l w L n t 0 b 3 R h b F 9 0 a W 1 l L D F 9 J n F 1 b 3 Q 7 L C Z x d W 9 0 O 1 N l Y 3 R p b 2 4 x L 1 9 n c m F 2 X z M y X z E y L 0 d l w 6 R u Z G V y d G V y I F R 5 c C 5 7 d 2 9 y a 1 9 0 a W 1 l X 2 1 p b i w y f S Z x d W 9 0 O y w m c X V v d D t T Z W N 0 a W 9 u M S 9 f Z 3 J h d l 8 z M l 8 x M i 9 H Z c O k b m R l c n R l c i B U e X A u e 3 d v c m t f d G l t Z V 9 h d m c s M 3 0 m c X V v d D s s J n F 1 b 3 Q 7 U 2 V j d G l v b j E v X 2 d y Y X Z f M z J f M T I v R 2 X D p G 5 k Z X J 0 Z X I g V H l w L n t 3 b 3 J r X 3 R p b W V f b W F 4 L D R 9 J n F 1 b 3 Q 7 L C Z x d W 9 0 O 1 N l Y 3 R p b 2 4 x L 1 9 n c m F 2 X z M y X z E y L 0 d l w 6 R u Z G V y d G V y I F R 5 c C 5 7 c H J l c F 9 0 a W 1 l X 2 1 p b i w 1 f S Z x d W 9 0 O y w m c X V v d D t T Z W N 0 a W 9 u M S 9 f Z 3 J h d l 8 z M l 8 x M i 9 H Z c O k b m R l c n R l c i B U e X A u e 3 B y Z X B f d G l t Z V 9 h d m c s N n 0 m c X V v d D s s J n F 1 b 3 Q 7 U 2 V j d G l v b j E v X 2 d y Y X Z f M z J f M T I v R 2 X D p G 5 k Z X J 0 Z X I g V H l w L n t w c m V w X 3 R p b W V f b W F 4 L D d 9 J n F 1 b 3 Q 7 L C Z x d W 9 0 O 1 N l Y 3 R p b 2 4 x L 1 9 n c m F 2 X z M y X z E y L 0 d l w 6 R u Z G V y d G V y I F R 5 c C 5 7 Y 2 9 t b V 9 0 a W 1 l X 2 1 p b i w 4 f S Z x d W 9 0 O y w m c X V v d D t T Z W N 0 a W 9 u M S 9 f Z 3 J h d l 8 z M l 8 x M i 9 H Z c O k b m R l c n R l c i B U e X A u e 2 N v b W 1 f d G l t Z V 9 h d m c s O X 0 m c X V v d D s s J n F 1 b 3 Q 7 U 2 V j d G l v b j E v X 2 d y Y X Z f M z J f M T I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I v R 2 X D p G 5 k Z X J 0 Z X I g V H l w L n t z d G V w L D B 9 J n F 1 b 3 Q 7 L C Z x d W 9 0 O 1 N l Y 3 R p b 2 4 x L 1 9 n c m F 2 X z M y X z E y L 0 d l w 6 R u Z G V y d G V y I F R 5 c C 5 7 d G 9 0 Y W x f d G l t Z S w x f S Z x d W 9 0 O y w m c X V v d D t T Z W N 0 a W 9 u M S 9 f Z 3 J h d l 8 z M l 8 x M i 9 H Z c O k b m R l c n R l c i B U e X A u e 3 d v c m t f d G l t Z V 9 t a W 4 s M n 0 m c X V v d D s s J n F 1 b 3 Q 7 U 2 V j d G l v b j E v X 2 d y Y X Z f M z J f M T I v R 2 X D p G 5 k Z X J 0 Z X I g V H l w L n t 3 b 3 J r X 3 R p b W V f Y X Z n L D N 9 J n F 1 b 3 Q 7 L C Z x d W 9 0 O 1 N l Y 3 R p b 2 4 x L 1 9 n c m F 2 X z M y X z E y L 0 d l w 6 R u Z G V y d G V y I F R 5 c C 5 7 d 2 9 y a 1 9 0 a W 1 l X 2 1 h e C w 0 f S Z x d W 9 0 O y w m c X V v d D t T Z W N 0 a W 9 u M S 9 f Z 3 J h d l 8 z M l 8 x M i 9 H Z c O k b m R l c n R l c i B U e X A u e 3 B y Z X B f d G l t Z V 9 t a W 4 s N X 0 m c X V v d D s s J n F 1 b 3 Q 7 U 2 V j d G l v b j E v X 2 d y Y X Z f M z J f M T I v R 2 X D p G 5 k Z X J 0 Z X I g V H l w L n t w c m V w X 3 R p b W V f Y X Z n L D Z 9 J n F 1 b 3 Q 7 L C Z x d W 9 0 O 1 N l Y 3 R p b 2 4 x L 1 9 n c m F 2 X z M y X z E y L 0 d l w 6 R u Z G V y d G V y I F R 5 c C 5 7 c H J l c F 9 0 a W 1 l X 2 1 h e C w 3 f S Z x d W 9 0 O y w m c X V v d D t T Z W N 0 a W 9 u M S 9 f Z 3 J h d l 8 z M l 8 x M i 9 H Z c O k b m R l c n R l c i B U e X A u e 2 N v b W 1 f d G l t Z V 9 t a W 4 s O H 0 m c X V v d D s s J n F 1 b 3 Q 7 U 2 V j d G l v b j E v X 2 d y Y X Z f M z J f M T I v R 2 X D p G 5 k Z X J 0 Z X I g V H l w L n t j b 2 1 t X 3 R p b W V f Y X Z n L D l 9 J n F 1 b 3 Q 7 L C Z x d W 9 0 O 1 N l Y 3 R p b 2 4 x L 1 9 n c m F 2 X z M y X z E y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Y 6 M D k u M D U 2 M D A w M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M y 9 H Z c O k b m R l c n R l c i B U e X A u e 3 N 0 Z X A s M H 0 m c X V v d D s s J n F 1 b 3 Q 7 U 2 V j d G l v b j E v X 2 d y Y X Z f M z J f M T M v R 2 X D p G 5 k Z X J 0 Z X I g V H l w L n t 0 b 3 R h b F 9 0 a W 1 l L D F 9 J n F 1 b 3 Q 7 L C Z x d W 9 0 O 1 N l Y 3 R p b 2 4 x L 1 9 n c m F 2 X z M y X z E z L 0 d l w 6 R u Z G V y d G V y I F R 5 c C 5 7 d 2 9 y a 1 9 0 a W 1 l X 2 1 p b i w y f S Z x d W 9 0 O y w m c X V v d D t T Z W N 0 a W 9 u M S 9 f Z 3 J h d l 8 z M l 8 x M y 9 H Z c O k b m R l c n R l c i B U e X A u e 3 d v c m t f d G l t Z V 9 h d m c s M 3 0 m c X V v d D s s J n F 1 b 3 Q 7 U 2 V j d G l v b j E v X 2 d y Y X Z f M z J f M T M v R 2 X D p G 5 k Z X J 0 Z X I g V H l w L n t 3 b 3 J r X 3 R p b W V f b W F 4 L D R 9 J n F 1 b 3 Q 7 L C Z x d W 9 0 O 1 N l Y 3 R p b 2 4 x L 1 9 n c m F 2 X z M y X z E z L 0 d l w 6 R u Z G V y d G V y I F R 5 c C 5 7 c H J l c F 9 0 a W 1 l X 2 1 p b i w 1 f S Z x d W 9 0 O y w m c X V v d D t T Z W N 0 a W 9 u M S 9 f Z 3 J h d l 8 z M l 8 x M y 9 H Z c O k b m R l c n R l c i B U e X A u e 3 B y Z X B f d G l t Z V 9 h d m c s N n 0 m c X V v d D s s J n F 1 b 3 Q 7 U 2 V j d G l v b j E v X 2 d y Y X Z f M z J f M T M v R 2 X D p G 5 k Z X J 0 Z X I g V H l w L n t w c m V w X 3 R p b W V f b W F 4 L D d 9 J n F 1 b 3 Q 7 L C Z x d W 9 0 O 1 N l Y 3 R p b 2 4 x L 1 9 n c m F 2 X z M y X z E z L 0 d l w 6 R u Z G V y d G V y I F R 5 c C 5 7 Y 2 9 t b V 9 0 a W 1 l X 2 1 p b i w 4 f S Z x d W 9 0 O y w m c X V v d D t T Z W N 0 a W 9 u M S 9 f Z 3 J h d l 8 z M l 8 x M y 9 H Z c O k b m R l c n R l c i B U e X A u e 2 N v b W 1 f d G l t Z V 9 h d m c s O X 0 m c X V v d D s s J n F 1 b 3 Q 7 U 2 V j d G l v b j E v X 2 d y Y X Z f M z J f M T M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M v R 2 X D p G 5 k Z X J 0 Z X I g V H l w L n t z d G V w L D B 9 J n F 1 b 3 Q 7 L C Z x d W 9 0 O 1 N l Y 3 R p b 2 4 x L 1 9 n c m F 2 X z M y X z E z L 0 d l w 6 R u Z G V y d G V y I F R 5 c C 5 7 d G 9 0 Y W x f d G l t Z S w x f S Z x d W 9 0 O y w m c X V v d D t T Z W N 0 a W 9 u M S 9 f Z 3 J h d l 8 z M l 8 x M y 9 H Z c O k b m R l c n R l c i B U e X A u e 3 d v c m t f d G l t Z V 9 t a W 4 s M n 0 m c X V v d D s s J n F 1 b 3 Q 7 U 2 V j d G l v b j E v X 2 d y Y X Z f M z J f M T M v R 2 X D p G 5 k Z X J 0 Z X I g V H l w L n t 3 b 3 J r X 3 R p b W V f Y X Z n L D N 9 J n F 1 b 3 Q 7 L C Z x d W 9 0 O 1 N l Y 3 R p b 2 4 x L 1 9 n c m F 2 X z M y X z E z L 0 d l w 6 R u Z G V y d G V y I F R 5 c C 5 7 d 2 9 y a 1 9 0 a W 1 l X 2 1 h e C w 0 f S Z x d W 9 0 O y w m c X V v d D t T Z W N 0 a W 9 u M S 9 f Z 3 J h d l 8 z M l 8 x M y 9 H Z c O k b m R l c n R l c i B U e X A u e 3 B y Z X B f d G l t Z V 9 t a W 4 s N X 0 m c X V v d D s s J n F 1 b 3 Q 7 U 2 V j d G l v b j E v X 2 d y Y X Z f M z J f M T M v R 2 X D p G 5 k Z X J 0 Z X I g V H l w L n t w c m V w X 3 R p b W V f Y X Z n L D Z 9 J n F 1 b 3 Q 7 L C Z x d W 9 0 O 1 N l Y 3 R p b 2 4 x L 1 9 n c m F 2 X z M y X z E z L 0 d l w 6 R u Z G V y d G V y I F R 5 c C 5 7 c H J l c F 9 0 a W 1 l X 2 1 h e C w 3 f S Z x d W 9 0 O y w m c X V v d D t T Z W N 0 a W 9 u M S 9 f Z 3 J h d l 8 z M l 8 x M y 9 H Z c O k b m R l c n R l c i B U e X A u e 2 N v b W 1 f d G l t Z V 9 t a W 4 s O H 0 m c X V v d D s s J n F 1 b 3 Q 7 U 2 V j d G l v b j E v X 2 d y Y X Z f M z J f M T M v R 2 X D p G 5 k Z X J 0 Z X I g V H l w L n t j b 2 1 t X 3 R p b W V f Y X Z n L D l 9 J n F 1 b 3 Q 7 L C Z x d W 9 0 O 1 N l Y 3 R p b 2 4 x L 1 9 n c m F 2 X z M y X z E z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Y 6 M j g u O D g w N j I w M 1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N C 9 H Z c O k b m R l c n R l c i B U e X A u e 3 N 0 Z X A s M H 0 m c X V v d D s s J n F 1 b 3 Q 7 U 2 V j d G l v b j E v X 2 d y Y X Z f M z J f M T Q v R 2 X D p G 5 k Z X J 0 Z X I g V H l w L n t 0 b 3 R h b F 9 0 a W 1 l L D F 9 J n F 1 b 3 Q 7 L C Z x d W 9 0 O 1 N l Y 3 R p b 2 4 x L 1 9 n c m F 2 X z M y X z E 0 L 0 d l w 6 R u Z G V y d G V y I F R 5 c C 5 7 d 2 9 y a 1 9 0 a W 1 l X 2 1 p b i w y f S Z x d W 9 0 O y w m c X V v d D t T Z W N 0 a W 9 u M S 9 f Z 3 J h d l 8 z M l 8 x N C 9 H Z c O k b m R l c n R l c i B U e X A u e 3 d v c m t f d G l t Z V 9 h d m c s M 3 0 m c X V v d D s s J n F 1 b 3 Q 7 U 2 V j d G l v b j E v X 2 d y Y X Z f M z J f M T Q v R 2 X D p G 5 k Z X J 0 Z X I g V H l w L n t 3 b 3 J r X 3 R p b W V f b W F 4 L D R 9 J n F 1 b 3 Q 7 L C Z x d W 9 0 O 1 N l Y 3 R p b 2 4 x L 1 9 n c m F 2 X z M y X z E 0 L 0 d l w 6 R u Z G V y d G V y I F R 5 c C 5 7 c H J l c F 9 0 a W 1 l X 2 1 p b i w 1 f S Z x d W 9 0 O y w m c X V v d D t T Z W N 0 a W 9 u M S 9 f Z 3 J h d l 8 z M l 8 x N C 9 H Z c O k b m R l c n R l c i B U e X A u e 3 B y Z X B f d G l t Z V 9 h d m c s N n 0 m c X V v d D s s J n F 1 b 3 Q 7 U 2 V j d G l v b j E v X 2 d y Y X Z f M z J f M T Q v R 2 X D p G 5 k Z X J 0 Z X I g V H l w L n t w c m V w X 3 R p b W V f b W F 4 L D d 9 J n F 1 b 3 Q 7 L C Z x d W 9 0 O 1 N l Y 3 R p b 2 4 x L 1 9 n c m F 2 X z M y X z E 0 L 0 d l w 6 R u Z G V y d G V y I F R 5 c C 5 7 Y 2 9 t b V 9 0 a W 1 l X 2 1 p b i w 4 f S Z x d W 9 0 O y w m c X V v d D t T Z W N 0 a W 9 u M S 9 f Z 3 J h d l 8 z M l 8 x N C 9 H Z c O k b m R l c n R l c i B U e X A u e 2 N v b W 1 f d G l t Z V 9 h d m c s O X 0 m c X V v d D s s J n F 1 b 3 Q 7 U 2 V j d G l v b j E v X 2 d y Y X Z f M z J f M T Q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Q v R 2 X D p G 5 k Z X J 0 Z X I g V H l w L n t z d G V w L D B 9 J n F 1 b 3 Q 7 L C Z x d W 9 0 O 1 N l Y 3 R p b 2 4 x L 1 9 n c m F 2 X z M y X z E 0 L 0 d l w 6 R u Z G V y d G V y I F R 5 c C 5 7 d G 9 0 Y W x f d G l t Z S w x f S Z x d W 9 0 O y w m c X V v d D t T Z W N 0 a W 9 u M S 9 f Z 3 J h d l 8 z M l 8 x N C 9 H Z c O k b m R l c n R l c i B U e X A u e 3 d v c m t f d G l t Z V 9 t a W 4 s M n 0 m c X V v d D s s J n F 1 b 3 Q 7 U 2 V j d G l v b j E v X 2 d y Y X Z f M z J f M T Q v R 2 X D p G 5 k Z X J 0 Z X I g V H l w L n t 3 b 3 J r X 3 R p b W V f Y X Z n L D N 9 J n F 1 b 3 Q 7 L C Z x d W 9 0 O 1 N l Y 3 R p b 2 4 x L 1 9 n c m F 2 X z M y X z E 0 L 0 d l w 6 R u Z G V y d G V y I F R 5 c C 5 7 d 2 9 y a 1 9 0 a W 1 l X 2 1 h e C w 0 f S Z x d W 9 0 O y w m c X V v d D t T Z W N 0 a W 9 u M S 9 f Z 3 J h d l 8 z M l 8 x N C 9 H Z c O k b m R l c n R l c i B U e X A u e 3 B y Z X B f d G l t Z V 9 t a W 4 s N X 0 m c X V v d D s s J n F 1 b 3 Q 7 U 2 V j d G l v b j E v X 2 d y Y X Z f M z J f M T Q v R 2 X D p G 5 k Z X J 0 Z X I g V H l w L n t w c m V w X 3 R p b W V f Y X Z n L D Z 9 J n F 1 b 3 Q 7 L C Z x d W 9 0 O 1 N l Y 3 R p b 2 4 x L 1 9 n c m F 2 X z M y X z E 0 L 0 d l w 6 R u Z G V y d G V y I F R 5 c C 5 7 c H J l c F 9 0 a W 1 l X 2 1 h e C w 3 f S Z x d W 9 0 O y w m c X V v d D t T Z W N 0 a W 9 u M S 9 f Z 3 J h d l 8 z M l 8 x N C 9 H Z c O k b m R l c n R l c i B U e X A u e 2 N v b W 1 f d G l t Z V 9 t a W 4 s O H 0 m c X V v d D s s J n F 1 b 3 Q 7 U 2 V j d G l v b j E v X 2 d y Y X Z f M z J f M T Q v R 2 X D p G 5 k Z X J 0 Z X I g V H l w L n t j b 2 1 t X 3 R p b W V f Y X Z n L D l 9 J n F 1 b 3 Q 7 L C Z x d W 9 0 O 1 N l Y 3 R p b 2 4 x L 1 9 n c m F 2 X z M y X z E 0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Y 6 N D c u N z c z N D E 3 O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N S 9 H Z c O k b m R l c n R l c i B U e X A u e 3 N 0 Z X A s M H 0 m c X V v d D s s J n F 1 b 3 Q 7 U 2 V j d G l v b j E v X 2 d y Y X Z f M z J f M T U v R 2 X D p G 5 k Z X J 0 Z X I g V H l w L n t 0 b 3 R h b F 9 0 a W 1 l L D F 9 J n F 1 b 3 Q 7 L C Z x d W 9 0 O 1 N l Y 3 R p b 2 4 x L 1 9 n c m F 2 X z M y X z E 1 L 0 d l w 6 R u Z G V y d G V y I F R 5 c C 5 7 d 2 9 y a 1 9 0 a W 1 l X 2 1 p b i w y f S Z x d W 9 0 O y w m c X V v d D t T Z W N 0 a W 9 u M S 9 f Z 3 J h d l 8 z M l 8 x N S 9 H Z c O k b m R l c n R l c i B U e X A u e 3 d v c m t f d G l t Z V 9 h d m c s M 3 0 m c X V v d D s s J n F 1 b 3 Q 7 U 2 V j d G l v b j E v X 2 d y Y X Z f M z J f M T U v R 2 X D p G 5 k Z X J 0 Z X I g V H l w L n t 3 b 3 J r X 3 R p b W V f b W F 4 L D R 9 J n F 1 b 3 Q 7 L C Z x d W 9 0 O 1 N l Y 3 R p b 2 4 x L 1 9 n c m F 2 X z M y X z E 1 L 0 d l w 6 R u Z G V y d G V y I F R 5 c C 5 7 c H J l c F 9 0 a W 1 l X 2 1 p b i w 1 f S Z x d W 9 0 O y w m c X V v d D t T Z W N 0 a W 9 u M S 9 f Z 3 J h d l 8 z M l 8 x N S 9 H Z c O k b m R l c n R l c i B U e X A u e 3 B y Z X B f d G l t Z V 9 h d m c s N n 0 m c X V v d D s s J n F 1 b 3 Q 7 U 2 V j d G l v b j E v X 2 d y Y X Z f M z J f M T U v R 2 X D p G 5 k Z X J 0 Z X I g V H l w L n t w c m V w X 3 R p b W V f b W F 4 L D d 9 J n F 1 b 3 Q 7 L C Z x d W 9 0 O 1 N l Y 3 R p b 2 4 x L 1 9 n c m F 2 X z M y X z E 1 L 0 d l w 6 R u Z G V y d G V y I F R 5 c C 5 7 Y 2 9 t b V 9 0 a W 1 l X 2 1 p b i w 4 f S Z x d W 9 0 O y w m c X V v d D t T Z W N 0 a W 9 u M S 9 f Z 3 J h d l 8 z M l 8 x N S 9 H Z c O k b m R l c n R l c i B U e X A u e 2 N v b W 1 f d G l t Z V 9 h d m c s O X 0 m c X V v d D s s J n F 1 b 3 Q 7 U 2 V j d G l v b j E v X 2 d y Y X Z f M z J f M T U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U v R 2 X D p G 5 k Z X J 0 Z X I g V H l w L n t z d G V w L D B 9 J n F 1 b 3 Q 7 L C Z x d W 9 0 O 1 N l Y 3 R p b 2 4 x L 1 9 n c m F 2 X z M y X z E 1 L 0 d l w 6 R u Z G V y d G V y I F R 5 c C 5 7 d G 9 0 Y W x f d G l t Z S w x f S Z x d W 9 0 O y w m c X V v d D t T Z W N 0 a W 9 u M S 9 f Z 3 J h d l 8 z M l 8 x N S 9 H Z c O k b m R l c n R l c i B U e X A u e 3 d v c m t f d G l t Z V 9 t a W 4 s M n 0 m c X V v d D s s J n F 1 b 3 Q 7 U 2 V j d G l v b j E v X 2 d y Y X Z f M z J f M T U v R 2 X D p G 5 k Z X J 0 Z X I g V H l w L n t 3 b 3 J r X 3 R p b W V f Y X Z n L D N 9 J n F 1 b 3 Q 7 L C Z x d W 9 0 O 1 N l Y 3 R p b 2 4 x L 1 9 n c m F 2 X z M y X z E 1 L 0 d l w 6 R u Z G V y d G V y I F R 5 c C 5 7 d 2 9 y a 1 9 0 a W 1 l X 2 1 h e C w 0 f S Z x d W 9 0 O y w m c X V v d D t T Z W N 0 a W 9 u M S 9 f Z 3 J h d l 8 z M l 8 x N S 9 H Z c O k b m R l c n R l c i B U e X A u e 3 B y Z X B f d G l t Z V 9 t a W 4 s N X 0 m c X V v d D s s J n F 1 b 3 Q 7 U 2 V j d G l v b j E v X 2 d y Y X Z f M z J f M T U v R 2 X D p G 5 k Z X J 0 Z X I g V H l w L n t w c m V w X 3 R p b W V f Y X Z n L D Z 9 J n F 1 b 3 Q 7 L C Z x d W 9 0 O 1 N l Y 3 R p b 2 4 x L 1 9 n c m F 2 X z M y X z E 1 L 0 d l w 6 R u Z G V y d G V y I F R 5 c C 5 7 c H J l c F 9 0 a W 1 l X 2 1 h e C w 3 f S Z x d W 9 0 O y w m c X V v d D t T Z W N 0 a W 9 u M S 9 f Z 3 J h d l 8 z M l 8 x N S 9 H Z c O k b m R l c n R l c i B U e X A u e 2 N v b W 1 f d G l t Z V 9 t a W 4 s O H 0 m c X V v d D s s J n F 1 b 3 Q 7 U 2 V j d G l v b j E v X 2 d y Y X Z f M z J f M T U v R 2 X D p G 5 k Z X J 0 Z X I g V H l w L n t j b 2 1 t X 3 R p b W V f Y X Z n L D l 9 J n F 1 b 3 Q 7 L C Z x d W 9 0 O 1 N l Y 3 R p b 2 4 x L 1 9 n c m F 2 X z M y X z E 1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1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c 6 M D Y u O T Q y O T I 2 N V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N i 9 H Z c O k b m R l c n R l c i B U e X A u e 3 N 0 Z X A s M H 0 m c X V v d D s s J n F 1 b 3 Q 7 U 2 V j d G l v b j E v X 2 d y Y X Z f M z J f M T Y v R 2 X D p G 5 k Z X J 0 Z X I g V H l w L n t 0 b 3 R h b F 9 0 a W 1 l L D F 9 J n F 1 b 3 Q 7 L C Z x d W 9 0 O 1 N l Y 3 R p b 2 4 x L 1 9 n c m F 2 X z M y X z E 2 L 0 d l w 6 R u Z G V y d G V y I F R 5 c C 5 7 d 2 9 y a 1 9 0 a W 1 l X 2 1 p b i w y f S Z x d W 9 0 O y w m c X V v d D t T Z W N 0 a W 9 u M S 9 f Z 3 J h d l 8 z M l 8 x N i 9 H Z c O k b m R l c n R l c i B U e X A u e 3 d v c m t f d G l t Z V 9 h d m c s M 3 0 m c X V v d D s s J n F 1 b 3 Q 7 U 2 V j d G l v b j E v X 2 d y Y X Z f M z J f M T Y v R 2 X D p G 5 k Z X J 0 Z X I g V H l w L n t 3 b 3 J r X 3 R p b W V f b W F 4 L D R 9 J n F 1 b 3 Q 7 L C Z x d W 9 0 O 1 N l Y 3 R p b 2 4 x L 1 9 n c m F 2 X z M y X z E 2 L 0 d l w 6 R u Z G V y d G V y I F R 5 c C 5 7 c H J l c F 9 0 a W 1 l X 2 1 p b i w 1 f S Z x d W 9 0 O y w m c X V v d D t T Z W N 0 a W 9 u M S 9 f Z 3 J h d l 8 z M l 8 x N i 9 H Z c O k b m R l c n R l c i B U e X A u e 3 B y Z X B f d G l t Z V 9 h d m c s N n 0 m c X V v d D s s J n F 1 b 3 Q 7 U 2 V j d G l v b j E v X 2 d y Y X Z f M z J f M T Y v R 2 X D p G 5 k Z X J 0 Z X I g V H l w L n t w c m V w X 3 R p b W V f b W F 4 L D d 9 J n F 1 b 3 Q 7 L C Z x d W 9 0 O 1 N l Y 3 R p b 2 4 x L 1 9 n c m F 2 X z M y X z E 2 L 0 d l w 6 R u Z G V y d G V y I F R 5 c C 5 7 Y 2 9 t b V 9 0 a W 1 l X 2 1 p b i w 4 f S Z x d W 9 0 O y w m c X V v d D t T Z W N 0 a W 9 u M S 9 f Z 3 J h d l 8 z M l 8 x N i 9 H Z c O k b m R l c n R l c i B U e X A u e 2 N v b W 1 f d G l t Z V 9 h d m c s O X 0 m c X V v d D s s J n F 1 b 3 Q 7 U 2 V j d G l v b j E v X 2 d y Y X Z f M z J f M T Y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Y v R 2 X D p G 5 k Z X J 0 Z X I g V H l w L n t z d G V w L D B 9 J n F 1 b 3 Q 7 L C Z x d W 9 0 O 1 N l Y 3 R p b 2 4 x L 1 9 n c m F 2 X z M y X z E 2 L 0 d l w 6 R u Z G V y d G V y I F R 5 c C 5 7 d G 9 0 Y W x f d G l t Z S w x f S Z x d W 9 0 O y w m c X V v d D t T Z W N 0 a W 9 u M S 9 f Z 3 J h d l 8 z M l 8 x N i 9 H Z c O k b m R l c n R l c i B U e X A u e 3 d v c m t f d G l t Z V 9 t a W 4 s M n 0 m c X V v d D s s J n F 1 b 3 Q 7 U 2 V j d G l v b j E v X 2 d y Y X Z f M z J f M T Y v R 2 X D p G 5 k Z X J 0 Z X I g V H l w L n t 3 b 3 J r X 3 R p b W V f Y X Z n L D N 9 J n F 1 b 3 Q 7 L C Z x d W 9 0 O 1 N l Y 3 R p b 2 4 x L 1 9 n c m F 2 X z M y X z E 2 L 0 d l w 6 R u Z G V y d G V y I F R 5 c C 5 7 d 2 9 y a 1 9 0 a W 1 l X 2 1 h e C w 0 f S Z x d W 9 0 O y w m c X V v d D t T Z W N 0 a W 9 u M S 9 f Z 3 J h d l 8 z M l 8 x N i 9 H Z c O k b m R l c n R l c i B U e X A u e 3 B y Z X B f d G l t Z V 9 t a W 4 s N X 0 m c X V v d D s s J n F 1 b 3 Q 7 U 2 V j d G l v b j E v X 2 d y Y X Z f M z J f M T Y v R 2 X D p G 5 k Z X J 0 Z X I g V H l w L n t w c m V w X 3 R p b W V f Y X Z n L D Z 9 J n F 1 b 3 Q 7 L C Z x d W 9 0 O 1 N l Y 3 R p b 2 4 x L 1 9 n c m F 2 X z M y X z E 2 L 0 d l w 6 R u Z G V y d G V y I F R 5 c C 5 7 c H J l c F 9 0 a W 1 l X 2 1 h e C w 3 f S Z x d W 9 0 O y w m c X V v d D t T Z W N 0 a W 9 u M S 9 f Z 3 J h d l 8 z M l 8 x N i 9 H Z c O k b m R l c n R l c i B U e X A u e 2 N v b W 1 f d G l t Z V 9 t a W 4 s O H 0 m c X V v d D s s J n F 1 b 3 Q 7 U 2 V j d G l v b j E v X 2 d y Y X Z f M z J f M T Y v R 2 X D p G 5 k Z X J 0 Z X I g V H l w L n t j b 2 1 t X 3 R p b W V f Y X Z n L D l 9 J n F 1 b 3 Q 7 L C Z x d W 9 0 O 1 N l Y 3 R p b 2 4 x L 1 9 n c m F 2 X z M y X z E 2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c 6 M j E u M D I 5 O D k 2 N 1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N y 9 H Z c O k b m R l c n R l c i B U e X A u e 3 N 0 Z X A s M H 0 m c X V v d D s s J n F 1 b 3 Q 7 U 2 V j d G l v b j E v X 2 d y Y X Z f M z J f M T c v R 2 X D p G 5 k Z X J 0 Z X I g V H l w L n t 0 b 3 R h b F 9 0 a W 1 l L D F 9 J n F 1 b 3 Q 7 L C Z x d W 9 0 O 1 N l Y 3 R p b 2 4 x L 1 9 n c m F 2 X z M y X z E 3 L 0 d l w 6 R u Z G V y d G V y I F R 5 c C 5 7 d 2 9 y a 1 9 0 a W 1 l X 2 1 p b i w y f S Z x d W 9 0 O y w m c X V v d D t T Z W N 0 a W 9 u M S 9 f Z 3 J h d l 8 z M l 8 x N y 9 H Z c O k b m R l c n R l c i B U e X A u e 3 d v c m t f d G l t Z V 9 h d m c s M 3 0 m c X V v d D s s J n F 1 b 3 Q 7 U 2 V j d G l v b j E v X 2 d y Y X Z f M z J f M T c v R 2 X D p G 5 k Z X J 0 Z X I g V H l w L n t 3 b 3 J r X 3 R p b W V f b W F 4 L D R 9 J n F 1 b 3 Q 7 L C Z x d W 9 0 O 1 N l Y 3 R p b 2 4 x L 1 9 n c m F 2 X z M y X z E 3 L 0 d l w 6 R u Z G V y d G V y I F R 5 c C 5 7 c H J l c F 9 0 a W 1 l X 2 1 p b i w 1 f S Z x d W 9 0 O y w m c X V v d D t T Z W N 0 a W 9 u M S 9 f Z 3 J h d l 8 z M l 8 x N y 9 H Z c O k b m R l c n R l c i B U e X A u e 3 B y Z X B f d G l t Z V 9 h d m c s N n 0 m c X V v d D s s J n F 1 b 3 Q 7 U 2 V j d G l v b j E v X 2 d y Y X Z f M z J f M T c v R 2 X D p G 5 k Z X J 0 Z X I g V H l w L n t w c m V w X 3 R p b W V f b W F 4 L D d 9 J n F 1 b 3 Q 7 L C Z x d W 9 0 O 1 N l Y 3 R p b 2 4 x L 1 9 n c m F 2 X z M y X z E 3 L 0 d l w 6 R u Z G V y d G V y I F R 5 c C 5 7 Y 2 9 t b V 9 0 a W 1 l X 2 1 p b i w 4 f S Z x d W 9 0 O y w m c X V v d D t T Z W N 0 a W 9 u M S 9 f Z 3 J h d l 8 z M l 8 x N y 9 H Z c O k b m R l c n R l c i B U e X A u e 2 N v b W 1 f d G l t Z V 9 h d m c s O X 0 m c X V v d D s s J n F 1 b 3 Q 7 U 2 V j d G l v b j E v X 2 d y Y X Z f M z J f M T c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c v R 2 X D p G 5 k Z X J 0 Z X I g V H l w L n t z d G V w L D B 9 J n F 1 b 3 Q 7 L C Z x d W 9 0 O 1 N l Y 3 R p b 2 4 x L 1 9 n c m F 2 X z M y X z E 3 L 0 d l w 6 R u Z G V y d G V y I F R 5 c C 5 7 d G 9 0 Y W x f d G l t Z S w x f S Z x d W 9 0 O y w m c X V v d D t T Z W N 0 a W 9 u M S 9 f Z 3 J h d l 8 z M l 8 x N y 9 H Z c O k b m R l c n R l c i B U e X A u e 3 d v c m t f d G l t Z V 9 t a W 4 s M n 0 m c X V v d D s s J n F 1 b 3 Q 7 U 2 V j d G l v b j E v X 2 d y Y X Z f M z J f M T c v R 2 X D p G 5 k Z X J 0 Z X I g V H l w L n t 3 b 3 J r X 3 R p b W V f Y X Z n L D N 9 J n F 1 b 3 Q 7 L C Z x d W 9 0 O 1 N l Y 3 R p b 2 4 x L 1 9 n c m F 2 X z M y X z E 3 L 0 d l w 6 R u Z G V y d G V y I F R 5 c C 5 7 d 2 9 y a 1 9 0 a W 1 l X 2 1 h e C w 0 f S Z x d W 9 0 O y w m c X V v d D t T Z W N 0 a W 9 u M S 9 f Z 3 J h d l 8 z M l 8 x N y 9 H Z c O k b m R l c n R l c i B U e X A u e 3 B y Z X B f d G l t Z V 9 t a W 4 s N X 0 m c X V v d D s s J n F 1 b 3 Q 7 U 2 V j d G l v b j E v X 2 d y Y X Z f M z J f M T c v R 2 X D p G 5 k Z X J 0 Z X I g V H l w L n t w c m V w X 3 R p b W V f Y X Z n L D Z 9 J n F 1 b 3 Q 7 L C Z x d W 9 0 O 1 N l Y 3 R p b 2 4 x L 1 9 n c m F 2 X z M y X z E 3 L 0 d l w 6 R u Z G V y d G V y I F R 5 c C 5 7 c H J l c F 9 0 a W 1 l X 2 1 h e C w 3 f S Z x d W 9 0 O y w m c X V v d D t T Z W N 0 a W 9 u M S 9 f Z 3 J h d l 8 z M l 8 x N y 9 H Z c O k b m R l c n R l c i B U e X A u e 2 N v b W 1 f d G l t Z V 9 t a W 4 s O H 0 m c X V v d D s s J n F 1 b 3 Q 7 U 2 V j d G l v b j E v X 2 d y Y X Z f M z J f M T c v R 2 X D p G 5 k Z X J 0 Z X I g V H l w L n t j b 2 1 t X 3 R p b W V f Y X Z n L D l 9 J n F 1 b 3 Q 7 L C Z x d W 9 0 O 1 N l Y 3 R p b 2 4 x L 1 9 n c m F 2 X z M y X z E 3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3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c 6 M z U u M z E 5 N j c y O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O C 9 H Z c O k b m R l c n R l c i B U e X A u e 3 N 0 Z X A s M H 0 m c X V v d D s s J n F 1 b 3 Q 7 U 2 V j d G l v b j E v X 2 d y Y X Z f M z J f M T g v R 2 X D p G 5 k Z X J 0 Z X I g V H l w L n t 0 b 3 R h b F 9 0 a W 1 l L D F 9 J n F 1 b 3 Q 7 L C Z x d W 9 0 O 1 N l Y 3 R p b 2 4 x L 1 9 n c m F 2 X z M y X z E 4 L 0 d l w 6 R u Z G V y d G V y I F R 5 c C 5 7 d 2 9 y a 1 9 0 a W 1 l X 2 1 p b i w y f S Z x d W 9 0 O y w m c X V v d D t T Z W N 0 a W 9 u M S 9 f Z 3 J h d l 8 z M l 8 x O C 9 H Z c O k b m R l c n R l c i B U e X A u e 3 d v c m t f d G l t Z V 9 h d m c s M 3 0 m c X V v d D s s J n F 1 b 3 Q 7 U 2 V j d G l v b j E v X 2 d y Y X Z f M z J f M T g v R 2 X D p G 5 k Z X J 0 Z X I g V H l w L n t 3 b 3 J r X 3 R p b W V f b W F 4 L D R 9 J n F 1 b 3 Q 7 L C Z x d W 9 0 O 1 N l Y 3 R p b 2 4 x L 1 9 n c m F 2 X z M y X z E 4 L 0 d l w 6 R u Z G V y d G V y I F R 5 c C 5 7 c H J l c F 9 0 a W 1 l X 2 1 p b i w 1 f S Z x d W 9 0 O y w m c X V v d D t T Z W N 0 a W 9 u M S 9 f Z 3 J h d l 8 z M l 8 x O C 9 H Z c O k b m R l c n R l c i B U e X A u e 3 B y Z X B f d G l t Z V 9 h d m c s N n 0 m c X V v d D s s J n F 1 b 3 Q 7 U 2 V j d G l v b j E v X 2 d y Y X Z f M z J f M T g v R 2 X D p G 5 k Z X J 0 Z X I g V H l w L n t w c m V w X 3 R p b W V f b W F 4 L D d 9 J n F 1 b 3 Q 7 L C Z x d W 9 0 O 1 N l Y 3 R p b 2 4 x L 1 9 n c m F 2 X z M y X z E 4 L 0 d l w 6 R u Z G V y d G V y I F R 5 c C 5 7 Y 2 9 t b V 9 0 a W 1 l X 2 1 p b i w 4 f S Z x d W 9 0 O y w m c X V v d D t T Z W N 0 a W 9 u M S 9 f Z 3 J h d l 8 z M l 8 x O C 9 H Z c O k b m R l c n R l c i B U e X A u e 2 N v b W 1 f d G l t Z V 9 h d m c s O X 0 m c X V v d D s s J n F 1 b 3 Q 7 U 2 V j d G l v b j E v X 2 d y Y X Z f M z J f M T g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g v R 2 X D p G 5 k Z X J 0 Z X I g V H l w L n t z d G V w L D B 9 J n F 1 b 3 Q 7 L C Z x d W 9 0 O 1 N l Y 3 R p b 2 4 x L 1 9 n c m F 2 X z M y X z E 4 L 0 d l w 6 R u Z G V y d G V y I F R 5 c C 5 7 d G 9 0 Y W x f d G l t Z S w x f S Z x d W 9 0 O y w m c X V v d D t T Z W N 0 a W 9 u M S 9 f Z 3 J h d l 8 z M l 8 x O C 9 H Z c O k b m R l c n R l c i B U e X A u e 3 d v c m t f d G l t Z V 9 t a W 4 s M n 0 m c X V v d D s s J n F 1 b 3 Q 7 U 2 V j d G l v b j E v X 2 d y Y X Z f M z J f M T g v R 2 X D p G 5 k Z X J 0 Z X I g V H l w L n t 3 b 3 J r X 3 R p b W V f Y X Z n L D N 9 J n F 1 b 3 Q 7 L C Z x d W 9 0 O 1 N l Y 3 R p b 2 4 x L 1 9 n c m F 2 X z M y X z E 4 L 0 d l w 6 R u Z G V y d G V y I F R 5 c C 5 7 d 2 9 y a 1 9 0 a W 1 l X 2 1 h e C w 0 f S Z x d W 9 0 O y w m c X V v d D t T Z W N 0 a W 9 u M S 9 f Z 3 J h d l 8 z M l 8 x O C 9 H Z c O k b m R l c n R l c i B U e X A u e 3 B y Z X B f d G l t Z V 9 t a W 4 s N X 0 m c X V v d D s s J n F 1 b 3 Q 7 U 2 V j d G l v b j E v X 2 d y Y X Z f M z J f M T g v R 2 X D p G 5 k Z X J 0 Z X I g V H l w L n t w c m V w X 3 R p b W V f Y X Z n L D Z 9 J n F 1 b 3 Q 7 L C Z x d W 9 0 O 1 N l Y 3 R p b 2 4 x L 1 9 n c m F 2 X z M y X z E 4 L 0 d l w 6 R u Z G V y d G V y I F R 5 c C 5 7 c H J l c F 9 0 a W 1 l X 2 1 h e C w 3 f S Z x d W 9 0 O y w m c X V v d D t T Z W N 0 a W 9 u M S 9 f Z 3 J h d l 8 z M l 8 x O C 9 H Z c O k b m R l c n R l c i B U e X A u e 2 N v b W 1 f d G l t Z V 9 t a W 4 s O H 0 m c X V v d D s s J n F 1 b 3 Q 7 U 2 V j d G l v b j E v X 2 d y Y X Z f M z J f M T g v R 2 X D p G 5 k Z X J 0 Z X I g V H l w L n t j b 2 1 t X 3 R p b W V f Y X Z n L D l 9 J n F 1 b 3 Q 7 L C Z x d W 9 0 O 1 N l Y 3 R p b 2 4 x L 1 9 n c m F 2 X z M y X z E 4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c 6 N T I u M D M 0 O D Y 5 M l o i I C 8 + P E V u d H J 5 I F R 5 c G U 9 I k Z p b G x D b 2 x 1 b W 5 U e X B l c y I g V m F s d W U 9 I n N B d 1 V G Q l F N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x O S 9 H Z c O k b m R l c n R l c i B U e X A u e 3 N 0 Z X A s M H 0 m c X V v d D s s J n F 1 b 3 Q 7 U 2 V j d G l v b j E v X 2 d y Y X Z f M z J f M T k v R 2 X D p G 5 k Z X J 0 Z X I g V H l w L n t 0 b 3 R h b F 9 0 a W 1 l L D F 9 J n F 1 b 3 Q 7 L C Z x d W 9 0 O 1 N l Y 3 R p b 2 4 x L 1 9 n c m F 2 X z M y X z E 5 L 0 d l w 6 R u Z G V y d G V y I F R 5 c C 5 7 d 2 9 y a 1 9 0 a W 1 l X 2 1 p b i w y f S Z x d W 9 0 O y w m c X V v d D t T Z W N 0 a W 9 u M S 9 f Z 3 J h d l 8 z M l 8 x O S 9 H Z c O k b m R l c n R l c i B U e X A u e 3 d v c m t f d G l t Z V 9 h d m c s M 3 0 m c X V v d D s s J n F 1 b 3 Q 7 U 2 V j d G l v b j E v X 2 d y Y X Z f M z J f M T k v R 2 X D p G 5 k Z X J 0 Z X I g V H l w L n t 3 b 3 J r X 3 R p b W V f b W F 4 L D R 9 J n F 1 b 3 Q 7 L C Z x d W 9 0 O 1 N l Y 3 R p b 2 4 x L 1 9 n c m F 2 X z M y X z E 5 L 0 d l w 6 R u Z G V y d G V y I F R 5 c C 5 7 c H J l c F 9 0 a W 1 l X 2 1 p b i w 1 f S Z x d W 9 0 O y w m c X V v d D t T Z W N 0 a W 9 u M S 9 f Z 3 J h d l 8 z M l 8 x O S 9 H Z c O k b m R l c n R l c i B U e X A u e 3 B y Z X B f d G l t Z V 9 h d m c s N n 0 m c X V v d D s s J n F 1 b 3 Q 7 U 2 V j d G l v b j E v X 2 d y Y X Z f M z J f M T k v R 2 X D p G 5 k Z X J 0 Z X I g V H l w L n t w c m V w X 3 R p b W V f b W F 4 L D d 9 J n F 1 b 3 Q 7 L C Z x d W 9 0 O 1 N l Y 3 R p b 2 4 x L 1 9 n c m F 2 X z M y X z E 5 L 0 d l w 6 R u Z G V y d G V y I F R 5 c C 5 7 Y 2 9 t b V 9 0 a W 1 l X 2 1 p b i w 4 f S Z x d W 9 0 O y w m c X V v d D t T Z W N 0 a W 9 u M S 9 f Z 3 J h d l 8 z M l 8 x O S 9 H Z c O k b m R l c n R l c i B U e X A u e 2 N v b W 1 f d G l t Z V 9 h d m c s O X 0 m c X V v d D s s J n F 1 b 3 Q 7 U 2 V j d G l v b j E v X 2 d y Y X Z f M z J f M T k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T k v R 2 X D p G 5 k Z X J 0 Z X I g V H l w L n t z d G V w L D B 9 J n F 1 b 3 Q 7 L C Z x d W 9 0 O 1 N l Y 3 R p b 2 4 x L 1 9 n c m F 2 X z M y X z E 5 L 0 d l w 6 R u Z G V y d G V y I F R 5 c C 5 7 d G 9 0 Y W x f d G l t Z S w x f S Z x d W 9 0 O y w m c X V v d D t T Z W N 0 a W 9 u M S 9 f Z 3 J h d l 8 z M l 8 x O S 9 H Z c O k b m R l c n R l c i B U e X A u e 3 d v c m t f d G l t Z V 9 t a W 4 s M n 0 m c X V v d D s s J n F 1 b 3 Q 7 U 2 V j d G l v b j E v X 2 d y Y X Z f M z J f M T k v R 2 X D p G 5 k Z X J 0 Z X I g V H l w L n t 3 b 3 J r X 3 R p b W V f Y X Z n L D N 9 J n F 1 b 3 Q 7 L C Z x d W 9 0 O 1 N l Y 3 R p b 2 4 x L 1 9 n c m F 2 X z M y X z E 5 L 0 d l w 6 R u Z G V y d G V y I F R 5 c C 5 7 d 2 9 y a 1 9 0 a W 1 l X 2 1 h e C w 0 f S Z x d W 9 0 O y w m c X V v d D t T Z W N 0 a W 9 u M S 9 f Z 3 J h d l 8 z M l 8 x O S 9 H Z c O k b m R l c n R l c i B U e X A u e 3 B y Z X B f d G l t Z V 9 t a W 4 s N X 0 m c X V v d D s s J n F 1 b 3 Q 7 U 2 V j d G l v b j E v X 2 d y Y X Z f M z J f M T k v R 2 X D p G 5 k Z X J 0 Z X I g V H l w L n t w c m V w X 3 R p b W V f Y X Z n L D Z 9 J n F 1 b 3 Q 7 L C Z x d W 9 0 O 1 N l Y 3 R p b 2 4 x L 1 9 n c m F 2 X z M y X z E 5 L 0 d l w 6 R u Z G V y d G V y I F R 5 c C 5 7 c H J l c F 9 0 a W 1 l X 2 1 h e C w 3 f S Z x d W 9 0 O y w m c X V v d D t T Z W N 0 a W 9 u M S 9 f Z 3 J h d l 8 z M l 8 x O S 9 H Z c O k b m R l c n R l c i B U e X A u e 2 N v b W 1 f d G l t Z V 9 t a W 4 s O H 0 m c X V v d D s s J n F 1 b 3 Q 7 U 2 V j d G l v b j E v X 2 d y Y X Z f M z J f M T k v R 2 X D p G 5 k Z X J 0 Z X I g V H l w L n t j b 2 1 t X 3 R p b W V f Y X Z n L D l 9 J n F 1 b 3 Q 7 L C Z x d W 9 0 O 1 N l Y 3 R p b 2 4 x L 1 9 n c m F 2 X z M y X z E 5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E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E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V U M T U 6 M D g 6 M T U u M j Y 1 M D Y z O V o i I C 8 + P E V u d H J 5 I F R 5 c G U 9 I k Z p b G x D b 2 x 1 b W 5 U e X B l c y I g V m F s d W U 9 I n N B d 1 V G Q l F N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C 9 H Z c O k b m R l c n R l c i B U e X A u e 3 N 0 Z X A s M H 0 m c X V v d D s s J n F 1 b 3 Q 7 U 2 V j d G l v b j E v X 2 d y Y X Z f M z J f M j A v R 2 X D p G 5 k Z X J 0 Z X I g V H l w L n t 0 b 3 R h b F 9 0 a W 1 l L D F 9 J n F 1 b 3 Q 7 L C Z x d W 9 0 O 1 N l Y 3 R p b 2 4 x L 1 9 n c m F 2 X z M y X z I w L 0 d l w 6 R u Z G V y d G V y I F R 5 c C 5 7 d 2 9 y a 1 9 0 a W 1 l X 2 1 p b i w y f S Z x d W 9 0 O y w m c X V v d D t T Z W N 0 a W 9 u M S 9 f Z 3 J h d l 8 z M l 8 y M C 9 H Z c O k b m R l c n R l c i B U e X A u e 3 d v c m t f d G l t Z V 9 h d m c s M 3 0 m c X V v d D s s J n F 1 b 3 Q 7 U 2 V j d G l v b j E v X 2 d y Y X Z f M z J f M j A v R 2 X D p G 5 k Z X J 0 Z X I g V H l w L n t 3 b 3 J r X 3 R p b W V f b W F 4 L D R 9 J n F 1 b 3 Q 7 L C Z x d W 9 0 O 1 N l Y 3 R p b 2 4 x L 1 9 n c m F 2 X z M y X z I w L 0 d l w 6 R u Z G V y d G V y I F R 5 c C 5 7 c H J l c F 9 0 a W 1 l X 2 1 p b i w 1 f S Z x d W 9 0 O y w m c X V v d D t T Z W N 0 a W 9 u M S 9 f Z 3 J h d l 8 z M l 8 y M C 9 H Z c O k b m R l c n R l c i B U e X A u e 3 B y Z X B f d G l t Z V 9 h d m c s N n 0 m c X V v d D s s J n F 1 b 3 Q 7 U 2 V j d G l v b j E v X 2 d y Y X Z f M z J f M j A v R 2 X D p G 5 k Z X J 0 Z X I g V H l w L n t w c m V w X 3 R p b W V f b W F 4 L D d 9 J n F 1 b 3 Q 7 L C Z x d W 9 0 O 1 N l Y 3 R p b 2 4 x L 1 9 n c m F 2 X z M y X z I w L 0 d l w 6 R u Z G V y d G V y I F R 5 c C 5 7 Y 2 9 t b V 9 0 a W 1 l X 2 1 p b i w 4 f S Z x d W 9 0 O y w m c X V v d D t T Z W N 0 a W 9 u M S 9 f Z 3 J h d l 8 z M l 8 y M C 9 H Z c O k b m R l c n R l c i B U e X A u e 2 N v b W 1 f d G l t Z V 9 h d m c s O X 0 m c X V v d D s s J n F 1 b 3 Q 7 U 2 V j d G l v b j E v X 2 d y Y X Z f M z J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j A v R 2 X D p G 5 k Z X J 0 Z X I g V H l w L n t z d G V w L D B 9 J n F 1 b 3 Q 7 L C Z x d W 9 0 O 1 N l Y 3 R p b 2 4 x L 1 9 n c m F 2 X z M y X z I w L 0 d l w 6 R u Z G V y d G V y I F R 5 c C 5 7 d G 9 0 Y W x f d G l t Z S w x f S Z x d W 9 0 O y w m c X V v d D t T Z W N 0 a W 9 u M S 9 f Z 3 J h d l 8 z M l 8 y M C 9 H Z c O k b m R l c n R l c i B U e X A u e 3 d v c m t f d G l t Z V 9 t a W 4 s M n 0 m c X V v d D s s J n F 1 b 3 Q 7 U 2 V j d G l v b j E v X 2 d y Y X Z f M z J f M j A v R 2 X D p G 5 k Z X J 0 Z X I g V H l w L n t 3 b 3 J r X 3 R p b W V f Y X Z n L D N 9 J n F 1 b 3 Q 7 L C Z x d W 9 0 O 1 N l Y 3 R p b 2 4 x L 1 9 n c m F 2 X z M y X z I w L 0 d l w 6 R u Z G V y d G V y I F R 5 c C 5 7 d 2 9 y a 1 9 0 a W 1 l X 2 1 h e C w 0 f S Z x d W 9 0 O y w m c X V v d D t T Z W N 0 a W 9 u M S 9 f Z 3 J h d l 8 z M l 8 y M C 9 H Z c O k b m R l c n R l c i B U e X A u e 3 B y Z X B f d G l t Z V 9 t a W 4 s N X 0 m c X V v d D s s J n F 1 b 3 Q 7 U 2 V j d G l v b j E v X 2 d y Y X Z f M z J f M j A v R 2 X D p G 5 k Z X J 0 Z X I g V H l w L n t w c m V w X 3 R p b W V f Y X Z n L D Z 9 J n F 1 b 3 Q 7 L C Z x d W 9 0 O 1 N l Y 3 R p b 2 4 x L 1 9 n c m F 2 X z M y X z I w L 0 d l w 6 R u Z G V y d G V y I F R 5 c C 5 7 c H J l c F 9 0 a W 1 l X 2 1 h e C w 3 f S Z x d W 9 0 O y w m c X V v d D t T Z W N 0 a W 9 u M S 9 f Z 3 J h d l 8 z M l 8 y M C 9 H Z c O k b m R l c n R l c i B U e X A u e 2 N v b W 1 f d G l t Z V 9 t a W 4 s O H 0 m c X V v d D s s J n F 1 b 3 Q 7 U 2 V j d G l v b j E v X 2 d y Y X Z f M z J f M j A v R 2 X D p G 5 k Z X J 0 Z X I g V H l w L n t j b 2 1 t X 3 R p b W V f Y X Z n L D l 9 J n F 1 b 3 Q 7 L C Z x d W 9 0 O 1 N l Y 3 R p b 2 4 x L 1 9 n c m F 2 X z M y X z I w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a R / 7 g / H T I j 3 h H 1 V z 4 B F A A A A A A I A A A A A A B B m A A A A A Q A A I A A A A N v U y + 2 k 8 9 0 2 Q 4 q J K k L 5 R C E E K 0 c N z 6 t c n I 8 E e Z V t 0 6 z Z A A A A A A 6 A A A A A A g A A I A A A A I P P 8 6 3 Z i 3 d N S 8 v K C 1 b y Z U N r S O S j 7 x h F N J b j e b K c 2 5 v a U A A A A L x V J t / / + j R m j Q q X 1 S Z g K + 3 v M t T 6 c H 4 e S D O k 5 b o q 5 7 L s V U p X 1 2 a q u 5 O d v e v / a S 6 w k w F D W a g e z D j M / K N f 5 X G N 4 y M T v a b I f l B e q n A c M k q 5 N j + o Q A A A A G D 7 S j V b E A I D z S J m a Q w L o p h 2 U n b f b 5 Z R M w C S e o Z G L w B l n D v U Y x g S N F j 5 k O L P 9 J Y V 6 d w w / u V / D B 9 L t C G b W + M K 1 Y U = < / D a t a M a s h u p > 
</file>

<file path=customXml/itemProps1.xml><?xml version="1.0" encoding="utf-8"?>
<ds:datastoreItem xmlns:ds="http://schemas.openxmlformats.org/officeDocument/2006/customXml" ds:itemID="{893A015B-1185-433E-82D4-B1460312E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32_20</vt:lpstr>
      <vt:lpstr>32_19</vt:lpstr>
      <vt:lpstr>32_18</vt:lpstr>
      <vt:lpstr>32_17</vt:lpstr>
      <vt:lpstr>32_16</vt:lpstr>
      <vt:lpstr>32_15</vt:lpstr>
      <vt:lpstr>32_14</vt:lpstr>
      <vt:lpstr>32_13</vt:lpstr>
      <vt:lpstr>32_12</vt:lpstr>
      <vt:lpstr>32_11</vt:lpstr>
      <vt:lpstr>32_10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2018-06-05T14:51:43Z</dcterms:created>
  <dcterms:modified xsi:type="dcterms:W3CDTF">2018-06-06T09:25:59Z</dcterms:modified>
</cp:coreProperties>
</file>