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tables/table14.xml" ContentType="application/vnd.openxmlformats-officedocument.spreadsheetml.table+xml"/>
  <Override PartName="/xl/queryTables/queryTable14.xml" ContentType="application/vnd.openxmlformats-officedocument.spreadsheetml.queryTable+xml"/>
  <Override PartName="/xl/drawings/drawing1.xml" ContentType="application/vnd.openxmlformats-officedocument.drawing+xml"/>
  <Override PartName="/xl/tables/table15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en\Dokumente\_Eigene Dateien\Uni\Masterarbeit\results\"/>
    </mc:Choice>
  </mc:AlternateContent>
  <xr:revisionPtr revIDLastSave="0" documentId="13_ncr:1_{43041497-29DC-47D4-8523-9CD49C31BA2B}" xr6:coauthVersionLast="33" xr6:coauthVersionMax="33" xr10:uidLastSave="{00000000-0000-0000-0000-000000000000}"/>
  <bookViews>
    <workbookView xWindow="0" yWindow="0" windowWidth="11400" windowHeight="12810" activeTab="14" xr2:uid="{146C5BF8-AC72-4EF4-94E0-1F6942A682EE}"/>
  </bookViews>
  <sheets>
    <sheet name="1_23" sheetId="15" r:id="rId1"/>
    <sheet name="1_22" sheetId="14" r:id="rId2"/>
    <sheet name="1_21" sheetId="13" r:id="rId3"/>
    <sheet name="1_20" sheetId="12" r:id="rId4"/>
    <sheet name="1_19" sheetId="11" r:id="rId5"/>
    <sheet name="1_18" sheetId="10" r:id="rId6"/>
    <sheet name="1_17" sheetId="9" r:id="rId7"/>
    <sheet name="1_16" sheetId="8" r:id="rId8"/>
    <sheet name="1_15" sheetId="7" r:id="rId9"/>
    <sheet name="1_14" sheetId="6" r:id="rId10"/>
    <sheet name="1_13" sheetId="5" r:id="rId11"/>
    <sheet name="1_12" sheetId="4" r:id="rId12"/>
    <sheet name="1_11" sheetId="3" r:id="rId13"/>
    <sheet name="1_10" sheetId="2" r:id="rId14"/>
    <sheet name="Tabelle1" sheetId="1" r:id="rId15"/>
  </sheets>
  <definedNames>
    <definedName name="ExterneDaten_1" localSheetId="13" hidden="1">'1_10'!$A$1:$K$11</definedName>
    <definedName name="ExterneDaten_10" localSheetId="4" hidden="1">'1_19'!$A$1:$K$11</definedName>
    <definedName name="ExterneDaten_11" localSheetId="3" hidden="1">'1_20'!$A$1:$K$11</definedName>
    <definedName name="ExterneDaten_12" localSheetId="2" hidden="1">'1_21'!$A$1:$K$11</definedName>
    <definedName name="ExterneDaten_13" localSheetId="1" hidden="1">'1_22'!$A$1:$K$11</definedName>
    <definedName name="ExterneDaten_14" localSheetId="0" hidden="1">'1_23'!$A$1:$K$11</definedName>
    <definedName name="ExterneDaten_2" localSheetId="12" hidden="1">'1_11'!$A$1:$K$11</definedName>
    <definedName name="ExterneDaten_3" localSheetId="11" hidden="1">'1_12'!$A$1:$K$11</definedName>
    <definedName name="ExterneDaten_4" localSheetId="10" hidden="1">'1_13'!$A$1:$K$11</definedName>
    <definedName name="ExterneDaten_5" localSheetId="9" hidden="1">'1_14'!$A$1:$K$11</definedName>
    <definedName name="ExterneDaten_6" localSheetId="8" hidden="1">'1_15'!$A$1:$K$11</definedName>
    <definedName name="ExterneDaten_7" localSheetId="7" hidden="1">'1_16'!$A$1:$K$11</definedName>
    <definedName name="ExterneDaten_8" localSheetId="6" hidden="1">'1_17'!$A$1:$K$11</definedName>
    <definedName name="ExterneDaten_9" localSheetId="5" hidden="1">'1_18'!$A$1:$K$11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A4" i="1" l="1"/>
  <c r="A5" i="1"/>
  <c r="A6" i="1"/>
  <c r="A7" i="1"/>
  <c r="A8" i="1"/>
  <c r="A9" i="1"/>
  <c r="A10" i="1"/>
  <c r="A11" i="1"/>
  <c r="A12" i="1"/>
  <c r="A13" i="1"/>
  <c r="A14" i="1"/>
  <c r="A15" i="1"/>
  <c r="A3" i="1"/>
  <c r="A2" i="1"/>
  <c r="E15" i="1"/>
  <c r="D15" i="1"/>
  <c r="C15" i="1"/>
  <c r="B15" i="1"/>
  <c r="F15" i="1" s="1"/>
  <c r="E14" i="1"/>
  <c r="D14" i="1"/>
  <c r="C14" i="1"/>
  <c r="B14" i="1"/>
  <c r="E13" i="1"/>
  <c r="D13" i="1"/>
  <c r="C13" i="1"/>
  <c r="B13" i="1"/>
  <c r="F13" i="1" s="1"/>
  <c r="E12" i="1"/>
  <c r="D12" i="1"/>
  <c r="C12" i="1"/>
  <c r="B12" i="1"/>
  <c r="E11" i="1"/>
  <c r="D11" i="1"/>
  <c r="C11" i="1"/>
  <c r="B11" i="1"/>
  <c r="F11" i="1" s="1"/>
  <c r="E10" i="1"/>
  <c r="D10" i="1"/>
  <c r="C10" i="1"/>
  <c r="B10" i="1"/>
  <c r="E9" i="1"/>
  <c r="D9" i="1"/>
  <c r="C9" i="1"/>
  <c r="B9" i="1"/>
  <c r="F9" i="1" s="1"/>
  <c r="E8" i="1"/>
  <c r="D8" i="1"/>
  <c r="C8" i="1"/>
  <c r="B8" i="1"/>
  <c r="E7" i="1"/>
  <c r="D7" i="1"/>
  <c r="C7" i="1"/>
  <c r="B7" i="1"/>
  <c r="F7" i="1" s="1"/>
  <c r="E6" i="1"/>
  <c r="D6" i="1"/>
  <c r="C6" i="1"/>
  <c r="B6" i="1"/>
  <c r="E5" i="1"/>
  <c r="D5" i="1"/>
  <c r="C5" i="1"/>
  <c r="B5" i="1"/>
  <c r="F5" i="1" s="1"/>
  <c r="E4" i="1"/>
  <c r="D4" i="1"/>
  <c r="C4" i="1"/>
  <c r="B4" i="1"/>
  <c r="E3" i="1"/>
  <c r="D3" i="1"/>
  <c r="C3" i="1"/>
  <c r="B3" i="1"/>
  <c r="F3" i="1" s="1"/>
  <c r="E2" i="1"/>
  <c r="D2" i="1"/>
  <c r="C2" i="1"/>
  <c r="B2" i="1"/>
  <c r="B12" i="15"/>
  <c r="D12" i="15"/>
  <c r="G12" i="15"/>
  <c r="J12" i="15"/>
  <c r="B12" i="14"/>
  <c r="D12" i="14"/>
  <c r="G12" i="14"/>
  <c r="J12" i="14"/>
  <c r="B12" i="13"/>
  <c r="D12" i="13"/>
  <c r="G12" i="13"/>
  <c r="J12" i="13"/>
  <c r="B12" i="12"/>
  <c r="D12" i="12"/>
  <c r="G12" i="12"/>
  <c r="J12" i="12"/>
  <c r="B12" i="11"/>
  <c r="D12" i="11"/>
  <c r="G12" i="11"/>
  <c r="J12" i="11"/>
  <c r="B12" i="10"/>
  <c r="D12" i="10"/>
  <c r="G12" i="10"/>
  <c r="J12" i="10"/>
  <c r="B12" i="9"/>
  <c r="D12" i="9"/>
  <c r="G12" i="9"/>
  <c r="J12" i="9"/>
  <c r="B12" i="8"/>
  <c r="D12" i="8"/>
  <c r="G12" i="8"/>
  <c r="J12" i="8"/>
  <c r="B12" i="7"/>
  <c r="D12" i="7"/>
  <c r="G12" i="7"/>
  <c r="J12" i="7"/>
  <c r="B12" i="6"/>
  <c r="D12" i="6"/>
  <c r="G12" i="6"/>
  <c r="J12" i="6"/>
  <c r="B12" i="5"/>
  <c r="D12" i="5"/>
  <c r="G12" i="5"/>
  <c r="J12" i="5"/>
  <c r="B12" i="4"/>
  <c r="D12" i="4"/>
  <c r="G12" i="4"/>
  <c r="J12" i="4"/>
  <c r="B12" i="3"/>
  <c r="D12" i="3"/>
  <c r="G12" i="3"/>
  <c r="J12" i="3"/>
  <c r="B12" i="2"/>
  <c r="D12" i="2"/>
  <c r="G12" i="2"/>
  <c r="J12" i="2"/>
  <c r="F16" i="1" l="1"/>
  <c r="F10" i="1"/>
  <c r="F4" i="1"/>
  <c r="F12" i="1"/>
  <c r="F6" i="1"/>
  <c r="F14" i="1"/>
  <c r="F8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506BEB2-E27B-48A3-B2CE-F5AFCD5FB0AD}" keepAlive="1" name="Abfrage - _grav_1_10" description="Verbindung mit der Abfrage '_grav_1_10' in der Arbeitsmappe." type="5" refreshedVersion="6" background="1" saveData="1">
    <dbPr connection="Provider=Microsoft.Mashup.OleDb.1;Data Source=$Workbook$;Location=_grav_1_10;Extended Properties=&quot;&quot;" command="SELECT * FROM [_grav_1_10]"/>
  </connection>
  <connection id="2" xr16:uid="{AAD3024F-D2B1-4338-A9FF-BE02966F6D87}" keepAlive="1" name="Abfrage - _grav_1_11" description="Verbindung mit der Abfrage '_grav_1_11' in der Arbeitsmappe." type="5" refreshedVersion="6" background="1" saveData="1">
    <dbPr connection="Provider=Microsoft.Mashup.OleDb.1;Data Source=$Workbook$;Location=_grav_1_11;Extended Properties=&quot;&quot;" command="SELECT * FROM [_grav_1_11]"/>
  </connection>
  <connection id="3" xr16:uid="{1D680737-9A84-432B-A6C0-6B37D53432C9}" keepAlive="1" name="Abfrage - _grav_1_11 (2)" description="Verbindung mit der Abfrage '_grav_1_11 (2)' in der Arbeitsmappe." type="5" refreshedVersion="6" background="1">
    <dbPr connection="Provider=Microsoft.Mashup.OleDb.1;Data Source=$Workbook$;Location=&quot;_grav_1_11 (2)&quot;;Extended Properties=&quot;&quot;" command="SELECT * FROM [_grav_1_11 (2)]"/>
  </connection>
  <connection id="4" xr16:uid="{1089F582-0035-4B3F-A58E-3C8A4BE99046}" keepAlive="1" name="Abfrage - _grav_1_12" description="Verbindung mit der Abfrage '_grav_1_12' in der Arbeitsmappe." type="5" refreshedVersion="6" background="1" saveData="1">
    <dbPr connection="Provider=Microsoft.Mashup.OleDb.1;Data Source=$Workbook$;Location=_grav_1_12;Extended Properties=&quot;&quot;" command="SELECT * FROM [_grav_1_12]"/>
  </connection>
  <connection id="5" xr16:uid="{13EFEE36-46DA-450D-ACA4-C35E2A9687F4}" keepAlive="1" name="Abfrage - _grav_1_13" description="Verbindung mit der Abfrage '_grav_1_13' in der Arbeitsmappe." type="5" refreshedVersion="6" background="1" saveData="1">
    <dbPr connection="Provider=Microsoft.Mashup.OleDb.1;Data Source=$Workbook$;Location=_grav_1_13;Extended Properties=&quot;&quot;" command="SELECT * FROM [_grav_1_13]"/>
  </connection>
  <connection id="6" xr16:uid="{50917D25-6529-40A8-8575-DFEE74818DE5}" keepAlive="1" name="Abfrage - _grav_1_14" description="Verbindung mit der Abfrage '_grav_1_14' in der Arbeitsmappe." type="5" refreshedVersion="6" background="1" saveData="1">
    <dbPr connection="Provider=Microsoft.Mashup.OleDb.1;Data Source=$Workbook$;Location=_grav_1_14;Extended Properties=&quot;&quot;" command="SELECT * FROM [_grav_1_14]"/>
  </connection>
  <connection id="7" xr16:uid="{CDBBA201-C6AB-4139-8103-7057354B4E5C}" keepAlive="1" name="Abfrage - _grav_1_15" description="Verbindung mit der Abfrage '_grav_1_15' in der Arbeitsmappe." type="5" refreshedVersion="6" background="1" saveData="1">
    <dbPr connection="Provider=Microsoft.Mashup.OleDb.1;Data Source=$Workbook$;Location=_grav_1_15;Extended Properties=&quot;&quot;" command="SELECT * FROM [_grav_1_15]"/>
  </connection>
  <connection id="8" xr16:uid="{7CF20D1F-FA0B-442F-88E1-465846603830}" keepAlive="1" name="Abfrage - _grav_1_16" description="Verbindung mit der Abfrage '_grav_1_16' in der Arbeitsmappe." type="5" refreshedVersion="6" background="1" saveData="1">
    <dbPr connection="Provider=Microsoft.Mashup.OleDb.1;Data Source=$Workbook$;Location=_grav_1_16;Extended Properties=&quot;&quot;" command="SELECT * FROM [_grav_1_16]"/>
  </connection>
  <connection id="9" xr16:uid="{2043839D-932A-4AD4-8623-25912252FE90}" keepAlive="1" name="Abfrage - _grav_1_17" description="Verbindung mit der Abfrage '_grav_1_17' in der Arbeitsmappe." type="5" refreshedVersion="6" background="1" saveData="1">
    <dbPr connection="Provider=Microsoft.Mashup.OleDb.1;Data Source=$Workbook$;Location=_grav_1_17;Extended Properties=&quot;&quot;" command="SELECT * FROM [_grav_1_17]"/>
  </connection>
  <connection id="10" xr16:uid="{2C78E8AF-708A-4805-BCA1-6174634D1140}" keepAlive="1" name="Abfrage - _grav_1_18" description="Verbindung mit der Abfrage '_grav_1_18' in der Arbeitsmappe." type="5" refreshedVersion="6" background="1" saveData="1">
    <dbPr connection="Provider=Microsoft.Mashup.OleDb.1;Data Source=$Workbook$;Location=_grav_1_18;Extended Properties=&quot;&quot;" command="SELECT * FROM [_grav_1_18]"/>
  </connection>
  <connection id="11" xr16:uid="{E408274B-6225-4903-9C65-6446DAD3E283}" keepAlive="1" name="Abfrage - _grav_1_19" description="Verbindung mit der Abfrage '_grav_1_19' in der Arbeitsmappe." type="5" refreshedVersion="6" background="1" saveData="1">
    <dbPr connection="Provider=Microsoft.Mashup.OleDb.1;Data Source=$Workbook$;Location=_grav_1_19;Extended Properties=&quot;&quot;" command="SELECT * FROM [_grav_1_19]"/>
  </connection>
  <connection id="12" xr16:uid="{A07CA3A8-17F0-4631-87BB-CD3612B4331C}" keepAlive="1" name="Abfrage - _grav_1_20" description="Verbindung mit der Abfrage '_grav_1_20' in der Arbeitsmappe." type="5" refreshedVersion="6" background="1" saveData="1">
    <dbPr connection="Provider=Microsoft.Mashup.OleDb.1;Data Source=$Workbook$;Location=_grav_1_20;Extended Properties=&quot;&quot;" command="SELECT * FROM [_grav_1_20]"/>
  </connection>
  <connection id="13" xr16:uid="{3609E96B-2889-4C0F-BF65-5DF8F8432780}" keepAlive="1" name="Abfrage - _grav_1_21" description="Verbindung mit der Abfrage '_grav_1_21' in der Arbeitsmappe." type="5" refreshedVersion="6" background="1" saveData="1">
    <dbPr connection="Provider=Microsoft.Mashup.OleDb.1;Data Source=$Workbook$;Location=_grav_1_21;Extended Properties=&quot;&quot;" command="SELECT * FROM [_grav_1_21]"/>
  </connection>
  <connection id="14" xr16:uid="{6C71821B-F032-460D-B39E-862B15E8A402}" keepAlive="1" name="Abfrage - _grav_1_22" description="Verbindung mit der Abfrage '_grav_1_22' in der Arbeitsmappe." type="5" refreshedVersion="6" background="1" saveData="1">
    <dbPr connection="Provider=Microsoft.Mashup.OleDb.1;Data Source=$Workbook$;Location=_grav_1_22;Extended Properties=&quot;&quot;" command="SELECT * FROM [_grav_1_22]"/>
  </connection>
  <connection id="15" xr16:uid="{486F1138-65CC-4141-A936-3D68FB34AFC2}" keepAlive="1" name="Abfrage - _grav_1_23" description="Verbindung mit der Abfrage '_grav_1_23' in der Arbeitsmappe." type="5" refreshedVersion="6" background="1" saveData="1">
    <dbPr connection="Provider=Microsoft.Mashup.OleDb.1;Data Source=$Workbook$;Location=_grav_1_23;Extended Properties=&quot;&quot;" command="SELECT * FROM [_grav_1_23]"/>
  </connection>
</connections>
</file>

<file path=xl/sharedStrings.xml><?xml version="1.0" encoding="utf-8"?>
<sst xmlns="http://schemas.openxmlformats.org/spreadsheetml/2006/main" count="176" uniqueCount="15">
  <si>
    <t>step</t>
  </si>
  <si>
    <t>total_time</t>
  </si>
  <si>
    <t>work_time_min</t>
  </si>
  <si>
    <t>work_time_avg</t>
  </si>
  <si>
    <t>work_time_max</t>
  </si>
  <si>
    <t>prep_time_min</t>
  </si>
  <si>
    <t>prep_time_avg</t>
  </si>
  <si>
    <t>prep_time_max</t>
  </si>
  <si>
    <t>comm_time_min</t>
  </si>
  <si>
    <t>comm_time_avg</t>
  </si>
  <si>
    <t>comm_time_max</t>
  </si>
  <si>
    <t>Ergebnis</t>
  </si>
  <si>
    <t>elements</t>
  </si>
  <si>
    <t>growth</t>
  </si>
  <si>
    <t>Spalte1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</si>
</sst>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Standard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2.5908845726493948E-2"/>
          <c:y val="7.3481921743437359E-2"/>
          <c:w val="0.89462853393406461"/>
          <c:h val="0.85940541236208767"/>
        </c:manualLayout>
      </c:layout>
      <c:lineChart>
        <c:grouping val="standard"/>
        <c:varyColors val="0"/>
        <c:ser>
          <c:idx val="2"/>
          <c:order val="0"/>
          <c:tx>
            <c:strRef>
              <c:f>Tabelle1!$C$1</c:f>
              <c:strCache>
                <c:ptCount val="1"/>
                <c:pt idx="0">
                  <c:v>work_time_avg</c:v>
                </c:pt>
              </c:strCache>
            </c:strRef>
          </c:tx>
          <c:spPr>
            <a:ln w="28575" cap="rnd">
              <a:solidFill>
                <a:schemeClr val="dk1">
                  <a:tint val="7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dk1">
                    <a:tint val="75000"/>
                  </a:schemeClr>
                </a:solidFill>
                <a:prstDash val="sysDot"/>
              </a:ln>
              <a:effectLst/>
            </c:spPr>
            <c:trendlineType val="exp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cat>
            <c:numRef>
              <c:f>Tabelle1!$A$2:$A$15</c:f>
              <c:numCache>
                <c:formatCode>General</c:formatCode>
                <c:ptCount val="14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</c:numCache>
            </c:numRef>
          </c:cat>
          <c:val>
            <c:numRef>
              <c:f>Tabelle1!$C$2:$C$15</c:f>
              <c:numCache>
                <c:formatCode>General</c:formatCode>
                <c:ptCount val="14"/>
                <c:pt idx="0">
                  <c:v>8.9470000000000001E-3</c:v>
                </c:pt>
                <c:pt idx="1">
                  <c:v>2.6960000000000001E-2</c:v>
                </c:pt>
                <c:pt idx="2">
                  <c:v>4.6729999999999994E-2</c:v>
                </c:pt>
                <c:pt idx="3">
                  <c:v>0.14030000000000001</c:v>
                </c:pt>
                <c:pt idx="4">
                  <c:v>0.51999999999999991</c:v>
                </c:pt>
                <c:pt idx="5">
                  <c:v>0.71239999999999992</c:v>
                </c:pt>
                <c:pt idx="6">
                  <c:v>1.986</c:v>
                </c:pt>
                <c:pt idx="7">
                  <c:v>5.3710000000000004</c:v>
                </c:pt>
                <c:pt idx="8">
                  <c:v>6.5650000000000004</c:v>
                </c:pt>
                <c:pt idx="9">
                  <c:v>17.750000000000004</c:v>
                </c:pt>
                <c:pt idx="10">
                  <c:v>48.05</c:v>
                </c:pt>
                <c:pt idx="11">
                  <c:v>58.13000000000001</c:v>
                </c:pt>
                <c:pt idx="12">
                  <c:v>157.5</c:v>
                </c:pt>
                <c:pt idx="13">
                  <c:v>424.2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97-47AC-9C23-F10DC9BC34E2}"/>
            </c:ext>
          </c:extLst>
        </c:ser>
        <c:ser>
          <c:idx val="0"/>
          <c:order val="1"/>
          <c:tx>
            <c:strRef>
              <c:f>Tabelle1!$D$1</c:f>
              <c:strCache>
                <c:ptCount val="1"/>
                <c:pt idx="0">
                  <c:v>prep_time_avg</c:v>
                </c:pt>
              </c:strCache>
            </c:strRef>
          </c:tx>
          <c:spPr>
            <a:ln w="28575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Tabelle1!$D$2:$D$15</c:f>
              <c:numCache>
                <c:formatCode>General</c:formatCode>
                <c:ptCount val="14"/>
                <c:pt idx="0">
                  <c:v>3.4957379999999994E-4</c:v>
                </c:pt>
                <c:pt idx="1">
                  <c:v>3.6424040000000002E-4</c:v>
                </c:pt>
                <c:pt idx="2">
                  <c:v>9.7033999999999993E-6</c:v>
                </c:pt>
                <c:pt idx="3">
                  <c:v>1.1207799999999998E-5</c:v>
                </c:pt>
                <c:pt idx="4">
                  <c:v>2.8357599999999996E-4</c:v>
                </c:pt>
                <c:pt idx="5">
                  <c:v>1.3804999999999999E-5</c:v>
                </c:pt>
                <c:pt idx="6">
                  <c:v>1.3209999999999999E-5</c:v>
                </c:pt>
                <c:pt idx="7">
                  <c:v>3.075240000000001E-4</c:v>
                </c:pt>
                <c:pt idx="8">
                  <c:v>1.9017000000000001E-5</c:v>
                </c:pt>
                <c:pt idx="9">
                  <c:v>1.8023999999999995E-5</c:v>
                </c:pt>
                <c:pt idx="10">
                  <c:v>2.783E-5</c:v>
                </c:pt>
                <c:pt idx="11">
                  <c:v>3.6262999999999991E-4</c:v>
                </c:pt>
                <c:pt idx="12">
                  <c:v>2.7030000000000007E-5</c:v>
                </c:pt>
                <c:pt idx="13">
                  <c:v>2.3080000000000003E-5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16-498F-8A32-6F61E0FAF3EE}"/>
            </c:ext>
          </c:extLst>
        </c:ser>
        <c:ser>
          <c:idx val="1"/>
          <c:order val="2"/>
          <c:tx>
            <c:strRef>
              <c:f>Tabelle1!$E$1</c:f>
              <c:strCache>
                <c:ptCount val="1"/>
                <c:pt idx="0">
                  <c:v>comm_time_avg</c:v>
                </c:pt>
              </c:strCache>
            </c:strRef>
          </c:tx>
          <c:spPr>
            <a:ln w="28575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Tabelle1!$E$2:$E$15</c:f>
              <c:numCache>
                <c:formatCode>General</c:formatCode>
                <c:ptCount val="14"/>
                <c:pt idx="0">
                  <c:v>3.9511000000000002E-5</c:v>
                </c:pt>
                <c:pt idx="1">
                  <c:v>8.3943199999999979E-5</c:v>
                </c:pt>
                <c:pt idx="2">
                  <c:v>1.2875999999999998E-6</c:v>
                </c:pt>
                <c:pt idx="3">
                  <c:v>2.0032000000000006E-6</c:v>
                </c:pt>
                <c:pt idx="4">
                  <c:v>5.5396999999999978E-5</c:v>
                </c:pt>
                <c:pt idx="5">
                  <c:v>2.0036000000000002E-6</c:v>
                </c:pt>
                <c:pt idx="6">
                  <c:v>1.7414000000000004E-6</c:v>
                </c:pt>
                <c:pt idx="7">
                  <c:v>2.8426799999999997E-5</c:v>
                </c:pt>
                <c:pt idx="8">
                  <c:v>2.6474000000000003E-6</c:v>
                </c:pt>
                <c:pt idx="9">
                  <c:v>2.9809999999999999E-6</c:v>
                </c:pt>
                <c:pt idx="10">
                  <c:v>3.2910000000000003E-6</c:v>
                </c:pt>
                <c:pt idx="11">
                  <c:v>5.7137000000000032E-5</c:v>
                </c:pt>
                <c:pt idx="12">
                  <c:v>3.1479999999999998E-6</c:v>
                </c:pt>
                <c:pt idx="13">
                  <c:v>3.8890000000000004E-6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16-498F-8A32-6F61E0FAF3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2074552"/>
        <c:axId val="353621576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Tabelle1!$B$1</c15:sqref>
                        </c15:formulaRef>
                      </c:ext>
                    </c:extLst>
                    <c:strCache>
                      <c:ptCount val="1"/>
                      <c:pt idx="0">
                        <c:v>total_time</c:v>
                      </c:pt>
                    </c:strCache>
                  </c:strRef>
                </c:tx>
                <c:spPr>
                  <a:ln w="28575" cap="rnd">
                    <a:solidFill>
                      <a:schemeClr val="dk1">
                        <a:tint val="985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Tabelle1!$B$2:$B$15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8.7229999999999981E-3</c:v>
                      </c:pt>
                      <c:pt idx="1">
                        <c:v>2.6039999999999997E-2</c:v>
                      </c:pt>
                      <c:pt idx="2">
                        <c:v>4.403E-2</c:v>
                      </c:pt>
                      <c:pt idx="3">
                        <c:v>0.13489999999999996</c:v>
                      </c:pt>
                      <c:pt idx="4">
                        <c:v>0.50929999999999997</c:v>
                      </c:pt>
                      <c:pt idx="5">
                        <c:v>0.69009999999999994</c:v>
                      </c:pt>
                      <c:pt idx="6">
                        <c:v>1.9430000000000001</c:v>
                      </c:pt>
                      <c:pt idx="7">
                        <c:v>5.282</c:v>
                      </c:pt>
                      <c:pt idx="8">
                        <c:v>6.3860000000000001</c:v>
                      </c:pt>
                      <c:pt idx="9">
                        <c:v>17.39</c:v>
                      </c:pt>
                      <c:pt idx="10">
                        <c:v>47.33</c:v>
                      </c:pt>
                      <c:pt idx="11">
                        <c:v>56.71</c:v>
                      </c:pt>
                      <c:pt idx="12">
                        <c:v>154.69999999999999</c:v>
                      </c:pt>
                      <c:pt idx="13">
                        <c:v>418.8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ED3E-4F42-AED5-0F60ED5881D7}"/>
                  </c:ext>
                </c:extLst>
              </c15:ser>
            </c15:filteredLineSeries>
          </c:ext>
        </c:extLst>
      </c:lineChart>
      <c:catAx>
        <c:axId val="35207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53621576"/>
        <c:crosses val="autoZero"/>
        <c:auto val="1"/>
        <c:lblAlgn val="ctr"/>
        <c:lblOffset val="100"/>
        <c:noMultiLvlLbl val="0"/>
      </c:catAx>
      <c:valAx>
        <c:axId val="353621576"/>
        <c:scaling>
          <c:logBase val="10"/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52074552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576261</xdr:colOff>
      <xdr:row>0</xdr:row>
      <xdr:rowOff>133349</xdr:rowOff>
    </xdr:from>
    <xdr:to>
      <xdr:col>19</xdr:col>
      <xdr:colOff>352424</xdr:colOff>
      <xdr:row>34</xdr:row>
      <xdr:rowOff>66674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7F791F4F-1170-4240-8FCA-966ED7EBC0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4" connectionId="15" xr16:uid="{F7D16E5A-AFF0-4DDB-BBDB-86863251E80A}" autoFormatId="16" applyNumberFormats="0" applyBorderFormats="0" applyFontFormats="0" applyPatternFormats="0" applyAlignmentFormats="0" applyWidthHeightFormats="0">
  <queryTableRefresh nextId="12">
    <queryTableFields count="11">
      <queryTableField id="1" name="step" tableColumnId="1"/>
      <queryTableField id="2" name="total_time" tableColumnId="2"/>
      <queryTableField id="3" name="work_time_min" tableColumnId="3"/>
      <queryTableField id="4" name="work_time_avg" tableColumnId="4"/>
      <queryTableField id="5" name="work_time_max" tableColumnId="5"/>
      <queryTableField id="6" name="prep_time_min" tableColumnId="6"/>
      <queryTableField id="7" name="prep_time_avg" tableColumnId="7"/>
      <queryTableField id="8" name="prep_time_max" tableColumnId="8"/>
      <queryTableField id="9" name="comm_time_min" tableColumnId="9"/>
      <queryTableField id="10" name="comm_time_avg" tableColumnId="10"/>
      <queryTableField id="11" name="comm_time_max" tableColumnId="11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5" connectionId="6" xr16:uid="{BFC366A6-089C-4AB9-A415-7716011A91C5}" autoFormatId="16" applyNumberFormats="0" applyBorderFormats="0" applyFontFormats="0" applyPatternFormats="0" applyAlignmentFormats="0" applyWidthHeightFormats="0">
  <queryTableRefresh nextId="12">
    <queryTableFields count="11">
      <queryTableField id="1" name="step" tableColumnId="1"/>
      <queryTableField id="2" name="total_time" tableColumnId="2"/>
      <queryTableField id="3" name="work_time_min" tableColumnId="3"/>
      <queryTableField id="4" name="work_time_avg" tableColumnId="4"/>
      <queryTableField id="5" name="work_time_max" tableColumnId="5"/>
      <queryTableField id="6" name="prep_time_min" tableColumnId="6"/>
      <queryTableField id="7" name="prep_time_avg" tableColumnId="7"/>
      <queryTableField id="8" name="prep_time_max" tableColumnId="8"/>
      <queryTableField id="9" name="comm_time_min" tableColumnId="9"/>
      <queryTableField id="10" name="comm_time_avg" tableColumnId="10"/>
      <queryTableField id="11" name="comm_time_max" tableColumnId="11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4" connectionId="5" xr16:uid="{65AC3AD8-0C6E-45AC-A12F-6B8C92BE23E9}" autoFormatId="16" applyNumberFormats="0" applyBorderFormats="0" applyFontFormats="0" applyPatternFormats="0" applyAlignmentFormats="0" applyWidthHeightFormats="0">
  <queryTableRefresh nextId="12">
    <queryTableFields count="11">
      <queryTableField id="1" name="step" tableColumnId="1"/>
      <queryTableField id="2" name="total_time" tableColumnId="2"/>
      <queryTableField id="3" name="work_time_min" tableColumnId="3"/>
      <queryTableField id="4" name="work_time_avg" tableColumnId="4"/>
      <queryTableField id="5" name="work_time_max" tableColumnId="5"/>
      <queryTableField id="6" name="prep_time_min" tableColumnId="6"/>
      <queryTableField id="7" name="prep_time_avg" tableColumnId="7"/>
      <queryTableField id="8" name="prep_time_max" tableColumnId="8"/>
      <queryTableField id="9" name="comm_time_min" tableColumnId="9"/>
      <queryTableField id="10" name="comm_time_avg" tableColumnId="10"/>
      <queryTableField id="11" name="comm_time_max" tableColumnId="11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3" connectionId="4" xr16:uid="{06B8A93C-CE3B-44D3-B395-9B1785061D6B}" autoFormatId="16" applyNumberFormats="0" applyBorderFormats="0" applyFontFormats="0" applyPatternFormats="0" applyAlignmentFormats="0" applyWidthHeightFormats="0">
  <queryTableRefresh nextId="12">
    <queryTableFields count="11">
      <queryTableField id="1" name="step" tableColumnId="1"/>
      <queryTableField id="2" name="total_time" tableColumnId="2"/>
      <queryTableField id="3" name="work_time_min" tableColumnId="3"/>
      <queryTableField id="4" name="work_time_avg" tableColumnId="4"/>
      <queryTableField id="5" name="work_time_max" tableColumnId="5"/>
      <queryTableField id="6" name="prep_time_min" tableColumnId="6"/>
      <queryTableField id="7" name="prep_time_avg" tableColumnId="7"/>
      <queryTableField id="8" name="prep_time_max" tableColumnId="8"/>
      <queryTableField id="9" name="comm_time_min" tableColumnId="9"/>
      <queryTableField id="10" name="comm_time_avg" tableColumnId="10"/>
      <queryTableField id="11" name="comm_time_max" tableColumnId="11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2" connectionId="2" xr16:uid="{71118083-ACD7-4109-9730-F324285C9E9A}" autoFormatId="16" applyNumberFormats="0" applyBorderFormats="0" applyFontFormats="0" applyPatternFormats="0" applyAlignmentFormats="0" applyWidthHeightFormats="0">
  <queryTableRefresh nextId="12">
    <queryTableFields count="11">
      <queryTableField id="1" name="step" tableColumnId="1"/>
      <queryTableField id="2" name="total_time" tableColumnId="2"/>
      <queryTableField id="3" name="work_time_min" tableColumnId="3"/>
      <queryTableField id="4" name="work_time_avg" tableColumnId="4"/>
      <queryTableField id="5" name="work_time_max" tableColumnId="5"/>
      <queryTableField id="6" name="prep_time_min" tableColumnId="6"/>
      <queryTableField id="7" name="prep_time_avg" tableColumnId="7"/>
      <queryTableField id="8" name="prep_time_max" tableColumnId="8"/>
      <queryTableField id="9" name="comm_time_min" tableColumnId="9"/>
      <queryTableField id="10" name="comm_time_avg" tableColumnId="10"/>
      <queryTableField id="11" name="comm_time_max" tableColumnId="11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" xr16:uid="{CC1747B4-61DE-4B1E-8C74-49772E155A6A}" autoFormatId="16" applyNumberFormats="0" applyBorderFormats="0" applyFontFormats="0" applyPatternFormats="0" applyAlignmentFormats="0" applyWidthHeightFormats="0">
  <queryTableRefresh nextId="12">
    <queryTableFields count="11">
      <queryTableField id="1" name="step" tableColumnId="1"/>
      <queryTableField id="2" name="total_time" tableColumnId="2"/>
      <queryTableField id="3" name="work_time_min" tableColumnId="3"/>
      <queryTableField id="4" name="work_time_avg" tableColumnId="4"/>
      <queryTableField id="5" name="work_time_max" tableColumnId="5"/>
      <queryTableField id="6" name="prep_time_min" tableColumnId="6"/>
      <queryTableField id="7" name="prep_time_avg" tableColumnId="7"/>
      <queryTableField id="8" name="prep_time_max" tableColumnId="8"/>
      <queryTableField id="9" name="comm_time_min" tableColumnId="9"/>
      <queryTableField id="10" name="comm_time_avg" tableColumnId="10"/>
      <queryTableField id="11" name="comm_time_max" tableColumnId="1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3" connectionId="14" xr16:uid="{21818380-D867-49E5-BE91-BDF20ACF994F}" autoFormatId="16" applyNumberFormats="0" applyBorderFormats="0" applyFontFormats="0" applyPatternFormats="0" applyAlignmentFormats="0" applyWidthHeightFormats="0">
  <queryTableRefresh nextId="12">
    <queryTableFields count="11">
      <queryTableField id="1" name="step" tableColumnId="1"/>
      <queryTableField id="2" name="total_time" tableColumnId="2"/>
      <queryTableField id="3" name="work_time_min" tableColumnId="3"/>
      <queryTableField id="4" name="work_time_avg" tableColumnId="4"/>
      <queryTableField id="5" name="work_time_max" tableColumnId="5"/>
      <queryTableField id="6" name="prep_time_min" tableColumnId="6"/>
      <queryTableField id="7" name="prep_time_avg" tableColumnId="7"/>
      <queryTableField id="8" name="prep_time_max" tableColumnId="8"/>
      <queryTableField id="9" name="comm_time_min" tableColumnId="9"/>
      <queryTableField id="10" name="comm_time_avg" tableColumnId="10"/>
      <queryTableField id="11" name="comm_time_max" tableColumnId="11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2" connectionId="13" xr16:uid="{3F8571AF-E42B-4865-AFD6-2DDBD40797A5}" autoFormatId="16" applyNumberFormats="0" applyBorderFormats="0" applyFontFormats="0" applyPatternFormats="0" applyAlignmentFormats="0" applyWidthHeightFormats="0">
  <queryTableRefresh nextId="12">
    <queryTableFields count="11">
      <queryTableField id="1" name="step" tableColumnId="1"/>
      <queryTableField id="2" name="total_time" tableColumnId="2"/>
      <queryTableField id="3" name="work_time_min" tableColumnId="3"/>
      <queryTableField id="4" name="work_time_avg" tableColumnId="4"/>
      <queryTableField id="5" name="work_time_max" tableColumnId="5"/>
      <queryTableField id="6" name="prep_time_min" tableColumnId="6"/>
      <queryTableField id="7" name="prep_time_avg" tableColumnId="7"/>
      <queryTableField id="8" name="prep_time_max" tableColumnId="8"/>
      <queryTableField id="9" name="comm_time_min" tableColumnId="9"/>
      <queryTableField id="10" name="comm_time_avg" tableColumnId="10"/>
      <queryTableField id="11" name="comm_time_max" tableColumnId="11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1" connectionId="12" xr16:uid="{67EC0AE1-10BF-4D27-89D8-821822A822EA}" autoFormatId="16" applyNumberFormats="0" applyBorderFormats="0" applyFontFormats="0" applyPatternFormats="0" applyAlignmentFormats="0" applyWidthHeightFormats="0">
  <queryTableRefresh nextId="12">
    <queryTableFields count="11">
      <queryTableField id="1" name="step" tableColumnId="1"/>
      <queryTableField id="2" name="total_time" tableColumnId="2"/>
      <queryTableField id="3" name="work_time_min" tableColumnId="3"/>
      <queryTableField id="4" name="work_time_avg" tableColumnId="4"/>
      <queryTableField id="5" name="work_time_max" tableColumnId="5"/>
      <queryTableField id="6" name="prep_time_min" tableColumnId="6"/>
      <queryTableField id="7" name="prep_time_avg" tableColumnId="7"/>
      <queryTableField id="8" name="prep_time_max" tableColumnId="8"/>
      <queryTableField id="9" name="comm_time_min" tableColumnId="9"/>
      <queryTableField id="10" name="comm_time_avg" tableColumnId="10"/>
      <queryTableField id="11" name="comm_time_max" tableColumnId="11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0" connectionId="11" xr16:uid="{06D503F9-0A48-423F-926A-F2CD6D9573E4}" autoFormatId="16" applyNumberFormats="0" applyBorderFormats="0" applyFontFormats="0" applyPatternFormats="0" applyAlignmentFormats="0" applyWidthHeightFormats="0">
  <queryTableRefresh nextId="12">
    <queryTableFields count="11">
      <queryTableField id="1" name="step" tableColumnId="1"/>
      <queryTableField id="2" name="total_time" tableColumnId="2"/>
      <queryTableField id="3" name="work_time_min" tableColumnId="3"/>
      <queryTableField id="4" name="work_time_avg" tableColumnId="4"/>
      <queryTableField id="5" name="work_time_max" tableColumnId="5"/>
      <queryTableField id="6" name="prep_time_min" tableColumnId="6"/>
      <queryTableField id="7" name="prep_time_avg" tableColumnId="7"/>
      <queryTableField id="8" name="prep_time_max" tableColumnId="8"/>
      <queryTableField id="9" name="comm_time_min" tableColumnId="9"/>
      <queryTableField id="10" name="comm_time_avg" tableColumnId="10"/>
      <queryTableField id="11" name="comm_time_max" tableColumnId="11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9" connectionId="10" xr16:uid="{E99C6A41-A4AB-4595-BA6E-4583246FE0F5}" autoFormatId="16" applyNumberFormats="0" applyBorderFormats="0" applyFontFormats="0" applyPatternFormats="0" applyAlignmentFormats="0" applyWidthHeightFormats="0">
  <queryTableRefresh nextId="12">
    <queryTableFields count="11">
      <queryTableField id="1" name="step" tableColumnId="1"/>
      <queryTableField id="2" name="total_time" tableColumnId="2"/>
      <queryTableField id="3" name="work_time_min" tableColumnId="3"/>
      <queryTableField id="4" name="work_time_avg" tableColumnId="4"/>
      <queryTableField id="5" name="work_time_max" tableColumnId="5"/>
      <queryTableField id="6" name="prep_time_min" tableColumnId="6"/>
      <queryTableField id="7" name="prep_time_avg" tableColumnId="7"/>
      <queryTableField id="8" name="prep_time_max" tableColumnId="8"/>
      <queryTableField id="9" name="comm_time_min" tableColumnId="9"/>
      <queryTableField id="10" name="comm_time_avg" tableColumnId="10"/>
      <queryTableField id="11" name="comm_time_max" tableColumnId="11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8" connectionId="9" xr16:uid="{E88F4405-2BC4-400A-8611-A7FDB04A54CF}" autoFormatId="16" applyNumberFormats="0" applyBorderFormats="0" applyFontFormats="0" applyPatternFormats="0" applyAlignmentFormats="0" applyWidthHeightFormats="0">
  <queryTableRefresh nextId="12">
    <queryTableFields count="11">
      <queryTableField id="1" name="step" tableColumnId="1"/>
      <queryTableField id="2" name="total_time" tableColumnId="2"/>
      <queryTableField id="3" name="work_time_min" tableColumnId="3"/>
      <queryTableField id="4" name="work_time_avg" tableColumnId="4"/>
      <queryTableField id="5" name="work_time_max" tableColumnId="5"/>
      <queryTableField id="6" name="prep_time_min" tableColumnId="6"/>
      <queryTableField id="7" name="prep_time_avg" tableColumnId="7"/>
      <queryTableField id="8" name="prep_time_max" tableColumnId="8"/>
      <queryTableField id="9" name="comm_time_min" tableColumnId="9"/>
      <queryTableField id="10" name="comm_time_avg" tableColumnId="10"/>
      <queryTableField id="11" name="comm_time_max" tableColumnId="11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7" connectionId="8" xr16:uid="{4B153DBB-9D76-4046-A237-FA70A6185CD9}" autoFormatId="16" applyNumberFormats="0" applyBorderFormats="0" applyFontFormats="0" applyPatternFormats="0" applyAlignmentFormats="0" applyWidthHeightFormats="0">
  <queryTableRefresh nextId="12">
    <queryTableFields count="11">
      <queryTableField id="1" name="step" tableColumnId="1"/>
      <queryTableField id="2" name="total_time" tableColumnId="2"/>
      <queryTableField id="3" name="work_time_min" tableColumnId="3"/>
      <queryTableField id="4" name="work_time_avg" tableColumnId="4"/>
      <queryTableField id="5" name="work_time_max" tableColumnId="5"/>
      <queryTableField id="6" name="prep_time_min" tableColumnId="6"/>
      <queryTableField id="7" name="prep_time_avg" tableColumnId="7"/>
      <queryTableField id="8" name="prep_time_max" tableColumnId="8"/>
      <queryTableField id="9" name="comm_time_min" tableColumnId="9"/>
      <queryTableField id="10" name="comm_time_avg" tableColumnId="10"/>
      <queryTableField id="11" name="comm_time_max" tableColumnId="11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6" connectionId="7" xr16:uid="{93A654BF-6696-4E60-A611-52E7F038D725}" autoFormatId="16" applyNumberFormats="0" applyBorderFormats="0" applyFontFormats="0" applyPatternFormats="0" applyAlignmentFormats="0" applyWidthHeightFormats="0">
  <queryTableRefresh nextId="12">
    <queryTableFields count="11">
      <queryTableField id="1" name="step" tableColumnId="1"/>
      <queryTableField id="2" name="total_time" tableColumnId="2"/>
      <queryTableField id="3" name="work_time_min" tableColumnId="3"/>
      <queryTableField id="4" name="work_time_avg" tableColumnId="4"/>
      <queryTableField id="5" name="work_time_max" tableColumnId="5"/>
      <queryTableField id="6" name="prep_time_min" tableColumnId="6"/>
      <queryTableField id="7" name="prep_time_avg" tableColumnId="7"/>
      <queryTableField id="8" name="prep_time_max" tableColumnId="8"/>
      <queryTableField id="9" name="comm_time_min" tableColumnId="9"/>
      <queryTableField id="10" name="comm_time_avg" tableColumnId="10"/>
      <queryTableField id="11" name="comm_time_max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A5FC7557-9915-4853-BED4-1CE113C19752}" name="_grav_1_23" displayName="_grav_1_23" ref="A1:K12" tableType="queryTable" totalsRowCount="1">
  <autoFilter ref="A1:K11" xr:uid="{6B683EA3-9DCB-497A-BB6E-5B5167A02AC3}"/>
  <tableColumns count="11">
    <tableColumn id="1" xr3:uid="{C6E39160-78C7-42AE-8459-5FFCB0409EB4}" uniqueName="1" name="step" totalsRowLabel="Ergebnis" queryTableFieldId="1"/>
    <tableColumn id="2" xr3:uid="{861FD380-7668-42A1-B3BA-5D89BB9491B6}" uniqueName="2" name="total_time" totalsRowFunction="average" queryTableFieldId="2"/>
    <tableColumn id="3" xr3:uid="{222DAF84-07E1-4E2B-BFC4-E1A1ED18CAFE}" uniqueName="3" name="work_time_min" queryTableFieldId="3"/>
    <tableColumn id="4" xr3:uid="{7D78804D-911F-40E1-B74C-62443F5E1920}" uniqueName="4" name="work_time_avg" totalsRowFunction="average" queryTableFieldId="4"/>
    <tableColumn id="5" xr3:uid="{63EB2CF6-0AF5-4F00-9223-CAAEE6E29480}" uniqueName="5" name="work_time_max" queryTableFieldId="5"/>
    <tableColumn id="6" xr3:uid="{21CE7BCF-7B38-477E-991D-89540F1F2110}" uniqueName="6" name="prep_time_min" queryTableFieldId="6"/>
    <tableColumn id="7" xr3:uid="{9EC30B69-ED49-4F72-A21E-96B2F13483A2}" uniqueName="7" name="prep_time_avg" totalsRowFunction="average" queryTableFieldId="7"/>
    <tableColumn id="8" xr3:uid="{ED63BA1E-93C8-4258-805D-DB0269E27346}" uniqueName="8" name="prep_time_max" queryTableFieldId="8"/>
    <tableColumn id="9" xr3:uid="{B80F44B4-42CB-4F8D-B554-62BC7B4EC414}" uniqueName="9" name="comm_time_min" queryTableFieldId="9"/>
    <tableColumn id="10" xr3:uid="{1F565D4D-03B7-4631-8A04-5673AC4BAA2E}" uniqueName="10" name="comm_time_avg" totalsRowFunction="average" queryTableFieldId="10"/>
    <tableColumn id="11" xr3:uid="{0A7207BF-099E-4EF2-9E66-26398635CD12}" uniqueName="11" name="comm_time_max" queryTableFieldId="11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477A795-D10E-4822-8BC9-945FC694155A}" name="_grav_1_14" displayName="_grav_1_14" ref="A1:K12" tableType="queryTable" totalsRowCount="1">
  <autoFilter ref="A1:K11" xr:uid="{5A507FF2-047E-4426-AC0B-55344E8D455A}"/>
  <tableColumns count="11">
    <tableColumn id="1" xr3:uid="{94D58C12-75E4-40F4-B3E9-931E4DF1F0AF}" uniqueName="1" name="step" totalsRowLabel="Ergebnis" queryTableFieldId="1"/>
    <tableColumn id="2" xr3:uid="{56450B44-07CA-40B2-9A24-D76A08D6C741}" uniqueName="2" name="total_time" totalsRowFunction="average" queryTableFieldId="2"/>
    <tableColumn id="3" xr3:uid="{0DAE08C6-9797-4DA6-8657-6F5277815E05}" uniqueName="3" name="work_time_min" queryTableFieldId="3"/>
    <tableColumn id="4" xr3:uid="{3C67DE05-2F50-48CB-A8A2-9D754BB2937B}" uniqueName="4" name="work_time_avg" totalsRowFunction="average" queryTableFieldId="4"/>
    <tableColumn id="5" xr3:uid="{63F4E47A-D927-49E8-962D-50511AC904B3}" uniqueName="5" name="work_time_max" queryTableFieldId="5"/>
    <tableColumn id="6" xr3:uid="{3F7EE498-E264-4D11-A763-2A625E5663DC}" uniqueName="6" name="prep_time_min" queryTableFieldId="6"/>
    <tableColumn id="7" xr3:uid="{1B8EA09F-4DE6-476C-B690-D85D8AA4F06C}" uniqueName="7" name="prep_time_avg" totalsRowFunction="average" queryTableFieldId="7"/>
    <tableColumn id="8" xr3:uid="{70BDA7D7-3A88-4B0C-8176-D30F21D63836}" uniqueName="8" name="prep_time_max" queryTableFieldId="8"/>
    <tableColumn id="9" xr3:uid="{5518F5FE-B71C-4716-8516-71A7CB95958E}" uniqueName="9" name="comm_time_min" queryTableFieldId="9"/>
    <tableColumn id="10" xr3:uid="{014F8CCE-991D-495E-AE04-1B1F114920BA}" uniqueName="10" name="comm_time_avg" totalsRowFunction="average" queryTableFieldId="10"/>
    <tableColumn id="11" xr3:uid="{4FE0DBED-7B78-47D1-BBCD-22533C53DFB3}" uniqueName="11" name="comm_time_max" queryTableFieldId="11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5B6C35C-4626-4D2E-98D1-479477472459}" name="_grav_1_13" displayName="_grav_1_13" ref="A1:K12" tableType="queryTable" totalsRowCount="1">
  <autoFilter ref="A1:K11" xr:uid="{930D1D41-E862-48BD-8704-830859744B04}"/>
  <tableColumns count="11">
    <tableColumn id="1" xr3:uid="{853EC208-53A6-471C-8BD6-E925D22767A0}" uniqueName="1" name="step" totalsRowLabel="Ergebnis" queryTableFieldId="1"/>
    <tableColumn id="2" xr3:uid="{15AA74C6-66B9-4294-9596-A4DE93BC4C61}" uniqueName="2" name="total_time" totalsRowFunction="average" queryTableFieldId="2"/>
    <tableColumn id="3" xr3:uid="{2895142D-01FC-41B9-AFCF-D5FB004A2532}" uniqueName="3" name="work_time_min" queryTableFieldId="3"/>
    <tableColumn id="4" xr3:uid="{FA340F21-2547-4DDE-8170-8D7232069648}" uniqueName="4" name="work_time_avg" totalsRowFunction="average" queryTableFieldId="4"/>
    <tableColumn id="5" xr3:uid="{35DC0815-DF6D-4A0B-8F0C-90754CDE07B0}" uniqueName="5" name="work_time_max" queryTableFieldId="5"/>
    <tableColumn id="6" xr3:uid="{04D5F0AB-11EA-42C6-B5E9-09B211AEBF48}" uniqueName="6" name="prep_time_min" queryTableFieldId="6"/>
    <tableColumn id="7" xr3:uid="{38616C9B-3CA2-4107-B576-64C36373ADCC}" uniqueName="7" name="prep_time_avg" totalsRowFunction="average" queryTableFieldId="7"/>
    <tableColumn id="8" xr3:uid="{DE62BFDD-65ED-4D4B-89FB-9FD55AF27431}" uniqueName="8" name="prep_time_max" queryTableFieldId="8"/>
    <tableColumn id="9" xr3:uid="{05210A7F-2685-4514-9DD8-101122B8A144}" uniqueName="9" name="comm_time_min" queryTableFieldId="9"/>
    <tableColumn id="10" xr3:uid="{5E334A41-95BE-450F-904F-C7FB6785DE62}" uniqueName="10" name="comm_time_avg" totalsRowFunction="average" queryTableFieldId="10"/>
    <tableColumn id="11" xr3:uid="{68600181-C823-4FAE-BC57-E78C5BC8134A}" uniqueName="11" name="comm_time_max" queryTableFieldId="11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C557E52-F3CE-4307-95AB-F084DE22D919}" name="_grav_1_12" displayName="_grav_1_12" ref="A1:K12" tableType="queryTable" totalsRowCount="1">
  <autoFilter ref="A1:K11" xr:uid="{75148251-039E-44AD-A9F9-180BA490FD61}"/>
  <tableColumns count="11">
    <tableColumn id="1" xr3:uid="{62EB63A8-A1F6-488E-86DC-B9939D21CBA1}" uniqueName="1" name="step" totalsRowLabel="Ergebnis" queryTableFieldId="1"/>
    <tableColumn id="2" xr3:uid="{151F586C-2748-499C-9D41-FE0CF12B2B92}" uniqueName="2" name="total_time" totalsRowFunction="average" queryTableFieldId="2"/>
    <tableColumn id="3" xr3:uid="{C9A6180E-5C97-492B-96B0-D51A50CC8B94}" uniqueName="3" name="work_time_min" queryTableFieldId="3"/>
    <tableColumn id="4" xr3:uid="{40B81A08-9868-4023-AD6C-AA4C78B5C7D9}" uniqueName="4" name="work_time_avg" totalsRowFunction="average" queryTableFieldId="4"/>
    <tableColumn id="5" xr3:uid="{D882817C-DE94-4C2E-8192-04CA4CD1B332}" uniqueName="5" name="work_time_max" queryTableFieldId="5"/>
    <tableColumn id="6" xr3:uid="{6C51651D-F375-4F50-93EC-91ADF467D8EC}" uniqueName="6" name="prep_time_min" queryTableFieldId="6"/>
    <tableColumn id="7" xr3:uid="{22CD91C5-C271-462D-966F-6759CFDCC6AB}" uniqueName="7" name="prep_time_avg" totalsRowFunction="average" queryTableFieldId="7"/>
    <tableColumn id="8" xr3:uid="{44F22216-36A2-445D-ACC4-3AB7E2590DEA}" uniqueName="8" name="prep_time_max" queryTableFieldId="8"/>
    <tableColumn id="9" xr3:uid="{871F6CDE-0772-44F9-9CB3-0FE88E8E6049}" uniqueName="9" name="comm_time_min" queryTableFieldId="9"/>
    <tableColumn id="10" xr3:uid="{69D642B5-88CE-46CA-B810-6248C800296F}" uniqueName="10" name="comm_time_avg" totalsRowFunction="average" queryTableFieldId="10"/>
    <tableColumn id="11" xr3:uid="{8781A923-CF29-4B6E-B189-E148147E71FB}" uniqueName="11" name="comm_time_max" queryTableFieldId="11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40DFC31-DE21-48DA-B02B-98A3BF80E74A}" name="_grav_1_11" displayName="_grav_1_11" ref="A1:K12" tableType="queryTable" totalsRowCount="1">
  <autoFilter ref="A1:K11" xr:uid="{1349F27B-0918-4F18-BE63-609CB2983BA5}"/>
  <tableColumns count="11">
    <tableColumn id="1" xr3:uid="{7955F5F6-9333-4A8D-8E4D-513E207A3EF0}" uniqueName="1" name="step" totalsRowLabel="Ergebnis" queryTableFieldId="1"/>
    <tableColumn id="2" xr3:uid="{3FDF8797-F594-41FF-B71A-15078108F4AA}" uniqueName="2" name="total_time" totalsRowFunction="average" queryTableFieldId="2"/>
    <tableColumn id="3" xr3:uid="{13073977-928F-4089-A137-BEB8B6C57C4E}" uniqueName="3" name="work_time_min" queryTableFieldId="3"/>
    <tableColumn id="4" xr3:uid="{A82D15AD-CB05-4805-90B3-01DCE352ACA8}" uniqueName="4" name="work_time_avg" totalsRowFunction="average" queryTableFieldId="4"/>
    <tableColumn id="5" xr3:uid="{896BFD03-131E-4C3E-837C-F33AEDD768E3}" uniqueName="5" name="work_time_max" queryTableFieldId="5"/>
    <tableColumn id="6" xr3:uid="{96F67D92-4CCF-4F73-A623-DD806AB59D30}" uniqueName="6" name="prep_time_min" queryTableFieldId="6"/>
    <tableColumn id="7" xr3:uid="{C06E73E8-2E0A-458D-AEF1-EF34E9EE280B}" uniqueName="7" name="prep_time_avg" totalsRowFunction="average" queryTableFieldId="7"/>
    <tableColumn id="8" xr3:uid="{D2DCAB48-96F7-4C03-BBCC-9DEC88181756}" uniqueName="8" name="prep_time_max" queryTableFieldId="8"/>
    <tableColumn id="9" xr3:uid="{FD010C3A-A9FC-47A3-A730-921D6294DFB1}" uniqueName="9" name="comm_time_min" queryTableFieldId="9"/>
    <tableColumn id="10" xr3:uid="{1CE9A579-DB1D-4BF6-9BF2-32EBFD5DAD30}" uniqueName="10" name="comm_time_avg" totalsRowFunction="average" queryTableFieldId="10"/>
    <tableColumn id="11" xr3:uid="{E1620C7A-B1E9-4801-B87D-160D9B2BE6D8}" uniqueName="11" name="comm_time_max" queryTableFieldId="11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4965EC5-E6FA-4706-AA59-CB20BBFC0BDA}" name="_grav_1_10" displayName="_grav_1_10" ref="A1:K12" tableType="queryTable" totalsRowCount="1">
  <autoFilter ref="A1:K11" xr:uid="{717659A6-5386-4B43-9B8D-DE83C6DA40A3}"/>
  <tableColumns count="11">
    <tableColumn id="1" xr3:uid="{5C25A3DF-A7B1-4B4E-87F3-7525B87B86B6}" uniqueName="1" name="step" totalsRowLabel="Ergebnis" queryTableFieldId="1"/>
    <tableColumn id="2" xr3:uid="{5A821D74-04EA-42E6-9541-4EA3D3F9DB90}" uniqueName="2" name="total_time" totalsRowFunction="average" queryTableFieldId="2"/>
    <tableColumn id="3" xr3:uid="{0F34A024-53E2-4F70-83EB-5EED97D77983}" uniqueName="3" name="work_time_min" queryTableFieldId="3"/>
    <tableColumn id="4" xr3:uid="{8F57BC27-EB52-4409-94A8-2E9F58A9C76F}" uniqueName="4" name="work_time_avg" totalsRowFunction="average" queryTableFieldId="4"/>
    <tableColumn id="5" xr3:uid="{FBFE36E5-FD3A-442D-BCD0-E4DE239F3E90}" uniqueName="5" name="work_time_max" queryTableFieldId="5"/>
    <tableColumn id="6" xr3:uid="{8E63099F-E6A4-4965-9E9E-8C0A15C78356}" uniqueName="6" name="prep_time_min" queryTableFieldId="6"/>
    <tableColumn id="7" xr3:uid="{71A4A374-ECAF-4413-BF69-BB2E43D3CC15}" uniqueName="7" name="prep_time_avg" totalsRowFunction="average" queryTableFieldId="7"/>
    <tableColumn id="8" xr3:uid="{FCA4DBB3-5D35-4B5D-8C99-D66F5079BB6D}" uniqueName="8" name="prep_time_max" queryTableFieldId="8"/>
    <tableColumn id="9" xr3:uid="{7391161D-5EEE-47CF-AC88-96605120626C}" uniqueName="9" name="comm_time_min" queryTableFieldId="9"/>
    <tableColumn id="10" xr3:uid="{C9644524-5E16-40D0-A37C-821EB15513E6}" uniqueName="10" name="comm_time_avg" totalsRowFunction="average" queryTableFieldId="10"/>
    <tableColumn id="11" xr3:uid="{70A47525-8623-40C8-B0F1-B2082EC9112B}" uniqueName="11" name="comm_time_max" queryTableFieldId="11"/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F2C3E547-96CA-4385-957B-DE200860B111}" name="Tabelle17" displayName="Tabelle17" ref="A1:G16" totalsRowCount="1">
  <autoFilter ref="A1:G15" xr:uid="{4F7EA371-B1B2-4173-A8DC-687F06EBD088}"/>
  <tableColumns count="7">
    <tableColumn id="5" xr3:uid="{DD3DF749-69D2-435E-8F6C-FFA9EBCEF737}" name="elements" totalsRowLabel="Ergebnis" dataDxfId="2">
      <calculatedColumnFormula>POWER(2,A18)</calculatedColumnFormula>
    </tableColumn>
    <tableColumn id="1" xr3:uid="{19549ED4-77B7-4379-A0CC-71B4FAFE583C}" name="total_time"/>
    <tableColumn id="2" xr3:uid="{01652A69-7F15-4AB9-B1ED-FC3308A96AE3}" name="work_time_avg"/>
    <tableColumn id="3" xr3:uid="{6C9D533A-8A83-4B98-B24F-5D8673BE70BB}" name="prep_time_avg"/>
    <tableColumn id="4" xr3:uid="{A9E842A4-E28C-48E6-A3F4-5736ECD9EB07}" name="comm_time_avg"/>
    <tableColumn id="6" xr3:uid="{6CCE5E20-DBD5-4AC2-84EE-096F89A15BED}" name="growth" totalsRowFunction="average" dataDxfId="1">
      <calculatedColumnFormula>Tabelle17[[#This Row],[total_time]]/B1</calculatedColumnFormula>
    </tableColumn>
    <tableColumn id="7" xr3:uid="{403ACA78-DADC-463C-9B42-D55C9F530B6A}" name="Spalte1" dataDxfId="0">
      <calculatedColumnFormula>Tabelle17[[#This Row],[total_time]]/Tabelle17[[#This Row],[elements]]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10C7C5BC-E632-4FBF-AEAB-8ACABC96D5AD}" name="_grav_1_22" displayName="_grav_1_22" ref="A1:K12" tableType="queryTable" totalsRowCount="1">
  <autoFilter ref="A1:K11" xr:uid="{F442EB08-C255-4B84-9839-12D1BC2911D2}"/>
  <tableColumns count="11">
    <tableColumn id="1" xr3:uid="{D0DC24F8-AE41-4D5F-8A77-C5AC895006F0}" uniqueName="1" name="step" totalsRowLabel="Ergebnis" queryTableFieldId="1"/>
    <tableColumn id="2" xr3:uid="{A197336D-F616-4804-9DED-75F94359026A}" uniqueName="2" name="total_time" totalsRowFunction="average" queryTableFieldId="2"/>
    <tableColumn id="3" xr3:uid="{46012139-BA53-4534-A643-386078BF747F}" uniqueName="3" name="work_time_min" queryTableFieldId="3"/>
    <tableColumn id="4" xr3:uid="{4DB1FFE4-C724-4A64-AD02-49BFDB2372C2}" uniqueName="4" name="work_time_avg" totalsRowFunction="average" queryTableFieldId="4"/>
    <tableColumn id="5" xr3:uid="{F0960C74-0410-4FF3-8113-3E79D491E6F0}" uniqueName="5" name="work_time_max" queryTableFieldId="5"/>
    <tableColumn id="6" xr3:uid="{02440258-82EC-4FB3-8CBA-5A70B5E036B6}" uniqueName="6" name="prep_time_min" queryTableFieldId="6"/>
    <tableColumn id="7" xr3:uid="{99D3CE18-2192-4067-B033-604D007F0631}" uniqueName="7" name="prep_time_avg" totalsRowFunction="average" queryTableFieldId="7"/>
    <tableColumn id="8" xr3:uid="{75C5D83D-3220-4E6C-B4AC-F15F475B4D6E}" uniqueName="8" name="prep_time_max" queryTableFieldId="8"/>
    <tableColumn id="9" xr3:uid="{E3AD1C4B-49D3-4F58-B21F-CF59C9C5F87B}" uniqueName="9" name="comm_time_min" queryTableFieldId="9"/>
    <tableColumn id="10" xr3:uid="{DAB70C48-C7A3-4420-93EC-9DCFDB8127D2}" uniqueName="10" name="comm_time_avg" totalsRowFunction="average" queryTableFieldId="10"/>
    <tableColumn id="11" xr3:uid="{E00F59A9-E781-4D99-8614-E385CFF714D8}" uniqueName="11" name="comm_time_max" queryTableFieldId="11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CB043419-0766-4F54-8676-5ABE0794E4C3}" name="_grav_1_21" displayName="_grav_1_21" ref="A1:K12" tableType="queryTable" totalsRowCount="1">
  <autoFilter ref="A1:K11" xr:uid="{610FF070-DE7F-428F-90C6-D97B8B0B28A5}"/>
  <tableColumns count="11">
    <tableColumn id="1" xr3:uid="{CB1B9F26-5F50-4F1F-B21E-DF5543E0DE74}" uniqueName="1" name="step" totalsRowLabel="Ergebnis" queryTableFieldId="1"/>
    <tableColumn id="2" xr3:uid="{17DBF837-717F-4DD6-AF86-6CE35BF44D22}" uniqueName="2" name="total_time" totalsRowFunction="average" queryTableFieldId="2"/>
    <tableColumn id="3" xr3:uid="{38269E68-E6D2-435E-B6AD-C1275CF79452}" uniqueName="3" name="work_time_min" queryTableFieldId="3"/>
    <tableColumn id="4" xr3:uid="{6E527B7C-D4B4-46A3-A600-693B7DE522CF}" uniqueName="4" name="work_time_avg" totalsRowFunction="average" queryTableFieldId="4"/>
    <tableColumn id="5" xr3:uid="{5D9F1423-8841-4C2D-8A1D-7D3ED0632274}" uniqueName="5" name="work_time_max" queryTableFieldId="5"/>
    <tableColumn id="6" xr3:uid="{94E0E248-6D03-446D-A6AF-CDFB54C6E8D7}" uniqueName="6" name="prep_time_min" queryTableFieldId="6"/>
    <tableColumn id="7" xr3:uid="{148AD0B4-BB21-450F-A75F-C2DC4C04C2F3}" uniqueName="7" name="prep_time_avg" totalsRowFunction="average" queryTableFieldId="7"/>
    <tableColumn id="8" xr3:uid="{6A309195-6AFA-4EA5-9100-9F812D5B1627}" uniqueName="8" name="prep_time_max" queryTableFieldId="8"/>
    <tableColumn id="9" xr3:uid="{CBE4F3D0-9EE8-4883-8014-060887527628}" uniqueName="9" name="comm_time_min" queryTableFieldId="9"/>
    <tableColumn id="10" xr3:uid="{DC774AB8-6D30-4BCD-9353-AF1D16D5FE66}" uniqueName="10" name="comm_time_avg" totalsRowFunction="average" queryTableFieldId="10"/>
    <tableColumn id="11" xr3:uid="{7664832A-1B18-4E22-A757-63E850339AEA}" uniqueName="11" name="comm_time_max" queryTableFieldId="1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35D92239-9A87-4608-99F7-73B84B3814F8}" name="_grav_1_20" displayName="_grav_1_20" ref="A1:K12" tableType="queryTable" totalsRowCount="1">
  <autoFilter ref="A1:K11" xr:uid="{E7061464-A605-47D0-9C6F-3CA78689D2B8}"/>
  <tableColumns count="11">
    <tableColumn id="1" xr3:uid="{D048C7CF-9430-4859-9786-6E1143EB4BD1}" uniqueName="1" name="step" totalsRowLabel="Ergebnis" queryTableFieldId="1"/>
    <tableColumn id="2" xr3:uid="{2C7BC01B-4A6B-4976-9894-5AB4C5A9206D}" uniqueName="2" name="total_time" totalsRowFunction="average" queryTableFieldId="2"/>
    <tableColumn id="3" xr3:uid="{C9855829-745D-40A9-A4E7-ED03CDBC2350}" uniqueName="3" name="work_time_min" queryTableFieldId="3"/>
    <tableColumn id="4" xr3:uid="{BB34EA87-E249-449F-AE5D-5675AB84FF7D}" uniqueName="4" name="work_time_avg" totalsRowFunction="average" queryTableFieldId="4"/>
    <tableColumn id="5" xr3:uid="{494FCFF2-CB43-41A7-A968-1F80558D964F}" uniqueName="5" name="work_time_max" queryTableFieldId="5"/>
    <tableColumn id="6" xr3:uid="{F4E983AC-BF11-4E70-B1F1-2D569F73641D}" uniqueName="6" name="prep_time_min" queryTableFieldId="6"/>
    <tableColumn id="7" xr3:uid="{541AD9A1-7A04-44B2-A238-38E66B2C3CD3}" uniqueName="7" name="prep_time_avg" totalsRowFunction="average" queryTableFieldId="7"/>
    <tableColumn id="8" xr3:uid="{FC560A8E-0010-40A7-9060-D83E78B96479}" uniqueName="8" name="prep_time_max" queryTableFieldId="8"/>
    <tableColumn id="9" xr3:uid="{311AEE18-E229-447B-A4C3-CAB5555F3FFB}" uniqueName="9" name="comm_time_min" queryTableFieldId="9"/>
    <tableColumn id="10" xr3:uid="{63D18953-20D6-42CA-B9D7-CF0132FBB80B}" uniqueName="10" name="comm_time_avg" totalsRowFunction="average" queryTableFieldId="10"/>
    <tableColumn id="11" xr3:uid="{415A9155-3399-4628-B69A-4F3D96B1B6F2}" uniqueName="11" name="comm_time_max" queryTableFieldId="11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CDCF1915-F1BA-4CFC-AEC8-BC1E7AD01897}" name="_grav_1_19" displayName="_grav_1_19" ref="A1:K12" tableType="queryTable" totalsRowCount="1">
  <autoFilter ref="A1:K11" xr:uid="{4CC2E635-09F2-449F-B225-03A91515F298}"/>
  <tableColumns count="11">
    <tableColumn id="1" xr3:uid="{5F0A24AA-074A-4230-B14A-3EF5A87C0FDA}" uniqueName="1" name="step" totalsRowLabel="Ergebnis" queryTableFieldId="1"/>
    <tableColumn id="2" xr3:uid="{CC743071-3028-4836-BCFB-3E3CF567C3B4}" uniqueName="2" name="total_time" totalsRowFunction="average" queryTableFieldId="2"/>
    <tableColumn id="3" xr3:uid="{30A51905-476E-4EBD-A808-1EA5BA921499}" uniqueName="3" name="work_time_min" queryTableFieldId="3"/>
    <tableColumn id="4" xr3:uid="{B3236FE5-57E2-46B0-AFF6-2EE9E62E0BCD}" uniqueName="4" name="work_time_avg" totalsRowFunction="average" queryTableFieldId="4"/>
    <tableColumn id="5" xr3:uid="{6F2A689F-AA4E-463D-AE4A-1057621A3DB8}" uniqueName="5" name="work_time_max" queryTableFieldId="5"/>
    <tableColumn id="6" xr3:uid="{976E9667-2878-4453-BC2E-A040A62A3674}" uniqueName="6" name="prep_time_min" queryTableFieldId="6"/>
    <tableColumn id="7" xr3:uid="{5DBFF4DD-A060-485F-940B-C85E3A5560B8}" uniqueName="7" name="prep_time_avg" totalsRowFunction="average" queryTableFieldId="7"/>
    <tableColumn id="8" xr3:uid="{AE7F351D-380F-4EF6-B96A-3415ECC6AF43}" uniqueName="8" name="prep_time_max" queryTableFieldId="8"/>
    <tableColumn id="9" xr3:uid="{B875FEBC-C708-46AA-B6EA-D42ACDB2C132}" uniqueName="9" name="comm_time_min" queryTableFieldId="9"/>
    <tableColumn id="10" xr3:uid="{03A93139-C5B5-4EE2-A0DA-909E1B0E2DA4}" uniqueName="10" name="comm_time_avg" totalsRowFunction="average" queryTableFieldId="10"/>
    <tableColumn id="11" xr3:uid="{28FE35DC-EB69-4538-8D7B-0CAD6DC601C3}" uniqueName="11" name="comm_time_max" queryTableFieldId="11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FCA25F1-BE76-4230-AEDA-40E9A2C48DB9}" name="_grav_1_18" displayName="_grav_1_18" ref="A1:K12" tableType="queryTable" totalsRowCount="1">
  <autoFilter ref="A1:K11" xr:uid="{529B4D92-DCC4-43FE-90D9-5A06DD4953E7}"/>
  <tableColumns count="11">
    <tableColumn id="1" xr3:uid="{D6BF0FC0-EADD-4FDB-9072-3CA64BB87511}" uniqueName="1" name="step" totalsRowLabel="Ergebnis" queryTableFieldId="1"/>
    <tableColumn id="2" xr3:uid="{FFD480C7-F4F5-443E-8896-8C86B5AF10F4}" uniqueName="2" name="total_time" totalsRowFunction="average" queryTableFieldId="2"/>
    <tableColumn id="3" xr3:uid="{53CEE7E8-199D-4E26-9E32-62ED613BC464}" uniqueName="3" name="work_time_min" queryTableFieldId="3"/>
    <tableColumn id="4" xr3:uid="{01263417-D987-47E3-8E9E-4A037E61684A}" uniqueName="4" name="work_time_avg" totalsRowFunction="average" queryTableFieldId="4"/>
    <tableColumn id="5" xr3:uid="{E519B66D-13A7-444E-8FF0-A364F9CD6F42}" uniqueName="5" name="work_time_max" queryTableFieldId="5"/>
    <tableColumn id="6" xr3:uid="{121CCE4C-8E93-45F1-9C4F-E9AC82A3DBD2}" uniqueName="6" name="prep_time_min" queryTableFieldId="6"/>
    <tableColumn id="7" xr3:uid="{D36B6EF2-A4A7-4914-BAB9-B01D41AB1C65}" uniqueName="7" name="prep_time_avg" totalsRowFunction="average" queryTableFieldId="7"/>
    <tableColumn id="8" xr3:uid="{50639FDE-BC05-455D-A1C6-01B4B076E434}" uniqueName="8" name="prep_time_max" queryTableFieldId="8"/>
    <tableColumn id="9" xr3:uid="{945CD084-9786-47A8-BB50-60484DCDFA29}" uniqueName="9" name="comm_time_min" queryTableFieldId="9"/>
    <tableColumn id="10" xr3:uid="{547B5350-B0A8-4A25-BD62-256256F5BB69}" uniqueName="10" name="comm_time_avg" totalsRowFunction="average" queryTableFieldId="10"/>
    <tableColumn id="11" xr3:uid="{0BA16E39-CAC9-4BF6-8C1C-2A05FB7C8D1B}" uniqueName="11" name="comm_time_max" queryTableFieldId="11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9A9571E0-BA7C-409D-B13C-9CEE2C8A8EE5}" name="_grav_1_17" displayName="_grav_1_17" ref="A1:K12" tableType="queryTable" totalsRowCount="1">
  <autoFilter ref="A1:K11" xr:uid="{9500E7B0-36BF-45B6-A674-DE30BF2E85FF}"/>
  <tableColumns count="11">
    <tableColumn id="1" xr3:uid="{17EE153F-38ED-4F51-8584-556B2C3CB85E}" uniqueName="1" name="step" totalsRowLabel="Ergebnis" queryTableFieldId="1"/>
    <tableColumn id="2" xr3:uid="{B098B144-8F25-4C37-B486-C41513077B21}" uniqueName="2" name="total_time" totalsRowFunction="average" queryTableFieldId="2"/>
    <tableColumn id="3" xr3:uid="{CB462E26-D816-45D1-A224-637E469EE145}" uniqueName="3" name="work_time_min" queryTableFieldId="3"/>
    <tableColumn id="4" xr3:uid="{EE9D7047-3D62-4C78-AEC7-93305610F757}" uniqueName="4" name="work_time_avg" totalsRowFunction="average" queryTableFieldId="4"/>
    <tableColumn id="5" xr3:uid="{5D4CA25B-3C2D-4995-9B7E-7216EFB1BF78}" uniqueName="5" name="work_time_max" queryTableFieldId="5"/>
    <tableColumn id="6" xr3:uid="{F41DFF7E-CDB4-469F-8084-09C0471BECA0}" uniqueName="6" name="prep_time_min" queryTableFieldId="6"/>
    <tableColumn id="7" xr3:uid="{B8A102E7-55A9-4645-8AF2-252EF0BD2199}" uniqueName="7" name="prep_time_avg" totalsRowFunction="average" queryTableFieldId="7"/>
    <tableColumn id="8" xr3:uid="{1EA167D5-7C58-4E8F-8121-95C316B40C43}" uniqueName="8" name="prep_time_max" queryTableFieldId="8"/>
    <tableColumn id="9" xr3:uid="{9335EE44-9916-4BFD-83E2-76513794412D}" uniqueName="9" name="comm_time_min" queryTableFieldId="9"/>
    <tableColumn id="10" xr3:uid="{890D0EDA-235F-44F3-87B4-6FB1C61C2DB6}" uniqueName="10" name="comm_time_avg" totalsRowFunction="average" queryTableFieldId="10"/>
    <tableColumn id="11" xr3:uid="{6C7C1035-1846-4EBF-88E0-7522516E2EA5}" uniqueName="11" name="comm_time_max" queryTableFieldId="11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1E3953C7-8EA7-4AC3-AEF2-3E99FBC893D3}" name="_grav_1_16" displayName="_grav_1_16" ref="A1:K12" tableType="queryTable" totalsRowCount="1">
  <autoFilter ref="A1:K11" xr:uid="{9ABB220B-FD62-4E99-86A1-8AFC4310AD89}"/>
  <tableColumns count="11">
    <tableColumn id="1" xr3:uid="{EB8A5855-81C6-4CDD-9B9D-0AD157164105}" uniqueName="1" name="step" totalsRowLabel="Ergebnis" queryTableFieldId="1"/>
    <tableColumn id="2" xr3:uid="{72B9C4A5-2A1A-4FAC-80B1-F587342B66A2}" uniqueName="2" name="total_time" totalsRowFunction="average" queryTableFieldId="2"/>
    <tableColumn id="3" xr3:uid="{C6DD7D23-B5B0-4217-9B3B-CC1F462B805B}" uniqueName="3" name="work_time_min" queryTableFieldId="3"/>
    <tableColumn id="4" xr3:uid="{BA6C5D5B-1B5E-4D45-AEED-096D3995B7D6}" uniqueName="4" name="work_time_avg" totalsRowFunction="average" queryTableFieldId="4"/>
    <tableColumn id="5" xr3:uid="{D680A8F3-16E1-4AF6-B153-005C9C0C2B8E}" uniqueName="5" name="work_time_max" queryTableFieldId="5"/>
    <tableColumn id="6" xr3:uid="{6E9CFE20-B5AE-4FF0-8FAC-1B8B73238831}" uniqueName="6" name="prep_time_min" queryTableFieldId="6"/>
    <tableColumn id="7" xr3:uid="{6CD47420-CCD7-4EB5-B5B4-F48BF8939216}" uniqueName="7" name="prep_time_avg" totalsRowFunction="average" queryTableFieldId="7"/>
    <tableColumn id="8" xr3:uid="{C670DF49-43EE-4767-9041-4740757CECBB}" uniqueName="8" name="prep_time_max" queryTableFieldId="8"/>
    <tableColumn id="9" xr3:uid="{972D554F-ED2C-4182-93BE-F3E82E16DFAA}" uniqueName="9" name="comm_time_min" queryTableFieldId="9"/>
    <tableColumn id="10" xr3:uid="{C6CEC14F-F6C4-40F9-9DFD-CADBB0036BD6}" uniqueName="10" name="comm_time_avg" totalsRowFunction="average" queryTableFieldId="10"/>
    <tableColumn id="11" xr3:uid="{6E792AAF-FAD5-43D9-A2B8-159233DB602A}" uniqueName="11" name="comm_time_max" queryTableFieldId="11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0DD3C52-EAB4-4118-AFA3-0921442FDB6B}" name="_grav_1_15" displayName="_grav_1_15" ref="A1:K12" tableType="queryTable" totalsRowCount="1">
  <autoFilter ref="A1:K11" xr:uid="{A540F271-E698-41D3-AAF2-C5897903A776}"/>
  <tableColumns count="11">
    <tableColumn id="1" xr3:uid="{9F56A9A2-982B-474F-A9E3-21FFA68BFFF1}" uniqueName="1" name="step" totalsRowLabel="Ergebnis" queryTableFieldId="1"/>
    <tableColumn id="2" xr3:uid="{6D53117A-742A-4623-866F-13F18CFFAFE9}" uniqueName="2" name="total_time" totalsRowFunction="average" queryTableFieldId="2"/>
    <tableColumn id="3" xr3:uid="{BACECEFE-36CF-4828-ADB4-B2C1A0D5A693}" uniqueName="3" name="work_time_min" queryTableFieldId="3"/>
    <tableColumn id="4" xr3:uid="{32F926C2-4FF0-4D05-B665-35D9EDC82EBA}" uniqueName="4" name="work_time_avg" totalsRowFunction="average" queryTableFieldId="4"/>
    <tableColumn id="5" xr3:uid="{0241A8CC-771E-49D6-BA04-FE36760CF669}" uniqueName="5" name="work_time_max" queryTableFieldId="5"/>
    <tableColumn id="6" xr3:uid="{BD713936-3525-4323-8E5D-1A9873CBAC95}" uniqueName="6" name="prep_time_min" queryTableFieldId="6"/>
    <tableColumn id="7" xr3:uid="{5872DDE5-E08B-4D3F-916B-1EDFBE310CD1}" uniqueName="7" name="prep_time_avg" totalsRowFunction="average" queryTableFieldId="7"/>
    <tableColumn id="8" xr3:uid="{6041FE10-6D6C-44FE-B266-4C4648537866}" uniqueName="8" name="prep_time_max" queryTableFieldId="8"/>
    <tableColumn id="9" xr3:uid="{09A217DE-7C0D-43BB-95DF-B9E929410FC1}" uniqueName="9" name="comm_time_min" queryTableFieldId="9"/>
    <tableColumn id="10" xr3:uid="{09D7752B-EE44-491D-8CDE-35EFB7CDEF2C}" uniqueName="10" name="comm_time_avg" totalsRowFunction="average" queryTableFieldId="10"/>
    <tableColumn id="11" xr3:uid="{1C11203C-AC02-47F4-9054-8D45721460B9}" uniqueName="11" name="comm_time_max" queryTableFieldId="1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E8A3F-070E-4788-870C-BDF1E71E230F}">
  <dimension ref="A1:K12"/>
  <sheetViews>
    <sheetView workbookViewId="0">
      <selection activeCell="B12" sqref="B12"/>
    </sheetView>
  </sheetViews>
  <sheetFormatPr baseColWidth="10" defaultRowHeight="15" x14ac:dyDescent="0.25"/>
  <cols>
    <col min="1" max="1" width="7.140625" bestFit="1" customWidth="1"/>
    <col min="2" max="2" width="12.5703125" bestFit="1" customWidth="1"/>
    <col min="3" max="3" width="17.28515625" bestFit="1" customWidth="1"/>
    <col min="4" max="4" width="16.85546875" bestFit="1" customWidth="1"/>
    <col min="5" max="5" width="17.5703125" bestFit="1" customWidth="1"/>
    <col min="6" max="6" width="17" bestFit="1" customWidth="1"/>
    <col min="7" max="7" width="16.5703125" bestFit="1" customWidth="1"/>
    <col min="8" max="8" width="17.28515625" bestFit="1" customWidth="1"/>
    <col min="9" max="9" width="18.42578125" bestFit="1" customWidth="1"/>
    <col min="10" max="10" width="17.85546875" bestFit="1" customWidth="1"/>
    <col min="11" max="11" width="18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1</v>
      </c>
      <c r="B2">
        <v>419</v>
      </c>
      <c r="C2">
        <v>424</v>
      </c>
      <c r="D2">
        <v>424</v>
      </c>
      <c r="E2">
        <v>424</v>
      </c>
      <c r="F2">
        <v>7.7000000000000001E-5</v>
      </c>
      <c r="G2">
        <v>7.7000000000000001E-5</v>
      </c>
      <c r="H2">
        <v>7.7000000000000001E-5</v>
      </c>
      <c r="I2">
        <v>1.1E-5</v>
      </c>
      <c r="J2">
        <v>1.1E-5</v>
      </c>
      <c r="K2">
        <v>1.1E-5</v>
      </c>
    </row>
    <row r="3" spans="1:11" x14ac:dyDescent="0.25">
      <c r="A3">
        <v>2</v>
      </c>
      <c r="B3">
        <v>416</v>
      </c>
      <c r="C3">
        <v>421</v>
      </c>
      <c r="D3">
        <v>421</v>
      </c>
      <c r="E3">
        <v>421</v>
      </c>
      <c r="F3">
        <v>1.5999999999999999E-5</v>
      </c>
      <c r="G3">
        <v>1.5999999999999999E-5</v>
      </c>
      <c r="H3">
        <v>1.5999999999999999E-5</v>
      </c>
      <c r="I3">
        <v>3.1E-6</v>
      </c>
      <c r="J3">
        <v>3.1E-6</v>
      </c>
      <c r="K3">
        <v>3.1E-6</v>
      </c>
    </row>
    <row r="4" spans="1:11" x14ac:dyDescent="0.25">
      <c r="A4">
        <v>3</v>
      </c>
      <c r="B4">
        <v>414</v>
      </c>
      <c r="C4">
        <v>420</v>
      </c>
      <c r="D4">
        <v>420</v>
      </c>
      <c r="E4">
        <v>420</v>
      </c>
      <c r="F4">
        <v>1.7900000000000001E-5</v>
      </c>
      <c r="G4">
        <v>1.7900000000000001E-5</v>
      </c>
      <c r="H4">
        <v>1.7900000000000001E-5</v>
      </c>
      <c r="I4">
        <v>3.1E-6</v>
      </c>
      <c r="J4">
        <v>3.1E-6</v>
      </c>
      <c r="K4">
        <v>3.1E-6</v>
      </c>
    </row>
    <row r="5" spans="1:11" x14ac:dyDescent="0.25">
      <c r="A5">
        <v>4</v>
      </c>
      <c r="B5">
        <v>413</v>
      </c>
      <c r="C5">
        <v>419</v>
      </c>
      <c r="D5">
        <v>419</v>
      </c>
      <c r="E5">
        <v>419</v>
      </c>
      <c r="F5">
        <v>1.6900000000000001E-5</v>
      </c>
      <c r="G5">
        <v>1.6900000000000001E-5</v>
      </c>
      <c r="H5">
        <v>1.6900000000000001E-5</v>
      </c>
      <c r="I5">
        <v>2.8600000000000001E-6</v>
      </c>
      <c r="J5">
        <v>2.8600000000000001E-6</v>
      </c>
      <c r="K5">
        <v>2.8600000000000001E-6</v>
      </c>
    </row>
    <row r="6" spans="1:11" x14ac:dyDescent="0.25">
      <c r="A6">
        <v>5</v>
      </c>
      <c r="B6">
        <v>416</v>
      </c>
      <c r="C6">
        <v>422</v>
      </c>
      <c r="D6">
        <v>422</v>
      </c>
      <c r="E6">
        <v>422</v>
      </c>
      <c r="F6">
        <v>1.5E-5</v>
      </c>
      <c r="G6">
        <v>1.5E-5</v>
      </c>
      <c r="H6">
        <v>1.5E-5</v>
      </c>
      <c r="I6">
        <v>2.8600000000000001E-6</v>
      </c>
      <c r="J6">
        <v>2.8600000000000001E-6</v>
      </c>
      <c r="K6">
        <v>2.8600000000000001E-6</v>
      </c>
    </row>
    <row r="7" spans="1:11" x14ac:dyDescent="0.25">
      <c r="A7">
        <v>6</v>
      </c>
      <c r="B7">
        <v>418</v>
      </c>
      <c r="C7">
        <v>423</v>
      </c>
      <c r="D7">
        <v>423</v>
      </c>
      <c r="E7">
        <v>423</v>
      </c>
      <c r="F7">
        <v>1.5999999999999999E-5</v>
      </c>
      <c r="G7">
        <v>1.5999999999999999E-5</v>
      </c>
      <c r="H7">
        <v>1.5999999999999999E-5</v>
      </c>
      <c r="I7">
        <v>2.8600000000000001E-6</v>
      </c>
      <c r="J7">
        <v>2.8600000000000001E-6</v>
      </c>
      <c r="K7">
        <v>2.8600000000000001E-6</v>
      </c>
    </row>
    <row r="8" spans="1:11" x14ac:dyDescent="0.25">
      <c r="A8">
        <v>7</v>
      </c>
      <c r="B8">
        <v>425</v>
      </c>
      <c r="C8">
        <v>431</v>
      </c>
      <c r="D8">
        <v>431</v>
      </c>
      <c r="E8">
        <v>431</v>
      </c>
      <c r="F8">
        <v>1.7900000000000001E-5</v>
      </c>
      <c r="G8">
        <v>1.7900000000000001E-5</v>
      </c>
      <c r="H8">
        <v>1.7900000000000001E-5</v>
      </c>
      <c r="I8">
        <v>3.1E-6</v>
      </c>
      <c r="J8">
        <v>3.1E-6</v>
      </c>
      <c r="K8">
        <v>3.1E-6</v>
      </c>
    </row>
    <row r="9" spans="1:11" x14ac:dyDescent="0.25">
      <c r="A9">
        <v>8</v>
      </c>
      <c r="B9">
        <v>422</v>
      </c>
      <c r="C9">
        <v>427</v>
      </c>
      <c r="D9">
        <v>427</v>
      </c>
      <c r="E9">
        <v>427</v>
      </c>
      <c r="F9">
        <v>2.0000000000000002E-5</v>
      </c>
      <c r="G9">
        <v>2.0000000000000002E-5</v>
      </c>
      <c r="H9">
        <v>2.0000000000000002E-5</v>
      </c>
      <c r="I9">
        <v>3.1E-6</v>
      </c>
      <c r="J9">
        <v>3.1E-6</v>
      </c>
      <c r="K9">
        <v>3.1E-6</v>
      </c>
    </row>
    <row r="10" spans="1:11" x14ac:dyDescent="0.25">
      <c r="A10">
        <v>9</v>
      </c>
      <c r="B10">
        <v>417</v>
      </c>
      <c r="C10">
        <v>422</v>
      </c>
      <c r="D10">
        <v>422</v>
      </c>
      <c r="E10">
        <v>422</v>
      </c>
      <c r="F10">
        <v>1.6900000000000001E-5</v>
      </c>
      <c r="G10">
        <v>1.6900000000000001E-5</v>
      </c>
      <c r="H10">
        <v>1.6900000000000001E-5</v>
      </c>
      <c r="I10">
        <v>3.1E-6</v>
      </c>
      <c r="J10">
        <v>3.1E-6</v>
      </c>
      <c r="K10">
        <v>3.1E-6</v>
      </c>
    </row>
    <row r="11" spans="1:11" x14ac:dyDescent="0.25">
      <c r="A11">
        <v>10</v>
      </c>
      <c r="B11">
        <v>428</v>
      </c>
      <c r="C11">
        <v>433</v>
      </c>
      <c r="D11">
        <v>433</v>
      </c>
      <c r="E11">
        <v>433</v>
      </c>
      <c r="F11">
        <v>1.7200000000000001E-5</v>
      </c>
      <c r="G11">
        <v>1.7200000000000001E-5</v>
      </c>
      <c r="H11">
        <v>1.7200000000000001E-5</v>
      </c>
      <c r="I11">
        <v>3.8099999999999999E-6</v>
      </c>
      <c r="J11">
        <v>3.8099999999999999E-6</v>
      </c>
      <c r="K11">
        <v>3.8099999999999999E-6</v>
      </c>
    </row>
    <row r="12" spans="1:11" x14ac:dyDescent="0.25">
      <c r="A12" t="s">
        <v>11</v>
      </c>
      <c r="B12">
        <f>SUBTOTAL(101,_grav_1_23[total_time])</f>
        <v>418.8</v>
      </c>
      <c r="D12">
        <f>SUBTOTAL(101,_grav_1_23[work_time_avg])</f>
        <v>424.2</v>
      </c>
      <c r="G12">
        <f>SUBTOTAL(101,_grav_1_23[prep_time_avg])</f>
        <v>2.3080000000000003E-5</v>
      </c>
      <c r="J12">
        <f>SUBTOTAL(101,_grav_1_23[comm_time_avg])</f>
        <v>3.8890000000000004E-6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53CAC-C0C2-4BE7-9227-0BB6B997873C}">
  <dimension ref="A1:K12"/>
  <sheetViews>
    <sheetView workbookViewId="0">
      <selection activeCell="B12" sqref="B12"/>
    </sheetView>
  </sheetViews>
  <sheetFormatPr baseColWidth="10" defaultRowHeight="15" x14ac:dyDescent="0.25"/>
  <cols>
    <col min="1" max="1" width="7.140625" bestFit="1" customWidth="1"/>
    <col min="2" max="2" width="12.5703125" bestFit="1" customWidth="1"/>
    <col min="3" max="3" width="17.28515625" bestFit="1" customWidth="1"/>
    <col min="4" max="4" width="16.85546875" bestFit="1" customWidth="1"/>
    <col min="5" max="5" width="17.5703125" bestFit="1" customWidth="1"/>
    <col min="6" max="6" width="17" bestFit="1" customWidth="1"/>
    <col min="7" max="7" width="16.5703125" bestFit="1" customWidth="1"/>
    <col min="8" max="8" width="17.28515625" bestFit="1" customWidth="1"/>
    <col min="9" max="9" width="18.42578125" bestFit="1" customWidth="1"/>
    <col min="10" max="10" width="17.85546875" bestFit="1" customWidth="1"/>
    <col min="11" max="11" width="18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1</v>
      </c>
      <c r="B2">
        <v>0.50800000000000001</v>
      </c>
      <c r="C2">
        <v>0.51500000000000001</v>
      </c>
      <c r="D2">
        <v>0.51500000000000001</v>
      </c>
      <c r="E2">
        <v>0.51500000000000001</v>
      </c>
      <c r="F2">
        <v>2.8E-3</v>
      </c>
      <c r="G2">
        <v>2.8E-3</v>
      </c>
      <c r="H2">
        <v>2.8E-3</v>
      </c>
      <c r="I2">
        <v>5.4299999999999997E-4</v>
      </c>
      <c r="J2">
        <v>5.4299999999999997E-4</v>
      </c>
      <c r="K2">
        <v>5.4299999999999997E-4</v>
      </c>
    </row>
    <row r="3" spans="1:11" x14ac:dyDescent="0.25">
      <c r="A3">
        <v>2</v>
      </c>
      <c r="B3">
        <v>0.51400000000000001</v>
      </c>
      <c r="C3">
        <v>0.52500000000000002</v>
      </c>
      <c r="D3">
        <v>0.52500000000000002</v>
      </c>
      <c r="E3">
        <v>0.52500000000000002</v>
      </c>
      <c r="F3">
        <v>3.8099999999999999E-6</v>
      </c>
      <c r="G3">
        <v>3.8099999999999999E-6</v>
      </c>
      <c r="H3">
        <v>3.8099999999999999E-6</v>
      </c>
      <c r="I3">
        <v>1.19E-6</v>
      </c>
      <c r="J3">
        <v>1.19E-6</v>
      </c>
      <c r="K3">
        <v>1.19E-6</v>
      </c>
    </row>
    <row r="4" spans="1:11" x14ac:dyDescent="0.25">
      <c r="A4">
        <v>3</v>
      </c>
      <c r="B4">
        <v>0.51400000000000001</v>
      </c>
      <c r="C4">
        <v>0.52600000000000002</v>
      </c>
      <c r="D4">
        <v>0.52600000000000002</v>
      </c>
      <c r="E4">
        <v>0.52600000000000002</v>
      </c>
      <c r="F4">
        <v>3.1E-6</v>
      </c>
      <c r="G4">
        <v>3.1E-6</v>
      </c>
      <c r="H4">
        <v>3.1E-6</v>
      </c>
      <c r="I4">
        <v>1.9099999999999999E-6</v>
      </c>
      <c r="J4">
        <v>1.9099999999999999E-6</v>
      </c>
      <c r="K4">
        <v>1.9099999999999999E-6</v>
      </c>
    </row>
    <row r="5" spans="1:11" x14ac:dyDescent="0.25">
      <c r="A5">
        <v>4</v>
      </c>
      <c r="B5">
        <v>0.51200000000000001</v>
      </c>
      <c r="C5">
        <v>0.52300000000000002</v>
      </c>
      <c r="D5">
        <v>0.52300000000000002</v>
      </c>
      <c r="E5">
        <v>0.52300000000000002</v>
      </c>
      <c r="F5">
        <v>1.9099999999999999E-6</v>
      </c>
      <c r="G5">
        <v>1.9099999999999999E-6</v>
      </c>
      <c r="H5">
        <v>1.9099999999999999E-6</v>
      </c>
      <c r="I5">
        <v>9.540000000000001E-7</v>
      </c>
      <c r="J5">
        <v>9.540000000000001E-7</v>
      </c>
      <c r="K5">
        <v>9.540000000000001E-7</v>
      </c>
    </row>
    <row r="6" spans="1:11" x14ac:dyDescent="0.25">
      <c r="A6">
        <v>5</v>
      </c>
      <c r="B6">
        <v>0.51100000000000001</v>
      </c>
      <c r="C6">
        <v>0.52100000000000002</v>
      </c>
      <c r="D6">
        <v>0.52100000000000002</v>
      </c>
      <c r="E6">
        <v>0.52100000000000002</v>
      </c>
      <c r="F6">
        <v>6.9099999999999999E-6</v>
      </c>
      <c r="G6">
        <v>6.9099999999999999E-6</v>
      </c>
      <c r="H6">
        <v>6.9099999999999999E-6</v>
      </c>
      <c r="I6">
        <v>1.9099999999999999E-6</v>
      </c>
      <c r="J6">
        <v>1.9099999999999999E-6</v>
      </c>
      <c r="K6">
        <v>1.9099999999999999E-6</v>
      </c>
    </row>
    <row r="7" spans="1:11" x14ac:dyDescent="0.25">
      <c r="A7">
        <v>6</v>
      </c>
      <c r="B7">
        <v>0.51500000000000001</v>
      </c>
      <c r="C7">
        <v>0.52600000000000002</v>
      </c>
      <c r="D7">
        <v>0.52600000000000002</v>
      </c>
      <c r="E7">
        <v>0.52600000000000002</v>
      </c>
      <c r="F7">
        <v>2.8600000000000001E-6</v>
      </c>
      <c r="G7">
        <v>2.8600000000000001E-6</v>
      </c>
      <c r="H7">
        <v>2.8600000000000001E-6</v>
      </c>
      <c r="I7">
        <v>1.19E-6</v>
      </c>
      <c r="J7">
        <v>1.19E-6</v>
      </c>
      <c r="K7">
        <v>1.19E-6</v>
      </c>
    </row>
    <row r="8" spans="1:11" x14ac:dyDescent="0.25">
      <c r="A8">
        <v>7</v>
      </c>
      <c r="B8">
        <v>0.504</v>
      </c>
      <c r="C8">
        <v>0.51500000000000001</v>
      </c>
      <c r="D8">
        <v>0.51500000000000001</v>
      </c>
      <c r="E8">
        <v>0.51500000000000001</v>
      </c>
      <c r="F8">
        <v>3.1E-6</v>
      </c>
      <c r="G8">
        <v>3.1E-6</v>
      </c>
      <c r="H8">
        <v>3.1E-6</v>
      </c>
      <c r="I8">
        <v>9.540000000000001E-7</v>
      </c>
      <c r="J8">
        <v>9.540000000000001E-7</v>
      </c>
      <c r="K8">
        <v>9.540000000000001E-7</v>
      </c>
    </row>
    <row r="9" spans="1:11" x14ac:dyDescent="0.25">
      <c r="A9">
        <v>8</v>
      </c>
      <c r="B9">
        <v>0.504</v>
      </c>
      <c r="C9">
        <v>0.51600000000000001</v>
      </c>
      <c r="D9">
        <v>0.51600000000000001</v>
      </c>
      <c r="E9">
        <v>0.51600000000000001</v>
      </c>
      <c r="F9">
        <v>5.0100000000000003E-6</v>
      </c>
      <c r="G9">
        <v>5.0100000000000003E-6</v>
      </c>
      <c r="H9">
        <v>5.0100000000000003E-6</v>
      </c>
      <c r="I9">
        <v>9.540000000000001E-7</v>
      </c>
      <c r="J9">
        <v>9.540000000000001E-7</v>
      </c>
      <c r="K9">
        <v>9.540000000000001E-7</v>
      </c>
    </row>
    <row r="10" spans="1:11" x14ac:dyDescent="0.25">
      <c r="A10">
        <v>9</v>
      </c>
      <c r="B10">
        <v>0.504</v>
      </c>
      <c r="C10">
        <v>0.51500000000000001</v>
      </c>
      <c r="D10">
        <v>0.51500000000000001</v>
      </c>
      <c r="E10">
        <v>0.51500000000000001</v>
      </c>
      <c r="F10">
        <v>7.1500000000000002E-6</v>
      </c>
      <c r="G10">
        <v>7.1500000000000002E-6</v>
      </c>
      <c r="H10">
        <v>7.1500000000000002E-6</v>
      </c>
      <c r="I10">
        <v>9.540000000000001E-7</v>
      </c>
      <c r="J10">
        <v>9.540000000000001E-7</v>
      </c>
      <c r="K10">
        <v>9.540000000000001E-7</v>
      </c>
    </row>
    <row r="11" spans="1:11" x14ac:dyDescent="0.25">
      <c r="A11">
        <v>10</v>
      </c>
      <c r="B11">
        <v>0.50700000000000001</v>
      </c>
      <c r="C11">
        <v>0.51800000000000002</v>
      </c>
      <c r="D11">
        <v>0.51800000000000002</v>
      </c>
      <c r="E11">
        <v>0.51800000000000002</v>
      </c>
      <c r="F11">
        <v>1.9099999999999999E-6</v>
      </c>
      <c r="G11">
        <v>1.9099999999999999E-6</v>
      </c>
      <c r="H11">
        <v>1.9099999999999999E-6</v>
      </c>
      <c r="I11">
        <v>9.540000000000001E-7</v>
      </c>
      <c r="J11">
        <v>9.540000000000001E-7</v>
      </c>
      <c r="K11">
        <v>9.540000000000001E-7</v>
      </c>
    </row>
    <row r="12" spans="1:11" x14ac:dyDescent="0.25">
      <c r="A12" t="s">
        <v>11</v>
      </c>
      <c r="B12">
        <f>SUBTOTAL(101,_grav_1_14[total_time])</f>
        <v>0.50929999999999997</v>
      </c>
      <c r="D12">
        <f>SUBTOTAL(101,_grav_1_14[work_time_avg])</f>
        <v>0.51999999999999991</v>
      </c>
      <c r="G12">
        <f>SUBTOTAL(101,_grav_1_14[prep_time_avg])</f>
        <v>2.8357599999999996E-4</v>
      </c>
      <c r="J12">
        <f>SUBTOTAL(101,_grav_1_14[comm_time_avg])</f>
        <v>5.5396999999999978E-5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D61BF-6832-4BF9-9CC6-1084DB0C509F}">
  <dimension ref="A1:K12"/>
  <sheetViews>
    <sheetView workbookViewId="0">
      <selection activeCell="B12" sqref="B12"/>
    </sheetView>
  </sheetViews>
  <sheetFormatPr baseColWidth="10" defaultRowHeight="15" x14ac:dyDescent="0.25"/>
  <cols>
    <col min="1" max="1" width="7.140625" bestFit="1" customWidth="1"/>
    <col min="2" max="2" width="12.5703125" bestFit="1" customWidth="1"/>
    <col min="3" max="3" width="17.28515625" bestFit="1" customWidth="1"/>
    <col min="4" max="4" width="16.85546875" bestFit="1" customWidth="1"/>
    <col min="5" max="5" width="17.5703125" bestFit="1" customWidth="1"/>
    <col min="6" max="6" width="17" bestFit="1" customWidth="1"/>
    <col min="7" max="7" width="16.5703125" bestFit="1" customWidth="1"/>
    <col min="8" max="8" width="17.28515625" bestFit="1" customWidth="1"/>
    <col min="9" max="9" width="18.42578125" bestFit="1" customWidth="1"/>
    <col min="10" max="10" width="17.85546875" bestFit="1" customWidth="1"/>
    <col min="11" max="11" width="18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1</v>
      </c>
      <c r="B2">
        <v>0.13500000000000001</v>
      </c>
      <c r="C2">
        <v>0.14000000000000001</v>
      </c>
      <c r="D2">
        <v>0.14000000000000001</v>
      </c>
      <c r="E2">
        <v>0.14000000000000001</v>
      </c>
      <c r="F2">
        <v>9.2999999999999997E-5</v>
      </c>
      <c r="G2">
        <v>9.2999999999999997E-5</v>
      </c>
      <c r="H2">
        <v>9.2999999999999997E-5</v>
      </c>
      <c r="I2">
        <v>6.9099999999999999E-6</v>
      </c>
      <c r="J2">
        <v>6.9099999999999999E-6</v>
      </c>
      <c r="K2">
        <v>6.9099999999999999E-6</v>
      </c>
    </row>
    <row r="3" spans="1:11" x14ac:dyDescent="0.25">
      <c r="A3">
        <v>2</v>
      </c>
      <c r="B3">
        <v>0.13400000000000001</v>
      </c>
      <c r="C3">
        <v>0.14000000000000001</v>
      </c>
      <c r="D3">
        <v>0.14000000000000001</v>
      </c>
      <c r="E3">
        <v>0.14000000000000001</v>
      </c>
      <c r="F3">
        <v>2.8600000000000001E-6</v>
      </c>
      <c r="G3">
        <v>2.8600000000000001E-6</v>
      </c>
      <c r="H3">
        <v>2.8600000000000001E-6</v>
      </c>
      <c r="I3">
        <v>1.19E-6</v>
      </c>
      <c r="J3">
        <v>1.19E-6</v>
      </c>
      <c r="K3">
        <v>1.19E-6</v>
      </c>
    </row>
    <row r="4" spans="1:11" x14ac:dyDescent="0.25">
      <c r="A4">
        <v>3</v>
      </c>
      <c r="B4">
        <v>0.13500000000000001</v>
      </c>
      <c r="C4">
        <v>0.14099999999999999</v>
      </c>
      <c r="D4">
        <v>0.14099999999999999</v>
      </c>
      <c r="E4">
        <v>0.14099999999999999</v>
      </c>
      <c r="F4">
        <v>1.19E-6</v>
      </c>
      <c r="G4">
        <v>1.19E-6</v>
      </c>
      <c r="H4">
        <v>1.19E-6</v>
      </c>
      <c r="I4">
        <v>9.540000000000001E-7</v>
      </c>
      <c r="J4">
        <v>9.540000000000001E-7</v>
      </c>
      <c r="K4">
        <v>9.540000000000001E-7</v>
      </c>
    </row>
    <row r="5" spans="1:11" x14ac:dyDescent="0.25">
      <c r="A5">
        <v>4</v>
      </c>
      <c r="B5">
        <v>0.13800000000000001</v>
      </c>
      <c r="C5">
        <v>0.14299999999999999</v>
      </c>
      <c r="D5">
        <v>0.14299999999999999</v>
      </c>
      <c r="E5">
        <v>0.14299999999999999</v>
      </c>
      <c r="F5">
        <v>9.540000000000001E-7</v>
      </c>
      <c r="G5">
        <v>9.540000000000001E-7</v>
      </c>
      <c r="H5">
        <v>9.540000000000001E-7</v>
      </c>
      <c r="I5">
        <v>1.19E-6</v>
      </c>
      <c r="J5">
        <v>1.19E-6</v>
      </c>
      <c r="K5">
        <v>1.19E-6</v>
      </c>
    </row>
    <row r="6" spans="1:11" x14ac:dyDescent="0.25">
      <c r="A6">
        <v>5</v>
      </c>
      <c r="B6">
        <v>0.13500000000000001</v>
      </c>
      <c r="C6">
        <v>0.14099999999999999</v>
      </c>
      <c r="D6">
        <v>0.14099999999999999</v>
      </c>
      <c r="E6">
        <v>0.14099999999999999</v>
      </c>
      <c r="F6">
        <v>3.1E-6</v>
      </c>
      <c r="G6">
        <v>3.1E-6</v>
      </c>
      <c r="H6">
        <v>3.1E-6</v>
      </c>
      <c r="I6">
        <v>1.9099999999999999E-6</v>
      </c>
      <c r="J6">
        <v>1.9099999999999999E-6</v>
      </c>
      <c r="K6">
        <v>1.9099999999999999E-6</v>
      </c>
    </row>
    <row r="7" spans="1:11" x14ac:dyDescent="0.25">
      <c r="A7">
        <v>6</v>
      </c>
      <c r="B7">
        <v>0.13600000000000001</v>
      </c>
      <c r="C7">
        <v>0.14099999999999999</v>
      </c>
      <c r="D7">
        <v>0.14099999999999999</v>
      </c>
      <c r="E7">
        <v>0.14099999999999999</v>
      </c>
      <c r="F7">
        <v>2.1500000000000002E-6</v>
      </c>
      <c r="G7">
        <v>2.1500000000000002E-6</v>
      </c>
      <c r="H7">
        <v>2.1500000000000002E-6</v>
      </c>
      <c r="I7">
        <v>9.540000000000001E-7</v>
      </c>
      <c r="J7">
        <v>9.540000000000001E-7</v>
      </c>
      <c r="K7">
        <v>9.540000000000001E-7</v>
      </c>
    </row>
    <row r="8" spans="1:11" x14ac:dyDescent="0.25">
      <c r="A8">
        <v>7</v>
      </c>
      <c r="B8">
        <v>0.13400000000000001</v>
      </c>
      <c r="C8">
        <v>0.13900000000000001</v>
      </c>
      <c r="D8">
        <v>0.13900000000000001</v>
      </c>
      <c r="E8">
        <v>0.13900000000000001</v>
      </c>
      <c r="F8">
        <v>3.1E-6</v>
      </c>
      <c r="G8">
        <v>3.1E-6</v>
      </c>
      <c r="H8">
        <v>3.1E-6</v>
      </c>
      <c r="I8">
        <v>1.9099999999999999E-6</v>
      </c>
      <c r="J8">
        <v>1.9099999999999999E-6</v>
      </c>
      <c r="K8">
        <v>1.9099999999999999E-6</v>
      </c>
    </row>
    <row r="9" spans="1:11" x14ac:dyDescent="0.25">
      <c r="A9">
        <v>8</v>
      </c>
      <c r="B9">
        <v>0.13400000000000001</v>
      </c>
      <c r="C9">
        <v>0.13900000000000001</v>
      </c>
      <c r="D9">
        <v>0.13900000000000001</v>
      </c>
      <c r="E9">
        <v>0.13900000000000001</v>
      </c>
      <c r="F9">
        <v>1.9099999999999999E-6</v>
      </c>
      <c r="G9">
        <v>1.9099999999999999E-6</v>
      </c>
      <c r="H9">
        <v>1.9099999999999999E-6</v>
      </c>
      <c r="I9">
        <v>2.1500000000000002E-6</v>
      </c>
      <c r="J9">
        <v>2.1500000000000002E-6</v>
      </c>
      <c r="K9">
        <v>2.1500000000000002E-6</v>
      </c>
    </row>
    <row r="10" spans="1:11" x14ac:dyDescent="0.25">
      <c r="A10">
        <v>9</v>
      </c>
      <c r="B10">
        <v>0.13400000000000001</v>
      </c>
      <c r="C10">
        <v>0.13900000000000001</v>
      </c>
      <c r="D10">
        <v>0.13900000000000001</v>
      </c>
      <c r="E10">
        <v>0.13900000000000001</v>
      </c>
      <c r="F10">
        <v>2.8600000000000001E-6</v>
      </c>
      <c r="G10">
        <v>2.8600000000000001E-6</v>
      </c>
      <c r="H10">
        <v>2.8600000000000001E-6</v>
      </c>
      <c r="I10">
        <v>9.540000000000001E-7</v>
      </c>
      <c r="J10">
        <v>9.540000000000001E-7</v>
      </c>
      <c r="K10">
        <v>9.540000000000001E-7</v>
      </c>
    </row>
    <row r="11" spans="1:11" x14ac:dyDescent="0.25">
      <c r="A11">
        <v>10</v>
      </c>
      <c r="B11">
        <v>0.13400000000000001</v>
      </c>
      <c r="C11">
        <v>0.14000000000000001</v>
      </c>
      <c r="D11">
        <v>0.14000000000000001</v>
      </c>
      <c r="E11">
        <v>0.14000000000000001</v>
      </c>
      <c r="F11">
        <v>9.540000000000001E-7</v>
      </c>
      <c r="G11">
        <v>9.540000000000001E-7</v>
      </c>
      <c r="H11">
        <v>9.540000000000001E-7</v>
      </c>
      <c r="I11">
        <v>1.9099999999999999E-6</v>
      </c>
      <c r="J11">
        <v>1.9099999999999999E-6</v>
      </c>
      <c r="K11">
        <v>1.9099999999999999E-6</v>
      </c>
    </row>
    <row r="12" spans="1:11" x14ac:dyDescent="0.25">
      <c r="A12" t="s">
        <v>11</v>
      </c>
      <c r="B12">
        <f>SUBTOTAL(101,_grav_1_13[total_time])</f>
        <v>0.13489999999999996</v>
      </c>
      <c r="D12">
        <f>SUBTOTAL(101,_grav_1_13[work_time_avg])</f>
        <v>0.14030000000000001</v>
      </c>
      <c r="G12">
        <f>SUBTOTAL(101,_grav_1_13[prep_time_avg])</f>
        <v>1.1207799999999998E-5</v>
      </c>
      <c r="J12">
        <f>SUBTOTAL(101,_grav_1_13[comm_time_avg])</f>
        <v>2.0032000000000006E-6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BA2B2-5A40-434E-9823-E7854375647E}">
  <dimension ref="A1:K12"/>
  <sheetViews>
    <sheetView workbookViewId="0">
      <selection activeCell="B12" sqref="B12 D12 G12 J12"/>
    </sheetView>
  </sheetViews>
  <sheetFormatPr baseColWidth="10" defaultRowHeight="15" x14ac:dyDescent="0.25"/>
  <cols>
    <col min="1" max="1" width="7.140625" bestFit="1" customWidth="1"/>
    <col min="2" max="2" width="12.5703125" bestFit="1" customWidth="1"/>
    <col min="3" max="3" width="17.28515625" bestFit="1" customWidth="1"/>
    <col min="4" max="4" width="16.85546875" bestFit="1" customWidth="1"/>
    <col min="5" max="5" width="17.5703125" bestFit="1" customWidth="1"/>
    <col min="6" max="6" width="17" bestFit="1" customWidth="1"/>
    <col min="7" max="7" width="16.5703125" bestFit="1" customWidth="1"/>
    <col min="8" max="8" width="17.28515625" bestFit="1" customWidth="1"/>
    <col min="9" max="9" width="18.42578125" bestFit="1" customWidth="1"/>
    <col min="10" max="10" width="17.85546875" bestFit="1" customWidth="1"/>
    <col min="11" max="11" width="18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1</v>
      </c>
      <c r="B2">
        <v>4.3900000000000002E-2</v>
      </c>
      <c r="C2">
        <v>4.65E-2</v>
      </c>
      <c r="D2">
        <v>4.65E-2</v>
      </c>
      <c r="E2">
        <v>4.65E-2</v>
      </c>
      <c r="F2">
        <v>8.2000000000000001E-5</v>
      </c>
      <c r="G2">
        <v>8.2000000000000001E-5</v>
      </c>
      <c r="H2">
        <v>8.2000000000000001E-5</v>
      </c>
      <c r="I2">
        <v>7.8699999999999992E-6</v>
      </c>
      <c r="J2">
        <v>7.8699999999999992E-6</v>
      </c>
      <c r="K2">
        <v>7.8699999999999992E-6</v>
      </c>
    </row>
    <row r="3" spans="1:11" x14ac:dyDescent="0.25">
      <c r="A3">
        <v>2</v>
      </c>
      <c r="B3">
        <v>4.3900000000000002E-2</v>
      </c>
      <c r="C3">
        <v>4.6600000000000003E-2</v>
      </c>
      <c r="D3">
        <v>4.6600000000000003E-2</v>
      </c>
      <c r="E3">
        <v>4.6600000000000003E-2</v>
      </c>
      <c r="F3">
        <v>2.1500000000000002E-6</v>
      </c>
      <c r="G3">
        <v>2.1500000000000002E-6</v>
      </c>
      <c r="H3">
        <v>2.1500000000000002E-6</v>
      </c>
      <c r="I3">
        <v>9.540000000000001E-7</v>
      </c>
      <c r="J3">
        <v>9.540000000000001E-7</v>
      </c>
      <c r="K3">
        <v>9.540000000000001E-7</v>
      </c>
    </row>
    <row r="4" spans="1:11" x14ac:dyDescent="0.25">
      <c r="A4">
        <v>3</v>
      </c>
      <c r="B4">
        <v>4.3799999999999999E-2</v>
      </c>
      <c r="C4">
        <v>4.65E-2</v>
      </c>
      <c r="D4">
        <v>4.65E-2</v>
      </c>
      <c r="E4">
        <v>4.65E-2</v>
      </c>
      <c r="F4">
        <v>1.19E-6</v>
      </c>
      <c r="G4">
        <v>1.19E-6</v>
      </c>
      <c r="H4">
        <v>1.19E-6</v>
      </c>
      <c r="I4">
        <v>9.540000000000001E-7</v>
      </c>
      <c r="J4">
        <v>9.540000000000001E-7</v>
      </c>
      <c r="K4">
        <v>9.540000000000001E-7</v>
      </c>
    </row>
    <row r="5" spans="1:11" x14ac:dyDescent="0.25">
      <c r="A5">
        <v>4</v>
      </c>
      <c r="B5">
        <v>4.3999999999999997E-2</v>
      </c>
      <c r="C5">
        <v>4.6699999999999998E-2</v>
      </c>
      <c r="D5">
        <v>4.6699999999999998E-2</v>
      </c>
      <c r="E5">
        <v>4.6699999999999998E-2</v>
      </c>
      <c r="F5">
        <v>1.9099999999999999E-6</v>
      </c>
      <c r="G5">
        <v>1.9099999999999999E-6</v>
      </c>
      <c r="H5">
        <v>1.9099999999999999E-6</v>
      </c>
      <c r="I5">
        <v>0</v>
      </c>
      <c r="J5">
        <v>0</v>
      </c>
      <c r="K5">
        <v>0</v>
      </c>
    </row>
    <row r="6" spans="1:11" x14ac:dyDescent="0.25">
      <c r="A6">
        <v>5</v>
      </c>
      <c r="B6">
        <v>4.3799999999999999E-2</v>
      </c>
      <c r="C6">
        <v>4.65E-2</v>
      </c>
      <c r="D6">
        <v>4.65E-2</v>
      </c>
      <c r="E6">
        <v>4.65E-2</v>
      </c>
      <c r="F6">
        <v>1.9099999999999999E-6</v>
      </c>
      <c r="G6">
        <v>1.9099999999999999E-6</v>
      </c>
      <c r="H6">
        <v>1.9099999999999999E-6</v>
      </c>
      <c r="I6">
        <v>0</v>
      </c>
      <c r="J6">
        <v>0</v>
      </c>
      <c r="K6">
        <v>0</v>
      </c>
    </row>
    <row r="7" spans="1:11" x14ac:dyDescent="0.25">
      <c r="A7">
        <v>6</v>
      </c>
      <c r="B7">
        <v>4.3900000000000002E-2</v>
      </c>
      <c r="C7">
        <v>4.65E-2</v>
      </c>
      <c r="D7">
        <v>4.65E-2</v>
      </c>
      <c r="E7">
        <v>4.65E-2</v>
      </c>
      <c r="F7">
        <v>1.9099999999999999E-6</v>
      </c>
      <c r="G7">
        <v>1.9099999999999999E-6</v>
      </c>
      <c r="H7">
        <v>1.9099999999999999E-6</v>
      </c>
      <c r="I7">
        <v>0</v>
      </c>
      <c r="J7">
        <v>0</v>
      </c>
      <c r="K7">
        <v>0</v>
      </c>
    </row>
    <row r="8" spans="1:11" x14ac:dyDescent="0.25">
      <c r="A8">
        <v>7</v>
      </c>
      <c r="B8">
        <v>4.3900000000000002E-2</v>
      </c>
      <c r="C8">
        <v>4.6600000000000003E-2</v>
      </c>
      <c r="D8">
        <v>4.6600000000000003E-2</v>
      </c>
      <c r="E8">
        <v>4.6600000000000003E-2</v>
      </c>
      <c r="F8">
        <v>1.9099999999999999E-6</v>
      </c>
      <c r="G8">
        <v>1.9099999999999999E-6</v>
      </c>
      <c r="H8">
        <v>1.9099999999999999E-6</v>
      </c>
      <c r="I8">
        <v>1.19E-6</v>
      </c>
      <c r="J8">
        <v>1.19E-6</v>
      </c>
      <c r="K8">
        <v>1.19E-6</v>
      </c>
    </row>
    <row r="9" spans="1:11" x14ac:dyDescent="0.25">
      <c r="A9">
        <v>8</v>
      </c>
      <c r="B9">
        <v>4.3900000000000002E-2</v>
      </c>
      <c r="C9">
        <v>4.6600000000000003E-2</v>
      </c>
      <c r="D9">
        <v>4.6600000000000003E-2</v>
      </c>
      <c r="E9">
        <v>4.6600000000000003E-2</v>
      </c>
      <c r="F9">
        <v>9.540000000000001E-7</v>
      </c>
      <c r="G9">
        <v>9.540000000000001E-7</v>
      </c>
      <c r="H9">
        <v>9.540000000000001E-7</v>
      </c>
      <c r="I9">
        <v>9.540000000000001E-7</v>
      </c>
      <c r="J9">
        <v>9.540000000000001E-7</v>
      </c>
      <c r="K9">
        <v>9.540000000000001E-7</v>
      </c>
    </row>
    <row r="10" spans="1:11" x14ac:dyDescent="0.25">
      <c r="A10">
        <v>9</v>
      </c>
      <c r="B10">
        <v>4.4999999999999998E-2</v>
      </c>
      <c r="C10">
        <v>4.7800000000000002E-2</v>
      </c>
      <c r="D10">
        <v>4.7800000000000002E-2</v>
      </c>
      <c r="E10">
        <v>4.7800000000000002E-2</v>
      </c>
      <c r="F10">
        <v>1.9099999999999999E-6</v>
      </c>
      <c r="G10">
        <v>1.9099999999999999E-6</v>
      </c>
      <c r="H10">
        <v>1.9099999999999999E-6</v>
      </c>
      <c r="I10">
        <v>0</v>
      </c>
      <c r="J10">
        <v>0</v>
      </c>
      <c r="K10">
        <v>0</v>
      </c>
    </row>
    <row r="11" spans="1:11" x14ac:dyDescent="0.25">
      <c r="A11">
        <v>10</v>
      </c>
      <c r="B11">
        <v>4.4200000000000003E-2</v>
      </c>
      <c r="C11">
        <v>4.7E-2</v>
      </c>
      <c r="D11">
        <v>4.7E-2</v>
      </c>
      <c r="E11">
        <v>4.7E-2</v>
      </c>
      <c r="F11">
        <v>1.19E-6</v>
      </c>
      <c r="G11">
        <v>1.19E-6</v>
      </c>
      <c r="H11">
        <v>1.19E-6</v>
      </c>
      <c r="I11">
        <v>9.540000000000001E-7</v>
      </c>
      <c r="J11">
        <v>9.540000000000001E-7</v>
      </c>
      <c r="K11">
        <v>9.540000000000001E-7</v>
      </c>
    </row>
    <row r="12" spans="1:11" x14ac:dyDescent="0.25">
      <c r="A12" t="s">
        <v>11</v>
      </c>
      <c r="B12">
        <f>SUBTOTAL(101,_grav_1_12[total_time])</f>
        <v>4.403E-2</v>
      </c>
      <c r="D12">
        <f>SUBTOTAL(101,_grav_1_12[work_time_avg])</f>
        <v>4.6729999999999994E-2</v>
      </c>
      <c r="G12">
        <f>SUBTOTAL(101,_grav_1_12[prep_time_avg])</f>
        <v>9.7033999999999993E-6</v>
      </c>
      <c r="J12">
        <f>SUBTOTAL(101,_grav_1_12[comm_time_avg])</f>
        <v>1.2875999999999998E-6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DE4BF-B896-43BA-9F2C-AC6F575BEB0E}">
  <dimension ref="A1:K12"/>
  <sheetViews>
    <sheetView workbookViewId="0">
      <selection activeCell="B12" sqref="B12"/>
    </sheetView>
  </sheetViews>
  <sheetFormatPr baseColWidth="10" defaultRowHeight="15" x14ac:dyDescent="0.25"/>
  <cols>
    <col min="1" max="1" width="7.140625" bestFit="1" customWidth="1"/>
    <col min="2" max="2" width="12.5703125" bestFit="1" customWidth="1"/>
    <col min="3" max="3" width="17.28515625" bestFit="1" customWidth="1"/>
    <col min="4" max="4" width="16.85546875" bestFit="1" customWidth="1"/>
    <col min="5" max="5" width="17.5703125" bestFit="1" customWidth="1"/>
    <col min="6" max="6" width="17" bestFit="1" customWidth="1"/>
    <col min="7" max="7" width="16.5703125" bestFit="1" customWidth="1"/>
    <col min="8" max="8" width="17.28515625" bestFit="1" customWidth="1"/>
    <col min="9" max="9" width="18.42578125" bestFit="1" customWidth="1"/>
    <col min="10" max="10" width="17.85546875" bestFit="1" customWidth="1"/>
    <col min="11" max="11" width="18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1</v>
      </c>
      <c r="B2">
        <v>3.0300000000000001E-2</v>
      </c>
      <c r="C2">
        <v>2.7400000000000001E-2</v>
      </c>
      <c r="D2">
        <v>2.7400000000000001E-2</v>
      </c>
      <c r="E2">
        <v>2.7400000000000001E-2</v>
      </c>
      <c r="F2">
        <v>3.63E-3</v>
      </c>
      <c r="G2">
        <v>3.63E-3</v>
      </c>
      <c r="H2">
        <v>3.63E-3</v>
      </c>
      <c r="I2">
        <v>8.3299999999999997E-4</v>
      </c>
      <c r="J2">
        <v>8.3299999999999997E-4</v>
      </c>
      <c r="K2">
        <v>8.3299999999999997E-4</v>
      </c>
    </row>
    <row r="3" spans="1:11" x14ac:dyDescent="0.25">
      <c r="A3">
        <v>2</v>
      </c>
      <c r="B3">
        <v>2.5399999999999999E-2</v>
      </c>
      <c r="C3">
        <v>2.69E-2</v>
      </c>
      <c r="D3">
        <v>2.69E-2</v>
      </c>
      <c r="E3">
        <v>2.69E-2</v>
      </c>
      <c r="F3">
        <v>2.8600000000000001E-6</v>
      </c>
      <c r="G3">
        <v>2.8600000000000001E-6</v>
      </c>
      <c r="H3">
        <v>2.8600000000000001E-6</v>
      </c>
      <c r="I3">
        <v>1.19E-6</v>
      </c>
      <c r="J3">
        <v>1.19E-6</v>
      </c>
      <c r="K3">
        <v>1.19E-6</v>
      </c>
    </row>
    <row r="4" spans="1:11" x14ac:dyDescent="0.25">
      <c r="A4">
        <v>3</v>
      </c>
      <c r="B4">
        <v>2.5499999999999998E-2</v>
      </c>
      <c r="C4">
        <v>2.6800000000000001E-2</v>
      </c>
      <c r="D4">
        <v>2.6800000000000001E-2</v>
      </c>
      <c r="E4">
        <v>2.6800000000000001E-2</v>
      </c>
      <c r="F4">
        <v>9.540000000000001E-7</v>
      </c>
      <c r="G4">
        <v>9.540000000000001E-7</v>
      </c>
      <c r="H4">
        <v>9.540000000000001E-7</v>
      </c>
      <c r="I4">
        <v>1.19E-6</v>
      </c>
      <c r="J4">
        <v>1.19E-6</v>
      </c>
      <c r="K4">
        <v>1.19E-6</v>
      </c>
    </row>
    <row r="5" spans="1:11" x14ac:dyDescent="0.25">
      <c r="A5">
        <v>4</v>
      </c>
      <c r="B5">
        <v>2.58E-2</v>
      </c>
      <c r="C5">
        <v>2.7099999999999999E-2</v>
      </c>
      <c r="D5">
        <v>2.7099999999999999E-2</v>
      </c>
      <c r="E5">
        <v>2.7099999999999999E-2</v>
      </c>
      <c r="F5">
        <v>9.540000000000001E-7</v>
      </c>
      <c r="G5">
        <v>9.540000000000001E-7</v>
      </c>
      <c r="H5">
        <v>9.540000000000001E-7</v>
      </c>
      <c r="I5">
        <v>9.540000000000001E-7</v>
      </c>
      <c r="J5">
        <v>9.540000000000001E-7</v>
      </c>
      <c r="K5">
        <v>9.540000000000001E-7</v>
      </c>
    </row>
    <row r="6" spans="1:11" x14ac:dyDescent="0.25">
      <c r="A6">
        <v>5</v>
      </c>
      <c r="B6">
        <v>2.5499999999999998E-2</v>
      </c>
      <c r="C6">
        <v>2.6800000000000001E-2</v>
      </c>
      <c r="D6">
        <v>2.6800000000000001E-2</v>
      </c>
      <c r="E6">
        <v>2.6800000000000001E-2</v>
      </c>
      <c r="F6">
        <v>9.540000000000001E-7</v>
      </c>
      <c r="G6">
        <v>9.540000000000001E-7</v>
      </c>
      <c r="H6">
        <v>9.540000000000001E-7</v>
      </c>
      <c r="I6">
        <v>0</v>
      </c>
      <c r="J6">
        <v>0</v>
      </c>
      <c r="K6">
        <v>0</v>
      </c>
    </row>
    <row r="7" spans="1:11" x14ac:dyDescent="0.25">
      <c r="A7">
        <v>6</v>
      </c>
      <c r="B7">
        <v>2.58E-2</v>
      </c>
      <c r="C7">
        <v>2.7099999999999999E-2</v>
      </c>
      <c r="D7">
        <v>2.7099999999999999E-2</v>
      </c>
      <c r="E7">
        <v>2.7099999999999999E-2</v>
      </c>
      <c r="F7">
        <v>9.540000000000001E-7</v>
      </c>
      <c r="G7">
        <v>9.540000000000001E-7</v>
      </c>
      <c r="H7">
        <v>9.540000000000001E-7</v>
      </c>
      <c r="I7">
        <v>9.540000000000001E-7</v>
      </c>
      <c r="J7">
        <v>9.540000000000001E-7</v>
      </c>
      <c r="K7">
        <v>9.540000000000001E-7</v>
      </c>
    </row>
    <row r="8" spans="1:11" x14ac:dyDescent="0.25">
      <c r="A8">
        <v>7</v>
      </c>
      <c r="B8">
        <v>2.5399999999999999E-2</v>
      </c>
      <c r="C8">
        <v>2.6800000000000001E-2</v>
      </c>
      <c r="D8">
        <v>2.6800000000000001E-2</v>
      </c>
      <c r="E8">
        <v>2.6800000000000001E-2</v>
      </c>
      <c r="F8">
        <v>1.9099999999999999E-6</v>
      </c>
      <c r="G8">
        <v>1.9099999999999999E-6</v>
      </c>
      <c r="H8">
        <v>1.9099999999999999E-6</v>
      </c>
      <c r="I8">
        <v>0</v>
      </c>
      <c r="J8">
        <v>0</v>
      </c>
      <c r="K8">
        <v>0</v>
      </c>
    </row>
    <row r="9" spans="1:11" x14ac:dyDescent="0.25">
      <c r="A9">
        <v>8</v>
      </c>
      <c r="B9">
        <v>2.53E-2</v>
      </c>
      <c r="C9">
        <v>2.6599999999999999E-2</v>
      </c>
      <c r="D9">
        <v>2.6599999999999999E-2</v>
      </c>
      <c r="E9">
        <v>2.6599999999999999E-2</v>
      </c>
      <c r="F9">
        <v>9.540000000000001E-7</v>
      </c>
      <c r="G9">
        <v>9.540000000000001E-7</v>
      </c>
      <c r="H9">
        <v>9.540000000000001E-7</v>
      </c>
      <c r="I9">
        <v>9.540000000000001E-7</v>
      </c>
      <c r="J9">
        <v>9.540000000000001E-7</v>
      </c>
      <c r="K9">
        <v>9.540000000000001E-7</v>
      </c>
    </row>
    <row r="10" spans="1:11" x14ac:dyDescent="0.25">
      <c r="A10">
        <v>9</v>
      </c>
      <c r="B10">
        <v>2.5499999999999998E-2</v>
      </c>
      <c r="C10">
        <v>2.6800000000000001E-2</v>
      </c>
      <c r="D10">
        <v>2.6800000000000001E-2</v>
      </c>
      <c r="E10">
        <v>2.6800000000000001E-2</v>
      </c>
      <c r="F10">
        <v>9.540000000000001E-7</v>
      </c>
      <c r="G10">
        <v>9.540000000000001E-7</v>
      </c>
      <c r="H10">
        <v>9.540000000000001E-7</v>
      </c>
      <c r="I10">
        <v>1.19E-6</v>
      </c>
      <c r="J10">
        <v>1.19E-6</v>
      </c>
      <c r="K10">
        <v>1.19E-6</v>
      </c>
    </row>
    <row r="11" spans="1:11" x14ac:dyDescent="0.25">
      <c r="A11">
        <v>10</v>
      </c>
      <c r="B11">
        <v>2.5899999999999999E-2</v>
      </c>
      <c r="C11">
        <v>2.7300000000000001E-2</v>
      </c>
      <c r="D11">
        <v>2.7300000000000001E-2</v>
      </c>
      <c r="E11">
        <v>2.7300000000000001E-2</v>
      </c>
      <c r="F11">
        <v>1.9099999999999999E-6</v>
      </c>
      <c r="G11">
        <v>1.9099999999999999E-6</v>
      </c>
      <c r="H11">
        <v>1.9099999999999999E-6</v>
      </c>
      <c r="I11">
        <v>0</v>
      </c>
      <c r="J11">
        <v>0</v>
      </c>
      <c r="K11">
        <v>0</v>
      </c>
    </row>
    <row r="12" spans="1:11" x14ac:dyDescent="0.25">
      <c r="A12" t="s">
        <v>11</v>
      </c>
      <c r="B12">
        <f>SUBTOTAL(101,_grav_1_11[total_time])</f>
        <v>2.6039999999999997E-2</v>
      </c>
      <c r="D12">
        <f>SUBTOTAL(101,_grav_1_11[work_time_avg])</f>
        <v>2.6960000000000001E-2</v>
      </c>
      <c r="G12">
        <f>SUBTOTAL(101,_grav_1_11[prep_time_avg])</f>
        <v>3.6424040000000002E-4</v>
      </c>
      <c r="J12">
        <f>SUBTOTAL(101,_grav_1_11[comm_time_avg])</f>
        <v>8.3943199999999979E-5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0BE6B-8276-4AB9-8383-480AA6F9F38D}">
  <dimension ref="A1:K12"/>
  <sheetViews>
    <sheetView workbookViewId="0">
      <selection activeCell="B12" sqref="B12"/>
    </sheetView>
  </sheetViews>
  <sheetFormatPr baseColWidth="10" defaultRowHeight="15" x14ac:dyDescent="0.25"/>
  <cols>
    <col min="1" max="1" width="7.140625" bestFit="1" customWidth="1"/>
    <col min="2" max="2" width="12.5703125" bestFit="1" customWidth="1"/>
    <col min="3" max="3" width="17.28515625" bestFit="1" customWidth="1"/>
    <col min="4" max="4" width="16.85546875" bestFit="1" customWidth="1"/>
    <col min="5" max="5" width="17.5703125" bestFit="1" customWidth="1"/>
    <col min="6" max="6" width="17" bestFit="1" customWidth="1"/>
    <col min="7" max="7" width="16.5703125" bestFit="1" customWidth="1"/>
    <col min="8" max="8" width="17.28515625" bestFit="1" customWidth="1"/>
    <col min="9" max="9" width="18.42578125" bestFit="1" customWidth="1"/>
    <col min="10" max="10" width="17.85546875" bestFit="1" customWidth="1"/>
    <col min="11" max="11" width="18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1</v>
      </c>
      <c r="B2">
        <v>1.21E-2</v>
      </c>
      <c r="C2">
        <v>8.8299999999999993E-3</v>
      </c>
      <c r="D2">
        <v>8.8299999999999993E-3</v>
      </c>
      <c r="E2">
        <v>8.8299999999999993E-3</v>
      </c>
      <c r="F2">
        <v>3.48E-3</v>
      </c>
      <c r="G2">
        <v>3.48E-3</v>
      </c>
      <c r="H2">
        <v>3.48E-3</v>
      </c>
      <c r="I2">
        <v>3.8699999999999997E-4</v>
      </c>
      <c r="J2">
        <v>3.8699999999999997E-4</v>
      </c>
      <c r="K2">
        <v>3.8699999999999997E-4</v>
      </c>
    </row>
    <row r="3" spans="1:11" x14ac:dyDescent="0.25">
      <c r="A3">
        <v>2</v>
      </c>
      <c r="B3">
        <v>8.2400000000000008E-3</v>
      </c>
      <c r="C3">
        <v>8.8500000000000002E-3</v>
      </c>
      <c r="D3">
        <v>8.8500000000000002E-3</v>
      </c>
      <c r="E3">
        <v>8.8500000000000002E-3</v>
      </c>
      <c r="F3">
        <v>1.9099999999999999E-6</v>
      </c>
      <c r="G3">
        <v>1.9099999999999999E-6</v>
      </c>
      <c r="H3">
        <v>1.9099999999999999E-6</v>
      </c>
      <c r="I3">
        <v>1.19E-6</v>
      </c>
      <c r="J3">
        <v>1.19E-6</v>
      </c>
      <c r="K3">
        <v>1.19E-6</v>
      </c>
    </row>
    <row r="4" spans="1:11" x14ac:dyDescent="0.25">
      <c r="A4">
        <v>3</v>
      </c>
      <c r="B4">
        <v>8.4799999999999997E-3</v>
      </c>
      <c r="C4">
        <v>9.11E-3</v>
      </c>
      <c r="D4">
        <v>9.11E-3</v>
      </c>
      <c r="E4">
        <v>9.11E-3</v>
      </c>
      <c r="F4">
        <v>9.540000000000001E-7</v>
      </c>
      <c r="G4">
        <v>9.540000000000001E-7</v>
      </c>
      <c r="H4">
        <v>9.540000000000001E-7</v>
      </c>
      <c r="I4">
        <v>9.540000000000001E-7</v>
      </c>
      <c r="J4">
        <v>9.540000000000001E-7</v>
      </c>
      <c r="K4">
        <v>9.540000000000001E-7</v>
      </c>
    </row>
    <row r="5" spans="1:11" x14ac:dyDescent="0.25">
      <c r="A5">
        <v>4</v>
      </c>
      <c r="B5">
        <v>8.9499999999999996E-3</v>
      </c>
      <c r="C5">
        <v>9.5899999999999996E-3</v>
      </c>
      <c r="D5">
        <v>9.5899999999999996E-3</v>
      </c>
      <c r="E5">
        <v>9.5899999999999996E-3</v>
      </c>
      <c r="F5">
        <v>2.8600000000000001E-6</v>
      </c>
      <c r="G5">
        <v>2.8600000000000001E-6</v>
      </c>
      <c r="H5">
        <v>2.8600000000000001E-6</v>
      </c>
      <c r="I5">
        <v>9.540000000000001E-7</v>
      </c>
      <c r="J5">
        <v>9.540000000000001E-7</v>
      </c>
      <c r="K5">
        <v>9.540000000000001E-7</v>
      </c>
    </row>
    <row r="6" spans="1:11" x14ac:dyDescent="0.25">
      <c r="A6">
        <v>5</v>
      </c>
      <c r="B6">
        <v>8.2400000000000008E-3</v>
      </c>
      <c r="C6">
        <v>8.8400000000000006E-3</v>
      </c>
      <c r="D6">
        <v>8.8400000000000006E-3</v>
      </c>
      <c r="E6">
        <v>8.8400000000000006E-3</v>
      </c>
      <c r="F6">
        <v>1.19E-6</v>
      </c>
      <c r="G6">
        <v>1.19E-6</v>
      </c>
      <c r="H6">
        <v>1.19E-6</v>
      </c>
      <c r="I6">
        <v>9.540000000000001E-7</v>
      </c>
      <c r="J6">
        <v>9.540000000000001E-7</v>
      </c>
      <c r="K6">
        <v>9.540000000000001E-7</v>
      </c>
    </row>
    <row r="7" spans="1:11" x14ac:dyDescent="0.25">
      <c r="A7">
        <v>6</v>
      </c>
      <c r="B7">
        <v>8.2299999999999995E-3</v>
      </c>
      <c r="C7">
        <v>8.8299999999999993E-3</v>
      </c>
      <c r="D7">
        <v>8.8299999999999993E-3</v>
      </c>
      <c r="E7">
        <v>8.8299999999999993E-3</v>
      </c>
      <c r="F7">
        <v>1.9099999999999999E-6</v>
      </c>
      <c r="G7">
        <v>1.9099999999999999E-6</v>
      </c>
      <c r="H7">
        <v>1.9099999999999999E-6</v>
      </c>
      <c r="I7">
        <v>2.1500000000000002E-6</v>
      </c>
      <c r="J7">
        <v>2.1500000000000002E-6</v>
      </c>
      <c r="K7">
        <v>2.1500000000000002E-6</v>
      </c>
    </row>
    <row r="8" spans="1:11" x14ac:dyDescent="0.25">
      <c r="A8">
        <v>7</v>
      </c>
      <c r="B8">
        <v>8.2299999999999995E-3</v>
      </c>
      <c r="C8">
        <v>8.8400000000000006E-3</v>
      </c>
      <c r="D8">
        <v>8.8400000000000006E-3</v>
      </c>
      <c r="E8">
        <v>8.8400000000000006E-3</v>
      </c>
      <c r="F8">
        <v>1.19E-6</v>
      </c>
      <c r="G8">
        <v>1.19E-6</v>
      </c>
      <c r="H8">
        <v>1.19E-6</v>
      </c>
      <c r="I8">
        <v>9.540000000000001E-7</v>
      </c>
      <c r="J8">
        <v>9.540000000000001E-7</v>
      </c>
      <c r="K8">
        <v>9.540000000000001E-7</v>
      </c>
    </row>
    <row r="9" spans="1:11" x14ac:dyDescent="0.25">
      <c r="A9">
        <v>8</v>
      </c>
      <c r="B9">
        <v>8.2400000000000008E-3</v>
      </c>
      <c r="C9">
        <v>8.8500000000000002E-3</v>
      </c>
      <c r="D9">
        <v>8.8500000000000002E-3</v>
      </c>
      <c r="E9">
        <v>8.8500000000000002E-3</v>
      </c>
      <c r="F9">
        <v>1.9099999999999999E-6</v>
      </c>
      <c r="G9">
        <v>1.9099999999999999E-6</v>
      </c>
      <c r="H9">
        <v>1.9099999999999999E-6</v>
      </c>
      <c r="I9">
        <v>0</v>
      </c>
      <c r="J9">
        <v>0</v>
      </c>
      <c r="K9">
        <v>0</v>
      </c>
    </row>
    <row r="10" spans="1:11" x14ac:dyDescent="0.25">
      <c r="A10">
        <v>9</v>
      </c>
      <c r="B10">
        <v>8.2400000000000008E-3</v>
      </c>
      <c r="C10">
        <v>8.8400000000000006E-3</v>
      </c>
      <c r="D10">
        <v>8.8400000000000006E-3</v>
      </c>
      <c r="E10">
        <v>8.8400000000000006E-3</v>
      </c>
      <c r="F10">
        <v>9.540000000000001E-7</v>
      </c>
      <c r="G10">
        <v>9.540000000000001E-7</v>
      </c>
      <c r="H10">
        <v>9.540000000000001E-7</v>
      </c>
      <c r="I10">
        <v>9.540000000000001E-7</v>
      </c>
      <c r="J10">
        <v>9.540000000000001E-7</v>
      </c>
      <c r="K10">
        <v>9.540000000000001E-7</v>
      </c>
    </row>
    <row r="11" spans="1:11" x14ac:dyDescent="0.25">
      <c r="A11">
        <v>10</v>
      </c>
      <c r="B11">
        <v>8.2799999999999992E-3</v>
      </c>
      <c r="C11">
        <v>8.8900000000000003E-3</v>
      </c>
      <c r="D11">
        <v>8.8900000000000003E-3</v>
      </c>
      <c r="E11">
        <v>8.8900000000000003E-3</v>
      </c>
      <c r="F11">
        <v>2.8600000000000001E-6</v>
      </c>
      <c r="G11">
        <v>2.8600000000000001E-6</v>
      </c>
      <c r="H11">
        <v>2.8600000000000001E-6</v>
      </c>
      <c r="I11">
        <v>0</v>
      </c>
      <c r="J11">
        <v>0</v>
      </c>
      <c r="K11">
        <v>0</v>
      </c>
    </row>
    <row r="12" spans="1:11" x14ac:dyDescent="0.25">
      <c r="A12" t="s">
        <v>11</v>
      </c>
      <c r="B12">
        <f>SUBTOTAL(101,_grav_1_10[total_time])</f>
        <v>8.7229999999999981E-3</v>
      </c>
      <c r="D12">
        <f>SUBTOTAL(101,_grav_1_10[work_time_avg])</f>
        <v>8.9470000000000001E-3</v>
      </c>
      <c r="G12">
        <f>SUBTOTAL(101,_grav_1_10[prep_time_avg])</f>
        <v>3.4957379999999994E-4</v>
      </c>
      <c r="J12">
        <f>SUBTOTAL(101,_grav_1_10[comm_time_avg])</f>
        <v>3.9511000000000002E-5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9A524-025F-41EC-B39F-B4DEA4240974}">
  <dimension ref="A1:G31"/>
  <sheetViews>
    <sheetView tabSelected="1" workbookViewId="0">
      <selection activeCell="G24" sqref="G24"/>
    </sheetView>
  </sheetViews>
  <sheetFormatPr baseColWidth="10" defaultRowHeight="15" x14ac:dyDescent="0.25"/>
  <cols>
    <col min="1" max="1" width="12.42578125" customWidth="1"/>
    <col min="2" max="2" width="16.7109375" customWidth="1"/>
    <col min="3" max="3" width="16.42578125" customWidth="1"/>
    <col min="4" max="4" width="17.7109375" customWidth="1"/>
    <col min="7" max="7" width="12" bestFit="1" customWidth="1"/>
  </cols>
  <sheetData>
    <row r="1" spans="1:7" x14ac:dyDescent="0.25">
      <c r="A1" t="s">
        <v>12</v>
      </c>
      <c r="B1" t="s">
        <v>1</v>
      </c>
      <c r="C1" t="s">
        <v>3</v>
      </c>
      <c r="D1" t="s">
        <v>6</v>
      </c>
      <c r="E1" t="s">
        <v>9</v>
      </c>
      <c r="F1" t="s">
        <v>13</v>
      </c>
      <c r="G1" t="s">
        <v>14</v>
      </c>
    </row>
    <row r="2" spans="1:7" x14ac:dyDescent="0.25">
      <c r="A2">
        <f>POWER(2,A18)</f>
        <v>1024</v>
      </c>
      <c r="B2">
        <f>_grav_1_10[[#Totals],[total_time]]</f>
        <v>8.7229999999999981E-3</v>
      </c>
      <c r="C2">
        <f>_grav_1_10[[#Totals],[work_time_avg]]</f>
        <v>8.9470000000000001E-3</v>
      </c>
      <c r="D2">
        <f>_grav_1_10[[#Totals],[prep_time_avg]]</f>
        <v>3.4957379999999994E-4</v>
      </c>
      <c r="E2">
        <f>_grav_1_10[[#Totals],[comm_time_avg]]</f>
        <v>3.9511000000000002E-5</v>
      </c>
      <c r="G2">
        <f>Tabelle17[[#This Row],[total_time]]/Tabelle17[[#This Row],[elements]]</f>
        <v>8.5185546874999982E-6</v>
      </c>
    </row>
    <row r="3" spans="1:7" x14ac:dyDescent="0.25">
      <c r="A3">
        <f>POWER(2,A19)</f>
        <v>2048</v>
      </c>
      <c r="B3">
        <f>_grav_1_11[[#Totals],[total_time]]</f>
        <v>2.6039999999999997E-2</v>
      </c>
      <c r="C3">
        <f>_grav_1_11[[#Totals],[work_time_avg]]</f>
        <v>2.6960000000000001E-2</v>
      </c>
      <c r="D3">
        <f>_grav_1_11[[#Totals],[prep_time_avg]]</f>
        <v>3.6424040000000002E-4</v>
      </c>
      <c r="E3">
        <f>_grav_1_11[[#Totals],[comm_time_avg]]</f>
        <v>8.3943199999999979E-5</v>
      </c>
      <c r="F3">
        <f>Tabelle17[[#This Row],[total_time]]/B2</f>
        <v>2.9852115098016743</v>
      </c>
      <c r="G3">
        <f>Tabelle17[[#This Row],[total_time]]/Tabelle17[[#This Row],[elements]]</f>
        <v>1.2714843749999999E-5</v>
      </c>
    </row>
    <row r="4" spans="1:7" x14ac:dyDescent="0.25">
      <c r="A4">
        <f t="shared" ref="A4:A15" si="0">POWER(2,A20)</f>
        <v>4096</v>
      </c>
      <c r="B4" s="1">
        <f>_grav_1_12[[#Totals],[total_time]]</f>
        <v>4.403E-2</v>
      </c>
      <c r="C4">
        <f>_grav_1_12[[#Totals],[work_time_avg]]</f>
        <v>4.6729999999999994E-2</v>
      </c>
      <c r="D4">
        <f>_grav_1_12[[#Totals],[prep_time_avg]]</f>
        <v>9.7033999999999993E-6</v>
      </c>
      <c r="E4">
        <f>_grav_1_12[[#Totals],[comm_time_avg]]</f>
        <v>1.2875999999999998E-6</v>
      </c>
      <c r="F4">
        <f>Tabelle17[[#This Row],[total_time]]/B3</f>
        <v>1.6908602150537637</v>
      </c>
      <c r="G4">
        <f>Tabelle17[[#This Row],[total_time]]/Tabelle17[[#This Row],[elements]]</f>
        <v>1.074951171875E-5</v>
      </c>
    </row>
    <row r="5" spans="1:7" x14ac:dyDescent="0.25">
      <c r="A5">
        <f t="shared" si="0"/>
        <v>8192</v>
      </c>
      <c r="B5">
        <f>_grav_1_13[[#Totals],[total_time]]</f>
        <v>0.13489999999999996</v>
      </c>
      <c r="C5">
        <f>_grav_1_13[[#Totals],[work_time_avg]]</f>
        <v>0.14030000000000001</v>
      </c>
      <c r="D5">
        <f>_grav_1_13[[#Totals],[prep_time_avg]]</f>
        <v>1.1207799999999998E-5</v>
      </c>
      <c r="E5">
        <f>_grav_1_13[[#Totals],[comm_time_avg]]</f>
        <v>2.0032000000000006E-6</v>
      </c>
      <c r="F5">
        <f>Tabelle17[[#This Row],[total_time]]/B4</f>
        <v>3.0638201226436514</v>
      </c>
      <c r="G5">
        <f>Tabelle17[[#This Row],[total_time]]/Tabelle17[[#This Row],[elements]]</f>
        <v>1.6467285156249996E-5</v>
      </c>
    </row>
    <row r="6" spans="1:7" x14ac:dyDescent="0.25">
      <c r="A6">
        <f t="shared" si="0"/>
        <v>16384</v>
      </c>
      <c r="B6">
        <f>_grav_1_14[[#Totals],[total_time]]</f>
        <v>0.50929999999999997</v>
      </c>
      <c r="C6">
        <f>_grav_1_14[[#Totals],[work_time_avg]]</f>
        <v>0.51999999999999991</v>
      </c>
      <c r="D6">
        <f>_grav_1_14[[#Totals],[prep_time_avg]]</f>
        <v>2.8357599999999996E-4</v>
      </c>
      <c r="E6">
        <f>_grav_1_14[[#Totals],[comm_time_avg]]</f>
        <v>5.5396999999999978E-5</v>
      </c>
      <c r="F6">
        <f>Tabelle17[[#This Row],[total_time]]/B5</f>
        <v>3.7753891771682735</v>
      </c>
      <c r="G6">
        <f>Tabelle17[[#This Row],[total_time]]/Tabelle17[[#This Row],[elements]]</f>
        <v>3.1085205078124998E-5</v>
      </c>
    </row>
    <row r="7" spans="1:7" x14ac:dyDescent="0.25">
      <c r="A7">
        <f t="shared" si="0"/>
        <v>32768</v>
      </c>
      <c r="B7">
        <f>_grav_1_15[[#Totals],[total_time]]</f>
        <v>0.69009999999999994</v>
      </c>
      <c r="C7">
        <f>_grav_1_15[[#Totals],[work_time_avg]]</f>
        <v>0.71239999999999992</v>
      </c>
      <c r="D7">
        <f>_grav_1_15[[#Totals],[prep_time_avg]]</f>
        <v>1.3804999999999999E-5</v>
      </c>
      <c r="E7">
        <f>_grav_1_15[[#Totals],[comm_time_avg]]</f>
        <v>2.0036000000000002E-6</v>
      </c>
      <c r="F7">
        <f>Tabelle17[[#This Row],[total_time]]/B6</f>
        <v>1.3549970547810719</v>
      </c>
      <c r="G7">
        <f>Tabelle17[[#This Row],[total_time]]/Tabelle17[[#This Row],[elements]]</f>
        <v>2.1060180664062498E-5</v>
      </c>
    </row>
    <row r="8" spans="1:7" x14ac:dyDescent="0.25">
      <c r="A8">
        <f t="shared" si="0"/>
        <v>65536</v>
      </c>
      <c r="B8">
        <f>_grav_1_16[[#Totals],[total_time]]</f>
        <v>1.9430000000000001</v>
      </c>
      <c r="C8">
        <f>_grav_1_16[[#Totals],[work_time_avg]]</f>
        <v>1.986</v>
      </c>
      <c r="D8">
        <f>_grav_1_16[[#Totals],[prep_time_avg]]</f>
        <v>1.3209999999999999E-5</v>
      </c>
      <c r="E8">
        <f>_grav_1_16[[#Totals],[comm_time_avg]]</f>
        <v>1.7414000000000004E-6</v>
      </c>
      <c r="F8">
        <f>Tabelle17[[#This Row],[total_time]]/B7</f>
        <v>2.8155339805825248</v>
      </c>
      <c r="G8">
        <f>Tabelle17[[#This Row],[total_time]]/Tabelle17[[#This Row],[elements]]</f>
        <v>2.9647827148437501E-5</v>
      </c>
    </row>
    <row r="9" spans="1:7" x14ac:dyDescent="0.25">
      <c r="A9">
        <f t="shared" si="0"/>
        <v>131072</v>
      </c>
      <c r="B9">
        <f>_grav_1_17[[#Totals],[total_time]]</f>
        <v>5.282</v>
      </c>
      <c r="C9">
        <f>_grav_1_17[[#Totals],[work_time_avg]]</f>
        <v>5.3710000000000004</v>
      </c>
      <c r="D9">
        <f>_grav_1_17[[#Totals],[prep_time_avg]]</f>
        <v>3.075240000000001E-4</v>
      </c>
      <c r="E9">
        <f>_grav_1_17[[#Totals],[comm_time_avg]]</f>
        <v>2.8426799999999997E-5</v>
      </c>
      <c r="F9">
        <f>Tabelle17[[#This Row],[total_time]]/B8</f>
        <v>2.7184765826042203</v>
      </c>
      <c r="G9">
        <f>Tabelle17[[#This Row],[total_time]]/Tabelle17[[#This Row],[elements]]</f>
        <v>4.02984619140625E-5</v>
      </c>
    </row>
    <row r="10" spans="1:7" x14ac:dyDescent="0.25">
      <c r="A10">
        <f t="shared" si="0"/>
        <v>262144</v>
      </c>
      <c r="B10">
        <f>_grav_1_18[[#Totals],[total_time]]</f>
        <v>6.3860000000000001</v>
      </c>
      <c r="C10">
        <f>_grav_1_18[[#Totals],[work_time_avg]]</f>
        <v>6.5650000000000004</v>
      </c>
      <c r="D10">
        <f>_grav_1_18[[#Totals],[prep_time_avg]]</f>
        <v>1.9017000000000001E-5</v>
      </c>
      <c r="E10">
        <f>_grav_1_18[[#Totals],[comm_time_avg]]</f>
        <v>2.6474000000000003E-6</v>
      </c>
      <c r="F10">
        <f>Tabelle17[[#This Row],[total_time]]/B9</f>
        <v>1.2090117379780387</v>
      </c>
      <c r="G10">
        <f>Tabelle17[[#This Row],[total_time]]/Tabelle17[[#This Row],[elements]]</f>
        <v>2.436065673828125E-5</v>
      </c>
    </row>
    <row r="11" spans="1:7" x14ac:dyDescent="0.25">
      <c r="A11">
        <f t="shared" si="0"/>
        <v>524288</v>
      </c>
      <c r="B11">
        <f>_grav_1_19[[#Totals],[total_time]]</f>
        <v>17.39</v>
      </c>
      <c r="C11">
        <f>_grav_1_19[[#Totals],[work_time_avg]]</f>
        <v>17.750000000000004</v>
      </c>
      <c r="D11">
        <f>_grav_1_19[[#Totals],[prep_time_avg]]</f>
        <v>1.8023999999999995E-5</v>
      </c>
      <c r="E11">
        <f>_grav_1_19[[#Totals],[comm_time_avg]]</f>
        <v>2.9809999999999999E-6</v>
      </c>
      <c r="F11">
        <f>Tabelle17[[#This Row],[total_time]]/B10</f>
        <v>2.7231443783275915</v>
      </c>
      <c r="G11">
        <f>Tabelle17[[#This Row],[total_time]]/Tabelle17[[#This Row],[elements]]</f>
        <v>3.3168792724609376E-5</v>
      </c>
    </row>
    <row r="12" spans="1:7" x14ac:dyDescent="0.25">
      <c r="A12">
        <f t="shared" si="0"/>
        <v>1048576</v>
      </c>
      <c r="B12">
        <f>_grav_1_20[[#Totals],[total_time]]</f>
        <v>47.33</v>
      </c>
      <c r="C12">
        <f>_grav_1_20[[#Totals],[work_time_avg]]</f>
        <v>48.05</v>
      </c>
      <c r="D12">
        <f>_grav_1_20[[#Totals],[prep_time_avg]]</f>
        <v>2.783E-5</v>
      </c>
      <c r="E12">
        <f>_grav_1_20[[#Totals],[comm_time_avg]]</f>
        <v>3.2910000000000003E-6</v>
      </c>
      <c r="F12">
        <f>Tabelle17[[#This Row],[total_time]]/B11</f>
        <v>2.7216791259344451</v>
      </c>
      <c r="G12">
        <f>Tabelle17[[#This Row],[total_time]]/Tabelle17[[#This Row],[elements]]</f>
        <v>4.5137405395507811E-5</v>
      </c>
    </row>
    <row r="13" spans="1:7" x14ac:dyDescent="0.25">
      <c r="A13">
        <f t="shared" si="0"/>
        <v>2097152</v>
      </c>
      <c r="B13">
        <f>_grav_1_21[[#Totals],[total_time]]</f>
        <v>56.71</v>
      </c>
      <c r="C13">
        <f>_grav_1_21[[#Totals],[work_time_avg]]</f>
        <v>58.13000000000001</v>
      </c>
      <c r="D13">
        <f>_grav_1_21[[#Totals],[prep_time_avg]]</f>
        <v>3.6262999999999991E-4</v>
      </c>
      <c r="E13">
        <f>_grav_1_21[[#Totals],[comm_time_avg]]</f>
        <v>5.7137000000000032E-5</v>
      </c>
      <c r="F13">
        <f>Tabelle17[[#This Row],[total_time]]/B12</f>
        <v>1.1981829706317346</v>
      </c>
      <c r="G13">
        <f>Tabelle17[[#This Row],[total_time]]/Tabelle17[[#This Row],[elements]]</f>
        <v>2.7041435241699219E-5</v>
      </c>
    </row>
    <row r="14" spans="1:7" x14ac:dyDescent="0.25">
      <c r="A14">
        <f t="shared" si="0"/>
        <v>4194304</v>
      </c>
      <c r="B14">
        <f>_grav_1_22[[#Totals],[total_time]]</f>
        <v>154.69999999999999</v>
      </c>
      <c r="C14">
        <f>_grav_1_22[[#Totals],[work_time_avg]]</f>
        <v>157.5</v>
      </c>
      <c r="D14">
        <f>_grav_1_22[[#Totals],[prep_time_avg]]</f>
        <v>2.7030000000000007E-5</v>
      </c>
      <c r="E14">
        <f>_grav_1_22[[#Totals],[comm_time_avg]]</f>
        <v>3.1479999999999998E-6</v>
      </c>
      <c r="F14">
        <f>Tabelle17[[#This Row],[total_time]]/B13</f>
        <v>2.7279139481572914</v>
      </c>
      <c r="G14">
        <f>Tabelle17[[#This Row],[total_time]]/Tabelle17[[#This Row],[elements]]</f>
        <v>3.6883354187011716E-5</v>
      </c>
    </row>
    <row r="15" spans="1:7" x14ac:dyDescent="0.25">
      <c r="A15">
        <f t="shared" si="0"/>
        <v>8388608</v>
      </c>
      <c r="B15">
        <f>_grav_1_23[[#Totals],[total_time]]</f>
        <v>418.8</v>
      </c>
      <c r="C15">
        <f>_grav_1_23[[#Totals],[work_time_avg]]</f>
        <v>424.2</v>
      </c>
      <c r="D15">
        <f>_grav_1_23[[#Totals],[prep_time_avg]]</f>
        <v>2.3080000000000003E-5</v>
      </c>
      <c r="E15">
        <f>_grav_1_23[[#Totals],[comm_time_avg]]</f>
        <v>3.8890000000000004E-6</v>
      </c>
      <c r="F15">
        <f>Tabelle17[[#This Row],[total_time]]/B14</f>
        <v>2.7071751777634132</v>
      </c>
      <c r="G15">
        <f>Tabelle17[[#This Row],[total_time]]/Tabelle17[[#This Row],[elements]]</f>
        <v>4.9924850463867189E-5</v>
      </c>
    </row>
    <row r="16" spans="1:7" x14ac:dyDescent="0.25">
      <c r="A16" t="s">
        <v>11</v>
      </c>
      <c r="F16">
        <f>SUBTOTAL(101,Tabelle17[growth])</f>
        <v>2.4377996908790536</v>
      </c>
    </row>
    <row r="18" spans="1:1" x14ac:dyDescent="0.25">
      <c r="A18">
        <v>10</v>
      </c>
    </row>
    <row r="19" spans="1:1" x14ac:dyDescent="0.25">
      <c r="A19">
        <v>11</v>
      </c>
    </row>
    <row r="20" spans="1:1" x14ac:dyDescent="0.25">
      <c r="A20">
        <v>12</v>
      </c>
    </row>
    <row r="21" spans="1:1" x14ac:dyDescent="0.25">
      <c r="A21">
        <v>13</v>
      </c>
    </row>
    <row r="22" spans="1:1" x14ac:dyDescent="0.25">
      <c r="A22">
        <v>14</v>
      </c>
    </row>
    <row r="23" spans="1:1" x14ac:dyDescent="0.25">
      <c r="A23">
        <v>15</v>
      </c>
    </row>
    <row r="24" spans="1:1" x14ac:dyDescent="0.25">
      <c r="A24">
        <v>16</v>
      </c>
    </row>
    <row r="25" spans="1:1" x14ac:dyDescent="0.25">
      <c r="A25">
        <v>17</v>
      </c>
    </row>
    <row r="26" spans="1:1" x14ac:dyDescent="0.25">
      <c r="A26">
        <v>18</v>
      </c>
    </row>
    <row r="27" spans="1:1" x14ac:dyDescent="0.25">
      <c r="A27">
        <v>19</v>
      </c>
    </row>
    <row r="28" spans="1:1" x14ac:dyDescent="0.25">
      <c r="A28">
        <v>20</v>
      </c>
    </row>
    <row r="29" spans="1:1" x14ac:dyDescent="0.25">
      <c r="A29">
        <v>21</v>
      </c>
    </row>
    <row r="30" spans="1:1" x14ac:dyDescent="0.25">
      <c r="A30">
        <v>22</v>
      </c>
    </row>
    <row r="31" spans="1:1" x14ac:dyDescent="0.25">
      <c r="A31">
        <v>23</v>
      </c>
    </row>
  </sheetData>
  <pageMargins left="0.7" right="0.7" top="0.78740157499999996" bottom="0.78740157499999996" header="0.3" footer="0.3"/>
  <pageSetup paperSize="9" orientation="portrait" horizontalDpi="1200" verticalDpi="120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D832B6-66DB-4756-B892-E4B70346A68A}">
  <dimension ref="A1:K12"/>
  <sheetViews>
    <sheetView workbookViewId="0">
      <selection activeCell="B12" sqref="B12"/>
    </sheetView>
  </sheetViews>
  <sheetFormatPr baseColWidth="10" defaultRowHeight="15" x14ac:dyDescent="0.25"/>
  <cols>
    <col min="1" max="1" width="7.140625" bestFit="1" customWidth="1"/>
    <col min="2" max="2" width="12.5703125" bestFit="1" customWidth="1"/>
    <col min="3" max="3" width="17.28515625" bestFit="1" customWidth="1"/>
    <col min="4" max="4" width="16.85546875" bestFit="1" customWidth="1"/>
    <col min="5" max="5" width="17.5703125" bestFit="1" customWidth="1"/>
    <col min="6" max="6" width="17" bestFit="1" customWidth="1"/>
    <col min="7" max="7" width="16.5703125" bestFit="1" customWidth="1"/>
    <col min="8" max="8" width="17.28515625" bestFit="1" customWidth="1"/>
    <col min="9" max="9" width="18.42578125" bestFit="1" customWidth="1"/>
    <col min="10" max="10" width="17.85546875" bestFit="1" customWidth="1"/>
    <col min="11" max="11" width="18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1</v>
      </c>
      <c r="B2">
        <v>154</v>
      </c>
      <c r="C2">
        <v>156</v>
      </c>
      <c r="D2">
        <v>156</v>
      </c>
      <c r="E2">
        <v>156</v>
      </c>
      <c r="F2">
        <v>1.2400000000000001E-4</v>
      </c>
      <c r="G2">
        <v>1.2400000000000001E-4</v>
      </c>
      <c r="H2">
        <v>1.2400000000000001E-4</v>
      </c>
      <c r="I2">
        <v>7.8699999999999992E-6</v>
      </c>
      <c r="J2">
        <v>7.8699999999999992E-6</v>
      </c>
      <c r="K2">
        <v>7.8699999999999992E-6</v>
      </c>
    </row>
    <row r="3" spans="1:11" x14ac:dyDescent="0.25">
      <c r="A3">
        <v>2</v>
      </c>
      <c r="B3">
        <v>153</v>
      </c>
      <c r="C3">
        <v>156</v>
      </c>
      <c r="D3">
        <v>156</v>
      </c>
      <c r="E3">
        <v>156</v>
      </c>
      <c r="F3">
        <v>1.7200000000000001E-5</v>
      </c>
      <c r="G3">
        <v>1.7200000000000001E-5</v>
      </c>
      <c r="H3">
        <v>1.7200000000000001E-5</v>
      </c>
      <c r="I3">
        <v>1.9099999999999999E-6</v>
      </c>
      <c r="J3">
        <v>1.9099999999999999E-6</v>
      </c>
      <c r="K3">
        <v>1.9099999999999999E-6</v>
      </c>
    </row>
    <row r="4" spans="1:11" x14ac:dyDescent="0.25">
      <c r="A4">
        <v>3</v>
      </c>
      <c r="B4">
        <v>153</v>
      </c>
      <c r="C4">
        <v>156</v>
      </c>
      <c r="D4">
        <v>156</v>
      </c>
      <c r="E4">
        <v>156</v>
      </c>
      <c r="F4">
        <v>1.5E-5</v>
      </c>
      <c r="G4">
        <v>1.5E-5</v>
      </c>
      <c r="H4">
        <v>1.5E-5</v>
      </c>
      <c r="I4">
        <v>1.9099999999999999E-6</v>
      </c>
      <c r="J4">
        <v>1.9099999999999999E-6</v>
      </c>
      <c r="K4">
        <v>1.9099999999999999E-6</v>
      </c>
    </row>
    <row r="5" spans="1:11" x14ac:dyDescent="0.25">
      <c r="A5">
        <v>4</v>
      </c>
      <c r="B5">
        <v>153</v>
      </c>
      <c r="C5">
        <v>156</v>
      </c>
      <c r="D5">
        <v>156</v>
      </c>
      <c r="E5">
        <v>156</v>
      </c>
      <c r="F5">
        <v>1.6900000000000001E-5</v>
      </c>
      <c r="G5">
        <v>1.6900000000000001E-5</v>
      </c>
      <c r="H5">
        <v>1.6900000000000001E-5</v>
      </c>
      <c r="I5">
        <v>3.1E-6</v>
      </c>
      <c r="J5">
        <v>3.1E-6</v>
      </c>
      <c r="K5">
        <v>3.1E-6</v>
      </c>
    </row>
    <row r="6" spans="1:11" x14ac:dyDescent="0.25">
      <c r="A6">
        <v>5</v>
      </c>
      <c r="B6">
        <v>154</v>
      </c>
      <c r="C6">
        <v>157</v>
      </c>
      <c r="D6">
        <v>157</v>
      </c>
      <c r="E6">
        <v>157</v>
      </c>
      <c r="F6">
        <v>1.5E-5</v>
      </c>
      <c r="G6">
        <v>1.5E-5</v>
      </c>
      <c r="H6">
        <v>1.5E-5</v>
      </c>
      <c r="I6">
        <v>2.8600000000000001E-6</v>
      </c>
      <c r="J6">
        <v>2.8600000000000001E-6</v>
      </c>
      <c r="K6">
        <v>2.8600000000000001E-6</v>
      </c>
    </row>
    <row r="7" spans="1:11" x14ac:dyDescent="0.25">
      <c r="A7">
        <v>6</v>
      </c>
      <c r="B7">
        <v>156</v>
      </c>
      <c r="C7">
        <v>159</v>
      </c>
      <c r="D7">
        <v>159</v>
      </c>
      <c r="E7">
        <v>159</v>
      </c>
      <c r="F7">
        <v>1.6200000000000001E-5</v>
      </c>
      <c r="G7">
        <v>1.6200000000000001E-5</v>
      </c>
      <c r="H7">
        <v>1.6200000000000001E-5</v>
      </c>
      <c r="I7">
        <v>2.8600000000000001E-6</v>
      </c>
      <c r="J7">
        <v>2.8600000000000001E-6</v>
      </c>
      <c r="K7">
        <v>2.8600000000000001E-6</v>
      </c>
    </row>
    <row r="8" spans="1:11" x14ac:dyDescent="0.25">
      <c r="A8">
        <v>7</v>
      </c>
      <c r="B8">
        <v>154</v>
      </c>
      <c r="C8">
        <v>157</v>
      </c>
      <c r="D8">
        <v>157</v>
      </c>
      <c r="E8">
        <v>157</v>
      </c>
      <c r="F8">
        <v>1.6900000000000001E-5</v>
      </c>
      <c r="G8">
        <v>1.6900000000000001E-5</v>
      </c>
      <c r="H8">
        <v>1.6900000000000001E-5</v>
      </c>
      <c r="I8">
        <v>1.9099999999999999E-6</v>
      </c>
      <c r="J8">
        <v>1.9099999999999999E-6</v>
      </c>
      <c r="K8">
        <v>1.9099999999999999E-6</v>
      </c>
    </row>
    <row r="9" spans="1:11" x14ac:dyDescent="0.25">
      <c r="A9">
        <v>8</v>
      </c>
      <c r="B9">
        <v>158</v>
      </c>
      <c r="C9">
        <v>161</v>
      </c>
      <c r="D9">
        <v>161</v>
      </c>
      <c r="E9">
        <v>161</v>
      </c>
      <c r="F9">
        <v>1.8099999999999999E-5</v>
      </c>
      <c r="G9">
        <v>1.8099999999999999E-5</v>
      </c>
      <c r="H9">
        <v>1.8099999999999999E-5</v>
      </c>
      <c r="I9">
        <v>2.8600000000000001E-6</v>
      </c>
      <c r="J9">
        <v>2.8600000000000001E-6</v>
      </c>
      <c r="K9">
        <v>2.8600000000000001E-6</v>
      </c>
    </row>
    <row r="10" spans="1:11" x14ac:dyDescent="0.25">
      <c r="A10">
        <v>9</v>
      </c>
      <c r="B10">
        <v>156</v>
      </c>
      <c r="C10">
        <v>159</v>
      </c>
      <c r="D10">
        <v>159</v>
      </c>
      <c r="E10">
        <v>159</v>
      </c>
      <c r="F10">
        <v>1.5E-5</v>
      </c>
      <c r="G10">
        <v>1.5E-5</v>
      </c>
      <c r="H10">
        <v>1.5E-5</v>
      </c>
      <c r="I10">
        <v>3.1E-6</v>
      </c>
      <c r="J10">
        <v>3.1E-6</v>
      </c>
      <c r="K10">
        <v>3.1E-6</v>
      </c>
    </row>
    <row r="11" spans="1:11" x14ac:dyDescent="0.25">
      <c r="A11">
        <v>10</v>
      </c>
      <c r="B11">
        <v>156</v>
      </c>
      <c r="C11">
        <v>158</v>
      </c>
      <c r="D11">
        <v>158</v>
      </c>
      <c r="E11">
        <v>158</v>
      </c>
      <c r="F11">
        <v>1.5999999999999999E-5</v>
      </c>
      <c r="G11">
        <v>1.5999999999999999E-5</v>
      </c>
      <c r="H11">
        <v>1.5999999999999999E-5</v>
      </c>
      <c r="I11">
        <v>3.1E-6</v>
      </c>
      <c r="J11">
        <v>3.1E-6</v>
      </c>
      <c r="K11">
        <v>3.1E-6</v>
      </c>
    </row>
    <row r="12" spans="1:11" x14ac:dyDescent="0.25">
      <c r="A12" t="s">
        <v>11</v>
      </c>
      <c r="B12">
        <f>SUBTOTAL(101,_grav_1_22[total_time])</f>
        <v>154.69999999999999</v>
      </c>
      <c r="D12">
        <f>SUBTOTAL(101,_grav_1_22[work_time_avg])</f>
        <v>157.5</v>
      </c>
      <c r="G12">
        <f>SUBTOTAL(101,_grav_1_22[prep_time_avg])</f>
        <v>2.7030000000000007E-5</v>
      </c>
      <c r="J12">
        <f>SUBTOTAL(101,_grav_1_22[comm_time_avg])</f>
        <v>3.1479999999999998E-6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879F8-757E-4DC1-BF3F-9B4045AAD592}">
  <dimension ref="A1:K12"/>
  <sheetViews>
    <sheetView workbookViewId="0">
      <selection activeCell="B12" sqref="B12"/>
    </sheetView>
  </sheetViews>
  <sheetFormatPr baseColWidth="10" defaultRowHeight="15" x14ac:dyDescent="0.25"/>
  <cols>
    <col min="1" max="1" width="7.140625" bestFit="1" customWidth="1"/>
    <col min="2" max="2" width="12.5703125" bestFit="1" customWidth="1"/>
    <col min="3" max="3" width="17.28515625" bestFit="1" customWidth="1"/>
    <col min="4" max="4" width="16.85546875" bestFit="1" customWidth="1"/>
    <col min="5" max="5" width="17.5703125" bestFit="1" customWidth="1"/>
    <col min="6" max="6" width="17" bestFit="1" customWidth="1"/>
    <col min="7" max="7" width="16.5703125" bestFit="1" customWidth="1"/>
    <col min="8" max="8" width="17.28515625" bestFit="1" customWidth="1"/>
    <col min="9" max="9" width="18.42578125" bestFit="1" customWidth="1"/>
    <col min="10" max="10" width="17.85546875" bestFit="1" customWidth="1"/>
    <col min="11" max="11" width="18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1</v>
      </c>
      <c r="B2">
        <v>58.3</v>
      </c>
      <c r="C2">
        <v>59.7</v>
      </c>
      <c r="D2">
        <v>59.7</v>
      </c>
      <c r="E2">
        <v>59.7</v>
      </c>
      <c r="F2">
        <v>3.48E-3</v>
      </c>
      <c r="G2">
        <v>3.48E-3</v>
      </c>
      <c r="H2">
        <v>3.48E-3</v>
      </c>
      <c r="I2">
        <v>5.4799999999999998E-4</v>
      </c>
      <c r="J2">
        <v>5.4799999999999998E-4</v>
      </c>
      <c r="K2">
        <v>5.4799999999999998E-4</v>
      </c>
    </row>
    <row r="3" spans="1:11" x14ac:dyDescent="0.25">
      <c r="A3">
        <v>2</v>
      </c>
      <c r="B3">
        <v>57.4</v>
      </c>
      <c r="C3">
        <v>58.8</v>
      </c>
      <c r="D3">
        <v>58.8</v>
      </c>
      <c r="E3">
        <v>58.8</v>
      </c>
      <c r="F3">
        <v>1.91E-5</v>
      </c>
      <c r="G3">
        <v>1.91E-5</v>
      </c>
      <c r="H3">
        <v>1.91E-5</v>
      </c>
      <c r="I3">
        <v>2.8600000000000001E-6</v>
      </c>
      <c r="J3">
        <v>2.8600000000000001E-6</v>
      </c>
      <c r="K3">
        <v>2.8600000000000001E-6</v>
      </c>
    </row>
    <row r="4" spans="1:11" x14ac:dyDescent="0.25">
      <c r="A4">
        <v>3</v>
      </c>
      <c r="B4">
        <v>56.9</v>
      </c>
      <c r="C4">
        <v>58.3</v>
      </c>
      <c r="D4">
        <v>58.3</v>
      </c>
      <c r="E4">
        <v>58.3</v>
      </c>
      <c r="F4">
        <v>1.6900000000000001E-5</v>
      </c>
      <c r="G4">
        <v>1.6900000000000001E-5</v>
      </c>
      <c r="H4">
        <v>1.6900000000000001E-5</v>
      </c>
      <c r="I4">
        <v>2.1500000000000002E-6</v>
      </c>
      <c r="J4">
        <v>2.1500000000000002E-6</v>
      </c>
      <c r="K4">
        <v>2.1500000000000002E-6</v>
      </c>
    </row>
    <row r="5" spans="1:11" x14ac:dyDescent="0.25">
      <c r="A5">
        <v>4</v>
      </c>
      <c r="B5">
        <v>57.5</v>
      </c>
      <c r="C5">
        <v>58.9</v>
      </c>
      <c r="D5">
        <v>58.9</v>
      </c>
      <c r="E5">
        <v>58.9</v>
      </c>
      <c r="F5">
        <v>1.6900000000000001E-5</v>
      </c>
      <c r="G5">
        <v>1.6900000000000001E-5</v>
      </c>
      <c r="H5">
        <v>1.6900000000000001E-5</v>
      </c>
      <c r="I5">
        <v>1.9099999999999999E-6</v>
      </c>
      <c r="J5">
        <v>1.9099999999999999E-6</v>
      </c>
      <c r="K5">
        <v>1.9099999999999999E-6</v>
      </c>
    </row>
    <row r="6" spans="1:11" x14ac:dyDescent="0.25">
      <c r="A6">
        <v>5</v>
      </c>
      <c r="B6">
        <v>56.4</v>
      </c>
      <c r="C6">
        <v>57.8</v>
      </c>
      <c r="D6">
        <v>57.8</v>
      </c>
      <c r="E6">
        <v>57.8</v>
      </c>
      <c r="F6">
        <v>1.9300000000000002E-5</v>
      </c>
      <c r="G6">
        <v>1.9300000000000002E-5</v>
      </c>
      <c r="H6">
        <v>1.9300000000000002E-5</v>
      </c>
      <c r="I6">
        <v>2.8600000000000001E-6</v>
      </c>
      <c r="J6">
        <v>2.8600000000000001E-6</v>
      </c>
      <c r="K6">
        <v>2.8600000000000001E-6</v>
      </c>
    </row>
    <row r="7" spans="1:11" x14ac:dyDescent="0.25">
      <c r="A7">
        <v>6</v>
      </c>
      <c r="B7">
        <v>56.1</v>
      </c>
      <c r="C7">
        <v>57.6</v>
      </c>
      <c r="D7">
        <v>57.6</v>
      </c>
      <c r="E7">
        <v>57.6</v>
      </c>
      <c r="F7">
        <v>1.5E-5</v>
      </c>
      <c r="G7">
        <v>1.5E-5</v>
      </c>
      <c r="H7">
        <v>1.5E-5</v>
      </c>
      <c r="I7">
        <v>2.8600000000000001E-6</v>
      </c>
      <c r="J7">
        <v>2.8600000000000001E-6</v>
      </c>
      <c r="K7">
        <v>2.8600000000000001E-6</v>
      </c>
    </row>
    <row r="8" spans="1:11" x14ac:dyDescent="0.25">
      <c r="A8">
        <v>7</v>
      </c>
      <c r="B8">
        <v>55.8</v>
      </c>
      <c r="C8">
        <v>57.2</v>
      </c>
      <c r="D8">
        <v>57.2</v>
      </c>
      <c r="E8">
        <v>57.2</v>
      </c>
      <c r="F8">
        <v>1.5E-5</v>
      </c>
      <c r="G8">
        <v>1.5E-5</v>
      </c>
      <c r="H8">
        <v>1.5E-5</v>
      </c>
      <c r="I8">
        <v>2.8600000000000001E-6</v>
      </c>
      <c r="J8">
        <v>2.8600000000000001E-6</v>
      </c>
      <c r="K8">
        <v>2.8600000000000001E-6</v>
      </c>
    </row>
    <row r="9" spans="1:11" x14ac:dyDescent="0.25">
      <c r="A9">
        <v>8</v>
      </c>
      <c r="B9">
        <v>56.1</v>
      </c>
      <c r="C9">
        <v>57.6</v>
      </c>
      <c r="D9">
        <v>57.6</v>
      </c>
      <c r="E9">
        <v>57.6</v>
      </c>
      <c r="F9">
        <v>1.5E-5</v>
      </c>
      <c r="G9">
        <v>1.5E-5</v>
      </c>
      <c r="H9">
        <v>1.5E-5</v>
      </c>
      <c r="I9">
        <v>3.1E-6</v>
      </c>
      <c r="J9">
        <v>3.1E-6</v>
      </c>
      <c r="K9">
        <v>3.1E-6</v>
      </c>
    </row>
    <row r="10" spans="1:11" x14ac:dyDescent="0.25">
      <c r="A10">
        <v>9</v>
      </c>
      <c r="B10">
        <v>55.9</v>
      </c>
      <c r="C10">
        <v>57.3</v>
      </c>
      <c r="D10">
        <v>57.3</v>
      </c>
      <c r="E10">
        <v>57.3</v>
      </c>
      <c r="F10">
        <v>1.4100000000000001E-5</v>
      </c>
      <c r="G10">
        <v>1.4100000000000001E-5</v>
      </c>
      <c r="H10">
        <v>1.4100000000000001E-5</v>
      </c>
      <c r="I10">
        <v>1.9099999999999999E-6</v>
      </c>
      <c r="J10">
        <v>1.9099999999999999E-6</v>
      </c>
      <c r="K10">
        <v>1.9099999999999999E-6</v>
      </c>
    </row>
    <row r="11" spans="1:11" x14ac:dyDescent="0.25">
      <c r="A11">
        <v>10</v>
      </c>
      <c r="B11">
        <v>56.7</v>
      </c>
      <c r="C11">
        <v>58.1</v>
      </c>
      <c r="D11">
        <v>58.1</v>
      </c>
      <c r="E11">
        <v>58.1</v>
      </c>
      <c r="F11">
        <v>1.5E-5</v>
      </c>
      <c r="G11">
        <v>1.5E-5</v>
      </c>
      <c r="H11">
        <v>1.5E-5</v>
      </c>
      <c r="I11">
        <v>2.8600000000000001E-6</v>
      </c>
      <c r="J11">
        <v>2.8600000000000001E-6</v>
      </c>
      <c r="K11">
        <v>2.8600000000000001E-6</v>
      </c>
    </row>
    <row r="12" spans="1:11" x14ac:dyDescent="0.25">
      <c r="A12" t="s">
        <v>11</v>
      </c>
      <c r="B12">
        <f>SUBTOTAL(101,_grav_1_21[total_time])</f>
        <v>56.71</v>
      </c>
      <c r="D12">
        <f>SUBTOTAL(101,_grav_1_21[work_time_avg])</f>
        <v>58.13000000000001</v>
      </c>
      <c r="G12">
        <f>SUBTOTAL(101,_grav_1_21[prep_time_avg])</f>
        <v>3.6262999999999991E-4</v>
      </c>
      <c r="J12">
        <f>SUBTOTAL(101,_grav_1_21[comm_time_avg])</f>
        <v>5.7137000000000032E-5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0A142-0ECA-4BD7-8E2A-9EC4F11A7DD7}">
  <dimension ref="A1:K12"/>
  <sheetViews>
    <sheetView workbookViewId="0">
      <selection activeCell="B12" sqref="B12"/>
    </sheetView>
  </sheetViews>
  <sheetFormatPr baseColWidth="10" defaultRowHeight="15" x14ac:dyDescent="0.25"/>
  <cols>
    <col min="1" max="1" width="7.140625" bestFit="1" customWidth="1"/>
    <col min="2" max="2" width="12.5703125" bestFit="1" customWidth="1"/>
    <col min="3" max="3" width="17.28515625" bestFit="1" customWidth="1"/>
    <col min="4" max="4" width="16.85546875" bestFit="1" customWidth="1"/>
    <col min="5" max="5" width="17.5703125" bestFit="1" customWidth="1"/>
    <col min="6" max="6" width="17" bestFit="1" customWidth="1"/>
    <col min="7" max="7" width="16.5703125" bestFit="1" customWidth="1"/>
    <col min="8" max="8" width="17.28515625" bestFit="1" customWidth="1"/>
    <col min="9" max="9" width="18.42578125" bestFit="1" customWidth="1"/>
    <col min="10" max="10" width="17.85546875" bestFit="1" customWidth="1"/>
    <col min="11" max="11" width="18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1</v>
      </c>
      <c r="B2">
        <v>47.7</v>
      </c>
      <c r="C2">
        <v>48.5</v>
      </c>
      <c r="D2">
        <v>48.5</v>
      </c>
      <c r="E2">
        <v>48.5</v>
      </c>
      <c r="F2">
        <v>8.7999999999999998E-5</v>
      </c>
      <c r="G2">
        <v>8.7999999999999998E-5</v>
      </c>
      <c r="H2">
        <v>8.7999999999999998E-5</v>
      </c>
      <c r="I2">
        <v>8.1100000000000003E-6</v>
      </c>
      <c r="J2">
        <v>8.1100000000000003E-6</v>
      </c>
      <c r="K2">
        <v>8.1100000000000003E-6</v>
      </c>
    </row>
    <row r="3" spans="1:11" x14ac:dyDescent="0.25">
      <c r="A3">
        <v>2</v>
      </c>
      <c r="B3">
        <v>48</v>
      </c>
      <c r="C3">
        <v>48.7</v>
      </c>
      <c r="D3">
        <v>48.7</v>
      </c>
      <c r="E3">
        <v>48.7</v>
      </c>
      <c r="F3">
        <v>1.88E-5</v>
      </c>
      <c r="G3">
        <v>1.88E-5</v>
      </c>
      <c r="H3">
        <v>1.88E-5</v>
      </c>
      <c r="I3">
        <v>4.0500000000000002E-6</v>
      </c>
      <c r="J3">
        <v>4.0500000000000002E-6</v>
      </c>
      <c r="K3">
        <v>4.0500000000000002E-6</v>
      </c>
    </row>
    <row r="4" spans="1:11" x14ac:dyDescent="0.25">
      <c r="A4">
        <v>3</v>
      </c>
      <c r="B4">
        <v>48</v>
      </c>
      <c r="C4">
        <v>48.7</v>
      </c>
      <c r="D4">
        <v>48.7</v>
      </c>
      <c r="E4">
        <v>48.7</v>
      </c>
      <c r="F4">
        <v>2.3099999999999999E-5</v>
      </c>
      <c r="G4">
        <v>2.3099999999999999E-5</v>
      </c>
      <c r="H4">
        <v>2.3099999999999999E-5</v>
      </c>
      <c r="I4">
        <v>2.8600000000000001E-6</v>
      </c>
      <c r="J4">
        <v>2.8600000000000001E-6</v>
      </c>
      <c r="K4">
        <v>2.8600000000000001E-6</v>
      </c>
    </row>
    <row r="5" spans="1:11" x14ac:dyDescent="0.25">
      <c r="A5">
        <v>4</v>
      </c>
      <c r="B5">
        <v>47.1</v>
      </c>
      <c r="C5">
        <v>47.8</v>
      </c>
      <c r="D5">
        <v>47.8</v>
      </c>
      <c r="E5">
        <v>47.8</v>
      </c>
      <c r="F5">
        <v>1.91E-5</v>
      </c>
      <c r="G5">
        <v>1.91E-5</v>
      </c>
      <c r="H5">
        <v>1.91E-5</v>
      </c>
      <c r="I5">
        <v>3.1E-6</v>
      </c>
      <c r="J5">
        <v>3.1E-6</v>
      </c>
      <c r="K5">
        <v>3.1E-6</v>
      </c>
    </row>
    <row r="6" spans="1:11" x14ac:dyDescent="0.25">
      <c r="A6">
        <v>5</v>
      </c>
      <c r="B6">
        <v>47</v>
      </c>
      <c r="C6">
        <v>47.7</v>
      </c>
      <c r="D6">
        <v>47.7</v>
      </c>
      <c r="E6">
        <v>47.7</v>
      </c>
      <c r="F6">
        <v>2.0000000000000002E-5</v>
      </c>
      <c r="G6">
        <v>2.0000000000000002E-5</v>
      </c>
      <c r="H6">
        <v>2.0000000000000002E-5</v>
      </c>
      <c r="I6">
        <v>2.8600000000000001E-6</v>
      </c>
      <c r="J6">
        <v>2.8600000000000001E-6</v>
      </c>
      <c r="K6">
        <v>2.8600000000000001E-6</v>
      </c>
    </row>
    <row r="7" spans="1:11" x14ac:dyDescent="0.25">
      <c r="A7">
        <v>6</v>
      </c>
      <c r="B7">
        <v>46.6</v>
      </c>
      <c r="C7">
        <v>47.3</v>
      </c>
      <c r="D7">
        <v>47.3</v>
      </c>
      <c r="E7">
        <v>47.3</v>
      </c>
      <c r="F7">
        <v>5.1999999999999997E-5</v>
      </c>
      <c r="G7">
        <v>5.1999999999999997E-5</v>
      </c>
      <c r="H7">
        <v>5.1999999999999997E-5</v>
      </c>
      <c r="I7">
        <v>1.9099999999999999E-6</v>
      </c>
      <c r="J7">
        <v>1.9099999999999999E-6</v>
      </c>
      <c r="K7">
        <v>1.9099999999999999E-6</v>
      </c>
    </row>
    <row r="8" spans="1:11" x14ac:dyDescent="0.25">
      <c r="A8">
        <v>7</v>
      </c>
      <c r="B8">
        <v>46.5</v>
      </c>
      <c r="C8">
        <v>47.3</v>
      </c>
      <c r="D8">
        <v>47.3</v>
      </c>
      <c r="E8">
        <v>47.3</v>
      </c>
      <c r="F8">
        <v>1.4100000000000001E-5</v>
      </c>
      <c r="G8">
        <v>1.4100000000000001E-5</v>
      </c>
      <c r="H8">
        <v>1.4100000000000001E-5</v>
      </c>
      <c r="I8">
        <v>1.9099999999999999E-6</v>
      </c>
      <c r="J8">
        <v>1.9099999999999999E-6</v>
      </c>
      <c r="K8">
        <v>1.9099999999999999E-6</v>
      </c>
    </row>
    <row r="9" spans="1:11" x14ac:dyDescent="0.25">
      <c r="A9">
        <v>8</v>
      </c>
      <c r="B9">
        <v>47</v>
      </c>
      <c r="C9">
        <v>47.7</v>
      </c>
      <c r="D9">
        <v>47.7</v>
      </c>
      <c r="E9">
        <v>47.7</v>
      </c>
      <c r="F9">
        <v>1.4100000000000001E-5</v>
      </c>
      <c r="G9">
        <v>1.4100000000000001E-5</v>
      </c>
      <c r="H9">
        <v>1.4100000000000001E-5</v>
      </c>
      <c r="I9">
        <v>3.1E-6</v>
      </c>
      <c r="J9">
        <v>3.1E-6</v>
      </c>
      <c r="K9">
        <v>3.1E-6</v>
      </c>
    </row>
    <row r="10" spans="1:11" x14ac:dyDescent="0.25">
      <c r="A10">
        <v>9</v>
      </c>
      <c r="B10">
        <v>47.5</v>
      </c>
      <c r="C10">
        <v>48.2</v>
      </c>
      <c r="D10">
        <v>48.2</v>
      </c>
      <c r="E10">
        <v>48.2</v>
      </c>
      <c r="F10">
        <v>1.4100000000000001E-5</v>
      </c>
      <c r="G10">
        <v>1.4100000000000001E-5</v>
      </c>
      <c r="H10">
        <v>1.4100000000000001E-5</v>
      </c>
      <c r="I10">
        <v>3.1E-6</v>
      </c>
      <c r="J10">
        <v>3.1E-6</v>
      </c>
      <c r="K10">
        <v>3.1E-6</v>
      </c>
    </row>
    <row r="11" spans="1:11" x14ac:dyDescent="0.25">
      <c r="A11">
        <v>10</v>
      </c>
      <c r="B11">
        <v>47.9</v>
      </c>
      <c r="C11">
        <v>48.6</v>
      </c>
      <c r="D11">
        <v>48.6</v>
      </c>
      <c r="E11">
        <v>48.6</v>
      </c>
      <c r="F11">
        <v>1.5E-5</v>
      </c>
      <c r="G11">
        <v>1.5E-5</v>
      </c>
      <c r="H11">
        <v>1.5E-5</v>
      </c>
      <c r="I11">
        <v>1.9099999999999999E-6</v>
      </c>
      <c r="J11">
        <v>1.9099999999999999E-6</v>
      </c>
      <c r="K11">
        <v>1.9099999999999999E-6</v>
      </c>
    </row>
    <row r="12" spans="1:11" x14ac:dyDescent="0.25">
      <c r="A12" t="s">
        <v>11</v>
      </c>
      <c r="B12">
        <f>SUBTOTAL(101,_grav_1_20[total_time])</f>
        <v>47.33</v>
      </c>
      <c r="D12">
        <f>SUBTOTAL(101,_grav_1_20[work_time_avg])</f>
        <v>48.05</v>
      </c>
      <c r="G12">
        <f>SUBTOTAL(101,_grav_1_20[prep_time_avg])</f>
        <v>2.783E-5</v>
      </c>
      <c r="J12">
        <f>SUBTOTAL(101,_grav_1_20[comm_time_avg])</f>
        <v>3.2910000000000003E-6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3F329-DE86-49B8-B5AD-83E2E3C1A4E4}">
  <dimension ref="A1:K12"/>
  <sheetViews>
    <sheetView workbookViewId="0">
      <selection activeCell="B12" sqref="B12"/>
    </sheetView>
  </sheetViews>
  <sheetFormatPr baseColWidth="10" defaultRowHeight="15" x14ac:dyDescent="0.25"/>
  <cols>
    <col min="1" max="1" width="7.140625" bestFit="1" customWidth="1"/>
    <col min="2" max="2" width="12.5703125" bestFit="1" customWidth="1"/>
    <col min="3" max="3" width="17.28515625" bestFit="1" customWidth="1"/>
    <col min="4" max="4" width="16.85546875" bestFit="1" customWidth="1"/>
    <col min="5" max="5" width="17.5703125" bestFit="1" customWidth="1"/>
    <col min="6" max="6" width="17" bestFit="1" customWidth="1"/>
    <col min="7" max="7" width="16.5703125" bestFit="1" customWidth="1"/>
    <col min="8" max="8" width="17.28515625" bestFit="1" customWidth="1"/>
    <col min="9" max="9" width="18.42578125" bestFit="1" customWidth="1"/>
    <col min="10" max="10" width="17.85546875" bestFit="1" customWidth="1"/>
    <col min="11" max="11" width="18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1</v>
      </c>
      <c r="B2">
        <v>17.399999999999999</v>
      </c>
      <c r="C2">
        <v>17.7</v>
      </c>
      <c r="D2">
        <v>17.7</v>
      </c>
      <c r="E2">
        <v>17.7</v>
      </c>
      <c r="F2">
        <v>8.2000000000000001E-5</v>
      </c>
      <c r="G2">
        <v>8.2000000000000001E-5</v>
      </c>
      <c r="H2">
        <v>8.2000000000000001E-5</v>
      </c>
      <c r="I2">
        <v>6.1999999999999999E-6</v>
      </c>
      <c r="J2">
        <v>6.1999999999999999E-6</v>
      </c>
      <c r="K2">
        <v>6.1999999999999999E-6</v>
      </c>
    </row>
    <row r="3" spans="1:11" x14ac:dyDescent="0.25">
      <c r="A3">
        <v>2</v>
      </c>
      <c r="B3">
        <v>17.3</v>
      </c>
      <c r="C3">
        <v>17.7</v>
      </c>
      <c r="D3">
        <v>17.7</v>
      </c>
      <c r="E3">
        <v>17.7</v>
      </c>
      <c r="F3">
        <v>1.5E-5</v>
      </c>
      <c r="G3">
        <v>1.5E-5</v>
      </c>
      <c r="H3">
        <v>1.5E-5</v>
      </c>
      <c r="I3">
        <v>2.8600000000000001E-6</v>
      </c>
      <c r="J3">
        <v>2.8600000000000001E-6</v>
      </c>
      <c r="K3">
        <v>2.8600000000000001E-6</v>
      </c>
    </row>
    <row r="4" spans="1:11" x14ac:dyDescent="0.25">
      <c r="A4">
        <v>3</v>
      </c>
      <c r="B4">
        <v>17.3</v>
      </c>
      <c r="C4">
        <v>17.7</v>
      </c>
      <c r="D4">
        <v>17.7</v>
      </c>
      <c r="E4">
        <v>17.7</v>
      </c>
      <c r="F4">
        <v>1.31E-5</v>
      </c>
      <c r="G4">
        <v>1.31E-5</v>
      </c>
      <c r="H4">
        <v>1.31E-5</v>
      </c>
      <c r="I4">
        <v>2.8600000000000001E-6</v>
      </c>
      <c r="J4">
        <v>2.8600000000000001E-6</v>
      </c>
      <c r="K4">
        <v>2.8600000000000001E-6</v>
      </c>
    </row>
    <row r="5" spans="1:11" x14ac:dyDescent="0.25">
      <c r="A5">
        <v>4</v>
      </c>
      <c r="B5">
        <v>17.3</v>
      </c>
      <c r="C5">
        <v>17.7</v>
      </c>
      <c r="D5">
        <v>17.7</v>
      </c>
      <c r="E5">
        <v>17.7</v>
      </c>
      <c r="F5">
        <v>1.29E-5</v>
      </c>
      <c r="G5">
        <v>1.29E-5</v>
      </c>
      <c r="H5">
        <v>1.29E-5</v>
      </c>
      <c r="I5">
        <v>3.1E-6</v>
      </c>
      <c r="J5">
        <v>3.1E-6</v>
      </c>
      <c r="K5">
        <v>3.1E-6</v>
      </c>
    </row>
    <row r="6" spans="1:11" x14ac:dyDescent="0.25">
      <c r="A6">
        <v>5</v>
      </c>
      <c r="B6">
        <v>17.3</v>
      </c>
      <c r="C6">
        <v>17.600000000000001</v>
      </c>
      <c r="D6">
        <v>17.600000000000001</v>
      </c>
      <c r="E6">
        <v>17.600000000000001</v>
      </c>
      <c r="F6">
        <v>1.4100000000000001E-5</v>
      </c>
      <c r="G6">
        <v>1.4100000000000001E-5</v>
      </c>
      <c r="H6">
        <v>1.4100000000000001E-5</v>
      </c>
      <c r="I6">
        <v>1.9099999999999999E-6</v>
      </c>
      <c r="J6">
        <v>1.9099999999999999E-6</v>
      </c>
      <c r="K6">
        <v>1.9099999999999999E-6</v>
      </c>
    </row>
    <row r="7" spans="1:11" x14ac:dyDescent="0.25">
      <c r="A7">
        <v>6</v>
      </c>
      <c r="B7">
        <v>17.5</v>
      </c>
      <c r="C7">
        <v>17.8</v>
      </c>
      <c r="D7">
        <v>17.8</v>
      </c>
      <c r="E7">
        <v>17.8</v>
      </c>
      <c r="F7">
        <v>6.9099999999999999E-6</v>
      </c>
      <c r="G7">
        <v>6.9099999999999999E-6</v>
      </c>
      <c r="H7">
        <v>6.9099999999999999E-6</v>
      </c>
      <c r="I7">
        <v>1.9099999999999999E-6</v>
      </c>
      <c r="J7">
        <v>1.9099999999999999E-6</v>
      </c>
      <c r="K7">
        <v>1.9099999999999999E-6</v>
      </c>
    </row>
    <row r="8" spans="1:11" x14ac:dyDescent="0.25">
      <c r="A8">
        <v>7</v>
      </c>
      <c r="B8">
        <v>17.399999999999999</v>
      </c>
      <c r="C8">
        <v>17.8</v>
      </c>
      <c r="D8">
        <v>17.8</v>
      </c>
      <c r="E8">
        <v>17.8</v>
      </c>
      <c r="F8">
        <v>1.31E-5</v>
      </c>
      <c r="G8">
        <v>1.31E-5</v>
      </c>
      <c r="H8">
        <v>1.31E-5</v>
      </c>
      <c r="I8">
        <v>3.1E-6</v>
      </c>
      <c r="J8">
        <v>3.1E-6</v>
      </c>
      <c r="K8">
        <v>3.1E-6</v>
      </c>
    </row>
    <row r="9" spans="1:11" x14ac:dyDescent="0.25">
      <c r="A9">
        <v>8</v>
      </c>
      <c r="B9">
        <v>17.5</v>
      </c>
      <c r="C9">
        <v>17.899999999999999</v>
      </c>
      <c r="D9">
        <v>17.899999999999999</v>
      </c>
      <c r="E9">
        <v>17.899999999999999</v>
      </c>
      <c r="F9">
        <v>8.1100000000000003E-6</v>
      </c>
      <c r="G9">
        <v>8.1100000000000003E-6</v>
      </c>
      <c r="H9">
        <v>8.1100000000000003E-6</v>
      </c>
      <c r="I9">
        <v>2.8600000000000001E-6</v>
      </c>
      <c r="J9">
        <v>2.8600000000000001E-6</v>
      </c>
      <c r="K9">
        <v>2.8600000000000001E-6</v>
      </c>
    </row>
    <row r="10" spans="1:11" x14ac:dyDescent="0.25">
      <c r="A10">
        <v>9</v>
      </c>
      <c r="B10">
        <v>17.399999999999999</v>
      </c>
      <c r="C10">
        <v>17.8</v>
      </c>
      <c r="D10">
        <v>17.8</v>
      </c>
      <c r="E10">
        <v>17.8</v>
      </c>
      <c r="F10">
        <v>6.9099999999999999E-6</v>
      </c>
      <c r="G10">
        <v>6.9099999999999999E-6</v>
      </c>
      <c r="H10">
        <v>6.9099999999999999E-6</v>
      </c>
      <c r="I10">
        <v>3.1E-6</v>
      </c>
      <c r="J10">
        <v>3.1E-6</v>
      </c>
      <c r="K10">
        <v>3.1E-6</v>
      </c>
    </row>
    <row r="11" spans="1:11" x14ac:dyDescent="0.25">
      <c r="A11">
        <v>10</v>
      </c>
      <c r="B11">
        <v>17.5</v>
      </c>
      <c r="C11">
        <v>17.8</v>
      </c>
      <c r="D11">
        <v>17.8</v>
      </c>
      <c r="E11">
        <v>17.8</v>
      </c>
      <c r="F11">
        <v>8.1100000000000003E-6</v>
      </c>
      <c r="G11">
        <v>8.1100000000000003E-6</v>
      </c>
      <c r="H11">
        <v>8.1100000000000003E-6</v>
      </c>
      <c r="I11">
        <v>1.9099999999999999E-6</v>
      </c>
      <c r="J11">
        <v>1.9099999999999999E-6</v>
      </c>
      <c r="K11">
        <v>1.9099999999999999E-6</v>
      </c>
    </row>
    <row r="12" spans="1:11" x14ac:dyDescent="0.25">
      <c r="A12" t="s">
        <v>11</v>
      </c>
      <c r="B12">
        <f>SUBTOTAL(101,_grav_1_19[total_time])</f>
        <v>17.39</v>
      </c>
      <c r="D12">
        <f>SUBTOTAL(101,_grav_1_19[work_time_avg])</f>
        <v>17.750000000000004</v>
      </c>
      <c r="G12">
        <f>SUBTOTAL(101,_grav_1_19[prep_time_avg])</f>
        <v>1.8023999999999995E-5</v>
      </c>
      <c r="J12">
        <f>SUBTOTAL(101,_grav_1_19[comm_time_avg])</f>
        <v>2.9809999999999999E-6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2096E-818D-4A25-B6E0-F2E83A62A7B2}">
  <dimension ref="A1:K12"/>
  <sheetViews>
    <sheetView workbookViewId="0">
      <selection activeCell="B12" sqref="B12"/>
    </sheetView>
  </sheetViews>
  <sheetFormatPr baseColWidth="10" defaultRowHeight="15" x14ac:dyDescent="0.25"/>
  <cols>
    <col min="1" max="1" width="7.140625" bestFit="1" customWidth="1"/>
    <col min="2" max="2" width="12.5703125" bestFit="1" customWidth="1"/>
    <col min="3" max="3" width="17.28515625" bestFit="1" customWidth="1"/>
    <col min="4" max="4" width="16.85546875" bestFit="1" customWidth="1"/>
    <col min="5" max="5" width="17.5703125" bestFit="1" customWidth="1"/>
    <col min="6" max="6" width="17" bestFit="1" customWidth="1"/>
    <col min="7" max="7" width="16.5703125" bestFit="1" customWidth="1"/>
    <col min="8" max="8" width="17.28515625" bestFit="1" customWidth="1"/>
    <col min="9" max="9" width="18.42578125" bestFit="1" customWidth="1"/>
    <col min="10" max="10" width="17.85546875" bestFit="1" customWidth="1"/>
    <col min="11" max="11" width="18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1</v>
      </c>
      <c r="B2">
        <v>6.39</v>
      </c>
      <c r="C2">
        <v>6.57</v>
      </c>
      <c r="D2">
        <v>6.57</v>
      </c>
      <c r="E2">
        <v>6.57</v>
      </c>
      <c r="F2">
        <v>8.6100000000000006E-5</v>
      </c>
      <c r="G2">
        <v>8.6100000000000006E-5</v>
      </c>
      <c r="H2">
        <v>8.6100000000000006E-5</v>
      </c>
      <c r="I2">
        <v>6.9099999999999999E-6</v>
      </c>
      <c r="J2">
        <v>6.9099999999999999E-6</v>
      </c>
      <c r="K2">
        <v>6.9099999999999999E-6</v>
      </c>
    </row>
    <row r="3" spans="1:11" x14ac:dyDescent="0.25">
      <c r="A3">
        <v>2</v>
      </c>
      <c r="B3">
        <v>6.39</v>
      </c>
      <c r="C3">
        <v>6.57</v>
      </c>
      <c r="D3">
        <v>6.57</v>
      </c>
      <c r="E3">
        <v>6.57</v>
      </c>
      <c r="F3">
        <v>1.4100000000000001E-5</v>
      </c>
      <c r="G3">
        <v>1.4100000000000001E-5</v>
      </c>
      <c r="H3">
        <v>1.4100000000000001E-5</v>
      </c>
      <c r="I3">
        <v>2.8600000000000001E-6</v>
      </c>
      <c r="J3">
        <v>2.8600000000000001E-6</v>
      </c>
      <c r="K3">
        <v>2.8600000000000001E-6</v>
      </c>
    </row>
    <row r="4" spans="1:11" x14ac:dyDescent="0.25">
      <c r="A4">
        <v>3</v>
      </c>
      <c r="B4">
        <v>6.39</v>
      </c>
      <c r="C4">
        <v>6.57</v>
      </c>
      <c r="D4">
        <v>6.57</v>
      </c>
      <c r="E4">
        <v>6.57</v>
      </c>
      <c r="F4">
        <v>1.91E-5</v>
      </c>
      <c r="G4">
        <v>1.91E-5</v>
      </c>
      <c r="H4">
        <v>1.91E-5</v>
      </c>
      <c r="I4">
        <v>2.8600000000000001E-6</v>
      </c>
      <c r="J4">
        <v>2.8600000000000001E-6</v>
      </c>
      <c r="K4">
        <v>2.8600000000000001E-6</v>
      </c>
    </row>
    <row r="5" spans="1:11" x14ac:dyDescent="0.25">
      <c r="A5">
        <v>4</v>
      </c>
      <c r="B5">
        <v>6.38</v>
      </c>
      <c r="C5">
        <v>6.56</v>
      </c>
      <c r="D5">
        <v>6.56</v>
      </c>
      <c r="E5">
        <v>6.56</v>
      </c>
      <c r="F5">
        <v>7.8699999999999992E-6</v>
      </c>
      <c r="G5">
        <v>7.8699999999999992E-6</v>
      </c>
      <c r="H5">
        <v>7.8699999999999992E-6</v>
      </c>
      <c r="I5">
        <v>2.1500000000000002E-6</v>
      </c>
      <c r="J5">
        <v>2.1500000000000002E-6</v>
      </c>
      <c r="K5">
        <v>2.1500000000000002E-6</v>
      </c>
    </row>
    <row r="6" spans="1:11" x14ac:dyDescent="0.25">
      <c r="A6">
        <v>5</v>
      </c>
      <c r="B6">
        <v>6.38</v>
      </c>
      <c r="C6">
        <v>6.56</v>
      </c>
      <c r="D6">
        <v>6.56</v>
      </c>
      <c r="E6">
        <v>6.56</v>
      </c>
      <c r="F6">
        <v>1.4100000000000001E-5</v>
      </c>
      <c r="G6">
        <v>1.4100000000000001E-5</v>
      </c>
      <c r="H6">
        <v>1.4100000000000001E-5</v>
      </c>
      <c r="I6">
        <v>2.8600000000000001E-6</v>
      </c>
      <c r="J6">
        <v>2.8600000000000001E-6</v>
      </c>
      <c r="K6">
        <v>2.8600000000000001E-6</v>
      </c>
    </row>
    <row r="7" spans="1:11" x14ac:dyDescent="0.25">
      <c r="A7">
        <v>6</v>
      </c>
      <c r="B7">
        <v>6.38</v>
      </c>
      <c r="C7">
        <v>6.56</v>
      </c>
      <c r="D7">
        <v>6.56</v>
      </c>
      <c r="E7">
        <v>6.56</v>
      </c>
      <c r="F7">
        <v>8.8200000000000003E-6</v>
      </c>
      <c r="G7">
        <v>8.8200000000000003E-6</v>
      </c>
      <c r="H7">
        <v>8.8200000000000003E-6</v>
      </c>
      <c r="I7">
        <v>9.540000000000001E-7</v>
      </c>
      <c r="J7">
        <v>9.540000000000001E-7</v>
      </c>
      <c r="K7">
        <v>9.540000000000001E-7</v>
      </c>
    </row>
    <row r="8" spans="1:11" x14ac:dyDescent="0.25">
      <c r="A8">
        <v>7</v>
      </c>
      <c r="B8">
        <v>6.38</v>
      </c>
      <c r="C8">
        <v>6.56</v>
      </c>
      <c r="D8">
        <v>6.56</v>
      </c>
      <c r="E8">
        <v>6.56</v>
      </c>
      <c r="F8">
        <v>1.29E-5</v>
      </c>
      <c r="G8">
        <v>1.29E-5</v>
      </c>
      <c r="H8">
        <v>1.29E-5</v>
      </c>
      <c r="I8">
        <v>2.1500000000000002E-6</v>
      </c>
      <c r="J8">
        <v>2.1500000000000002E-6</v>
      </c>
      <c r="K8">
        <v>2.1500000000000002E-6</v>
      </c>
    </row>
    <row r="9" spans="1:11" x14ac:dyDescent="0.25">
      <c r="A9">
        <v>8</v>
      </c>
      <c r="B9">
        <v>6.39</v>
      </c>
      <c r="C9">
        <v>6.57</v>
      </c>
      <c r="D9">
        <v>6.57</v>
      </c>
      <c r="E9">
        <v>6.57</v>
      </c>
      <c r="F9">
        <v>9.0599999999999997E-6</v>
      </c>
      <c r="G9">
        <v>9.0599999999999997E-6</v>
      </c>
      <c r="H9">
        <v>9.0599999999999997E-6</v>
      </c>
      <c r="I9">
        <v>1.9099999999999999E-6</v>
      </c>
      <c r="J9">
        <v>1.9099999999999999E-6</v>
      </c>
      <c r="K9">
        <v>1.9099999999999999E-6</v>
      </c>
    </row>
    <row r="10" spans="1:11" x14ac:dyDescent="0.25">
      <c r="A10">
        <v>9</v>
      </c>
      <c r="B10">
        <v>6.38</v>
      </c>
      <c r="C10">
        <v>6.56</v>
      </c>
      <c r="D10">
        <v>6.56</v>
      </c>
      <c r="E10">
        <v>6.56</v>
      </c>
      <c r="F10">
        <v>9.0599999999999997E-6</v>
      </c>
      <c r="G10">
        <v>9.0599999999999997E-6</v>
      </c>
      <c r="H10">
        <v>9.0599999999999997E-6</v>
      </c>
      <c r="I10">
        <v>1.9099999999999999E-6</v>
      </c>
      <c r="J10">
        <v>1.9099999999999999E-6</v>
      </c>
      <c r="K10">
        <v>1.9099999999999999E-6</v>
      </c>
    </row>
    <row r="11" spans="1:11" x14ac:dyDescent="0.25">
      <c r="A11">
        <v>10</v>
      </c>
      <c r="B11">
        <v>6.4</v>
      </c>
      <c r="C11">
        <v>6.57</v>
      </c>
      <c r="D11">
        <v>6.57</v>
      </c>
      <c r="E11">
        <v>6.57</v>
      </c>
      <c r="F11">
        <v>9.0599999999999997E-6</v>
      </c>
      <c r="G11">
        <v>9.0599999999999997E-6</v>
      </c>
      <c r="H11">
        <v>9.0599999999999997E-6</v>
      </c>
      <c r="I11">
        <v>1.9099999999999999E-6</v>
      </c>
      <c r="J11">
        <v>1.9099999999999999E-6</v>
      </c>
      <c r="K11">
        <v>1.9099999999999999E-6</v>
      </c>
    </row>
    <row r="12" spans="1:11" x14ac:dyDescent="0.25">
      <c r="A12" t="s">
        <v>11</v>
      </c>
      <c r="B12">
        <f>SUBTOTAL(101,_grav_1_18[total_time])</f>
        <v>6.3860000000000001</v>
      </c>
      <c r="D12">
        <f>SUBTOTAL(101,_grav_1_18[work_time_avg])</f>
        <v>6.5650000000000004</v>
      </c>
      <c r="G12">
        <f>SUBTOTAL(101,_grav_1_18[prep_time_avg])</f>
        <v>1.9017000000000001E-5</v>
      </c>
      <c r="J12">
        <f>SUBTOTAL(101,_grav_1_18[comm_time_avg])</f>
        <v>2.6474000000000003E-6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C76CF-E3EB-496B-B812-005C921BE733}">
  <dimension ref="A1:K12"/>
  <sheetViews>
    <sheetView workbookViewId="0">
      <selection activeCell="B12" sqref="B12"/>
    </sheetView>
  </sheetViews>
  <sheetFormatPr baseColWidth="10" defaultRowHeight="15" x14ac:dyDescent="0.25"/>
  <cols>
    <col min="1" max="1" width="7.140625" bestFit="1" customWidth="1"/>
    <col min="2" max="2" width="12.5703125" bestFit="1" customWidth="1"/>
    <col min="3" max="3" width="17.28515625" bestFit="1" customWidth="1"/>
    <col min="4" max="4" width="16.85546875" bestFit="1" customWidth="1"/>
    <col min="5" max="5" width="17.5703125" bestFit="1" customWidth="1"/>
    <col min="6" max="6" width="17" bestFit="1" customWidth="1"/>
    <col min="7" max="7" width="16.5703125" bestFit="1" customWidth="1"/>
    <col min="8" max="8" width="17.28515625" bestFit="1" customWidth="1"/>
    <col min="9" max="9" width="18.42578125" bestFit="1" customWidth="1"/>
    <col min="10" max="10" width="17.85546875" bestFit="1" customWidth="1"/>
    <col min="11" max="11" width="18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1</v>
      </c>
      <c r="B2">
        <v>5.3</v>
      </c>
      <c r="C2">
        <v>5.38</v>
      </c>
      <c r="D2">
        <v>5.38</v>
      </c>
      <c r="E2">
        <v>5.38</v>
      </c>
      <c r="F2">
        <v>2.99E-3</v>
      </c>
      <c r="G2">
        <v>2.99E-3</v>
      </c>
      <c r="H2">
        <v>2.99E-3</v>
      </c>
      <c r="I2">
        <v>2.6899999999999998E-4</v>
      </c>
      <c r="J2">
        <v>2.6899999999999998E-4</v>
      </c>
      <c r="K2">
        <v>2.6899999999999998E-4</v>
      </c>
    </row>
    <row r="3" spans="1:11" x14ac:dyDescent="0.25">
      <c r="A3">
        <v>2</v>
      </c>
      <c r="B3">
        <v>5.26</v>
      </c>
      <c r="C3">
        <v>5.35</v>
      </c>
      <c r="D3">
        <v>5.35</v>
      </c>
      <c r="E3">
        <v>5.35</v>
      </c>
      <c r="F3">
        <v>1.31E-5</v>
      </c>
      <c r="G3">
        <v>1.31E-5</v>
      </c>
      <c r="H3">
        <v>1.31E-5</v>
      </c>
      <c r="I3">
        <v>1.9099999999999999E-6</v>
      </c>
      <c r="J3">
        <v>1.9099999999999999E-6</v>
      </c>
      <c r="K3">
        <v>1.9099999999999999E-6</v>
      </c>
    </row>
    <row r="4" spans="1:11" x14ac:dyDescent="0.25">
      <c r="A4">
        <v>3</v>
      </c>
      <c r="B4">
        <v>5.27</v>
      </c>
      <c r="C4">
        <v>5.36</v>
      </c>
      <c r="D4">
        <v>5.36</v>
      </c>
      <c r="E4">
        <v>5.36</v>
      </c>
      <c r="F4">
        <v>1.1E-5</v>
      </c>
      <c r="G4">
        <v>1.1E-5</v>
      </c>
      <c r="H4">
        <v>1.1E-5</v>
      </c>
      <c r="I4">
        <v>1.9099999999999999E-6</v>
      </c>
      <c r="J4">
        <v>1.9099999999999999E-6</v>
      </c>
      <c r="K4">
        <v>1.9099999999999999E-6</v>
      </c>
    </row>
    <row r="5" spans="1:11" x14ac:dyDescent="0.25">
      <c r="A5">
        <v>4</v>
      </c>
      <c r="B5">
        <v>5.27</v>
      </c>
      <c r="C5">
        <v>5.36</v>
      </c>
      <c r="D5">
        <v>5.36</v>
      </c>
      <c r="E5">
        <v>5.36</v>
      </c>
      <c r="F5">
        <v>1.22E-5</v>
      </c>
      <c r="G5">
        <v>1.22E-5</v>
      </c>
      <c r="H5">
        <v>1.22E-5</v>
      </c>
      <c r="I5">
        <v>9.540000000000001E-7</v>
      </c>
      <c r="J5">
        <v>9.540000000000001E-7</v>
      </c>
      <c r="K5">
        <v>9.540000000000001E-7</v>
      </c>
    </row>
    <row r="6" spans="1:11" x14ac:dyDescent="0.25">
      <c r="A6">
        <v>5</v>
      </c>
      <c r="B6">
        <v>5.24</v>
      </c>
      <c r="C6">
        <v>5.33</v>
      </c>
      <c r="D6">
        <v>5.33</v>
      </c>
      <c r="E6">
        <v>5.33</v>
      </c>
      <c r="F6">
        <v>5.0100000000000003E-6</v>
      </c>
      <c r="G6">
        <v>5.0100000000000003E-6</v>
      </c>
      <c r="H6">
        <v>5.0100000000000003E-6</v>
      </c>
      <c r="I6">
        <v>1.19E-6</v>
      </c>
      <c r="J6">
        <v>1.19E-6</v>
      </c>
      <c r="K6">
        <v>1.19E-6</v>
      </c>
    </row>
    <row r="7" spans="1:11" x14ac:dyDescent="0.25">
      <c r="A7">
        <v>6</v>
      </c>
      <c r="B7">
        <v>5.41</v>
      </c>
      <c r="C7">
        <v>5.5</v>
      </c>
      <c r="D7">
        <v>5.5</v>
      </c>
      <c r="E7">
        <v>5.5</v>
      </c>
      <c r="F7">
        <v>1.1E-5</v>
      </c>
      <c r="G7">
        <v>1.1E-5</v>
      </c>
      <c r="H7">
        <v>1.1E-5</v>
      </c>
      <c r="I7">
        <v>9.540000000000001E-7</v>
      </c>
      <c r="J7">
        <v>9.540000000000001E-7</v>
      </c>
      <c r="K7">
        <v>9.540000000000001E-7</v>
      </c>
    </row>
    <row r="8" spans="1:11" x14ac:dyDescent="0.25">
      <c r="A8">
        <v>7</v>
      </c>
      <c r="B8">
        <v>5.26</v>
      </c>
      <c r="C8">
        <v>5.35</v>
      </c>
      <c r="D8">
        <v>5.35</v>
      </c>
      <c r="E8">
        <v>5.35</v>
      </c>
      <c r="F8">
        <v>9.0599999999999997E-6</v>
      </c>
      <c r="G8">
        <v>9.0599999999999997E-6</v>
      </c>
      <c r="H8">
        <v>9.0599999999999997E-6</v>
      </c>
      <c r="I8">
        <v>1.9099999999999999E-6</v>
      </c>
      <c r="J8">
        <v>1.9099999999999999E-6</v>
      </c>
      <c r="K8">
        <v>1.9099999999999999E-6</v>
      </c>
    </row>
    <row r="9" spans="1:11" x14ac:dyDescent="0.25">
      <c r="A9">
        <v>8</v>
      </c>
      <c r="B9">
        <v>5.27</v>
      </c>
      <c r="C9">
        <v>5.36</v>
      </c>
      <c r="D9">
        <v>5.36</v>
      </c>
      <c r="E9">
        <v>5.36</v>
      </c>
      <c r="F9">
        <v>1.1E-5</v>
      </c>
      <c r="G9">
        <v>1.1E-5</v>
      </c>
      <c r="H9">
        <v>1.1E-5</v>
      </c>
      <c r="I9">
        <v>3.1E-6</v>
      </c>
      <c r="J9">
        <v>3.1E-6</v>
      </c>
      <c r="K9">
        <v>3.1E-6</v>
      </c>
    </row>
    <row r="10" spans="1:11" x14ac:dyDescent="0.25">
      <c r="A10">
        <v>9</v>
      </c>
      <c r="B10">
        <v>5.26</v>
      </c>
      <c r="C10">
        <v>5.35</v>
      </c>
      <c r="D10">
        <v>5.35</v>
      </c>
      <c r="E10">
        <v>5.35</v>
      </c>
      <c r="F10">
        <v>6.9099999999999999E-6</v>
      </c>
      <c r="G10">
        <v>6.9099999999999999E-6</v>
      </c>
      <c r="H10">
        <v>6.9099999999999999E-6</v>
      </c>
      <c r="I10">
        <v>1.19E-6</v>
      </c>
      <c r="J10">
        <v>1.19E-6</v>
      </c>
      <c r="K10">
        <v>1.19E-6</v>
      </c>
    </row>
    <row r="11" spans="1:11" x14ac:dyDescent="0.25">
      <c r="A11">
        <v>10</v>
      </c>
      <c r="B11">
        <v>5.28</v>
      </c>
      <c r="C11">
        <v>5.37</v>
      </c>
      <c r="D11">
        <v>5.37</v>
      </c>
      <c r="E11">
        <v>5.37</v>
      </c>
      <c r="F11">
        <v>5.9599999999999997E-6</v>
      </c>
      <c r="G11">
        <v>5.9599999999999997E-6</v>
      </c>
      <c r="H11">
        <v>5.9599999999999997E-6</v>
      </c>
      <c r="I11">
        <v>2.1500000000000002E-6</v>
      </c>
      <c r="J11">
        <v>2.1500000000000002E-6</v>
      </c>
      <c r="K11">
        <v>2.1500000000000002E-6</v>
      </c>
    </row>
    <row r="12" spans="1:11" x14ac:dyDescent="0.25">
      <c r="A12" t="s">
        <v>11</v>
      </c>
      <c r="B12">
        <f>SUBTOTAL(101,_grav_1_17[total_time])</f>
        <v>5.282</v>
      </c>
      <c r="D12">
        <f>SUBTOTAL(101,_grav_1_17[work_time_avg])</f>
        <v>5.3710000000000004</v>
      </c>
      <c r="G12">
        <f>SUBTOTAL(101,_grav_1_17[prep_time_avg])</f>
        <v>3.075240000000001E-4</v>
      </c>
      <c r="J12">
        <f>SUBTOTAL(101,_grav_1_17[comm_time_avg])</f>
        <v>2.8426799999999997E-5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11E76-D0B9-465F-B7AD-45A4FE7115E6}">
  <dimension ref="A1:K12"/>
  <sheetViews>
    <sheetView workbookViewId="0">
      <selection activeCell="B12" sqref="B12"/>
    </sheetView>
  </sheetViews>
  <sheetFormatPr baseColWidth="10" defaultRowHeight="15" x14ac:dyDescent="0.25"/>
  <cols>
    <col min="1" max="1" width="7.140625" bestFit="1" customWidth="1"/>
    <col min="2" max="2" width="12.5703125" bestFit="1" customWidth="1"/>
    <col min="3" max="3" width="17.28515625" bestFit="1" customWidth="1"/>
    <col min="4" max="4" width="16.85546875" bestFit="1" customWidth="1"/>
    <col min="5" max="5" width="17.5703125" bestFit="1" customWidth="1"/>
    <col min="6" max="6" width="17" bestFit="1" customWidth="1"/>
    <col min="7" max="7" width="16.5703125" bestFit="1" customWidth="1"/>
    <col min="8" max="8" width="17.28515625" bestFit="1" customWidth="1"/>
    <col min="9" max="9" width="18.42578125" bestFit="1" customWidth="1"/>
    <col min="10" max="10" width="17.85546875" bestFit="1" customWidth="1"/>
    <col min="11" max="11" width="18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1</v>
      </c>
      <c r="B2">
        <v>1.96</v>
      </c>
      <c r="C2">
        <v>2</v>
      </c>
      <c r="D2">
        <v>2</v>
      </c>
      <c r="E2">
        <v>2</v>
      </c>
      <c r="F2">
        <v>7.7000000000000001E-5</v>
      </c>
      <c r="G2">
        <v>7.7000000000000001E-5</v>
      </c>
      <c r="H2">
        <v>7.7000000000000001E-5</v>
      </c>
      <c r="I2">
        <v>6.1999999999999999E-6</v>
      </c>
      <c r="J2">
        <v>6.1999999999999999E-6</v>
      </c>
      <c r="K2">
        <v>6.1999999999999999E-6</v>
      </c>
    </row>
    <row r="3" spans="1:11" x14ac:dyDescent="0.25">
      <c r="A3">
        <v>2</v>
      </c>
      <c r="B3">
        <v>1.94</v>
      </c>
      <c r="C3">
        <v>1.99</v>
      </c>
      <c r="D3">
        <v>1.99</v>
      </c>
      <c r="E3">
        <v>1.99</v>
      </c>
      <c r="F3">
        <v>1.5999999999999999E-5</v>
      </c>
      <c r="G3">
        <v>1.5999999999999999E-5</v>
      </c>
      <c r="H3">
        <v>1.5999999999999999E-5</v>
      </c>
      <c r="I3">
        <v>1.19E-6</v>
      </c>
      <c r="J3">
        <v>1.19E-6</v>
      </c>
      <c r="K3">
        <v>1.19E-6</v>
      </c>
    </row>
    <row r="4" spans="1:11" x14ac:dyDescent="0.25">
      <c r="A4">
        <v>3</v>
      </c>
      <c r="B4">
        <v>1.94</v>
      </c>
      <c r="C4">
        <v>1.99</v>
      </c>
      <c r="D4">
        <v>1.99</v>
      </c>
      <c r="E4">
        <v>1.99</v>
      </c>
      <c r="F4">
        <v>4.0500000000000002E-6</v>
      </c>
      <c r="G4">
        <v>4.0500000000000002E-6</v>
      </c>
      <c r="H4">
        <v>4.0500000000000002E-6</v>
      </c>
      <c r="I4">
        <v>9.540000000000001E-7</v>
      </c>
      <c r="J4">
        <v>9.540000000000001E-7</v>
      </c>
      <c r="K4">
        <v>9.540000000000001E-7</v>
      </c>
    </row>
    <row r="5" spans="1:11" x14ac:dyDescent="0.25">
      <c r="A5">
        <v>4</v>
      </c>
      <c r="B5">
        <v>1.95</v>
      </c>
      <c r="C5">
        <v>1.99</v>
      </c>
      <c r="D5">
        <v>1.99</v>
      </c>
      <c r="E5">
        <v>1.99</v>
      </c>
      <c r="F5">
        <v>6.9099999999999999E-6</v>
      </c>
      <c r="G5">
        <v>6.9099999999999999E-6</v>
      </c>
      <c r="H5">
        <v>6.9099999999999999E-6</v>
      </c>
      <c r="I5">
        <v>2.1500000000000002E-6</v>
      </c>
      <c r="J5">
        <v>2.1500000000000002E-6</v>
      </c>
      <c r="K5">
        <v>2.1500000000000002E-6</v>
      </c>
    </row>
    <row r="6" spans="1:11" x14ac:dyDescent="0.25">
      <c r="A6">
        <v>5</v>
      </c>
      <c r="B6">
        <v>1.94</v>
      </c>
      <c r="C6">
        <v>1.98</v>
      </c>
      <c r="D6">
        <v>1.98</v>
      </c>
      <c r="E6">
        <v>1.98</v>
      </c>
      <c r="F6">
        <v>9.7799999999999995E-6</v>
      </c>
      <c r="G6">
        <v>9.7799999999999995E-6</v>
      </c>
      <c r="H6">
        <v>9.7799999999999995E-6</v>
      </c>
      <c r="I6">
        <v>2.1500000000000002E-6</v>
      </c>
      <c r="J6">
        <v>2.1500000000000002E-6</v>
      </c>
      <c r="K6">
        <v>2.1500000000000002E-6</v>
      </c>
    </row>
    <row r="7" spans="1:11" x14ac:dyDescent="0.25">
      <c r="A7">
        <v>6</v>
      </c>
      <c r="B7">
        <v>1.94</v>
      </c>
      <c r="C7">
        <v>1.98</v>
      </c>
      <c r="D7">
        <v>1.98</v>
      </c>
      <c r="E7">
        <v>1.98</v>
      </c>
      <c r="F7">
        <v>3.1E-6</v>
      </c>
      <c r="G7">
        <v>3.1E-6</v>
      </c>
      <c r="H7">
        <v>3.1E-6</v>
      </c>
      <c r="I7">
        <v>9.540000000000001E-7</v>
      </c>
      <c r="J7">
        <v>9.540000000000001E-7</v>
      </c>
      <c r="K7">
        <v>9.540000000000001E-7</v>
      </c>
    </row>
    <row r="8" spans="1:11" x14ac:dyDescent="0.25">
      <c r="A8">
        <v>7</v>
      </c>
      <c r="B8">
        <v>1.94</v>
      </c>
      <c r="C8">
        <v>1.98</v>
      </c>
      <c r="D8">
        <v>1.98</v>
      </c>
      <c r="E8">
        <v>1.98</v>
      </c>
      <c r="F8">
        <v>1.9099999999999999E-6</v>
      </c>
      <c r="G8">
        <v>1.9099999999999999E-6</v>
      </c>
      <c r="H8">
        <v>1.9099999999999999E-6</v>
      </c>
      <c r="I8">
        <v>9.540000000000001E-7</v>
      </c>
      <c r="J8">
        <v>9.540000000000001E-7</v>
      </c>
      <c r="K8">
        <v>9.540000000000001E-7</v>
      </c>
    </row>
    <row r="9" spans="1:11" x14ac:dyDescent="0.25">
      <c r="A9">
        <v>8</v>
      </c>
      <c r="B9">
        <v>1.94</v>
      </c>
      <c r="C9">
        <v>1.98</v>
      </c>
      <c r="D9">
        <v>1.98</v>
      </c>
      <c r="E9">
        <v>1.98</v>
      </c>
      <c r="F9">
        <v>7.1500000000000002E-6</v>
      </c>
      <c r="G9">
        <v>7.1500000000000002E-6</v>
      </c>
      <c r="H9">
        <v>7.1500000000000002E-6</v>
      </c>
      <c r="I9">
        <v>9.540000000000001E-7</v>
      </c>
      <c r="J9">
        <v>9.540000000000001E-7</v>
      </c>
      <c r="K9">
        <v>9.540000000000001E-7</v>
      </c>
    </row>
    <row r="10" spans="1:11" x14ac:dyDescent="0.25">
      <c r="A10">
        <v>9</v>
      </c>
      <c r="B10">
        <v>1.94</v>
      </c>
      <c r="C10">
        <v>1.98</v>
      </c>
      <c r="D10">
        <v>1.98</v>
      </c>
      <c r="E10">
        <v>1.98</v>
      </c>
      <c r="F10">
        <v>3.1E-6</v>
      </c>
      <c r="G10">
        <v>3.1E-6</v>
      </c>
      <c r="H10">
        <v>3.1E-6</v>
      </c>
      <c r="I10">
        <v>9.540000000000001E-7</v>
      </c>
      <c r="J10">
        <v>9.540000000000001E-7</v>
      </c>
      <c r="K10">
        <v>9.540000000000001E-7</v>
      </c>
    </row>
    <row r="11" spans="1:11" x14ac:dyDescent="0.25">
      <c r="A11">
        <v>10</v>
      </c>
      <c r="B11">
        <v>1.94</v>
      </c>
      <c r="C11">
        <v>1.99</v>
      </c>
      <c r="D11">
        <v>1.99</v>
      </c>
      <c r="E11">
        <v>1.99</v>
      </c>
      <c r="F11">
        <v>3.1E-6</v>
      </c>
      <c r="G11">
        <v>3.1E-6</v>
      </c>
      <c r="H11">
        <v>3.1E-6</v>
      </c>
      <c r="I11">
        <v>9.540000000000001E-7</v>
      </c>
      <c r="J11">
        <v>9.540000000000001E-7</v>
      </c>
      <c r="K11">
        <v>9.540000000000001E-7</v>
      </c>
    </row>
    <row r="12" spans="1:11" x14ac:dyDescent="0.25">
      <c r="A12" t="s">
        <v>11</v>
      </c>
      <c r="B12">
        <f>SUBTOTAL(101,_grav_1_16[total_time])</f>
        <v>1.9430000000000001</v>
      </c>
      <c r="D12">
        <f>SUBTOTAL(101,_grav_1_16[work_time_avg])</f>
        <v>1.986</v>
      </c>
      <c r="G12">
        <f>SUBTOTAL(101,_grav_1_16[prep_time_avg])</f>
        <v>1.3209999999999999E-5</v>
      </c>
      <c r="J12">
        <f>SUBTOTAL(101,_grav_1_16[comm_time_avg])</f>
        <v>1.7414000000000004E-6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9D8689-2592-45DA-BE17-313348869B37}">
  <dimension ref="A1:K12"/>
  <sheetViews>
    <sheetView workbookViewId="0">
      <selection activeCell="B12" sqref="B12"/>
    </sheetView>
  </sheetViews>
  <sheetFormatPr baseColWidth="10" defaultRowHeight="15" x14ac:dyDescent="0.25"/>
  <cols>
    <col min="1" max="1" width="7.140625" bestFit="1" customWidth="1"/>
    <col min="2" max="2" width="12.5703125" bestFit="1" customWidth="1"/>
    <col min="3" max="3" width="17.28515625" bestFit="1" customWidth="1"/>
    <col min="4" max="4" width="16.85546875" bestFit="1" customWidth="1"/>
    <col min="5" max="5" width="17.5703125" bestFit="1" customWidth="1"/>
    <col min="6" max="6" width="17" bestFit="1" customWidth="1"/>
    <col min="7" max="7" width="16.5703125" bestFit="1" customWidth="1"/>
    <col min="8" max="8" width="17.28515625" bestFit="1" customWidth="1"/>
    <col min="9" max="9" width="18.42578125" bestFit="1" customWidth="1"/>
    <col min="10" max="10" width="17.85546875" bestFit="1" customWidth="1"/>
    <col min="11" max="11" width="18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1</v>
      </c>
      <c r="B2">
        <v>0.68799999999999994</v>
      </c>
      <c r="C2">
        <v>0.71099999999999997</v>
      </c>
      <c r="D2">
        <v>0.71099999999999997</v>
      </c>
      <c r="E2">
        <v>0.71099999999999997</v>
      </c>
      <c r="F2">
        <v>8.92E-5</v>
      </c>
      <c r="G2">
        <v>8.92E-5</v>
      </c>
      <c r="H2">
        <v>8.92E-5</v>
      </c>
      <c r="I2">
        <v>8.1100000000000003E-6</v>
      </c>
      <c r="J2">
        <v>8.1100000000000003E-6</v>
      </c>
      <c r="K2">
        <v>8.1100000000000003E-6</v>
      </c>
    </row>
    <row r="3" spans="1:11" x14ac:dyDescent="0.25">
      <c r="A3">
        <v>2</v>
      </c>
      <c r="B3">
        <v>0.70399999999999996</v>
      </c>
      <c r="C3">
        <v>0.72699999999999998</v>
      </c>
      <c r="D3">
        <v>0.72699999999999998</v>
      </c>
      <c r="E3">
        <v>0.72699999999999998</v>
      </c>
      <c r="F3">
        <v>5.0100000000000003E-6</v>
      </c>
      <c r="G3">
        <v>5.0100000000000003E-6</v>
      </c>
      <c r="H3">
        <v>5.0100000000000003E-6</v>
      </c>
      <c r="I3">
        <v>9.540000000000001E-7</v>
      </c>
      <c r="J3">
        <v>9.540000000000001E-7</v>
      </c>
      <c r="K3">
        <v>9.540000000000001E-7</v>
      </c>
    </row>
    <row r="4" spans="1:11" x14ac:dyDescent="0.25">
      <c r="A4">
        <v>3</v>
      </c>
      <c r="B4">
        <v>0.68799999999999994</v>
      </c>
      <c r="C4">
        <v>0.71</v>
      </c>
      <c r="D4">
        <v>0.71</v>
      </c>
      <c r="E4">
        <v>0.71</v>
      </c>
      <c r="F4">
        <v>5.9599999999999997E-6</v>
      </c>
      <c r="G4">
        <v>5.9599999999999997E-6</v>
      </c>
      <c r="H4">
        <v>5.9599999999999997E-6</v>
      </c>
      <c r="I4">
        <v>9.540000000000001E-7</v>
      </c>
      <c r="J4">
        <v>9.540000000000001E-7</v>
      </c>
      <c r="K4">
        <v>9.540000000000001E-7</v>
      </c>
    </row>
    <row r="5" spans="1:11" x14ac:dyDescent="0.25">
      <c r="A5">
        <v>4</v>
      </c>
      <c r="B5">
        <v>0.68899999999999995</v>
      </c>
      <c r="C5">
        <v>0.71099999999999997</v>
      </c>
      <c r="D5">
        <v>0.71099999999999997</v>
      </c>
      <c r="E5">
        <v>0.71099999999999997</v>
      </c>
      <c r="F5">
        <v>1.5E-5</v>
      </c>
      <c r="G5">
        <v>1.5E-5</v>
      </c>
      <c r="H5">
        <v>1.5E-5</v>
      </c>
      <c r="I5">
        <v>1.9099999999999999E-6</v>
      </c>
      <c r="J5">
        <v>1.9099999999999999E-6</v>
      </c>
      <c r="K5">
        <v>1.9099999999999999E-6</v>
      </c>
    </row>
    <row r="6" spans="1:11" x14ac:dyDescent="0.25">
      <c r="A6">
        <v>5</v>
      </c>
      <c r="B6">
        <v>0.68899999999999995</v>
      </c>
      <c r="C6">
        <v>0.71099999999999997</v>
      </c>
      <c r="D6">
        <v>0.71099999999999997</v>
      </c>
      <c r="E6">
        <v>0.71099999999999997</v>
      </c>
      <c r="F6">
        <v>4.0500000000000002E-6</v>
      </c>
      <c r="G6">
        <v>4.0500000000000002E-6</v>
      </c>
      <c r="H6">
        <v>4.0500000000000002E-6</v>
      </c>
      <c r="I6">
        <v>9.540000000000001E-7</v>
      </c>
      <c r="J6">
        <v>9.540000000000001E-7</v>
      </c>
      <c r="K6">
        <v>9.540000000000001E-7</v>
      </c>
    </row>
    <row r="7" spans="1:11" x14ac:dyDescent="0.25">
      <c r="A7">
        <v>6</v>
      </c>
      <c r="B7">
        <v>0.68799999999999994</v>
      </c>
      <c r="C7">
        <v>0.71</v>
      </c>
      <c r="D7">
        <v>0.71</v>
      </c>
      <c r="E7">
        <v>0.71</v>
      </c>
      <c r="F7">
        <v>2.1500000000000002E-6</v>
      </c>
      <c r="G7">
        <v>2.1500000000000002E-6</v>
      </c>
      <c r="H7">
        <v>2.1500000000000002E-6</v>
      </c>
      <c r="I7">
        <v>1.9099999999999999E-6</v>
      </c>
      <c r="J7">
        <v>1.9099999999999999E-6</v>
      </c>
      <c r="K7">
        <v>1.9099999999999999E-6</v>
      </c>
    </row>
    <row r="8" spans="1:11" x14ac:dyDescent="0.25">
      <c r="A8">
        <v>7</v>
      </c>
      <c r="B8">
        <v>0.68899999999999995</v>
      </c>
      <c r="C8">
        <v>0.71099999999999997</v>
      </c>
      <c r="D8">
        <v>0.71099999999999997</v>
      </c>
      <c r="E8">
        <v>0.71099999999999997</v>
      </c>
      <c r="F8">
        <v>6.9099999999999999E-6</v>
      </c>
      <c r="G8">
        <v>6.9099999999999999E-6</v>
      </c>
      <c r="H8">
        <v>6.9099999999999999E-6</v>
      </c>
      <c r="I8">
        <v>1.9099999999999999E-6</v>
      </c>
      <c r="J8">
        <v>1.9099999999999999E-6</v>
      </c>
      <c r="K8">
        <v>1.9099999999999999E-6</v>
      </c>
    </row>
    <row r="9" spans="1:11" x14ac:dyDescent="0.25">
      <c r="A9">
        <v>8</v>
      </c>
      <c r="B9">
        <v>0.68799999999999994</v>
      </c>
      <c r="C9">
        <v>0.71</v>
      </c>
      <c r="D9">
        <v>0.71</v>
      </c>
      <c r="E9">
        <v>0.71</v>
      </c>
      <c r="F9">
        <v>3.8099999999999999E-6</v>
      </c>
      <c r="G9">
        <v>3.8099999999999999E-6</v>
      </c>
      <c r="H9">
        <v>3.8099999999999999E-6</v>
      </c>
      <c r="I9">
        <v>1.19E-6</v>
      </c>
      <c r="J9">
        <v>1.19E-6</v>
      </c>
      <c r="K9">
        <v>1.19E-6</v>
      </c>
    </row>
    <row r="10" spans="1:11" x14ac:dyDescent="0.25">
      <c r="A10">
        <v>9</v>
      </c>
      <c r="B10">
        <v>0.68799999999999994</v>
      </c>
      <c r="C10">
        <v>0.71</v>
      </c>
      <c r="D10">
        <v>0.71</v>
      </c>
      <c r="E10">
        <v>0.71</v>
      </c>
      <c r="F10">
        <v>3.1E-6</v>
      </c>
      <c r="G10">
        <v>3.1E-6</v>
      </c>
      <c r="H10">
        <v>3.1E-6</v>
      </c>
      <c r="I10">
        <v>9.540000000000001E-7</v>
      </c>
      <c r="J10">
        <v>9.540000000000001E-7</v>
      </c>
      <c r="K10">
        <v>9.540000000000001E-7</v>
      </c>
    </row>
    <row r="11" spans="1:11" x14ac:dyDescent="0.25">
      <c r="A11">
        <v>10</v>
      </c>
      <c r="B11">
        <v>0.69</v>
      </c>
      <c r="C11">
        <v>0.71299999999999997</v>
      </c>
      <c r="D11">
        <v>0.71299999999999997</v>
      </c>
      <c r="E11">
        <v>0.71299999999999997</v>
      </c>
      <c r="F11">
        <v>2.8600000000000001E-6</v>
      </c>
      <c r="G11">
        <v>2.8600000000000001E-6</v>
      </c>
      <c r="H11">
        <v>2.8600000000000001E-6</v>
      </c>
      <c r="I11">
        <v>1.19E-6</v>
      </c>
      <c r="J11">
        <v>1.19E-6</v>
      </c>
      <c r="K11">
        <v>1.19E-6</v>
      </c>
    </row>
    <row r="12" spans="1:11" x14ac:dyDescent="0.25">
      <c r="A12" t="s">
        <v>11</v>
      </c>
      <c r="B12">
        <f>SUBTOTAL(101,_grav_1_15[total_time])</f>
        <v>0.69009999999999994</v>
      </c>
      <c r="D12">
        <f>SUBTOTAL(101,_grav_1_15[work_time_avg])</f>
        <v>0.71239999999999992</v>
      </c>
      <c r="G12">
        <f>SUBTOTAL(101,_grav_1_15[prep_time_avg])</f>
        <v>1.3804999999999999E-5</v>
      </c>
      <c r="J12">
        <f>SUBTOTAL(101,_grav_1_15[comm_time_avg])</f>
        <v>2.0036000000000002E-6</v>
      </c>
    </row>
  </sheetData>
  <pageMargins left="0.7" right="0.7" top="0.78740157499999996" bottom="0.78740157499999996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E F A A B Q S w M E F A A C A A g A 5 V r F T A 8 e L F C o A A A A + A A A A B I A H A B D b 2 5 m a W c v U G F j a 2 F n Z S 5 4 b W w g o h g A K K A U A A A A A A A A A A A A A A A A A A A A A A A A A A A A h Y / R C o I w G I V f R X b v N m e C x O + 8 q O 4 S g i C 6 H X P p S G e 4 2 X y 3 L n q k X i G h r O 6 6 P I f v w H c e t z v k Y 9 s E V 9 V b 3 Z k M R Z i i Q B n Z l d p U G R r c K U x R z m E n 5 F l U K p h g Y 5 e j 1 R m q n b s s C f H e Y x / j r q 8 I o z Q i x 2 K 7 l 7 V q R a i N d c J I h T 6 r 8 v 8 K c T i 8 Z D j D S Y q T i M Z 4 Q R m Q u Y Z C m y / C J m N M g f y U s B o a N / S K l y p c b 4 D M E c j 7 B X 8 C U E s D B B Q A A g A I A O V a x U w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l W s V M q z 4 G y i c C A A B r L A A A E w A c A E Z v c m 1 1 b G F z L 1 N l Y 3 R p b 2 4 x L m 0 g o h g A K K A U A A A A A A A A A A A A A A A A A A A A A A A A A A A A 7 d p B b 9 o w F A f w O x L f w U o v I E V o S Y G 2 q 3 K Y o F t 3 2 L Q J d m q m y I R X a t W x k e 2 w V a j f Z p 9 h X 6 B f b C 6 Z F s R C b t s 7 9 H E h + O / 3 s O F 3 s y 3 k T m j F Z t V 7 d N n t d D v 2 j h t Y s m x l + C a L s u g V S 5 g E 1 + 0 w / / p c g p T g R y Z 2 M 5 j q v C x A u d 5 b I W E w 0 c r 5 D 7 Y X T F + n U + 6 f 0 6 m + 3 0 2 A N L s S K 1 D A n s e F T 7 4 o k X 7 g 1 o H h Z g H C p Q Z s K Z 1 N 6 6 8 d 5 H Y T 9 M O b K U h R C D 8 z C S 6 D k E 2 0 L A t l k y g K 2 Z X K 9 V K o V R L F o z j 0 i 9 M O Z u 5 B Q l I / D j 5 q B V / 7 Y b X + k + D 6 6 e c d G L Y C 6 8 p b B + w a + B J M 4 L c 0 5 w s / / Z P R h a + t h m 2 v 2 n D I b n 6 P v 5 F y l n P J j U 2 c K f c b v 4 O n H 8 r X + J W y + c O 6 7 j g 3 X N l b b Y p q 6 T 4 D 2 z u 6 k H C 7 D f z v s v Z b f a / c e D h 4 n v 8 Y s m 3 g t O M y c 6 I A n z k / y l R Z L M D s w m / a 3 O + y r B C q N e e b V X s 9 / 9 6 Q r w 2 s 2 / r X e X P / v f r G / r k u i r b + d d 7 c f 6 / + r / 6 P / W 5 H q G P / U y P 6 C A d 9 R O g J / f 9 G f x L s s e / F / Y D s k / 0 X Y v + P v h g H f U z o C T 0 a + l M c 9 K e E n t C j o R / i o B 8 S e k K P h n 6 E g 3 5 E 6 A k 9 G v o x D v o x o S f 0 a O j P c N C f E X p C j 4 b + H A f 9 O a E n 9 G j o L 3 D Q X x B 6 Q o + F P s a 5 j R D T b Q R C j 4 c e 5 z Z C T C e y h B 4 P P c 6 J b E w n s q 3 o D 7 J D 8 0 f j i s z x 6 p 2 Y g / i F g c c 5 j Y 3 p N J b A / 3 v w v w B Q S w E C L Q A U A A I A C A D l W s V M D x 4 s U K g A A A D 4 A A A A E g A A A A A A A A A A A A A A A A A A A A A A Q 2 9 u Z m l n L 1 B h Y 2 t h Z 2 U u e G 1 s U E s B A i 0 A F A A C A A g A 5 V r F T A / K 6 a u k A A A A 6 Q A A A B M A A A A A A A A A A A A A A A A A 9 A A A A F t D b 2 5 0 Z W 5 0 X 1 R 5 c G V z X S 5 4 b W x Q S w E C L Q A U A A I A C A D l W s V M q z 4 G y i c C A A B r L A A A E w A A A A A A A A A A A A A A A A D l A Q A A R m 9 y b X V s Y X M v U 2 V j d G l v b j E u b V B L B Q Y A A A A A A w A D A M I A A A B Z B A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o x w A A A A A A A I b H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f Z 3 J h d l 8 x X z E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2 d y Y X Z f M V 8 x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w N i 0 w N V Q w O T o x N z o 0 M i 4 1 O D g 2 O D I z W i I g L z 4 8 R W 5 0 c n k g V H l w Z T 0 i R m l s b E N v b H V t b l R 5 c G V z I i B W Y W x 1 Z T 0 i c 0 F 3 V U Z C U V V G Q l F V R k J R V T 0 i I C 8 + P E V u d H J 5 I F R 5 c G U 9 I k Z p b G x D b 2 x 1 b W 5 O Y W 1 l c y I g V m F s d W U 9 I n N b J n F 1 b 3 Q 7 c 3 R l c C Z x d W 9 0 O y w m c X V v d D t 0 b 3 R h b F 9 0 a W 1 l J n F 1 b 3 Q 7 L C Z x d W 9 0 O 3 d v c m t f d G l t Z V 9 t a W 4 m c X V v d D s s J n F 1 b 3 Q 7 d 2 9 y a 1 9 0 a W 1 l X 2 F 2 Z y Z x d W 9 0 O y w m c X V v d D t 3 b 3 J r X 3 R p b W V f b W F 4 J n F 1 b 3 Q 7 L C Z x d W 9 0 O 3 B y Z X B f d G l t Z V 9 t a W 4 m c X V v d D s s J n F 1 b 3 Q 7 c H J l c F 9 0 a W 1 l X 2 F 2 Z y Z x d W 9 0 O y w m c X V v d D t w c m V w X 3 R p b W V f b W F 4 J n F 1 b 3 Q 7 L C Z x d W 9 0 O 2 N v b W 1 f d G l t Z V 9 t a W 4 m c X V v d D s s J n F 1 b 3 Q 7 Y 2 9 t b V 9 0 a W 1 l X 2 F 2 Z y Z x d W 9 0 O y w m c X V v d D t j b 2 1 t X 3 R p b W V f b W F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9 n c m F 2 X z F f M T A v R 2 X D p G 5 k Z X J 0 Z X I g V H l w L n t z d G V w L D B 9 J n F 1 b 3 Q 7 L C Z x d W 9 0 O 1 N l Y 3 R p b 2 4 x L 1 9 n c m F 2 X z F f M T A v R 2 X D p G 5 k Z X J 0 Z X I g V H l w L n t 0 b 3 R h b F 9 0 a W 1 l L D F 9 J n F 1 b 3 Q 7 L C Z x d W 9 0 O 1 N l Y 3 R p b 2 4 x L 1 9 n c m F 2 X z F f M T A v R 2 X D p G 5 k Z X J 0 Z X I g V H l w L n t 3 b 3 J r X 3 R p b W V f b W l u L D J 9 J n F 1 b 3 Q 7 L C Z x d W 9 0 O 1 N l Y 3 R p b 2 4 x L 1 9 n c m F 2 X z F f M T A v R 2 X D p G 5 k Z X J 0 Z X I g V H l w L n t 3 b 3 J r X 3 R p b W V f Y X Z n L D N 9 J n F 1 b 3 Q 7 L C Z x d W 9 0 O 1 N l Y 3 R p b 2 4 x L 1 9 n c m F 2 X z F f M T A v R 2 X D p G 5 k Z X J 0 Z X I g V H l w L n t 3 b 3 J r X 3 R p b W V f b W F 4 L D R 9 J n F 1 b 3 Q 7 L C Z x d W 9 0 O 1 N l Y 3 R p b 2 4 x L 1 9 n c m F 2 X z F f M T A v R 2 X D p G 5 k Z X J 0 Z X I g V H l w L n t w c m V w X 3 R p b W V f b W l u L D V 9 J n F 1 b 3 Q 7 L C Z x d W 9 0 O 1 N l Y 3 R p b 2 4 x L 1 9 n c m F 2 X z F f M T A v R 2 X D p G 5 k Z X J 0 Z X I g V H l w L n t w c m V w X 3 R p b W V f Y X Z n L D Z 9 J n F 1 b 3 Q 7 L C Z x d W 9 0 O 1 N l Y 3 R p b 2 4 x L 1 9 n c m F 2 X z F f M T A v R 2 X D p G 5 k Z X J 0 Z X I g V H l w L n t w c m V w X 3 R p b W V f b W F 4 L D d 9 J n F 1 b 3 Q 7 L C Z x d W 9 0 O 1 N l Y 3 R p b 2 4 x L 1 9 n c m F 2 X z F f M T A v R 2 X D p G 5 k Z X J 0 Z X I g V H l w L n t j b 2 1 t X 3 R p b W V f b W l u L D h 9 J n F 1 b 3 Q 7 L C Z x d W 9 0 O 1 N l Y 3 R p b 2 4 x L 1 9 n c m F 2 X z F f M T A v R 2 X D p G 5 k Z X J 0 Z X I g V H l w L n t j b 2 1 t X 3 R p b W V f Y X Z n L D l 9 J n F 1 b 3 Q 7 L C Z x d W 9 0 O 1 N l Y 3 R p b 2 4 x L 1 9 n c m F 2 X z F f M T A v R 2 X D p G 5 k Z X J 0 Z X I g V H l w L n t j b 2 1 t X 3 R p b W V f b W F 4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X 2 d y Y X Z f M V 8 x M C 9 H Z c O k b m R l c n R l c i B U e X A u e 3 N 0 Z X A s M H 0 m c X V v d D s s J n F 1 b 3 Q 7 U 2 V j d G l v b j E v X 2 d y Y X Z f M V 8 x M C 9 H Z c O k b m R l c n R l c i B U e X A u e 3 R v d G F s X 3 R p b W U s M X 0 m c X V v d D s s J n F 1 b 3 Q 7 U 2 V j d G l v b j E v X 2 d y Y X Z f M V 8 x M C 9 H Z c O k b m R l c n R l c i B U e X A u e 3 d v c m t f d G l t Z V 9 t a W 4 s M n 0 m c X V v d D s s J n F 1 b 3 Q 7 U 2 V j d G l v b j E v X 2 d y Y X Z f M V 8 x M C 9 H Z c O k b m R l c n R l c i B U e X A u e 3 d v c m t f d G l t Z V 9 h d m c s M 3 0 m c X V v d D s s J n F 1 b 3 Q 7 U 2 V j d G l v b j E v X 2 d y Y X Z f M V 8 x M C 9 H Z c O k b m R l c n R l c i B U e X A u e 3 d v c m t f d G l t Z V 9 t Y X g s N H 0 m c X V v d D s s J n F 1 b 3 Q 7 U 2 V j d G l v b j E v X 2 d y Y X Z f M V 8 x M C 9 H Z c O k b m R l c n R l c i B U e X A u e 3 B y Z X B f d G l t Z V 9 t a W 4 s N X 0 m c X V v d D s s J n F 1 b 3 Q 7 U 2 V j d G l v b j E v X 2 d y Y X Z f M V 8 x M C 9 H Z c O k b m R l c n R l c i B U e X A u e 3 B y Z X B f d G l t Z V 9 h d m c s N n 0 m c X V v d D s s J n F 1 b 3 Q 7 U 2 V j d G l v b j E v X 2 d y Y X Z f M V 8 x M C 9 H Z c O k b m R l c n R l c i B U e X A u e 3 B y Z X B f d G l t Z V 9 t Y X g s N 3 0 m c X V v d D s s J n F 1 b 3 Q 7 U 2 V j d G l v b j E v X 2 d y Y X Z f M V 8 x M C 9 H Z c O k b m R l c n R l c i B U e X A u e 2 N v b W 1 f d G l t Z V 9 t a W 4 s O H 0 m c X V v d D s s J n F 1 b 3 Q 7 U 2 V j d G l v b j E v X 2 d y Y X Z f M V 8 x M C 9 H Z c O k b m R l c n R l c i B U e X A u e 2 N v b W 1 f d G l t Z V 9 h d m c s O X 0 m c X V v d D s s J n F 1 b 3 Q 7 U 2 V j d G l v b j E v X 2 d y Y X Z f M V 8 x M C 9 H Z c O k b m R l c n R l c i B U e X A u e 2 N v b W 1 f d G l t Z V 9 t Y X g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f Z 3 J h d l 8 x X z E w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9 n c m F 2 X z F f M T A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X 2 d y Y X Z f M V 8 x M C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Z 3 J h d l 8 x X z E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2 d y Y X Z f M V 8 x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w N i 0 w N V Q w O T o x O D o w N C 4 2 N T c z M D Y 0 W i I g L z 4 8 R W 5 0 c n k g V H l w Z T 0 i R m l s b E N v b H V t b l R 5 c G V z I i B W Y W x 1 Z T 0 i c 0 F 3 V U Z C U V V G Q l F V R k J R V T 0 i I C 8 + P E V u d H J 5 I F R 5 c G U 9 I k Z p b G x D b 2 x 1 b W 5 O Y W 1 l c y I g V m F s d W U 9 I n N b J n F 1 b 3 Q 7 c 3 R l c C Z x d W 9 0 O y w m c X V v d D t 0 b 3 R h b F 9 0 a W 1 l J n F 1 b 3 Q 7 L C Z x d W 9 0 O 3 d v c m t f d G l t Z V 9 t a W 4 m c X V v d D s s J n F 1 b 3 Q 7 d 2 9 y a 1 9 0 a W 1 l X 2 F 2 Z y Z x d W 9 0 O y w m c X V v d D t 3 b 3 J r X 3 R p b W V f b W F 4 J n F 1 b 3 Q 7 L C Z x d W 9 0 O 3 B y Z X B f d G l t Z V 9 t a W 4 m c X V v d D s s J n F 1 b 3 Q 7 c H J l c F 9 0 a W 1 l X 2 F 2 Z y Z x d W 9 0 O y w m c X V v d D t w c m V w X 3 R p b W V f b W F 4 J n F 1 b 3 Q 7 L C Z x d W 9 0 O 2 N v b W 1 f d G l t Z V 9 t a W 4 m c X V v d D s s J n F 1 b 3 Q 7 Y 2 9 t b V 9 0 a W 1 l X 2 F 2 Z y Z x d W 9 0 O y w m c X V v d D t j b 2 1 t X 3 R p b W V f b W F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9 n c m F 2 X z F f M T E v R 2 X D p G 5 k Z X J 0 Z X I g V H l w L n t z d G V w L D B 9 J n F 1 b 3 Q 7 L C Z x d W 9 0 O 1 N l Y 3 R p b 2 4 x L 1 9 n c m F 2 X z F f M T E v R 2 X D p G 5 k Z X J 0 Z X I g V H l w L n t 0 b 3 R h b F 9 0 a W 1 l L D F 9 J n F 1 b 3 Q 7 L C Z x d W 9 0 O 1 N l Y 3 R p b 2 4 x L 1 9 n c m F 2 X z F f M T E v R 2 X D p G 5 k Z X J 0 Z X I g V H l w L n t 3 b 3 J r X 3 R p b W V f b W l u L D J 9 J n F 1 b 3 Q 7 L C Z x d W 9 0 O 1 N l Y 3 R p b 2 4 x L 1 9 n c m F 2 X z F f M T E v R 2 X D p G 5 k Z X J 0 Z X I g V H l w L n t 3 b 3 J r X 3 R p b W V f Y X Z n L D N 9 J n F 1 b 3 Q 7 L C Z x d W 9 0 O 1 N l Y 3 R p b 2 4 x L 1 9 n c m F 2 X z F f M T E v R 2 X D p G 5 k Z X J 0 Z X I g V H l w L n t 3 b 3 J r X 3 R p b W V f b W F 4 L D R 9 J n F 1 b 3 Q 7 L C Z x d W 9 0 O 1 N l Y 3 R p b 2 4 x L 1 9 n c m F 2 X z F f M T E v R 2 X D p G 5 k Z X J 0 Z X I g V H l w L n t w c m V w X 3 R p b W V f b W l u L D V 9 J n F 1 b 3 Q 7 L C Z x d W 9 0 O 1 N l Y 3 R p b 2 4 x L 1 9 n c m F 2 X z F f M T E v R 2 X D p G 5 k Z X J 0 Z X I g V H l w L n t w c m V w X 3 R p b W V f Y X Z n L D Z 9 J n F 1 b 3 Q 7 L C Z x d W 9 0 O 1 N l Y 3 R p b 2 4 x L 1 9 n c m F 2 X z F f M T E v R 2 X D p G 5 k Z X J 0 Z X I g V H l w L n t w c m V w X 3 R p b W V f b W F 4 L D d 9 J n F 1 b 3 Q 7 L C Z x d W 9 0 O 1 N l Y 3 R p b 2 4 x L 1 9 n c m F 2 X z F f M T E v R 2 X D p G 5 k Z X J 0 Z X I g V H l w L n t j b 2 1 t X 3 R p b W V f b W l u L D h 9 J n F 1 b 3 Q 7 L C Z x d W 9 0 O 1 N l Y 3 R p b 2 4 x L 1 9 n c m F 2 X z F f M T E v R 2 X D p G 5 k Z X J 0 Z X I g V H l w L n t j b 2 1 t X 3 R p b W V f Y X Z n L D l 9 J n F 1 b 3 Q 7 L C Z x d W 9 0 O 1 N l Y 3 R p b 2 4 x L 1 9 n c m F 2 X z F f M T E v R 2 X D p G 5 k Z X J 0 Z X I g V H l w L n t j b 2 1 t X 3 R p b W V f b W F 4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X 2 d y Y X Z f M V 8 x M S 9 H Z c O k b m R l c n R l c i B U e X A u e 3 N 0 Z X A s M H 0 m c X V v d D s s J n F 1 b 3 Q 7 U 2 V j d G l v b j E v X 2 d y Y X Z f M V 8 x M S 9 H Z c O k b m R l c n R l c i B U e X A u e 3 R v d G F s X 3 R p b W U s M X 0 m c X V v d D s s J n F 1 b 3 Q 7 U 2 V j d G l v b j E v X 2 d y Y X Z f M V 8 x M S 9 H Z c O k b m R l c n R l c i B U e X A u e 3 d v c m t f d G l t Z V 9 t a W 4 s M n 0 m c X V v d D s s J n F 1 b 3 Q 7 U 2 V j d G l v b j E v X 2 d y Y X Z f M V 8 x M S 9 H Z c O k b m R l c n R l c i B U e X A u e 3 d v c m t f d G l t Z V 9 h d m c s M 3 0 m c X V v d D s s J n F 1 b 3 Q 7 U 2 V j d G l v b j E v X 2 d y Y X Z f M V 8 x M S 9 H Z c O k b m R l c n R l c i B U e X A u e 3 d v c m t f d G l t Z V 9 t Y X g s N H 0 m c X V v d D s s J n F 1 b 3 Q 7 U 2 V j d G l v b j E v X 2 d y Y X Z f M V 8 x M S 9 H Z c O k b m R l c n R l c i B U e X A u e 3 B y Z X B f d G l t Z V 9 t a W 4 s N X 0 m c X V v d D s s J n F 1 b 3 Q 7 U 2 V j d G l v b j E v X 2 d y Y X Z f M V 8 x M S 9 H Z c O k b m R l c n R l c i B U e X A u e 3 B y Z X B f d G l t Z V 9 h d m c s N n 0 m c X V v d D s s J n F 1 b 3 Q 7 U 2 V j d G l v b j E v X 2 d y Y X Z f M V 8 x M S 9 H Z c O k b m R l c n R l c i B U e X A u e 3 B y Z X B f d G l t Z V 9 t Y X g s N 3 0 m c X V v d D s s J n F 1 b 3 Q 7 U 2 V j d G l v b j E v X 2 d y Y X Z f M V 8 x M S 9 H Z c O k b m R l c n R l c i B U e X A u e 2 N v b W 1 f d G l t Z V 9 t a W 4 s O H 0 m c X V v d D s s J n F 1 b 3 Q 7 U 2 V j d G l v b j E v X 2 d y Y X Z f M V 8 x M S 9 H Z c O k b m R l c n R l c i B U e X A u e 2 N v b W 1 f d G l t Z V 9 h d m c s O X 0 m c X V v d D s s J n F 1 b 3 Q 7 U 2 V j d G l v b j E v X 2 d y Y X Z f M V 8 x M S 9 H Z c O k b m R l c n R l c i B U e X A u e 2 N v b W 1 f d G l t Z V 9 t Y X g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f Z 3 J h d l 8 x X z E x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9 n c m F 2 X z F f M T E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X 2 d y Y X Z f M V 8 x M S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Z 3 J h d l 8 x X z E x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A 2 L T A 1 V D A 5 O j E 4 O j A 0 L j Y 1 N z M w N j R a I i A v P j x F b n R y e S B U e X B l P S J G a W x s Q 2 9 s d W 1 u V H l w Z X M i I F Z h b H V l P S J z Q X d V R k J R V U Z C U V V G Q l F V P S I g L z 4 8 R W 5 0 c n k g V H l w Z T 0 i R m l s b E N v b H V t b k 5 h b W V z I i B W Y W x 1 Z T 0 i c 1 s m c X V v d D t z d G V w J n F 1 b 3 Q 7 L C Z x d W 9 0 O 3 R v d G F s X 3 R p b W U m c X V v d D s s J n F 1 b 3 Q 7 d 2 9 y a 1 9 0 a W 1 l X 2 1 p b i Z x d W 9 0 O y w m c X V v d D t 3 b 3 J r X 3 R p b W V f Y X Z n J n F 1 b 3 Q 7 L C Z x d W 9 0 O 3 d v c m t f d G l t Z V 9 t Y X g m c X V v d D s s J n F 1 b 3 Q 7 c H J l c F 9 0 a W 1 l X 2 1 p b i Z x d W 9 0 O y w m c X V v d D t w c m V w X 3 R p b W V f Y X Z n J n F 1 b 3 Q 7 L C Z x d W 9 0 O 3 B y Z X B f d G l t Z V 9 t Y X g m c X V v d D s s J n F 1 b 3 Q 7 Y 2 9 t b V 9 0 a W 1 l X 2 1 p b i Z x d W 9 0 O y w m c X V v d D t j b 2 1 t X 3 R p b W V f Y X Z n J n F 1 b 3 Q 7 L C Z x d W 9 0 O 2 N v b W 1 f d G l t Z V 9 t Y X g m c X V v d D t d I i A v P j x F b n R y e S B U e X B l P S J G a W x s U 3 R h d H V z I i B W Y W x 1 Z T 0 i c 0 N v b X B s Z X R l I i A v P j x F b n R y e S B U e X B l P S J G a W x s Q 2 9 1 b n Q i I F Z h b H V l P S J s M T A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Z 3 J h d l 8 x X z E x L 0 d l w 6 R u Z G V y d G V y I F R 5 c C 5 7 c 3 R l c C w w f S Z x d W 9 0 O y w m c X V v d D t T Z W N 0 a W 9 u M S 9 f Z 3 J h d l 8 x X z E x L 0 d l w 6 R u Z G V y d G V y I F R 5 c C 5 7 d G 9 0 Y W x f d G l t Z S w x f S Z x d W 9 0 O y w m c X V v d D t T Z W N 0 a W 9 u M S 9 f Z 3 J h d l 8 x X z E x L 0 d l w 6 R u Z G V y d G V y I F R 5 c C 5 7 d 2 9 y a 1 9 0 a W 1 l X 2 1 p b i w y f S Z x d W 9 0 O y w m c X V v d D t T Z W N 0 a W 9 u M S 9 f Z 3 J h d l 8 x X z E x L 0 d l w 6 R u Z G V y d G V y I F R 5 c C 5 7 d 2 9 y a 1 9 0 a W 1 l X 2 F 2 Z y w z f S Z x d W 9 0 O y w m c X V v d D t T Z W N 0 a W 9 u M S 9 f Z 3 J h d l 8 x X z E x L 0 d l w 6 R u Z G V y d G V y I F R 5 c C 5 7 d 2 9 y a 1 9 0 a W 1 l X 2 1 h e C w 0 f S Z x d W 9 0 O y w m c X V v d D t T Z W N 0 a W 9 u M S 9 f Z 3 J h d l 8 x X z E x L 0 d l w 6 R u Z G V y d G V y I F R 5 c C 5 7 c H J l c F 9 0 a W 1 l X 2 1 p b i w 1 f S Z x d W 9 0 O y w m c X V v d D t T Z W N 0 a W 9 u M S 9 f Z 3 J h d l 8 x X z E x L 0 d l w 6 R u Z G V y d G V y I F R 5 c C 5 7 c H J l c F 9 0 a W 1 l X 2 F 2 Z y w 2 f S Z x d W 9 0 O y w m c X V v d D t T Z W N 0 a W 9 u M S 9 f Z 3 J h d l 8 x X z E x L 0 d l w 6 R u Z G V y d G V y I F R 5 c C 5 7 c H J l c F 9 0 a W 1 l X 2 1 h e C w 3 f S Z x d W 9 0 O y w m c X V v d D t T Z W N 0 a W 9 u M S 9 f Z 3 J h d l 8 x X z E x L 0 d l w 6 R u Z G V y d G V y I F R 5 c C 5 7 Y 2 9 t b V 9 0 a W 1 l X 2 1 p b i w 4 f S Z x d W 9 0 O y w m c X V v d D t T Z W N 0 a W 9 u M S 9 f Z 3 J h d l 8 x X z E x L 0 d l w 6 R u Z G V y d G V y I F R 5 c C 5 7 Y 2 9 t b V 9 0 a W 1 l X 2 F 2 Z y w 5 f S Z x d W 9 0 O y w m c X V v d D t T Z W N 0 a W 9 u M S 9 f Z 3 J h d l 8 x X z E x L 0 d l w 6 R u Z G V y d G V y I F R 5 c C 5 7 Y 2 9 t b V 9 0 a W 1 l X 2 1 h e C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1 9 n c m F 2 X z F f M T E v R 2 X D p G 5 k Z X J 0 Z X I g V H l w L n t z d G V w L D B 9 J n F 1 b 3 Q 7 L C Z x d W 9 0 O 1 N l Y 3 R p b 2 4 x L 1 9 n c m F 2 X z F f M T E v R 2 X D p G 5 k Z X J 0 Z X I g V H l w L n t 0 b 3 R h b F 9 0 a W 1 l L D F 9 J n F 1 b 3 Q 7 L C Z x d W 9 0 O 1 N l Y 3 R p b 2 4 x L 1 9 n c m F 2 X z F f M T E v R 2 X D p G 5 k Z X J 0 Z X I g V H l w L n t 3 b 3 J r X 3 R p b W V f b W l u L D J 9 J n F 1 b 3 Q 7 L C Z x d W 9 0 O 1 N l Y 3 R p b 2 4 x L 1 9 n c m F 2 X z F f M T E v R 2 X D p G 5 k Z X J 0 Z X I g V H l w L n t 3 b 3 J r X 3 R p b W V f Y X Z n L D N 9 J n F 1 b 3 Q 7 L C Z x d W 9 0 O 1 N l Y 3 R p b 2 4 x L 1 9 n c m F 2 X z F f M T E v R 2 X D p G 5 k Z X J 0 Z X I g V H l w L n t 3 b 3 J r X 3 R p b W V f b W F 4 L D R 9 J n F 1 b 3 Q 7 L C Z x d W 9 0 O 1 N l Y 3 R p b 2 4 x L 1 9 n c m F 2 X z F f M T E v R 2 X D p G 5 k Z X J 0 Z X I g V H l w L n t w c m V w X 3 R p b W V f b W l u L D V 9 J n F 1 b 3 Q 7 L C Z x d W 9 0 O 1 N l Y 3 R p b 2 4 x L 1 9 n c m F 2 X z F f M T E v R 2 X D p G 5 k Z X J 0 Z X I g V H l w L n t w c m V w X 3 R p b W V f Y X Z n L D Z 9 J n F 1 b 3 Q 7 L C Z x d W 9 0 O 1 N l Y 3 R p b 2 4 x L 1 9 n c m F 2 X z F f M T E v R 2 X D p G 5 k Z X J 0 Z X I g V H l w L n t w c m V w X 3 R p b W V f b W F 4 L D d 9 J n F 1 b 3 Q 7 L C Z x d W 9 0 O 1 N l Y 3 R p b 2 4 x L 1 9 n c m F 2 X z F f M T E v R 2 X D p G 5 k Z X J 0 Z X I g V H l w L n t j b 2 1 t X 3 R p b W V f b W l u L D h 9 J n F 1 b 3 Q 7 L C Z x d W 9 0 O 1 N l Y 3 R p b 2 4 x L 1 9 n c m F 2 X z F f M T E v R 2 X D p G 5 k Z X J 0 Z X I g V H l w L n t j b 2 1 t X 3 R p b W V f Y X Z n L D l 9 J n F 1 b 3 Q 7 L C Z x d W 9 0 O 1 N l Y 3 R p b 2 4 x L 1 9 n c m F 2 X z F f M T E v R 2 X D p G 5 k Z X J 0 Z X I g V H l w L n t j b 2 1 t X 3 R p b W V f b W F 4 L D E w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9 n c m F 2 X z F f M T E l M j A o M i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X 2 d y Y X Z f M V 8 x M S U y M C g y K S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Z 3 J h d l 8 x X z E x J T I w K D I p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9 n c m F 2 X z F f M T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Z 3 J h d l 8 x X z E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A 2 L T A 1 V D A 5 O j E 4 O j I 2 L j M 4 M z k 5 M T N a I i A v P j x F b n R y e S B U e X B l P S J G a W x s Q 2 9 s d W 1 u V H l w Z X M i I F Z h b H V l P S J z Q X d V R k J R V U Z C U V V G Q l F V P S I g L z 4 8 R W 5 0 c n k g V H l w Z T 0 i R m l s b E N v b H V t b k 5 h b W V z I i B W Y W x 1 Z T 0 i c 1 s m c X V v d D t z d G V w J n F 1 b 3 Q 7 L C Z x d W 9 0 O 3 R v d G F s X 3 R p b W U m c X V v d D s s J n F 1 b 3 Q 7 d 2 9 y a 1 9 0 a W 1 l X 2 1 p b i Z x d W 9 0 O y w m c X V v d D t 3 b 3 J r X 3 R p b W V f Y X Z n J n F 1 b 3 Q 7 L C Z x d W 9 0 O 3 d v c m t f d G l t Z V 9 t Y X g m c X V v d D s s J n F 1 b 3 Q 7 c H J l c F 9 0 a W 1 l X 2 1 p b i Z x d W 9 0 O y w m c X V v d D t w c m V w X 3 R p b W V f Y X Z n J n F 1 b 3 Q 7 L C Z x d W 9 0 O 3 B y Z X B f d G l t Z V 9 t Y X g m c X V v d D s s J n F 1 b 3 Q 7 Y 2 9 t b V 9 0 a W 1 l X 2 1 p b i Z x d W 9 0 O y w m c X V v d D t j b 2 1 t X 3 R p b W V f Y X Z n J n F 1 b 3 Q 7 L C Z x d W 9 0 O 2 N v b W 1 f d G l t Z V 9 t Y X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X 2 d y Y X Z f M V 8 x M i 9 H Z c O k b m R l c n R l c i B U e X A u e 3 N 0 Z X A s M H 0 m c X V v d D s s J n F 1 b 3 Q 7 U 2 V j d G l v b j E v X 2 d y Y X Z f M V 8 x M i 9 H Z c O k b m R l c n R l c i B U e X A u e 3 R v d G F s X 3 R p b W U s M X 0 m c X V v d D s s J n F 1 b 3 Q 7 U 2 V j d G l v b j E v X 2 d y Y X Z f M V 8 x M i 9 H Z c O k b m R l c n R l c i B U e X A u e 3 d v c m t f d G l t Z V 9 t a W 4 s M n 0 m c X V v d D s s J n F 1 b 3 Q 7 U 2 V j d G l v b j E v X 2 d y Y X Z f M V 8 x M i 9 H Z c O k b m R l c n R l c i B U e X A u e 3 d v c m t f d G l t Z V 9 h d m c s M 3 0 m c X V v d D s s J n F 1 b 3 Q 7 U 2 V j d G l v b j E v X 2 d y Y X Z f M V 8 x M i 9 H Z c O k b m R l c n R l c i B U e X A u e 3 d v c m t f d G l t Z V 9 t Y X g s N H 0 m c X V v d D s s J n F 1 b 3 Q 7 U 2 V j d G l v b j E v X 2 d y Y X Z f M V 8 x M i 9 H Z c O k b m R l c n R l c i B U e X A u e 3 B y Z X B f d G l t Z V 9 t a W 4 s N X 0 m c X V v d D s s J n F 1 b 3 Q 7 U 2 V j d G l v b j E v X 2 d y Y X Z f M V 8 x M i 9 H Z c O k b m R l c n R l c i B U e X A u e 3 B y Z X B f d G l t Z V 9 h d m c s N n 0 m c X V v d D s s J n F 1 b 3 Q 7 U 2 V j d G l v b j E v X 2 d y Y X Z f M V 8 x M i 9 H Z c O k b m R l c n R l c i B U e X A u e 3 B y Z X B f d G l t Z V 9 t Y X g s N 3 0 m c X V v d D s s J n F 1 b 3 Q 7 U 2 V j d G l v b j E v X 2 d y Y X Z f M V 8 x M i 9 H Z c O k b m R l c n R l c i B U e X A u e 2 N v b W 1 f d G l t Z V 9 t a W 4 s O H 0 m c X V v d D s s J n F 1 b 3 Q 7 U 2 V j d G l v b j E v X 2 d y Y X Z f M V 8 x M i 9 H Z c O k b m R l c n R l c i B U e X A u e 2 N v b W 1 f d G l t Z V 9 h d m c s O X 0 m c X V v d D s s J n F 1 b 3 Q 7 U 2 V j d G l v b j E v X 2 d y Y X Z f M V 8 x M i 9 H Z c O k b m R l c n R l c i B U e X A u e 2 N v b W 1 f d G l t Z V 9 t Y X g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f Z 3 J h d l 8 x X z E y L 0 d l w 6 R u Z G V y d G V y I F R 5 c C 5 7 c 3 R l c C w w f S Z x d W 9 0 O y w m c X V v d D t T Z W N 0 a W 9 u M S 9 f Z 3 J h d l 8 x X z E y L 0 d l w 6 R u Z G V y d G V y I F R 5 c C 5 7 d G 9 0 Y W x f d G l t Z S w x f S Z x d W 9 0 O y w m c X V v d D t T Z W N 0 a W 9 u M S 9 f Z 3 J h d l 8 x X z E y L 0 d l w 6 R u Z G V y d G V y I F R 5 c C 5 7 d 2 9 y a 1 9 0 a W 1 l X 2 1 p b i w y f S Z x d W 9 0 O y w m c X V v d D t T Z W N 0 a W 9 u M S 9 f Z 3 J h d l 8 x X z E y L 0 d l w 6 R u Z G V y d G V y I F R 5 c C 5 7 d 2 9 y a 1 9 0 a W 1 l X 2 F 2 Z y w z f S Z x d W 9 0 O y w m c X V v d D t T Z W N 0 a W 9 u M S 9 f Z 3 J h d l 8 x X z E y L 0 d l w 6 R u Z G V y d G V y I F R 5 c C 5 7 d 2 9 y a 1 9 0 a W 1 l X 2 1 h e C w 0 f S Z x d W 9 0 O y w m c X V v d D t T Z W N 0 a W 9 u M S 9 f Z 3 J h d l 8 x X z E y L 0 d l w 6 R u Z G V y d G V y I F R 5 c C 5 7 c H J l c F 9 0 a W 1 l X 2 1 p b i w 1 f S Z x d W 9 0 O y w m c X V v d D t T Z W N 0 a W 9 u M S 9 f Z 3 J h d l 8 x X z E y L 0 d l w 6 R u Z G V y d G V y I F R 5 c C 5 7 c H J l c F 9 0 a W 1 l X 2 F 2 Z y w 2 f S Z x d W 9 0 O y w m c X V v d D t T Z W N 0 a W 9 u M S 9 f Z 3 J h d l 8 x X z E y L 0 d l w 6 R u Z G V y d G V y I F R 5 c C 5 7 c H J l c F 9 0 a W 1 l X 2 1 h e C w 3 f S Z x d W 9 0 O y w m c X V v d D t T Z W N 0 a W 9 u M S 9 f Z 3 J h d l 8 x X z E y L 0 d l w 6 R u Z G V y d G V y I F R 5 c C 5 7 Y 2 9 t b V 9 0 a W 1 l X 2 1 p b i w 4 f S Z x d W 9 0 O y w m c X V v d D t T Z W N 0 a W 9 u M S 9 f Z 3 J h d l 8 x X z E y L 0 d l w 6 R u Z G V y d G V y I F R 5 c C 5 7 Y 2 9 t b V 9 0 a W 1 l X 2 F 2 Z y w 5 f S Z x d W 9 0 O y w m c X V v d D t T Z W N 0 a W 9 u M S 9 f Z 3 J h d l 8 x X z E y L 0 d l w 6 R u Z G V y d G V y I F R 5 c C 5 7 Y 2 9 t b V 9 0 a W 1 l X 2 1 h e C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9 n c m F 2 X z F f M T I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X 2 d y Y X Z f M V 8 x M i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Z 3 J h d l 8 x X z E y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9 n c m F 2 X z F f M T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Z 3 J h d l 8 x X z E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A 2 L T A 1 V D A 5 O j I w O j E w L j c 1 O D A 2 O D d a I i A v P j x F b n R y e S B U e X B l P S J G a W x s Q 2 9 s d W 1 u V H l w Z X M i I F Z h b H V l P S J z Q X d V R k J R V U Z C U V V G Q l F V P S I g L z 4 8 R W 5 0 c n k g V H l w Z T 0 i R m l s b E N v b H V t b k 5 h b W V z I i B W Y W x 1 Z T 0 i c 1 s m c X V v d D t z d G V w J n F 1 b 3 Q 7 L C Z x d W 9 0 O 3 R v d G F s X 3 R p b W U m c X V v d D s s J n F 1 b 3 Q 7 d 2 9 y a 1 9 0 a W 1 l X 2 1 p b i Z x d W 9 0 O y w m c X V v d D t 3 b 3 J r X 3 R p b W V f Y X Z n J n F 1 b 3 Q 7 L C Z x d W 9 0 O 3 d v c m t f d G l t Z V 9 t Y X g m c X V v d D s s J n F 1 b 3 Q 7 c H J l c F 9 0 a W 1 l X 2 1 p b i Z x d W 9 0 O y w m c X V v d D t w c m V w X 3 R p b W V f Y X Z n J n F 1 b 3 Q 7 L C Z x d W 9 0 O 3 B y Z X B f d G l t Z V 9 t Y X g m c X V v d D s s J n F 1 b 3 Q 7 Y 2 9 t b V 9 0 a W 1 l X 2 1 p b i Z x d W 9 0 O y w m c X V v d D t j b 2 1 t X 3 R p b W V f Y X Z n J n F 1 b 3 Q 7 L C Z x d W 9 0 O 2 N v b W 1 f d G l t Z V 9 t Y X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X 2 d y Y X Z f M V 8 x M y 9 H Z c O k b m R l c n R l c i B U e X A u e 3 N 0 Z X A s M H 0 m c X V v d D s s J n F 1 b 3 Q 7 U 2 V j d G l v b j E v X 2 d y Y X Z f M V 8 x M y 9 H Z c O k b m R l c n R l c i B U e X A u e 3 R v d G F s X 3 R p b W U s M X 0 m c X V v d D s s J n F 1 b 3 Q 7 U 2 V j d G l v b j E v X 2 d y Y X Z f M V 8 x M y 9 H Z c O k b m R l c n R l c i B U e X A u e 3 d v c m t f d G l t Z V 9 t a W 4 s M n 0 m c X V v d D s s J n F 1 b 3 Q 7 U 2 V j d G l v b j E v X 2 d y Y X Z f M V 8 x M y 9 H Z c O k b m R l c n R l c i B U e X A u e 3 d v c m t f d G l t Z V 9 h d m c s M 3 0 m c X V v d D s s J n F 1 b 3 Q 7 U 2 V j d G l v b j E v X 2 d y Y X Z f M V 8 x M y 9 H Z c O k b m R l c n R l c i B U e X A u e 3 d v c m t f d G l t Z V 9 t Y X g s N H 0 m c X V v d D s s J n F 1 b 3 Q 7 U 2 V j d G l v b j E v X 2 d y Y X Z f M V 8 x M y 9 H Z c O k b m R l c n R l c i B U e X A u e 3 B y Z X B f d G l t Z V 9 t a W 4 s N X 0 m c X V v d D s s J n F 1 b 3 Q 7 U 2 V j d G l v b j E v X 2 d y Y X Z f M V 8 x M y 9 H Z c O k b m R l c n R l c i B U e X A u e 3 B y Z X B f d G l t Z V 9 h d m c s N n 0 m c X V v d D s s J n F 1 b 3 Q 7 U 2 V j d G l v b j E v X 2 d y Y X Z f M V 8 x M y 9 H Z c O k b m R l c n R l c i B U e X A u e 3 B y Z X B f d G l t Z V 9 t Y X g s N 3 0 m c X V v d D s s J n F 1 b 3 Q 7 U 2 V j d G l v b j E v X 2 d y Y X Z f M V 8 x M y 9 H Z c O k b m R l c n R l c i B U e X A u e 2 N v b W 1 f d G l t Z V 9 t a W 4 s O H 0 m c X V v d D s s J n F 1 b 3 Q 7 U 2 V j d G l v b j E v X 2 d y Y X Z f M V 8 x M y 9 H Z c O k b m R l c n R l c i B U e X A u e 2 N v b W 1 f d G l t Z V 9 h d m c s O X 0 m c X V v d D s s J n F 1 b 3 Q 7 U 2 V j d G l v b j E v X 2 d y Y X Z f M V 8 x M y 9 H Z c O k b m R l c n R l c i B U e X A u e 2 N v b W 1 f d G l t Z V 9 t Y X g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f Z 3 J h d l 8 x X z E z L 0 d l w 6 R u Z G V y d G V y I F R 5 c C 5 7 c 3 R l c C w w f S Z x d W 9 0 O y w m c X V v d D t T Z W N 0 a W 9 u M S 9 f Z 3 J h d l 8 x X z E z L 0 d l w 6 R u Z G V y d G V y I F R 5 c C 5 7 d G 9 0 Y W x f d G l t Z S w x f S Z x d W 9 0 O y w m c X V v d D t T Z W N 0 a W 9 u M S 9 f Z 3 J h d l 8 x X z E z L 0 d l w 6 R u Z G V y d G V y I F R 5 c C 5 7 d 2 9 y a 1 9 0 a W 1 l X 2 1 p b i w y f S Z x d W 9 0 O y w m c X V v d D t T Z W N 0 a W 9 u M S 9 f Z 3 J h d l 8 x X z E z L 0 d l w 6 R u Z G V y d G V y I F R 5 c C 5 7 d 2 9 y a 1 9 0 a W 1 l X 2 F 2 Z y w z f S Z x d W 9 0 O y w m c X V v d D t T Z W N 0 a W 9 u M S 9 f Z 3 J h d l 8 x X z E z L 0 d l w 6 R u Z G V y d G V y I F R 5 c C 5 7 d 2 9 y a 1 9 0 a W 1 l X 2 1 h e C w 0 f S Z x d W 9 0 O y w m c X V v d D t T Z W N 0 a W 9 u M S 9 f Z 3 J h d l 8 x X z E z L 0 d l w 6 R u Z G V y d G V y I F R 5 c C 5 7 c H J l c F 9 0 a W 1 l X 2 1 p b i w 1 f S Z x d W 9 0 O y w m c X V v d D t T Z W N 0 a W 9 u M S 9 f Z 3 J h d l 8 x X z E z L 0 d l w 6 R u Z G V y d G V y I F R 5 c C 5 7 c H J l c F 9 0 a W 1 l X 2 F 2 Z y w 2 f S Z x d W 9 0 O y w m c X V v d D t T Z W N 0 a W 9 u M S 9 f Z 3 J h d l 8 x X z E z L 0 d l w 6 R u Z G V y d G V y I F R 5 c C 5 7 c H J l c F 9 0 a W 1 l X 2 1 h e C w 3 f S Z x d W 9 0 O y w m c X V v d D t T Z W N 0 a W 9 u M S 9 f Z 3 J h d l 8 x X z E z L 0 d l w 6 R u Z G V y d G V y I F R 5 c C 5 7 Y 2 9 t b V 9 0 a W 1 l X 2 1 p b i w 4 f S Z x d W 9 0 O y w m c X V v d D t T Z W N 0 a W 9 u M S 9 f Z 3 J h d l 8 x X z E z L 0 d l w 6 R u Z G V y d G V y I F R 5 c C 5 7 Y 2 9 t b V 9 0 a W 1 l X 2 F 2 Z y w 5 f S Z x d W 9 0 O y w m c X V v d D t T Z W N 0 a W 9 u M S 9 f Z 3 J h d l 8 x X z E z L 0 d l w 6 R u Z G V y d G V y I F R 5 c C 5 7 Y 2 9 t b V 9 0 a W 1 l X 2 1 h e C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9 n c m F 2 X z F f M T M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X 2 d y Y X Z f M V 8 x M y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Z 3 J h d l 8 x X z E z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9 n c m F 2 X z F f M T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Z 3 J h d l 8 x X z E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A 2 L T A 1 V D A 5 O j I w O j I 4 L j I 5 O T I 5 O T F a I i A v P j x F b n R y e S B U e X B l P S J G a W x s Q 2 9 s d W 1 u V H l w Z X M i I F Z h b H V l P S J z Q X d V R k J R V U Z C U V V G Q l F V P S I g L z 4 8 R W 5 0 c n k g V H l w Z T 0 i R m l s b E N v b H V t b k 5 h b W V z I i B W Y W x 1 Z T 0 i c 1 s m c X V v d D t z d G V w J n F 1 b 3 Q 7 L C Z x d W 9 0 O 3 R v d G F s X 3 R p b W U m c X V v d D s s J n F 1 b 3 Q 7 d 2 9 y a 1 9 0 a W 1 l X 2 1 p b i Z x d W 9 0 O y w m c X V v d D t 3 b 3 J r X 3 R p b W V f Y X Z n J n F 1 b 3 Q 7 L C Z x d W 9 0 O 3 d v c m t f d G l t Z V 9 t Y X g m c X V v d D s s J n F 1 b 3 Q 7 c H J l c F 9 0 a W 1 l X 2 1 p b i Z x d W 9 0 O y w m c X V v d D t w c m V w X 3 R p b W V f Y X Z n J n F 1 b 3 Q 7 L C Z x d W 9 0 O 3 B y Z X B f d G l t Z V 9 t Y X g m c X V v d D s s J n F 1 b 3 Q 7 Y 2 9 t b V 9 0 a W 1 l X 2 1 p b i Z x d W 9 0 O y w m c X V v d D t j b 2 1 t X 3 R p b W V f Y X Z n J n F 1 b 3 Q 7 L C Z x d W 9 0 O 2 N v b W 1 f d G l t Z V 9 t Y X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X 2 d y Y X Z f M V 8 x N C 9 H Z c O k b m R l c n R l c i B U e X A u e 3 N 0 Z X A s M H 0 m c X V v d D s s J n F 1 b 3 Q 7 U 2 V j d G l v b j E v X 2 d y Y X Z f M V 8 x N C 9 H Z c O k b m R l c n R l c i B U e X A u e 3 R v d G F s X 3 R p b W U s M X 0 m c X V v d D s s J n F 1 b 3 Q 7 U 2 V j d G l v b j E v X 2 d y Y X Z f M V 8 x N C 9 H Z c O k b m R l c n R l c i B U e X A u e 3 d v c m t f d G l t Z V 9 t a W 4 s M n 0 m c X V v d D s s J n F 1 b 3 Q 7 U 2 V j d G l v b j E v X 2 d y Y X Z f M V 8 x N C 9 H Z c O k b m R l c n R l c i B U e X A u e 3 d v c m t f d G l t Z V 9 h d m c s M 3 0 m c X V v d D s s J n F 1 b 3 Q 7 U 2 V j d G l v b j E v X 2 d y Y X Z f M V 8 x N C 9 H Z c O k b m R l c n R l c i B U e X A u e 3 d v c m t f d G l t Z V 9 t Y X g s N H 0 m c X V v d D s s J n F 1 b 3 Q 7 U 2 V j d G l v b j E v X 2 d y Y X Z f M V 8 x N C 9 H Z c O k b m R l c n R l c i B U e X A u e 3 B y Z X B f d G l t Z V 9 t a W 4 s N X 0 m c X V v d D s s J n F 1 b 3 Q 7 U 2 V j d G l v b j E v X 2 d y Y X Z f M V 8 x N C 9 H Z c O k b m R l c n R l c i B U e X A u e 3 B y Z X B f d G l t Z V 9 h d m c s N n 0 m c X V v d D s s J n F 1 b 3 Q 7 U 2 V j d G l v b j E v X 2 d y Y X Z f M V 8 x N C 9 H Z c O k b m R l c n R l c i B U e X A u e 3 B y Z X B f d G l t Z V 9 t Y X g s N 3 0 m c X V v d D s s J n F 1 b 3 Q 7 U 2 V j d G l v b j E v X 2 d y Y X Z f M V 8 x N C 9 H Z c O k b m R l c n R l c i B U e X A u e 2 N v b W 1 f d G l t Z V 9 t a W 4 s O H 0 m c X V v d D s s J n F 1 b 3 Q 7 U 2 V j d G l v b j E v X 2 d y Y X Z f M V 8 x N C 9 H Z c O k b m R l c n R l c i B U e X A u e 2 N v b W 1 f d G l t Z V 9 h d m c s O X 0 m c X V v d D s s J n F 1 b 3 Q 7 U 2 V j d G l v b j E v X 2 d y Y X Z f M V 8 x N C 9 H Z c O k b m R l c n R l c i B U e X A u e 2 N v b W 1 f d G l t Z V 9 t Y X g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f Z 3 J h d l 8 x X z E 0 L 0 d l w 6 R u Z G V y d G V y I F R 5 c C 5 7 c 3 R l c C w w f S Z x d W 9 0 O y w m c X V v d D t T Z W N 0 a W 9 u M S 9 f Z 3 J h d l 8 x X z E 0 L 0 d l w 6 R u Z G V y d G V y I F R 5 c C 5 7 d G 9 0 Y W x f d G l t Z S w x f S Z x d W 9 0 O y w m c X V v d D t T Z W N 0 a W 9 u M S 9 f Z 3 J h d l 8 x X z E 0 L 0 d l w 6 R u Z G V y d G V y I F R 5 c C 5 7 d 2 9 y a 1 9 0 a W 1 l X 2 1 p b i w y f S Z x d W 9 0 O y w m c X V v d D t T Z W N 0 a W 9 u M S 9 f Z 3 J h d l 8 x X z E 0 L 0 d l w 6 R u Z G V y d G V y I F R 5 c C 5 7 d 2 9 y a 1 9 0 a W 1 l X 2 F 2 Z y w z f S Z x d W 9 0 O y w m c X V v d D t T Z W N 0 a W 9 u M S 9 f Z 3 J h d l 8 x X z E 0 L 0 d l w 6 R u Z G V y d G V y I F R 5 c C 5 7 d 2 9 y a 1 9 0 a W 1 l X 2 1 h e C w 0 f S Z x d W 9 0 O y w m c X V v d D t T Z W N 0 a W 9 u M S 9 f Z 3 J h d l 8 x X z E 0 L 0 d l w 6 R u Z G V y d G V y I F R 5 c C 5 7 c H J l c F 9 0 a W 1 l X 2 1 p b i w 1 f S Z x d W 9 0 O y w m c X V v d D t T Z W N 0 a W 9 u M S 9 f Z 3 J h d l 8 x X z E 0 L 0 d l w 6 R u Z G V y d G V y I F R 5 c C 5 7 c H J l c F 9 0 a W 1 l X 2 F 2 Z y w 2 f S Z x d W 9 0 O y w m c X V v d D t T Z W N 0 a W 9 u M S 9 f Z 3 J h d l 8 x X z E 0 L 0 d l w 6 R u Z G V y d G V y I F R 5 c C 5 7 c H J l c F 9 0 a W 1 l X 2 1 h e C w 3 f S Z x d W 9 0 O y w m c X V v d D t T Z W N 0 a W 9 u M S 9 f Z 3 J h d l 8 x X z E 0 L 0 d l w 6 R u Z G V y d G V y I F R 5 c C 5 7 Y 2 9 t b V 9 0 a W 1 l X 2 1 p b i w 4 f S Z x d W 9 0 O y w m c X V v d D t T Z W N 0 a W 9 u M S 9 f Z 3 J h d l 8 x X z E 0 L 0 d l w 6 R u Z G V y d G V y I F R 5 c C 5 7 Y 2 9 t b V 9 0 a W 1 l X 2 F 2 Z y w 5 f S Z x d W 9 0 O y w m c X V v d D t T Z W N 0 a W 9 u M S 9 f Z 3 J h d l 8 x X z E 0 L 0 d l w 6 R u Z G V y d G V y I F R 5 c C 5 7 Y 2 9 t b V 9 0 a W 1 l X 2 1 h e C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9 n c m F 2 X z F f M T Q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X 2 d y Y X Z f M V 8 x N C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Z 3 J h d l 8 x X z E 0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9 n c m F 2 X z F f M T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Z 3 J h d l 8 x X z E 1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A 2 L T A 1 V D A 5 O j I w O j Q x L j I z M j Y x N z Z a I i A v P j x F b n R y e S B U e X B l P S J G a W x s Q 2 9 s d W 1 u V H l w Z X M i I F Z h b H V l P S J z Q X d V R k J R V U Z C U V V G Q l F V P S I g L z 4 8 R W 5 0 c n k g V H l w Z T 0 i R m l s b E N v b H V t b k 5 h b W V z I i B W Y W x 1 Z T 0 i c 1 s m c X V v d D t z d G V w J n F 1 b 3 Q 7 L C Z x d W 9 0 O 3 R v d G F s X 3 R p b W U m c X V v d D s s J n F 1 b 3 Q 7 d 2 9 y a 1 9 0 a W 1 l X 2 1 p b i Z x d W 9 0 O y w m c X V v d D t 3 b 3 J r X 3 R p b W V f Y X Z n J n F 1 b 3 Q 7 L C Z x d W 9 0 O 3 d v c m t f d G l t Z V 9 t Y X g m c X V v d D s s J n F 1 b 3 Q 7 c H J l c F 9 0 a W 1 l X 2 1 p b i Z x d W 9 0 O y w m c X V v d D t w c m V w X 3 R p b W V f Y X Z n J n F 1 b 3 Q 7 L C Z x d W 9 0 O 3 B y Z X B f d G l t Z V 9 t Y X g m c X V v d D s s J n F 1 b 3 Q 7 Y 2 9 t b V 9 0 a W 1 l X 2 1 p b i Z x d W 9 0 O y w m c X V v d D t j b 2 1 t X 3 R p b W V f Y X Z n J n F 1 b 3 Q 7 L C Z x d W 9 0 O 2 N v b W 1 f d G l t Z V 9 t Y X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X 2 d y Y X Z f M V 8 x N S 9 H Z c O k b m R l c n R l c i B U e X A u e 3 N 0 Z X A s M H 0 m c X V v d D s s J n F 1 b 3 Q 7 U 2 V j d G l v b j E v X 2 d y Y X Z f M V 8 x N S 9 H Z c O k b m R l c n R l c i B U e X A u e 3 R v d G F s X 3 R p b W U s M X 0 m c X V v d D s s J n F 1 b 3 Q 7 U 2 V j d G l v b j E v X 2 d y Y X Z f M V 8 x N S 9 H Z c O k b m R l c n R l c i B U e X A u e 3 d v c m t f d G l t Z V 9 t a W 4 s M n 0 m c X V v d D s s J n F 1 b 3 Q 7 U 2 V j d G l v b j E v X 2 d y Y X Z f M V 8 x N S 9 H Z c O k b m R l c n R l c i B U e X A u e 3 d v c m t f d G l t Z V 9 h d m c s M 3 0 m c X V v d D s s J n F 1 b 3 Q 7 U 2 V j d G l v b j E v X 2 d y Y X Z f M V 8 x N S 9 H Z c O k b m R l c n R l c i B U e X A u e 3 d v c m t f d G l t Z V 9 t Y X g s N H 0 m c X V v d D s s J n F 1 b 3 Q 7 U 2 V j d G l v b j E v X 2 d y Y X Z f M V 8 x N S 9 H Z c O k b m R l c n R l c i B U e X A u e 3 B y Z X B f d G l t Z V 9 t a W 4 s N X 0 m c X V v d D s s J n F 1 b 3 Q 7 U 2 V j d G l v b j E v X 2 d y Y X Z f M V 8 x N S 9 H Z c O k b m R l c n R l c i B U e X A u e 3 B y Z X B f d G l t Z V 9 h d m c s N n 0 m c X V v d D s s J n F 1 b 3 Q 7 U 2 V j d G l v b j E v X 2 d y Y X Z f M V 8 x N S 9 H Z c O k b m R l c n R l c i B U e X A u e 3 B y Z X B f d G l t Z V 9 t Y X g s N 3 0 m c X V v d D s s J n F 1 b 3 Q 7 U 2 V j d G l v b j E v X 2 d y Y X Z f M V 8 x N S 9 H Z c O k b m R l c n R l c i B U e X A u e 2 N v b W 1 f d G l t Z V 9 t a W 4 s O H 0 m c X V v d D s s J n F 1 b 3 Q 7 U 2 V j d G l v b j E v X 2 d y Y X Z f M V 8 x N S 9 H Z c O k b m R l c n R l c i B U e X A u e 2 N v b W 1 f d G l t Z V 9 h d m c s O X 0 m c X V v d D s s J n F 1 b 3 Q 7 U 2 V j d G l v b j E v X 2 d y Y X Z f M V 8 x N S 9 H Z c O k b m R l c n R l c i B U e X A u e 2 N v b W 1 f d G l t Z V 9 t Y X g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f Z 3 J h d l 8 x X z E 1 L 0 d l w 6 R u Z G V y d G V y I F R 5 c C 5 7 c 3 R l c C w w f S Z x d W 9 0 O y w m c X V v d D t T Z W N 0 a W 9 u M S 9 f Z 3 J h d l 8 x X z E 1 L 0 d l w 6 R u Z G V y d G V y I F R 5 c C 5 7 d G 9 0 Y W x f d G l t Z S w x f S Z x d W 9 0 O y w m c X V v d D t T Z W N 0 a W 9 u M S 9 f Z 3 J h d l 8 x X z E 1 L 0 d l w 6 R u Z G V y d G V y I F R 5 c C 5 7 d 2 9 y a 1 9 0 a W 1 l X 2 1 p b i w y f S Z x d W 9 0 O y w m c X V v d D t T Z W N 0 a W 9 u M S 9 f Z 3 J h d l 8 x X z E 1 L 0 d l w 6 R u Z G V y d G V y I F R 5 c C 5 7 d 2 9 y a 1 9 0 a W 1 l X 2 F 2 Z y w z f S Z x d W 9 0 O y w m c X V v d D t T Z W N 0 a W 9 u M S 9 f Z 3 J h d l 8 x X z E 1 L 0 d l w 6 R u Z G V y d G V y I F R 5 c C 5 7 d 2 9 y a 1 9 0 a W 1 l X 2 1 h e C w 0 f S Z x d W 9 0 O y w m c X V v d D t T Z W N 0 a W 9 u M S 9 f Z 3 J h d l 8 x X z E 1 L 0 d l w 6 R u Z G V y d G V y I F R 5 c C 5 7 c H J l c F 9 0 a W 1 l X 2 1 p b i w 1 f S Z x d W 9 0 O y w m c X V v d D t T Z W N 0 a W 9 u M S 9 f Z 3 J h d l 8 x X z E 1 L 0 d l w 6 R u Z G V y d G V y I F R 5 c C 5 7 c H J l c F 9 0 a W 1 l X 2 F 2 Z y w 2 f S Z x d W 9 0 O y w m c X V v d D t T Z W N 0 a W 9 u M S 9 f Z 3 J h d l 8 x X z E 1 L 0 d l w 6 R u Z G V y d G V y I F R 5 c C 5 7 c H J l c F 9 0 a W 1 l X 2 1 h e C w 3 f S Z x d W 9 0 O y w m c X V v d D t T Z W N 0 a W 9 u M S 9 f Z 3 J h d l 8 x X z E 1 L 0 d l w 6 R u Z G V y d G V y I F R 5 c C 5 7 Y 2 9 t b V 9 0 a W 1 l X 2 1 p b i w 4 f S Z x d W 9 0 O y w m c X V v d D t T Z W N 0 a W 9 u M S 9 f Z 3 J h d l 8 x X z E 1 L 0 d l w 6 R u Z G V y d G V y I F R 5 c C 5 7 Y 2 9 t b V 9 0 a W 1 l X 2 F 2 Z y w 5 f S Z x d W 9 0 O y w m c X V v d D t T Z W N 0 a W 9 u M S 9 f Z 3 J h d l 8 x X z E 1 L 0 d l w 6 R u Z G V y d G V y I F R 5 c C 5 7 Y 2 9 t b V 9 0 a W 1 l X 2 1 h e C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9 n c m F 2 X z F f M T U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X 2 d y Y X Z f M V 8 x N S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Z 3 J h d l 8 x X z E 1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9 n c m F 2 X z F f M T Y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Z 3 J h d l 8 x X z E 2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A 2 L T A 1 V D A 5 O j I w O j U 1 L j M 0 M z A 3 M D R a I i A v P j x F b n R y e S B U e X B l P S J G a W x s Q 2 9 s d W 1 u V H l w Z X M i I F Z h b H V l P S J z Q X d V R k J R V U Z C U V V G Q l F V P S I g L z 4 8 R W 5 0 c n k g V H l w Z T 0 i R m l s b E N v b H V t b k 5 h b W V z I i B W Y W x 1 Z T 0 i c 1 s m c X V v d D t z d G V w J n F 1 b 3 Q 7 L C Z x d W 9 0 O 3 R v d G F s X 3 R p b W U m c X V v d D s s J n F 1 b 3 Q 7 d 2 9 y a 1 9 0 a W 1 l X 2 1 p b i Z x d W 9 0 O y w m c X V v d D t 3 b 3 J r X 3 R p b W V f Y X Z n J n F 1 b 3 Q 7 L C Z x d W 9 0 O 3 d v c m t f d G l t Z V 9 t Y X g m c X V v d D s s J n F 1 b 3 Q 7 c H J l c F 9 0 a W 1 l X 2 1 p b i Z x d W 9 0 O y w m c X V v d D t w c m V w X 3 R p b W V f Y X Z n J n F 1 b 3 Q 7 L C Z x d W 9 0 O 3 B y Z X B f d G l t Z V 9 t Y X g m c X V v d D s s J n F 1 b 3 Q 7 Y 2 9 t b V 9 0 a W 1 l X 2 1 p b i Z x d W 9 0 O y w m c X V v d D t j b 2 1 t X 3 R p b W V f Y X Z n J n F 1 b 3 Q 7 L C Z x d W 9 0 O 2 N v b W 1 f d G l t Z V 9 t Y X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X 2 d y Y X Z f M V 8 x N i 9 H Z c O k b m R l c n R l c i B U e X A u e 3 N 0 Z X A s M H 0 m c X V v d D s s J n F 1 b 3 Q 7 U 2 V j d G l v b j E v X 2 d y Y X Z f M V 8 x N i 9 H Z c O k b m R l c n R l c i B U e X A u e 3 R v d G F s X 3 R p b W U s M X 0 m c X V v d D s s J n F 1 b 3 Q 7 U 2 V j d G l v b j E v X 2 d y Y X Z f M V 8 x N i 9 H Z c O k b m R l c n R l c i B U e X A u e 3 d v c m t f d G l t Z V 9 t a W 4 s M n 0 m c X V v d D s s J n F 1 b 3 Q 7 U 2 V j d G l v b j E v X 2 d y Y X Z f M V 8 x N i 9 H Z c O k b m R l c n R l c i B U e X A u e 3 d v c m t f d G l t Z V 9 h d m c s M 3 0 m c X V v d D s s J n F 1 b 3 Q 7 U 2 V j d G l v b j E v X 2 d y Y X Z f M V 8 x N i 9 H Z c O k b m R l c n R l c i B U e X A u e 3 d v c m t f d G l t Z V 9 t Y X g s N H 0 m c X V v d D s s J n F 1 b 3 Q 7 U 2 V j d G l v b j E v X 2 d y Y X Z f M V 8 x N i 9 H Z c O k b m R l c n R l c i B U e X A u e 3 B y Z X B f d G l t Z V 9 t a W 4 s N X 0 m c X V v d D s s J n F 1 b 3 Q 7 U 2 V j d G l v b j E v X 2 d y Y X Z f M V 8 x N i 9 H Z c O k b m R l c n R l c i B U e X A u e 3 B y Z X B f d G l t Z V 9 h d m c s N n 0 m c X V v d D s s J n F 1 b 3 Q 7 U 2 V j d G l v b j E v X 2 d y Y X Z f M V 8 x N i 9 H Z c O k b m R l c n R l c i B U e X A u e 3 B y Z X B f d G l t Z V 9 t Y X g s N 3 0 m c X V v d D s s J n F 1 b 3 Q 7 U 2 V j d G l v b j E v X 2 d y Y X Z f M V 8 x N i 9 H Z c O k b m R l c n R l c i B U e X A u e 2 N v b W 1 f d G l t Z V 9 t a W 4 s O H 0 m c X V v d D s s J n F 1 b 3 Q 7 U 2 V j d G l v b j E v X 2 d y Y X Z f M V 8 x N i 9 H Z c O k b m R l c n R l c i B U e X A u e 2 N v b W 1 f d G l t Z V 9 h d m c s O X 0 m c X V v d D s s J n F 1 b 3 Q 7 U 2 V j d G l v b j E v X 2 d y Y X Z f M V 8 x N i 9 H Z c O k b m R l c n R l c i B U e X A u e 2 N v b W 1 f d G l t Z V 9 t Y X g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f Z 3 J h d l 8 x X z E 2 L 0 d l w 6 R u Z G V y d G V y I F R 5 c C 5 7 c 3 R l c C w w f S Z x d W 9 0 O y w m c X V v d D t T Z W N 0 a W 9 u M S 9 f Z 3 J h d l 8 x X z E 2 L 0 d l w 6 R u Z G V y d G V y I F R 5 c C 5 7 d G 9 0 Y W x f d G l t Z S w x f S Z x d W 9 0 O y w m c X V v d D t T Z W N 0 a W 9 u M S 9 f Z 3 J h d l 8 x X z E 2 L 0 d l w 6 R u Z G V y d G V y I F R 5 c C 5 7 d 2 9 y a 1 9 0 a W 1 l X 2 1 p b i w y f S Z x d W 9 0 O y w m c X V v d D t T Z W N 0 a W 9 u M S 9 f Z 3 J h d l 8 x X z E 2 L 0 d l w 6 R u Z G V y d G V y I F R 5 c C 5 7 d 2 9 y a 1 9 0 a W 1 l X 2 F 2 Z y w z f S Z x d W 9 0 O y w m c X V v d D t T Z W N 0 a W 9 u M S 9 f Z 3 J h d l 8 x X z E 2 L 0 d l w 6 R u Z G V y d G V y I F R 5 c C 5 7 d 2 9 y a 1 9 0 a W 1 l X 2 1 h e C w 0 f S Z x d W 9 0 O y w m c X V v d D t T Z W N 0 a W 9 u M S 9 f Z 3 J h d l 8 x X z E 2 L 0 d l w 6 R u Z G V y d G V y I F R 5 c C 5 7 c H J l c F 9 0 a W 1 l X 2 1 p b i w 1 f S Z x d W 9 0 O y w m c X V v d D t T Z W N 0 a W 9 u M S 9 f Z 3 J h d l 8 x X z E 2 L 0 d l w 6 R u Z G V y d G V y I F R 5 c C 5 7 c H J l c F 9 0 a W 1 l X 2 F 2 Z y w 2 f S Z x d W 9 0 O y w m c X V v d D t T Z W N 0 a W 9 u M S 9 f Z 3 J h d l 8 x X z E 2 L 0 d l w 6 R u Z G V y d G V y I F R 5 c C 5 7 c H J l c F 9 0 a W 1 l X 2 1 h e C w 3 f S Z x d W 9 0 O y w m c X V v d D t T Z W N 0 a W 9 u M S 9 f Z 3 J h d l 8 x X z E 2 L 0 d l w 6 R u Z G V y d G V y I F R 5 c C 5 7 Y 2 9 t b V 9 0 a W 1 l X 2 1 p b i w 4 f S Z x d W 9 0 O y w m c X V v d D t T Z W N 0 a W 9 u M S 9 f Z 3 J h d l 8 x X z E 2 L 0 d l w 6 R u Z G V y d G V y I F R 5 c C 5 7 Y 2 9 t b V 9 0 a W 1 l X 2 F 2 Z y w 5 f S Z x d W 9 0 O y w m c X V v d D t T Z W N 0 a W 9 u M S 9 f Z 3 J h d l 8 x X z E 2 L 0 d l w 6 R u Z G V y d G V y I F R 5 c C 5 7 Y 2 9 t b V 9 0 a W 1 l X 2 1 h e C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9 n c m F 2 X z F f M T Y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X 2 d y Y X Z f M V 8 x N i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Z 3 J h d l 8 x X z E 2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9 n c m F 2 X z F f M T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Z 3 J h d l 8 x X z E 3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A 2 L T A 1 V D A 5 O j I x O j I 5 L j U z M j U 1 O D h a I i A v P j x F b n R y e S B U e X B l P S J G a W x s Q 2 9 s d W 1 u V H l w Z X M i I F Z h b H V l P S J z Q X d V R k J R V U Z C U V V G Q l F V P S I g L z 4 8 R W 5 0 c n k g V H l w Z T 0 i R m l s b E N v b H V t b k 5 h b W V z I i B W Y W x 1 Z T 0 i c 1 s m c X V v d D t z d G V w J n F 1 b 3 Q 7 L C Z x d W 9 0 O 3 R v d G F s X 3 R p b W U m c X V v d D s s J n F 1 b 3 Q 7 d 2 9 y a 1 9 0 a W 1 l X 2 1 p b i Z x d W 9 0 O y w m c X V v d D t 3 b 3 J r X 3 R p b W V f Y X Z n J n F 1 b 3 Q 7 L C Z x d W 9 0 O 3 d v c m t f d G l t Z V 9 t Y X g m c X V v d D s s J n F 1 b 3 Q 7 c H J l c F 9 0 a W 1 l X 2 1 p b i Z x d W 9 0 O y w m c X V v d D t w c m V w X 3 R p b W V f Y X Z n J n F 1 b 3 Q 7 L C Z x d W 9 0 O 3 B y Z X B f d G l t Z V 9 t Y X g m c X V v d D s s J n F 1 b 3 Q 7 Y 2 9 t b V 9 0 a W 1 l X 2 1 p b i Z x d W 9 0 O y w m c X V v d D t j b 2 1 t X 3 R p b W V f Y X Z n J n F 1 b 3 Q 7 L C Z x d W 9 0 O 2 N v b W 1 f d G l t Z V 9 t Y X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X 2 d y Y X Z f M V 8 x N y 9 H Z c O k b m R l c n R l c i B U e X A u e 3 N 0 Z X A s M H 0 m c X V v d D s s J n F 1 b 3 Q 7 U 2 V j d G l v b j E v X 2 d y Y X Z f M V 8 x N y 9 H Z c O k b m R l c n R l c i B U e X A u e 3 R v d G F s X 3 R p b W U s M X 0 m c X V v d D s s J n F 1 b 3 Q 7 U 2 V j d G l v b j E v X 2 d y Y X Z f M V 8 x N y 9 H Z c O k b m R l c n R l c i B U e X A u e 3 d v c m t f d G l t Z V 9 t a W 4 s M n 0 m c X V v d D s s J n F 1 b 3 Q 7 U 2 V j d G l v b j E v X 2 d y Y X Z f M V 8 x N y 9 H Z c O k b m R l c n R l c i B U e X A u e 3 d v c m t f d G l t Z V 9 h d m c s M 3 0 m c X V v d D s s J n F 1 b 3 Q 7 U 2 V j d G l v b j E v X 2 d y Y X Z f M V 8 x N y 9 H Z c O k b m R l c n R l c i B U e X A u e 3 d v c m t f d G l t Z V 9 t Y X g s N H 0 m c X V v d D s s J n F 1 b 3 Q 7 U 2 V j d G l v b j E v X 2 d y Y X Z f M V 8 x N y 9 H Z c O k b m R l c n R l c i B U e X A u e 3 B y Z X B f d G l t Z V 9 t a W 4 s N X 0 m c X V v d D s s J n F 1 b 3 Q 7 U 2 V j d G l v b j E v X 2 d y Y X Z f M V 8 x N y 9 H Z c O k b m R l c n R l c i B U e X A u e 3 B y Z X B f d G l t Z V 9 h d m c s N n 0 m c X V v d D s s J n F 1 b 3 Q 7 U 2 V j d G l v b j E v X 2 d y Y X Z f M V 8 x N y 9 H Z c O k b m R l c n R l c i B U e X A u e 3 B y Z X B f d G l t Z V 9 t Y X g s N 3 0 m c X V v d D s s J n F 1 b 3 Q 7 U 2 V j d G l v b j E v X 2 d y Y X Z f M V 8 x N y 9 H Z c O k b m R l c n R l c i B U e X A u e 2 N v b W 1 f d G l t Z V 9 t a W 4 s O H 0 m c X V v d D s s J n F 1 b 3 Q 7 U 2 V j d G l v b j E v X 2 d y Y X Z f M V 8 x N y 9 H Z c O k b m R l c n R l c i B U e X A u e 2 N v b W 1 f d G l t Z V 9 h d m c s O X 0 m c X V v d D s s J n F 1 b 3 Q 7 U 2 V j d G l v b j E v X 2 d y Y X Z f M V 8 x N y 9 H Z c O k b m R l c n R l c i B U e X A u e 2 N v b W 1 f d G l t Z V 9 t Y X g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f Z 3 J h d l 8 x X z E 3 L 0 d l w 6 R u Z G V y d G V y I F R 5 c C 5 7 c 3 R l c C w w f S Z x d W 9 0 O y w m c X V v d D t T Z W N 0 a W 9 u M S 9 f Z 3 J h d l 8 x X z E 3 L 0 d l w 6 R u Z G V y d G V y I F R 5 c C 5 7 d G 9 0 Y W x f d G l t Z S w x f S Z x d W 9 0 O y w m c X V v d D t T Z W N 0 a W 9 u M S 9 f Z 3 J h d l 8 x X z E 3 L 0 d l w 6 R u Z G V y d G V y I F R 5 c C 5 7 d 2 9 y a 1 9 0 a W 1 l X 2 1 p b i w y f S Z x d W 9 0 O y w m c X V v d D t T Z W N 0 a W 9 u M S 9 f Z 3 J h d l 8 x X z E 3 L 0 d l w 6 R u Z G V y d G V y I F R 5 c C 5 7 d 2 9 y a 1 9 0 a W 1 l X 2 F 2 Z y w z f S Z x d W 9 0 O y w m c X V v d D t T Z W N 0 a W 9 u M S 9 f Z 3 J h d l 8 x X z E 3 L 0 d l w 6 R u Z G V y d G V y I F R 5 c C 5 7 d 2 9 y a 1 9 0 a W 1 l X 2 1 h e C w 0 f S Z x d W 9 0 O y w m c X V v d D t T Z W N 0 a W 9 u M S 9 f Z 3 J h d l 8 x X z E 3 L 0 d l w 6 R u Z G V y d G V y I F R 5 c C 5 7 c H J l c F 9 0 a W 1 l X 2 1 p b i w 1 f S Z x d W 9 0 O y w m c X V v d D t T Z W N 0 a W 9 u M S 9 f Z 3 J h d l 8 x X z E 3 L 0 d l w 6 R u Z G V y d G V y I F R 5 c C 5 7 c H J l c F 9 0 a W 1 l X 2 F 2 Z y w 2 f S Z x d W 9 0 O y w m c X V v d D t T Z W N 0 a W 9 u M S 9 f Z 3 J h d l 8 x X z E 3 L 0 d l w 6 R u Z G V y d G V y I F R 5 c C 5 7 c H J l c F 9 0 a W 1 l X 2 1 h e C w 3 f S Z x d W 9 0 O y w m c X V v d D t T Z W N 0 a W 9 u M S 9 f Z 3 J h d l 8 x X z E 3 L 0 d l w 6 R u Z G V y d G V y I F R 5 c C 5 7 Y 2 9 t b V 9 0 a W 1 l X 2 1 p b i w 4 f S Z x d W 9 0 O y w m c X V v d D t T Z W N 0 a W 9 u M S 9 f Z 3 J h d l 8 x X z E 3 L 0 d l w 6 R u Z G V y d G V y I F R 5 c C 5 7 Y 2 9 t b V 9 0 a W 1 l X 2 F 2 Z y w 5 f S Z x d W 9 0 O y w m c X V v d D t T Z W N 0 a W 9 u M S 9 f Z 3 J h d l 8 x X z E 3 L 0 d l w 6 R u Z G V y d G V y I F R 5 c C 5 7 Y 2 9 t b V 9 0 a W 1 l X 2 1 h e C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9 n c m F 2 X z F f M T c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X 2 d y Y X Z f M V 8 x N y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Z 3 J h d l 8 x X z E 3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9 n c m F 2 X z F f M T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Z 3 J h d l 8 x X z E 4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A 2 L T A 1 V D A 5 O j I x O j Q x L j U 1 M D k 1 M D l a I i A v P j x F b n R y e S B U e X B l P S J G a W x s Q 2 9 s d W 1 u V H l w Z X M i I F Z h b H V l P S J z Q X d V R k J R V U Z C U V V G Q l F V P S I g L z 4 8 R W 5 0 c n k g V H l w Z T 0 i R m l s b E N v b H V t b k 5 h b W V z I i B W Y W x 1 Z T 0 i c 1 s m c X V v d D t z d G V w J n F 1 b 3 Q 7 L C Z x d W 9 0 O 3 R v d G F s X 3 R p b W U m c X V v d D s s J n F 1 b 3 Q 7 d 2 9 y a 1 9 0 a W 1 l X 2 1 p b i Z x d W 9 0 O y w m c X V v d D t 3 b 3 J r X 3 R p b W V f Y X Z n J n F 1 b 3 Q 7 L C Z x d W 9 0 O 3 d v c m t f d G l t Z V 9 t Y X g m c X V v d D s s J n F 1 b 3 Q 7 c H J l c F 9 0 a W 1 l X 2 1 p b i Z x d W 9 0 O y w m c X V v d D t w c m V w X 3 R p b W V f Y X Z n J n F 1 b 3 Q 7 L C Z x d W 9 0 O 3 B y Z X B f d G l t Z V 9 t Y X g m c X V v d D s s J n F 1 b 3 Q 7 Y 2 9 t b V 9 0 a W 1 l X 2 1 p b i Z x d W 9 0 O y w m c X V v d D t j b 2 1 t X 3 R p b W V f Y X Z n J n F 1 b 3 Q 7 L C Z x d W 9 0 O 2 N v b W 1 f d G l t Z V 9 t Y X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X 2 d y Y X Z f M V 8 x O C 9 H Z c O k b m R l c n R l c i B U e X A u e 3 N 0 Z X A s M H 0 m c X V v d D s s J n F 1 b 3 Q 7 U 2 V j d G l v b j E v X 2 d y Y X Z f M V 8 x O C 9 H Z c O k b m R l c n R l c i B U e X A u e 3 R v d G F s X 3 R p b W U s M X 0 m c X V v d D s s J n F 1 b 3 Q 7 U 2 V j d G l v b j E v X 2 d y Y X Z f M V 8 x O C 9 H Z c O k b m R l c n R l c i B U e X A u e 3 d v c m t f d G l t Z V 9 t a W 4 s M n 0 m c X V v d D s s J n F 1 b 3 Q 7 U 2 V j d G l v b j E v X 2 d y Y X Z f M V 8 x O C 9 H Z c O k b m R l c n R l c i B U e X A u e 3 d v c m t f d G l t Z V 9 h d m c s M 3 0 m c X V v d D s s J n F 1 b 3 Q 7 U 2 V j d G l v b j E v X 2 d y Y X Z f M V 8 x O C 9 H Z c O k b m R l c n R l c i B U e X A u e 3 d v c m t f d G l t Z V 9 t Y X g s N H 0 m c X V v d D s s J n F 1 b 3 Q 7 U 2 V j d G l v b j E v X 2 d y Y X Z f M V 8 x O C 9 H Z c O k b m R l c n R l c i B U e X A u e 3 B y Z X B f d G l t Z V 9 t a W 4 s N X 0 m c X V v d D s s J n F 1 b 3 Q 7 U 2 V j d G l v b j E v X 2 d y Y X Z f M V 8 x O C 9 H Z c O k b m R l c n R l c i B U e X A u e 3 B y Z X B f d G l t Z V 9 h d m c s N n 0 m c X V v d D s s J n F 1 b 3 Q 7 U 2 V j d G l v b j E v X 2 d y Y X Z f M V 8 x O C 9 H Z c O k b m R l c n R l c i B U e X A u e 3 B y Z X B f d G l t Z V 9 t Y X g s N 3 0 m c X V v d D s s J n F 1 b 3 Q 7 U 2 V j d G l v b j E v X 2 d y Y X Z f M V 8 x O C 9 H Z c O k b m R l c n R l c i B U e X A u e 2 N v b W 1 f d G l t Z V 9 t a W 4 s O H 0 m c X V v d D s s J n F 1 b 3 Q 7 U 2 V j d G l v b j E v X 2 d y Y X Z f M V 8 x O C 9 H Z c O k b m R l c n R l c i B U e X A u e 2 N v b W 1 f d G l t Z V 9 h d m c s O X 0 m c X V v d D s s J n F 1 b 3 Q 7 U 2 V j d G l v b j E v X 2 d y Y X Z f M V 8 x O C 9 H Z c O k b m R l c n R l c i B U e X A u e 2 N v b W 1 f d G l t Z V 9 t Y X g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f Z 3 J h d l 8 x X z E 4 L 0 d l w 6 R u Z G V y d G V y I F R 5 c C 5 7 c 3 R l c C w w f S Z x d W 9 0 O y w m c X V v d D t T Z W N 0 a W 9 u M S 9 f Z 3 J h d l 8 x X z E 4 L 0 d l w 6 R u Z G V y d G V y I F R 5 c C 5 7 d G 9 0 Y W x f d G l t Z S w x f S Z x d W 9 0 O y w m c X V v d D t T Z W N 0 a W 9 u M S 9 f Z 3 J h d l 8 x X z E 4 L 0 d l w 6 R u Z G V y d G V y I F R 5 c C 5 7 d 2 9 y a 1 9 0 a W 1 l X 2 1 p b i w y f S Z x d W 9 0 O y w m c X V v d D t T Z W N 0 a W 9 u M S 9 f Z 3 J h d l 8 x X z E 4 L 0 d l w 6 R u Z G V y d G V y I F R 5 c C 5 7 d 2 9 y a 1 9 0 a W 1 l X 2 F 2 Z y w z f S Z x d W 9 0 O y w m c X V v d D t T Z W N 0 a W 9 u M S 9 f Z 3 J h d l 8 x X z E 4 L 0 d l w 6 R u Z G V y d G V y I F R 5 c C 5 7 d 2 9 y a 1 9 0 a W 1 l X 2 1 h e C w 0 f S Z x d W 9 0 O y w m c X V v d D t T Z W N 0 a W 9 u M S 9 f Z 3 J h d l 8 x X z E 4 L 0 d l w 6 R u Z G V y d G V y I F R 5 c C 5 7 c H J l c F 9 0 a W 1 l X 2 1 p b i w 1 f S Z x d W 9 0 O y w m c X V v d D t T Z W N 0 a W 9 u M S 9 f Z 3 J h d l 8 x X z E 4 L 0 d l w 6 R u Z G V y d G V y I F R 5 c C 5 7 c H J l c F 9 0 a W 1 l X 2 F 2 Z y w 2 f S Z x d W 9 0 O y w m c X V v d D t T Z W N 0 a W 9 u M S 9 f Z 3 J h d l 8 x X z E 4 L 0 d l w 6 R u Z G V y d G V y I F R 5 c C 5 7 c H J l c F 9 0 a W 1 l X 2 1 h e C w 3 f S Z x d W 9 0 O y w m c X V v d D t T Z W N 0 a W 9 u M S 9 f Z 3 J h d l 8 x X z E 4 L 0 d l w 6 R u Z G V y d G V y I F R 5 c C 5 7 Y 2 9 t b V 9 0 a W 1 l X 2 1 p b i w 4 f S Z x d W 9 0 O y w m c X V v d D t T Z W N 0 a W 9 u M S 9 f Z 3 J h d l 8 x X z E 4 L 0 d l w 6 R u Z G V y d G V y I F R 5 c C 5 7 Y 2 9 t b V 9 0 a W 1 l X 2 F 2 Z y w 5 f S Z x d W 9 0 O y w m c X V v d D t T Z W N 0 a W 9 u M S 9 f Z 3 J h d l 8 x X z E 4 L 0 d l w 6 R u Z G V y d G V y I F R 5 c C 5 7 Y 2 9 t b V 9 0 a W 1 l X 2 1 h e C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9 n c m F 2 X z F f M T g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X 2 d y Y X Z f M V 8 x O C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Z 3 J h d l 8 x X z E 4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9 n c m F 2 X z F f M T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Z 3 J h d l 8 x X z E 5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A 2 L T A 1 V D A 5 O j I y O j A 3 L j E y M T g 2 M D Z a I i A v P j x F b n R y e S B U e X B l P S J G a W x s Q 2 9 s d W 1 u V H l w Z X M i I F Z h b H V l P S J z Q X d V R k J R V U Z C U V V G Q l F V P S I g L z 4 8 R W 5 0 c n k g V H l w Z T 0 i R m l s b E N v b H V t b k 5 h b W V z I i B W Y W x 1 Z T 0 i c 1 s m c X V v d D t z d G V w J n F 1 b 3 Q 7 L C Z x d W 9 0 O 3 R v d G F s X 3 R p b W U m c X V v d D s s J n F 1 b 3 Q 7 d 2 9 y a 1 9 0 a W 1 l X 2 1 p b i Z x d W 9 0 O y w m c X V v d D t 3 b 3 J r X 3 R p b W V f Y X Z n J n F 1 b 3 Q 7 L C Z x d W 9 0 O 3 d v c m t f d G l t Z V 9 t Y X g m c X V v d D s s J n F 1 b 3 Q 7 c H J l c F 9 0 a W 1 l X 2 1 p b i Z x d W 9 0 O y w m c X V v d D t w c m V w X 3 R p b W V f Y X Z n J n F 1 b 3 Q 7 L C Z x d W 9 0 O 3 B y Z X B f d G l t Z V 9 t Y X g m c X V v d D s s J n F 1 b 3 Q 7 Y 2 9 t b V 9 0 a W 1 l X 2 1 p b i Z x d W 9 0 O y w m c X V v d D t j b 2 1 t X 3 R p b W V f Y X Z n J n F 1 b 3 Q 7 L C Z x d W 9 0 O 2 N v b W 1 f d G l t Z V 9 t Y X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X 2 d y Y X Z f M V 8 x O S 9 H Z c O k b m R l c n R l c i B U e X A u e 3 N 0 Z X A s M H 0 m c X V v d D s s J n F 1 b 3 Q 7 U 2 V j d G l v b j E v X 2 d y Y X Z f M V 8 x O S 9 H Z c O k b m R l c n R l c i B U e X A u e 3 R v d G F s X 3 R p b W U s M X 0 m c X V v d D s s J n F 1 b 3 Q 7 U 2 V j d G l v b j E v X 2 d y Y X Z f M V 8 x O S 9 H Z c O k b m R l c n R l c i B U e X A u e 3 d v c m t f d G l t Z V 9 t a W 4 s M n 0 m c X V v d D s s J n F 1 b 3 Q 7 U 2 V j d G l v b j E v X 2 d y Y X Z f M V 8 x O S 9 H Z c O k b m R l c n R l c i B U e X A u e 3 d v c m t f d G l t Z V 9 h d m c s M 3 0 m c X V v d D s s J n F 1 b 3 Q 7 U 2 V j d G l v b j E v X 2 d y Y X Z f M V 8 x O S 9 H Z c O k b m R l c n R l c i B U e X A u e 3 d v c m t f d G l t Z V 9 t Y X g s N H 0 m c X V v d D s s J n F 1 b 3 Q 7 U 2 V j d G l v b j E v X 2 d y Y X Z f M V 8 x O S 9 H Z c O k b m R l c n R l c i B U e X A u e 3 B y Z X B f d G l t Z V 9 t a W 4 s N X 0 m c X V v d D s s J n F 1 b 3 Q 7 U 2 V j d G l v b j E v X 2 d y Y X Z f M V 8 x O S 9 H Z c O k b m R l c n R l c i B U e X A u e 3 B y Z X B f d G l t Z V 9 h d m c s N n 0 m c X V v d D s s J n F 1 b 3 Q 7 U 2 V j d G l v b j E v X 2 d y Y X Z f M V 8 x O S 9 H Z c O k b m R l c n R l c i B U e X A u e 3 B y Z X B f d G l t Z V 9 t Y X g s N 3 0 m c X V v d D s s J n F 1 b 3 Q 7 U 2 V j d G l v b j E v X 2 d y Y X Z f M V 8 x O S 9 H Z c O k b m R l c n R l c i B U e X A u e 2 N v b W 1 f d G l t Z V 9 t a W 4 s O H 0 m c X V v d D s s J n F 1 b 3 Q 7 U 2 V j d G l v b j E v X 2 d y Y X Z f M V 8 x O S 9 H Z c O k b m R l c n R l c i B U e X A u e 2 N v b W 1 f d G l t Z V 9 h d m c s O X 0 m c X V v d D s s J n F 1 b 3 Q 7 U 2 V j d G l v b j E v X 2 d y Y X Z f M V 8 x O S 9 H Z c O k b m R l c n R l c i B U e X A u e 2 N v b W 1 f d G l t Z V 9 t Y X g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f Z 3 J h d l 8 x X z E 5 L 0 d l w 6 R u Z G V y d G V y I F R 5 c C 5 7 c 3 R l c C w w f S Z x d W 9 0 O y w m c X V v d D t T Z W N 0 a W 9 u M S 9 f Z 3 J h d l 8 x X z E 5 L 0 d l w 6 R u Z G V y d G V y I F R 5 c C 5 7 d G 9 0 Y W x f d G l t Z S w x f S Z x d W 9 0 O y w m c X V v d D t T Z W N 0 a W 9 u M S 9 f Z 3 J h d l 8 x X z E 5 L 0 d l w 6 R u Z G V y d G V y I F R 5 c C 5 7 d 2 9 y a 1 9 0 a W 1 l X 2 1 p b i w y f S Z x d W 9 0 O y w m c X V v d D t T Z W N 0 a W 9 u M S 9 f Z 3 J h d l 8 x X z E 5 L 0 d l w 6 R u Z G V y d G V y I F R 5 c C 5 7 d 2 9 y a 1 9 0 a W 1 l X 2 F 2 Z y w z f S Z x d W 9 0 O y w m c X V v d D t T Z W N 0 a W 9 u M S 9 f Z 3 J h d l 8 x X z E 5 L 0 d l w 6 R u Z G V y d G V y I F R 5 c C 5 7 d 2 9 y a 1 9 0 a W 1 l X 2 1 h e C w 0 f S Z x d W 9 0 O y w m c X V v d D t T Z W N 0 a W 9 u M S 9 f Z 3 J h d l 8 x X z E 5 L 0 d l w 6 R u Z G V y d G V y I F R 5 c C 5 7 c H J l c F 9 0 a W 1 l X 2 1 p b i w 1 f S Z x d W 9 0 O y w m c X V v d D t T Z W N 0 a W 9 u M S 9 f Z 3 J h d l 8 x X z E 5 L 0 d l w 6 R u Z G V y d G V y I F R 5 c C 5 7 c H J l c F 9 0 a W 1 l X 2 F 2 Z y w 2 f S Z x d W 9 0 O y w m c X V v d D t T Z W N 0 a W 9 u M S 9 f Z 3 J h d l 8 x X z E 5 L 0 d l w 6 R u Z G V y d G V y I F R 5 c C 5 7 c H J l c F 9 0 a W 1 l X 2 1 h e C w 3 f S Z x d W 9 0 O y w m c X V v d D t T Z W N 0 a W 9 u M S 9 f Z 3 J h d l 8 x X z E 5 L 0 d l w 6 R u Z G V y d G V y I F R 5 c C 5 7 Y 2 9 t b V 9 0 a W 1 l X 2 1 p b i w 4 f S Z x d W 9 0 O y w m c X V v d D t T Z W N 0 a W 9 u M S 9 f Z 3 J h d l 8 x X z E 5 L 0 d l w 6 R u Z G V y d G V y I F R 5 c C 5 7 Y 2 9 t b V 9 0 a W 1 l X 2 F 2 Z y w 5 f S Z x d W 9 0 O y w m c X V v d D t T Z W N 0 a W 9 u M S 9 f Z 3 J h d l 8 x X z E 5 L 0 d l w 6 R u Z G V y d G V y I F R 5 c C 5 7 Y 2 9 t b V 9 0 a W 1 l X 2 1 h e C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9 n c m F 2 X z F f M T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X 2 d y Y X Z f M V 8 x O S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Z 3 J h d l 8 x X z E 5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9 n c m F 2 X z F f M j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Z 3 J h d l 8 x X z I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A 2 L T A 1 V D A 5 O j I y O j I 1 L j c 1 O T g w M T J a I i A v P j x F b n R y e S B U e X B l P S J G a W x s Q 2 9 s d W 1 u V H l w Z X M i I F Z h b H V l P S J z Q X d V R k J R V U Z C U V V G Q l F V P S I g L z 4 8 R W 5 0 c n k g V H l w Z T 0 i R m l s b E N v b H V t b k 5 h b W V z I i B W Y W x 1 Z T 0 i c 1 s m c X V v d D t z d G V w J n F 1 b 3 Q 7 L C Z x d W 9 0 O 3 R v d G F s X 3 R p b W U m c X V v d D s s J n F 1 b 3 Q 7 d 2 9 y a 1 9 0 a W 1 l X 2 1 p b i Z x d W 9 0 O y w m c X V v d D t 3 b 3 J r X 3 R p b W V f Y X Z n J n F 1 b 3 Q 7 L C Z x d W 9 0 O 3 d v c m t f d G l t Z V 9 t Y X g m c X V v d D s s J n F 1 b 3 Q 7 c H J l c F 9 0 a W 1 l X 2 1 p b i Z x d W 9 0 O y w m c X V v d D t w c m V w X 3 R p b W V f Y X Z n J n F 1 b 3 Q 7 L C Z x d W 9 0 O 3 B y Z X B f d G l t Z V 9 t Y X g m c X V v d D s s J n F 1 b 3 Q 7 Y 2 9 t b V 9 0 a W 1 l X 2 1 p b i Z x d W 9 0 O y w m c X V v d D t j b 2 1 t X 3 R p b W V f Y X Z n J n F 1 b 3 Q 7 L C Z x d W 9 0 O 2 N v b W 1 f d G l t Z V 9 t Y X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X 2 d y Y X Z f M V 8 y M C 9 H Z c O k b m R l c n R l c i B U e X A u e 3 N 0 Z X A s M H 0 m c X V v d D s s J n F 1 b 3 Q 7 U 2 V j d G l v b j E v X 2 d y Y X Z f M V 8 y M C 9 H Z c O k b m R l c n R l c i B U e X A u e 3 R v d G F s X 3 R p b W U s M X 0 m c X V v d D s s J n F 1 b 3 Q 7 U 2 V j d G l v b j E v X 2 d y Y X Z f M V 8 y M C 9 H Z c O k b m R l c n R l c i B U e X A u e 3 d v c m t f d G l t Z V 9 t a W 4 s M n 0 m c X V v d D s s J n F 1 b 3 Q 7 U 2 V j d G l v b j E v X 2 d y Y X Z f M V 8 y M C 9 H Z c O k b m R l c n R l c i B U e X A u e 3 d v c m t f d G l t Z V 9 h d m c s M 3 0 m c X V v d D s s J n F 1 b 3 Q 7 U 2 V j d G l v b j E v X 2 d y Y X Z f M V 8 y M C 9 H Z c O k b m R l c n R l c i B U e X A u e 3 d v c m t f d G l t Z V 9 t Y X g s N H 0 m c X V v d D s s J n F 1 b 3 Q 7 U 2 V j d G l v b j E v X 2 d y Y X Z f M V 8 y M C 9 H Z c O k b m R l c n R l c i B U e X A u e 3 B y Z X B f d G l t Z V 9 t a W 4 s N X 0 m c X V v d D s s J n F 1 b 3 Q 7 U 2 V j d G l v b j E v X 2 d y Y X Z f M V 8 y M C 9 H Z c O k b m R l c n R l c i B U e X A u e 3 B y Z X B f d G l t Z V 9 h d m c s N n 0 m c X V v d D s s J n F 1 b 3 Q 7 U 2 V j d G l v b j E v X 2 d y Y X Z f M V 8 y M C 9 H Z c O k b m R l c n R l c i B U e X A u e 3 B y Z X B f d G l t Z V 9 t Y X g s N 3 0 m c X V v d D s s J n F 1 b 3 Q 7 U 2 V j d G l v b j E v X 2 d y Y X Z f M V 8 y M C 9 H Z c O k b m R l c n R l c i B U e X A u e 2 N v b W 1 f d G l t Z V 9 t a W 4 s O H 0 m c X V v d D s s J n F 1 b 3 Q 7 U 2 V j d G l v b j E v X 2 d y Y X Z f M V 8 y M C 9 H Z c O k b m R l c n R l c i B U e X A u e 2 N v b W 1 f d G l t Z V 9 h d m c s O X 0 m c X V v d D s s J n F 1 b 3 Q 7 U 2 V j d G l v b j E v X 2 d y Y X Z f M V 8 y M C 9 H Z c O k b m R l c n R l c i B U e X A u e 2 N v b W 1 f d G l t Z V 9 t Y X g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f Z 3 J h d l 8 x X z I w L 0 d l w 6 R u Z G V y d G V y I F R 5 c C 5 7 c 3 R l c C w w f S Z x d W 9 0 O y w m c X V v d D t T Z W N 0 a W 9 u M S 9 f Z 3 J h d l 8 x X z I w L 0 d l w 6 R u Z G V y d G V y I F R 5 c C 5 7 d G 9 0 Y W x f d G l t Z S w x f S Z x d W 9 0 O y w m c X V v d D t T Z W N 0 a W 9 u M S 9 f Z 3 J h d l 8 x X z I w L 0 d l w 6 R u Z G V y d G V y I F R 5 c C 5 7 d 2 9 y a 1 9 0 a W 1 l X 2 1 p b i w y f S Z x d W 9 0 O y w m c X V v d D t T Z W N 0 a W 9 u M S 9 f Z 3 J h d l 8 x X z I w L 0 d l w 6 R u Z G V y d G V y I F R 5 c C 5 7 d 2 9 y a 1 9 0 a W 1 l X 2 F 2 Z y w z f S Z x d W 9 0 O y w m c X V v d D t T Z W N 0 a W 9 u M S 9 f Z 3 J h d l 8 x X z I w L 0 d l w 6 R u Z G V y d G V y I F R 5 c C 5 7 d 2 9 y a 1 9 0 a W 1 l X 2 1 h e C w 0 f S Z x d W 9 0 O y w m c X V v d D t T Z W N 0 a W 9 u M S 9 f Z 3 J h d l 8 x X z I w L 0 d l w 6 R u Z G V y d G V y I F R 5 c C 5 7 c H J l c F 9 0 a W 1 l X 2 1 p b i w 1 f S Z x d W 9 0 O y w m c X V v d D t T Z W N 0 a W 9 u M S 9 f Z 3 J h d l 8 x X z I w L 0 d l w 6 R u Z G V y d G V y I F R 5 c C 5 7 c H J l c F 9 0 a W 1 l X 2 F 2 Z y w 2 f S Z x d W 9 0 O y w m c X V v d D t T Z W N 0 a W 9 u M S 9 f Z 3 J h d l 8 x X z I w L 0 d l w 6 R u Z G V y d G V y I F R 5 c C 5 7 c H J l c F 9 0 a W 1 l X 2 1 h e C w 3 f S Z x d W 9 0 O y w m c X V v d D t T Z W N 0 a W 9 u M S 9 f Z 3 J h d l 8 x X z I w L 0 d l w 6 R u Z G V y d G V y I F R 5 c C 5 7 Y 2 9 t b V 9 0 a W 1 l X 2 1 p b i w 4 f S Z x d W 9 0 O y w m c X V v d D t T Z W N 0 a W 9 u M S 9 f Z 3 J h d l 8 x X z I w L 0 d l w 6 R u Z G V y d G V y I F R 5 c C 5 7 Y 2 9 t b V 9 0 a W 1 l X 2 F 2 Z y w 5 f S Z x d W 9 0 O y w m c X V v d D t T Z W N 0 a W 9 u M S 9 f Z 3 J h d l 8 x X z I w L 0 d l w 6 R u Z G V y d G V y I F R 5 c C 5 7 Y 2 9 t b V 9 0 a W 1 l X 2 1 h e C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9 n c m F 2 X z F f M j A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X 2 d y Y X Z f M V 8 y M C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Z 3 J h d l 8 x X z I w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9 n c m F 2 X z F f M j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Z 3 J h d l 8 x X z I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A 2 L T A 1 V D A 5 O j I y O j Q y L j Q 3 N z U 4 N j J a I i A v P j x F b n R y e S B U e X B l P S J G a W x s Q 2 9 s d W 1 u V H l w Z X M i I F Z h b H V l P S J z Q X d V R k J R V U Z C U V V G Q l F V P S I g L z 4 8 R W 5 0 c n k g V H l w Z T 0 i R m l s b E N v b H V t b k 5 h b W V z I i B W Y W x 1 Z T 0 i c 1 s m c X V v d D t z d G V w J n F 1 b 3 Q 7 L C Z x d W 9 0 O 3 R v d G F s X 3 R p b W U m c X V v d D s s J n F 1 b 3 Q 7 d 2 9 y a 1 9 0 a W 1 l X 2 1 p b i Z x d W 9 0 O y w m c X V v d D t 3 b 3 J r X 3 R p b W V f Y X Z n J n F 1 b 3 Q 7 L C Z x d W 9 0 O 3 d v c m t f d G l t Z V 9 t Y X g m c X V v d D s s J n F 1 b 3 Q 7 c H J l c F 9 0 a W 1 l X 2 1 p b i Z x d W 9 0 O y w m c X V v d D t w c m V w X 3 R p b W V f Y X Z n J n F 1 b 3 Q 7 L C Z x d W 9 0 O 3 B y Z X B f d G l t Z V 9 t Y X g m c X V v d D s s J n F 1 b 3 Q 7 Y 2 9 t b V 9 0 a W 1 l X 2 1 p b i Z x d W 9 0 O y w m c X V v d D t j b 2 1 t X 3 R p b W V f Y X Z n J n F 1 b 3 Q 7 L C Z x d W 9 0 O 2 N v b W 1 f d G l t Z V 9 t Y X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X 2 d y Y X Z f M V 8 y M S 9 H Z c O k b m R l c n R l c i B U e X A u e 3 N 0 Z X A s M H 0 m c X V v d D s s J n F 1 b 3 Q 7 U 2 V j d G l v b j E v X 2 d y Y X Z f M V 8 y M S 9 H Z c O k b m R l c n R l c i B U e X A u e 3 R v d G F s X 3 R p b W U s M X 0 m c X V v d D s s J n F 1 b 3 Q 7 U 2 V j d G l v b j E v X 2 d y Y X Z f M V 8 y M S 9 H Z c O k b m R l c n R l c i B U e X A u e 3 d v c m t f d G l t Z V 9 t a W 4 s M n 0 m c X V v d D s s J n F 1 b 3 Q 7 U 2 V j d G l v b j E v X 2 d y Y X Z f M V 8 y M S 9 H Z c O k b m R l c n R l c i B U e X A u e 3 d v c m t f d G l t Z V 9 h d m c s M 3 0 m c X V v d D s s J n F 1 b 3 Q 7 U 2 V j d G l v b j E v X 2 d y Y X Z f M V 8 y M S 9 H Z c O k b m R l c n R l c i B U e X A u e 3 d v c m t f d G l t Z V 9 t Y X g s N H 0 m c X V v d D s s J n F 1 b 3 Q 7 U 2 V j d G l v b j E v X 2 d y Y X Z f M V 8 y M S 9 H Z c O k b m R l c n R l c i B U e X A u e 3 B y Z X B f d G l t Z V 9 t a W 4 s N X 0 m c X V v d D s s J n F 1 b 3 Q 7 U 2 V j d G l v b j E v X 2 d y Y X Z f M V 8 y M S 9 H Z c O k b m R l c n R l c i B U e X A u e 3 B y Z X B f d G l t Z V 9 h d m c s N n 0 m c X V v d D s s J n F 1 b 3 Q 7 U 2 V j d G l v b j E v X 2 d y Y X Z f M V 8 y M S 9 H Z c O k b m R l c n R l c i B U e X A u e 3 B y Z X B f d G l t Z V 9 t Y X g s N 3 0 m c X V v d D s s J n F 1 b 3 Q 7 U 2 V j d G l v b j E v X 2 d y Y X Z f M V 8 y M S 9 H Z c O k b m R l c n R l c i B U e X A u e 2 N v b W 1 f d G l t Z V 9 t a W 4 s O H 0 m c X V v d D s s J n F 1 b 3 Q 7 U 2 V j d G l v b j E v X 2 d y Y X Z f M V 8 y M S 9 H Z c O k b m R l c n R l c i B U e X A u e 2 N v b W 1 f d G l t Z V 9 h d m c s O X 0 m c X V v d D s s J n F 1 b 3 Q 7 U 2 V j d G l v b j E v X 2 d y Y X Z f M V 8 y M S 9 H Z c O k b m R l c n R l c i B U e X A u e 2 N v b W 1 f d G l t Z V 9 t Y X g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f Z 3 J h d l 8 x X z I x L 0 d l w 6 R u Z G V y d G V y I F R 5 c C 5 7 c 3 R l c C w w f S Z x d W 9 0 O y w m c X V v d D t T Z W N 0 a W 9 u M S 9 f Z 3 J h d l 8 x X z I x L 0 d l w 6 R u Z G V y d G V y I F R 5 c C 5 7 d G 9 0 Y W x f d G l t Z S w x f S Z x d W 9 0 O y w m c X V v d D t T Z W N 0 a W 9 u M S 9 f Z 3 J h d l 8 x X z I x L 0 d l w 6 R u Z G V y d G V y I F R 5 c C 5 7 d 2 9 y a 1 9 0 a W 1 l X 2 1 p b i w y f S Z x d W 9 0 O y w m c X V v d D t T Z W N 0 a W 9 u M S 9 f Z 3 J h d l 8 x X z I x L 0 d l w 6 R u Z G V y d G V y I F R 5 c C 5 7 d 2 9 y a 1 9 0 a W 1 l X 2 F 2 Z y w z f S Z x d W 9 0 O y w m c X V v d D t T Z W N 0 a W 9 u M S 9 f Z 3 J h d l 8 x X z I x L 0 d l w 6 R u Z G V y d G V y I F R 5 c C 5 7 d 2 9 y a 1 9 0 a W 1 l X 2 1 h e C w 0 f S Z x d W 9 0 O y w m c X V v d D t T Z W N 0 a W 9 u M S 9 f Z 3 J h d l 8 x X z I x L 0 d l w 6 R u Z G V y d G V y I F R 5 c C 5 7 c H J l c F 9 0 a W 1 l X 2 1 p b i w 1 f S Z x d W 9 0 O y w m c X V v d D t T Z W N 0 a W 9 u M S 9 f Z 3 J h d l 8 x X z I x L 0 d l w 6 R u Z G V y d G V y I F R 5 c C 5 7 c H J l c F 9 0 a W 1 l X 2 F 2 Z y w 2 f S Z x d W 9 0 O y w m c X V v d D t T Z W N 0 a W 9 u M S 9 f Z 3 J h d l 8 x X z I x L 0 d l w 6 R u Z G V y d G V y I F R 5 c C 5 7 c H J l c F 9 0 a W 1 l X 2 1 h e C w 3 f S Z x d W 9 0 O y w m c X V v d D t T Z W N 0 a W 9 u M S 9 f Z 3 J h d l 8 x X z I x L 0 d l w 6 R u Z G V y d G V y I F R 5 c C 5 7 Y 2 9 t b V 9 0 a W 1 l X 2 1 p b i w 4 f S Z x d W 9 0 O y w m c X V v d D t T Z W N 0 a W 9 u M S 9 f Z 3 J h d l 8 x X z I x L 0 d l w 6 R u Z G V y d G V y I F R 5 c C 5 7 Y 2 9 t b V 9 0 a W 1 l X 2 F 2 Z y w 5 f S Z x d W 9 0 O y w m c X V v d D t T Z W N 0 a W 9 u M S 9 f Z 3 J h d l 8 x X z I x L 0 d l w 6 R u Z G V y d G V y I F R 5 c C 5 7 Y 2 9 t b V 9 0 a W 1 l X 2 1 h e C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9 n c m F 2 X z F f M j E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X 2 d y Y X Z f M V 8 y M S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Z 3 J h d l 8 x X z I x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9 n c m F 2 X z F f M j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Z 3 J h d l 8 x X z I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A 2 L T A 1 V D A 5 O j I y O j U 2 L j Q 4 O T Y z O T h a I i A v P j x F b n R y e S B U e X B l P S J G a W x s Q 2 9 s d W 1 u V H l w Z X M i I F Z h b H V l P S J z Q X d N R E F 3 T U Z C U V V G Q l F V P S I g L z 4 8 R W 5 0 c n k g V H l w Z T 0 i R m l s b E N v b H V t b k 5 h b W V z I i B W Y W x 1 Z T 0 i c 1 s m c X V v d D t z d G V w J n F 1 b 3 Q 7 L C Z x d W 9 0 O 3 R v d G F s X 3 R p b W U m c X V v d D s s J n F 1 b 3 Q 7 d 2 9 y a 1 9 0 a W 1 l X 2 1 p b i Z x d W 9 0 O y w m c X V v d D t 3 b 3 J r X 3 R p b W V f Y X Z n J n F 1 b 3 Q 7 L C Z x d W 9 0 O 3 d v c m t f d G l t Z V 9 t Y X g m c X V v d D s s J n F 1 b 3 Q 7 c H J l c F 9 0 a W 1 l X 2 1 p b i Z x d W 9 0 O y w m c X V v d D t w c m V w X 3 R p b W V f Y X Z n J n F 1 b 3 Q 7 L C Z x d W 9 0 O 3 B y Z X B f d G l t Z V 9 t Y X g m c X V v d D s s J n F 1 b 3 Q 7 Y 2 9 t b V 9 0 a W 1 l X 2 1 p b i Z x d W 9 0 O y w m c X V v d D t j b 2 1 t X 3 R p b W V f Y X Z n J n F 1 b 3 Q 7 L C Z x d W 9 0 O 2 N v b W 1 f d G l t Z V 9 t Y X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X 2 d y Y X Z f M V 8 y M i 9 H Z c O k b m R l c n R l c i B U e X A u e 3 N 0 Z X A s M H 0 m c X V v d D s s J n F 1 b 3 Q 7 U 2 V j d G l v b j E v X 2 d y Y X Z f M V 8 y M i 9 H Z c O k b m R l c n R l c i B U e X A u e 3 R v d G F s X 3 R p b W U s M X 0 m c X V v d D s s J n F 1 b 3 Q 7 U 2 V j d G l v b j E v X 2 d y Y X Z f M V 8 y M i 9 H Z c O k b m R l c n R l c i B U e X A u e 3 d v c m t f d G l t Z V 9 t a W 4 s M n 0 m c X V v d D s s J n F 1 b 3 Q 7 U 2 V j d G l v b j E v X 2 d y Y X Z f M V 8 y M i 9 H Z c O k b m R l c n R l c i B U e X A u e 3 d v c m t f d G l t Z V 9 h d m c s M 3 0 m c X V v d D s s J n F 1 b 3 Q 7 U 2 V j d G l v b j E v X 2 d y Y X Z f M V 8 y M i 9 H Z c O k b m R l c n R l c i B U e X A u e 3 d v c m t f d G l t Z V 9 t Y X g s N H 0 m c X V v d D s s J n F 1 b 3 Q 7 U 2 V j d G l v b j E v X 2 d y Y X Z f M V 8 y M i 9 H Z c O k b m R l c n R l c i B U e X A u e 3 B y Z X B f d G l t Z V 9 t a W 4 s N X 0 m c X V v d D s s J n F 1 b 3 Q 7 U 2 V j d G l v b j E v X 2 d y Y X Z f M V 8 y M i 9 H Z c O k b m R l c n R l c i B U e X A u e 3 B y Z X B f d G l t Z V 9 h d m c s N n 0 m c X V v d D s s J n F 1 b 3 Q 7 U 2 V j d G l v b j E v X 2 d y Y X Z f M V 8 y M i 9 H Z c O k b m R l c n R l c i B U e X A u e 3 B y Z X B f d G l t Z V 9 t Y X g s N 3 0 m c X V v d D s s J n F 1 b 3 Q 7 U 2 V j d G l v b j E v X 2 d y Y X Z f M V 8 y M i 9 H Z c O k b m R l c n R l c i B U e X A u e 2 N v b W 1 f d G l t Z V 9 t a W 4 s O H 0 m c X V v d D s s J n F 1 b 3 Q 7 U 2 V j d G l v b j E v X 2 d y Y X Z f M V 8 y M i 9 H Z c O k b m R l c n R l c i B U e X A u e 2 N v b W 1 f d G l t Z V 9 h d m c s O X 0 m c X V v d D s s J n F 1 b 3 Q 7 U 2 V j d G l v b j E v X 2 d y Y X Z f M V 8 y M i 9 H Z c O k b m R l c n R l c i B U e X A u e 2 N v b W 1 f d G l t Z V 9 t Y X g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f Z 3 J h d l 8 x X z I y L 0 d l w 6 R u Z G V y d G V y I F R 5 c C 5 7 c 3 R l c C w w f S Z x d W 9 0 O y w m c X V v d D t T Z W N 0 a W 9 u M S 9 f Z 3 J h d l 8 x X z I y L 0 d l w 6 R u Z G V y d G V y I F R 5 c C 5 7 d G 9 0 Y W x f d G l t Z S w x f S Z x d W 9 0 O y w m c X V v d D t T Z W N 0 a W 9 u M S 9 f Z 3 J h d l 8 x X z I y L 0 d l w 6 R u Z G V y d G V y I F R 5 c C 5 7 d 2 9 y a 1 9 0 a W 1 l X 2 1 p b i w y f S Z x d W 9 0 O y w m c X V v d D t T Z W N 0 a W 9 u M S 9 f Z 3 J h d l 8 x X z I y L 0 d l w 6 R u Z G V y d G V y I F R 5 c C 5 7 d 2 9 y a 1 9 0 a W 1 l X 2 F 2 Z y w z f S Z x d W 9 0 O y w m c X V v d D t T Z W N 0 a W 9 u M S 9 f Z 3 J h d l 8 x X z I y L 0 d l w 6 R u Z G V y d G V y I F R 5 c C 5 7 d 2 9 y a 1 9 0 a W 1 l X 2 1 h e C w 0 f S Z x d W 9 0 O y w m c X V v d D t T Z W N 0 a W 9 u M S 9 f Z 3 J h d l 8 x X z I y L 0 d l w 6 R u Z G V y d G V y I F R 5 c C 5 7 c H J l c F 9 0 a W 1 l X 2 1 p b i w 1 f S Z x d W 9 0 O y w m c X V v d D t T Z W N 0 a W 9 u M S 9 f Z 3 J h d l 8 x X z I y L 0 d l w 6 R u Z G V y d G V y I F R 5 c C 5 7 c H J l c F 9 0 a W 1 l X 2 F 2 Z y w 2 f S Z x d W 9 0 O y w m c X V v d D t T Z W N 0 a W 9 u M S 9 f Z 3 J h d l 8 x X z I y L 0 d l w 6 R u Z G V y d G V y I F R 5 c C 5 7 c H J l c F 9 0 a W 1 l X 2 1 h e C w 3 f S Z x d W 9 0 O y w m c X V v d D t T Z W N 0 a W 9 u M S 9 f Z 3 J h d l 8 x X z I y L 0 d l w 6 R u Z G V y d G V y I F R 5 c C 5 7 Y 2 9 t b V 9 0 a W 1 l X 2 1 p b i w 4 f S Z x d W 9 0 O y w m c X V v d D t T Z W N 0 a W 9 u M S 9 f Z 3 J h d l 8 x X z I y L 0 d l w 6 R u Z G V y d G V y I F R 5 c C 5 7 Y 2 9 t b V 9 0 a W 1 l X 2 F 2 Z y w 5 f S Z x d W 9 0 O y w m c X V v d D t T Z W N 0 a W 9 u M S 9 f Z 3 J h d l 8 x X z I y L 0 d l w 6 R u Z G V y d G V y I F R 5 c C 5 7 Y 2 9 t b V 9 0 a W 1 l X 2 1 h e C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9 n c m F 2 X z F f M j I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X 2 d y Y X Z f M V 8 y M i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Z 3 J h d l 8 x X z I y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9 n c m F 2 X z F f M j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Z 3 J h d l 8 x X z I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A 2 L T A 1 V D A 5 O j I z O j E w L j Y 5 N D Q 3 O T R a I i A v P j x F b n R y e S B U e X B l P S J G a W x s Q 2 9 s d W 1 u V H l w Z X M i I F Z h b H V l P S J z Q X d N R E F 3 T U Z C U V V G Q l F V P S I g L z 4 8 R W 5 0 c n k g V H l w Z T 0 i R m l s b E N v b H V t b k 5 h b W V z I i B W Y W x 1 Z T 0 i c 1 s m c X V v d D t z d G V w J n F 1 b 3 Q 7 L C Z x d W 9 0 O 3 R v d G F s X 3 R p b W U m c X V v d D s s J n F 1 b 3 Q 7 d 2 9 y a 1 9 0 a W 1 l X 2 1 p b i Z x d W 9 0 O y w m c X V v d D t 3 b 3 J r X 3 R p b W V f Y X Z n J n F 1 b 3 Q 7 L C Z x d W 9 0 O 3 d v c m t f d G l t Z V 9 t Y X g m c X V v d D s s J n F 1 b 3 Q 7 c H J l c F 9 0 a W 1 l X 2 1 p b i Z x d W 9 0 O y w m c X V v d D t w c m V w X 3 R p b W V f Y X Z n J n F 1 b 3 Q 7 L C Z x d W 9 0 O 3 B y Z X B f d G l t Z V 9 t Y X g m c X V v d D s s J n F 1 b 3 Q 7 Y 2 9 t b V 9 0 a W 1 l X 2 1 p b i Z x d W 9 0 O y w m c X V v d D t j b 2 1 t X 3 R p b W V f Y X Z n J n F 1 b 3 Q 7 L C Z x d W 9 0 O 2 N v b W 1 f d G l t Z V 9 t Y X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X 2 d y Y X Z f M V 8 y M y 9 H Z c O k b m R l c n R l c i B U e X A u e 3 N 0 Z X A s M H 0 m c X V v d D s s J n F 1 b 3 Q 7 U 2 V j d G l v b j E v X 2 d y Y X Z f M V 8 y M y 9 H Z c O k b m R l c n R l c i B U e X A u e 3 R v d G F s X 3 R p b W U s M X 0 m c X V v d D s s J n F 1 b 3 Q 7 U 2 V j d G l v b j E v X 2 d y Y X Z f M V 8 y M y 9 H Z c O k b m R l c n R l c i B U e X A u e 3 d v c m t f d G l t Z V 9 t a W 4 s M n 0 m c X V v d D s s J n F 1 b 3 Q 7 U 2 V j d G l v b j E v X 2 d y Y X Z f M V 8 y M y 9 H Z c O k b m R l c n R l c i B U e X A u e 3 d v c m t f d G l t Z V 9 h d m c s M 3 0 m c X V v d D s s J n F 1 b 3 Q 7 U 2 V j d G l v b j E v X 2 d y Y X Z f M V 8 y M y 9 H Z c O k b m R l c n R l c i B U e X A u e 3 d v c m t f d G l t Z V 9 t Y X g s N H 0 m c X V v d D s s J n F 1 b 3 Q 7 U 2 V j d G l v b j E v X 2 d y Y X Z f M V 8 y M y 9 H Z c O k b m R l c n R l c i B U e X A u e 3 B y Z X B f d G l t Z V 9 t a W 4 s N X 0 m c X V v d D s s J n F 1 b 3 Q 7 U 2 V j d G l v b j E v X 2 d y Y X Z f M V 8 y M y 9 H Z c O k b m R l c n R l c i B U e X A u e 3 B y Z X B f d G l t Z V 9 h d m c s N n 0 m c X V v d D s s J n F 1 b 3 Q 7 U 2 V j d G l v b j E v X 2 d y Y X Z f M V 8 y M y 9 H Z c O k b m R l c n R l c i B U e X A u e 3 B y Z X B f d G l t Z V 9 t Y X g s N 3 0 m c X V v d D s s J n F 1 b 3 Q 7 U 2 V j d G l v b j E v X 2 d y Y X Z f M V 8 y M y 9 H Z c O k b m R l c n R l c i B U e X A u e 2 N v b W 1 f d G l t Z V 9 t a W 4 s O H 0 m c X V v d D s s J n F 1 b 3 Q 7 U 2 V j d G l v b j E v X 2 d y Y X Z f M V 8 y M y 9 H Z c O k b m R l c n R l c i B U e X A u e 2 N v b W 1 f d G l t Z V 9 h d m c s O X 0 m c X V v d D s s J n F 1 b 3 Q 7 U 2 V j d G l v b j E v X 2 d y Y X Z f M V 8 y M y 9 H Z c O k b m R l c n R l c i B U e X A u e 2 N v b W 1 f d G l t Z V 9 t Y X g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f Z 3 J h d l 8 x X z I z L 0 d l w 6 R u Z G V y d G V y I F R 5 c C 5 7 c 3 R l c C w w f S Z x d W 9 0 O y w m c X V v d D t T Z W N 0 a W 9 u M S 9 f Z 3 J h d l 8 x X z I z L 0 d l w 6 R u Z G V y d G V y I F R 5 c C 5 7 d G 9 0 Y W x f d G l t Z S w x f S Z x d W 9 0 O y w m c X V v d D t T Z W N 0 a W 9 u M S 9 f Z 3 J h d l 8 x X z I z L 0 d l w 6 R u Z G V y d G V y I F R 5 c C 5 7 d 2 9 y a 1 9 0 a W 1 l X 2 1 p b i w y f S Z x d W 9 0 O y w m c X V v d D t T Z W N 0 a W 9 u M S 9 f Z 3 J h d l 8 x X z I z L 0 d l w 6 R u Z G V y d G V y I F R 5 c C 5 7 d 2 9 y a 1 9 0 a W 1 l X 2 F 2 Z y w z f S Z x d W 9 0 O y w m c X V v d D t T Z W N 0 a W 9 u M S 9 f Z 3 J h d l 8 x X z I z L 0 d l w 6 R u Z G V y d G V y I F R 5 c C 5 7 d 2 9 y a 1 9 0 a W 1 l X 2 1 h e C w 0 f S Z x d W 9 0 O y w m c X V v d D t T Z W N 0 a W 9 u M S 9 f Z 3 J h d l 8 x X z I z L 0 d l w 6 R u Z G V y d G V y I F R 5 c C 5 7 c H J l c F 9 0 a W 1 l X 2 1 p b i w 1 f S Z x d W 9 0 O y w m c X V v d D t T Z W N 0 a W 9 u M S 9 f Z 3 J h d l 8 x X z I z L 0 d l w 6 R u Z G V y d G V y I F R 5 c C 5 7 c H J l c F 9 0 a W 1 l X 2 F 2 Z y w 2 f S Z x d W 9 0 O y w m c X V v d D t T Z W N 0 a W 9 u M S 9 f Z 3 J h d l 8 x X z I z L 0 d l w 6 R u Z G V y d G V y I F R 5 c C 5 7 c H J l c F 9 0 a W 1 l X 2 1 h e C w 3 f S Z x d W 9 0 O y w m c X V v d D t T Z W N 0 a W 9 u M S 9 f Z 3 J h d l 8 x X z I z L 0 d l w 6 R u Z G V y d G V y I F R 5 c C 5 7 Y 2 9 t b V 9 0 a W 1 l X 2 1 p b i w 4 f S Z x d W 9 0 O y w m c X V v d D t T Z W N 0 a W 9 u M S 9 f Z 3 J h d l 8 x X z I z L 0 d l w 6 R u Z G V y d G V y I F R 5 c C 5 7 Y 2 9 t b V 9 0 a W 1 l X 2 F 2 Z y w 5 f S Z x d W 9 0 O y w m c X V v d D t T Z W N 0 a W 9 u M S 9 f Z 3 J h d l 8 x X z I z L 0 d l w 6 R u Z G V y d G V y I F R 5 c C 5 7 Y 2 9 t b V 9 0 a W 1 l X 2 1 h e C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9 n c m F 2 X z F f M j M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X 2 d y Y X Z f M V 8 y M y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Z 3 J h d l 8 x X z I z L 0 d l J U M z J U E 0 b m R l c n R l c i U y M F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B P a R / 7 g / H T I j 3 h H 1 V z 4 B F A A A A A A I A A A A A A B B m A A A A A Q A A I A A A A L G N d k 0 i Y f Z j 7 a P 9 3 r k U F G S N B 9 b 9 E t r M p 3 S H 3 d h v c w D c A A A A A A 6 A A A A A A g A A I A A A A C r 1 2 W j a z + n P F + 1 t 5 K k c R J p r 1 8 Z W p m k T k l a P u q a U m Y t b U A A A A D Y l C X T 7 y P J l m k q Y J f o K D f a H z 6 R V l d O 9 i Y x i W 2 V t G P 7 f e q + Y W 4 U x I Q p b 4 V P Z o 3 O g 9 Q G z 2 a B Y F q 6 u e n 6 G B 5 A / P X 7 T S h T m 4 Y e 9 Q u a g 8 Z 1 d 7 6 1 w Q A A A A J d l C i k 6 0 C Z m M 6 Q f x g m Q S e C y / M a Y 6 8 T b 2 A b R q Z 5 x m s c j 5 U E y X V e h d V o 6 y c j p Z T C y T 7 J h B j F P S E e x a N P o r j U t z n 0 = < / D a t a M a s h u p > 
</file>

<file path=customXml/itemProps1.xml><?xml version="1.0" encoding="utf-8"?>
<ds:datastoreItem xmlns:ds="http://schemas.openxmlformats.org/officeDocument/2006/customXml" ds:itemID="{EFBABC24-174D-4FC5-8985-6BD98505E9E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15</vt:i4>
      </vt:variant>
    </vt:vector>
  </HeadingPairs>
  <TitlesOfParts>
    <vt:vector size="15" baseType="lpstr">
      <vt:lpstr>1_23</vt:lpstr>
      <vt:lpstr>1_22</vt:lpstr>
      <vt:lpstr>1_21</vt:lpstr>
      <vt:lpstr>1_20</vt:lpstr>
      <vt:lpstr>1_19</vt:lpstr>
      <vt:lpstr>1_18</vt:lpstr>
      <vt:lpstr>1_17</vt:lpstr>
      <vt:lpstr>1_16</vt:lpstr>
      <vt:lpstr>1_15</vt:lpstr>
      <vt:lpstr>1_14</vt:lpstr>
      <vt:lpstr>1_13</vt:lpstr>
      <vt:lpstr>1_12</vt:lpstr>
      <vt:lpstr>1_11</vt:lpstr>
      <vt:lpstr>1_10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Familie Pegler</dc:creator>
  <cp:lastModifiedBy>Familie Pegler</cp:lastModifiedBy>
  <dcterms:created xsi:type="dcterms:W3CDTF">2018-06-05T09:17:04Z</dcterms:created>
  <dcterms:modified xsi:type="dcterms:W3CDTF">2018-06-06T09:26:02Z</dcterms:modified>
</cp:coreProperties>
</file>