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<sst xmlns="http://schemas.openxmlformats.org/spreadsheetml/2006/main" count="812" uniqueCount="796">
  <si>
    <t>codigo_gbe</t>
  </si>
  <si>
    <t>sigla</t>
  </si>
  <si>
    <t>telefonos</t>
  </si>
  <si>
    <t>fax</t>
  </si>
  <si>
    <t>direccion</t>
  </si>
  <si>
    <t>correo</t>
  </si>
  <si>
    <t>sitio_web</t>
  </si>
  <si>
    <t>twitter</t>
  </si>
  <si>
    <t>ALP</t>
  </si>
  <si>
    <t>2201663</t>
  </si>
  <si>
    <t>Plaza Murillo Palacio Legislativo Planta Baja</t>
  </si>
  <si>
    <t>@Diputados_Bol</t>
  </si>
  <si>
    <t>Plaza Murillo Palacio Legislativo Piso 3</t>
  </si>
  <si>
    <t>VPEP </t>
  </si>
  <si>
    <t>Calle Ayacucho Esq. Mercado</t>
  </si>
  <si>
    <t>MIN‐RREE </t>
  </si>
  <si>
    <t>2408900
2409114
2408595</t>
  </si>
  <si>
    <t>2408642
2408905</t>
  </si>
  <si>
    <t>Plaza Murillo C. Ingavi esq. C. Junín N° 1079 Edif. Central</t>
  </si>
  <si>
    <t>@MRE_Bolivia</t>
  </si>
  <si>
    <t>MIN‐GOB </t>
  </si>
  <si>
    <t>2440466
2120002
2120003</t>
  </si>
  <si>
    <t>Av. Arce esq. Belisario Salinas Nº 2409</t>
  </si>
  <si>
    <t>@MindeGobierno</t>
  </si>
  <si>
    <t>MIN‐EDU </t>
  </si>
  <si>
    <t>Av. Arce Nº 2147</t>
  </si>
  <si>
    <t>@minedubol</t>
  </si>
  <si>
    <t>MIN‐DEF </t>
  </si>
  <si>
    <t>2432525
2610548 2433159</t>
  </si>
  <si>
    <t>Av. Pedro Salazar Esq. 20 de Octubre Plaza Avaroa Nº 2502</t>
  </si>
  <si>
    <t>@mindefbolivia</t>
  </si>
  <si>
    <t>MIN‐PRES </t>
  </si>
  <si>
    <t>Plaza Murillo Palacio de Gobierno C. Ayacucho Esq. Comercio s/n</t>
  </si>
  <si>
    <t>MIN‐JUST </t>
  </si>
  <si>
    <t>2158900 2158901 2158902 2313838</t>
  </si>
  <si>
    <t>Av. 16 de julio N°1769 Piso 5</t>
  </si>
  <si>
    <t>@MinJusticiaBol</t>
  </si>
  <si>
    <t>MIN‐EFP </t>
  </si>
  <si>
    <t>2203434 2364320</t>
  </si>
  <si>
    <t>Av. Mariscal Santa Cruz Edif. Palacio de Comunicaciones Piso 19 </t>
  </si>
  <si>
    <t>@EconomiaBo</t>
  </si>
  <si>
    <t>MIN‐DPEP </t>
  </si>
  <si>
    <t>2124235
2124237 2377233</t>
  </si>
  <si>
    <t>Av. Mariscal Santa Cruz Edif. Centro de Comunicaciones, piso 20</t>
  </si>
  <si>
    <t>@MDPyEP_Bolivia</t>
  </si>
  <si>
    <t>MIN‐SAL </t>
  </si>
  <si>
    <t>2490554
2494868</t>
  </si>
  <si>
    <t>Plaza del Estudiante esq. Cañada Strongest s/n Piso 1</t>
  </si>
  <si>
    <t>@MinSaludBolivia</t>
  </si>
  <si>
    <t>MIN‐DRT </t>
  </si>
  <si>
    <t>2200919
2200885 2111103</t>
  </si>
  <si>
    <t>Av. Camacho entre calles Loayza y Bueno N°1471 Piso 6</t>
  </si>
  <si>
    <t>@rurarlytierras</t>
  </si>
  <si>
    <t>MIN‐DEP </t>
  </si>
  <si>
    <t>2179700 2128747
2128748</t>
  </si>
  <si>
    <t>2128747 2128755</t>
  </si>
  <si>
    <t>Zona Sur Obrajes Calle 10 y Av. Costanerita Edif. EX USAID N° 104 PB</t>
  </si>
  <si>
    <t>@mindeportesbo</t>
  </si>
  <si>
    <t>MIN‐TILCC </t>
  </si>
  <si>
    <t>2118306
2115773
2111040</t>
  </si>
  <si>
    <t>C. Capitán Ravelo Esq. Montevideo. Edif. Capitán Ravelo N° 2101 Piso 8</t>
  </si>
  <si>
    <t>@MTILCC_Bolivia</t>
  </si>
  <si>
    <t>MIN‐AUT </t>
  </si>
  <si>
    <t>2110930
2110934</t>
  </si>
  <si>
    <t>Av. 20 de octubre Esq. Fernando Guachalla Edif. EX CONAVI N° 2230 Piso 3</t>
  </si>
  <si>
    <t>@MinAutonomias</t>
  </si>
  <si>
    <t>MIN‐CULT </t>
  </si>
  <si>
    <t>2200910
2200946</t>
  </si>
  <si>
    <t>"Palacio Chico" Calle Ayacucho esq. Potosí S/N</t>
  </si>
  <si>
    <t>@CulturasBolivia</t>
  </si>
  <si>
    <t>MIN‐PD </t>
  </si>
  <si>
    <t>Av. Mariscal Santa Cruz Esq. Oruro Ex Edif. Comibol N°1092 Piso 5</t>
  </si>
  <si>
    <t>contactanos@planificacion.gob.bo
plani@planificacion.gob.bo</t>
  </si>
  <si>
    <t>@minplanifica</t>
  </si>
  <si>
    <t>MIN‐TEPS </t>
  </si>
  <si>
    <t>Calle Yanacocha esq. Mercado s/n Piso 2</t>
  </si>
  <si>
    <t>@MinTrabajoBol</t>
  </si>
  <si>
    <t>MIN‐MM </t>
  </si>
  <si>
    <t>2312784 2310846</t>
  </si>
  <si>
    <t>Av. Mariscal Santa Cruz Edif. Centro de Comunicaciones Piso 14</t>
  </si>
  <si>
    <t>@mineriaBolivia</t>
  </si>
  <si>
    <t>MIN‐HE </t>
  </si>
  <si>
    <t>2374050 2374051 2374052 2374053</t>
  </si>
  <si>
    <t>Av. Mariscal Santa Cruz Edif. Centro de Comunicaciones Piso 12</t>
  </si>
  <si>
    <t>@BOLIVIA_MHE</t>
  </si>
  <si>
    <t>MIN‐OPSV </t>
  </si>
  <si>
    <t>2119999 2119963
2156600</t>
  </si>
  <si>
    <t>Av. Mariscal Santa Cruz Edif. Centro de Comunicaciones Piso 5</t>
  </si>
  <si>
    <t>@mopsv_bolivia</t>
  </si>
  <si>
    <t>MIN‐MAA </t>
  </si>
  <si>
    <t>2115571 2115573</t>
  </si>
  <si>
    <t>C. Capitán Castrillo esq 20 de Octubre N° 434 Piso 3</t>
  </si>
  <si>
    <t>@AmbienteyAguaBo</t>
  </si>
  <si>
    <t>MIN‐COM </t>
  </si>
  <si>
    <t>2204446 2200402
2200430</t>
  </si>
  <si>
    <t>Calle Potosi esq. Ayacucho N° 1220 Piso 2</t>
  </si>
  <si>
    <t>@mincombolivia</t>
  </si>
  <si>
    <t>COSDEP</t>
  </si>
  <si>
    <t>Av. 6 de Agosto N.º 2507</t>
  </si>
  <si>
    <t>TGN</t>
  </si>
  <si>
    <t>2202776 2203023</t>
  </si>
  <si>
    <t>C. Bolívar esq. Indaburo Edif. Central del MEFP Nº 688 Piso 2</t>
  </si>
  <si>
    <t>RIBB </t>
  </si>
  <si>
    <t>2407718 2407732</t>
  </si>
  <si>
    <t>Calle Mercado entre c. Socabaya y c. Yanacocha Edif. Saenz Nº 1046 Piso 1</t>
  </si>
  <si>
    <t>bolivia@ribb.gob.bo | ribb_bolivia@ribb.gob.bo</t>
  </si>
  <si>
    <t>GACETA</t>
  </si>
  <si>
    <t>2147935 2147937</t>
  </si>
  <si>
    <t>Calle Mercado Edif. Guerrero N° 1121 Planta Baja</t>
  </si>
  <si>
    <t>UPRE </t>
  </si>
  <si>
    <t>2146164 2146111</t>
  </si>
  <si>
    <t>Zona Sur Obrajes Calle 10 esq Costanera</t>
  </si>
  <si>
    <t>FNSE </t>
  </si>
  <si>
    <t>Calle Fernando Guachalla Edif. Victor N° 342 Piso 7 of. 703</t>
  </si>
  <si>
    <t>SENAPE</t>
  </si>
  <si>
    <t>Zona Miraflores Estadium, Calle Hugo Estrada N° 94</t>
  </si>
  <si>
    <t>SENASIR </t>
  </si>
  <si>
    <t>2414398 2422425</t>
  </si>
  <si>
    <t>Zona Sopocachi c. Presbitero Medina Esq. Pedro Salazar Nº 2491 Planta Baja</t>
  </si>
  <si>
    <t>UCPP </t>
  </si>
  <si>
    <t>Av. Mariscal Santa Cruz Edif. Centro de Comunicaciones Piso 15</t>
  </si>
  <si>
    <t>SENAPI </t>
  </si>
  <si>
    <t>2119276 2115700 2119251</t>
  </si>
  <si>
    <t>Zona Central Calle Potosí Esq. Colón Edif. Atalaya N° 1278 Piso 1</t>
  </si>
  <si>
    <t>@SenapiBol</t>
  </si>
  <si>
    <t>IBMETRO </t>
  </si>
  <si>
    <t>2372046 2310037 2147945</t>
  </si>
  <si>
    <t>Av. Camacho N° 1488 - Edificio Anexo</t>
  </si>
  <si>
    <t>info@ibmetro.gob.bo</t>
  </si>
  <si>
    <t>SENAVEX </t>
  </si>
  <si>
    <t>Av. Camacho esq. Bueno Edif. Viceministerio de Comercio Interno y Exportaciones Nº 1488 Piso 5</t>
  </si>
  <si>
    <t>PRO‐BOL </t>
  </si>
  <si>
    <t>2146687 2145546</t>
  </si>
  <si>
    <t>Av. Camacho esq. Bueno Edif. EX-REFO N° 1488 Piso 4</t>
  </si>
  <si>
    <t>PROM‐BOL </t>
  </si>
  <si>
    <t>Av. Camacho esq. Bueno Edif. Viceministerio de Comercio Interno y Exportaciones Nº 1488 Piso 2</t>
  </si>
  <si>
    <t>INASES </t>
  </si>
  <si>
    <t>2430040 2430050</t>
  </si>
  <si>
    <t>Av. 6 de Agosto Edif. Las Dos Torres N° 2577 Piso 5</t>
  </si>
  <si>
    <t>CENETROP </t>
  </si>
  <si>
    <t>3-3542006
3-3542007
3-3535656</t>
  </si>
  <si>
    <t>3-3541801</t>
  </si>
  <si>
    <t>Santa Cruz – Av. 26 de Febrero esq. Centenario 2do anillo Zona Universitaria</t>
  </si>
  <si>
    <t>INLASA </t>
  </si>
  <si>
    <t>2225194
2225198</t>
  </si>
  <si>
    <t>C. Rafael Zubieta lado Hospital del Niño N° 1889</t>
  </si>
  <si>
    <t>ESLP </t>
  </si>
  <si>
    <t>C. Capitán Ravelo N° 2199</t>
  </si>
  <si>
    <t>ESCBBA </t>
  </si>
  <si>
    <t>SERNAP </t>
  </si>
  <si>
    <t>2426272 2426268 2426265</t>
  </si>
  <si>
    <t>Zona Sopocachi C. Francisco Bedregal final Av. Víctor Sanjinés Nº 2904</t>
  </si>
  <si>
    <t>info@sernap.gob.bo  </t>
  </si>
  <si>
    <t>UOB </t>
  </si>
  <si>
    <t>SENASAG </t>
  </si>
  <si>
    <t>3-4628105
3-4628107
3-4625291</t>
  </si>
  <si>
    <t>Beni – Av. Jose Natusch Velasco esq. Felix Sattori N.º 15724</t>
  </si>
  <si>
    <t>FONADAL</t>
  </si>
  <si>
    <t>2786405
2784786</t>
  </si>
  <si>
    <t>Obrajes Av. 14 de Septiembre Esq.Calle 10  N° 5593</t>
  </si>
  <si>
    <t>SOBAL </t>
  </si>
  <si>
    <t>Zona San Pedro C. Almirante Grau N° 541 entre Zoilio Flores y Boquerón</t>
  </si>
  <si>
    <t>PACU</t>
  </si>
  <si>
    <t>2125116 2202658</t>
  </si>
  <si>
    <t>Av. Camacho entre Loayza y Bueno N°1471 Segundo Piso Of.:1</t>
  </si>
  <si>
    <t>CO‐BOL </t>
  </si>
  <si>
    <t>C. Mercado Edif. Mariscal Ballivián Piso 18</t>
  </si>
  <si>
    <t>CCLP </t>
  </si>
  <si>
    <t>Av. Mariscal Santa Cruz Esq Calle Oruro N° 1260 Palacio Centro de Comunicaciones (administración)</t>
  </si>
  <si>
    <t>EEC‐GNV </t>
  </si>
  <si>
    <t xml:space="preserve">Zona Sopocachi Capitán Ravelo Edif. Excelsior N°2329 Piso 3  </t>
  </si>
  <si>
    <t>OJ</t>
  </si>
  <si>
    <t>4-6453200
4-6461600</t>
  </si>
  <si>
    <t>Chuquisaca – Calle Luis Paz Arce N° 352 (ex. Pilinco) Zona Parque Bolivar</t>
  </si>
  <si>
    <t>TCP</t>
  </si>
  <si>
    <t>4-6440455
4-6426690
4-6426082</t>
  </si>
  <si>
    <t>4-6421871</t>
  </si>
  <si>
    <t>Chuquisaca –  Avenida del Maestro N° 300</t>
  </si>
  <si>
    <t>OEP</t>
  </si>
  <si>
    <t>2424221 2422338</t>
  </si>
  <si>
    <t>Zona Sopocachi Av. Sanchez Lima N° 8748 Plaza Avaroa</t>
  </si>
  <si>
    <t>CGE</t>
  </si>
  <si>
    <t>Calle Indaburo Esq. Colón S/N</t>
  </si>
  <si>
    <t>MINPUB </t>
  </si>
  <si>
    <t>4-6461606</t>
  </si>
  <si>
    <t>Chuquisaca – Calle España N° 79 Esq San Alberto</t>
  </si>
  <si>
    <t>DP </t>
  </si>
  <si>
    <t>2113600 2112600</t>
  </si>
  <si>
    <t>Zona San Pedro Calle Colombia N° 440 entre Héroes del Acre y Gral. González</t>
  </si>
  <si>
    <t>PROGE </t>
  </si>
  <si>
    <t>2173900 2118454 2118455</t>
  </si>
  <si>
    <t>Zona Ferropetrol Ceja de El Alto C. Martín Cárdenas N° 109 entre Calles Noel Kenf y Calle 1</t>
  </si>
  <si>
    <t>ADSIB</t>
  </si>
  <si>
    <t>2200720 2200730</t>
  </si>
  <si>
    <t>Calle Ayacucho y Mercado N°308  Edif. Vicepresidencia del Estado Piso 3</t>
  </si>
  <si>
    <t>DIREMAR</t>
  </si>
  <si>
    <t>2145880 2145890</t>
  </si>
  <si>
    <t>Calle F. Guachalla Edif. Victor N° 342 Piso 8</t>
  </si>
  <si>
    <t>DIRESILALA</t>
  </si>
  <si>
    <t>SEGIP</t>
  </si>
  <si>
    <t>2117405 2141370
2127201</t>
  </si>
  <si>
    <t>2117405 Int 106</t>
  </si>
  <si>
    <t>Oficina Nacional: C Muñoz Cornejo esq. Vinchentti N° 2808</t>
  </si>
  <si>
    <t>MUSERPOL</t>
  </si>
  <si>
    <t>2440365 2441169 2442201</t>
  </si>
  <si>
    <t>Zona Sopocachi Av. 6 de agosto Nº 2354 entre Belisario Salinas y Rosendo Gutierrez</t>
  </si>
  <si>
    <t>COPLUMU</t>
  </si>
  <si>
    <t>Zona Central Calle Reyes Ortiz N.º 56</t>
  </si>
  <si>
    <t>ANC</t>
  </si>
  <si>
    <t>2363990 2316776</t>
  </si>
  <si>
    <t>Av. 16 de Julio Nro. 1732 y Calle Mexico N.º 1771</t>
  </si>
  <si>
    <t>EGPP</t>
  </si>
  <si>
    <t>2200353 2200131 2200322</t>
  </si>
  <si>
    <t>Calle Bolivar Nº724 Esq. Indaburo</t>
  </si>
  <si>
    <t>PSCU</t>
  </si>
  <si>
    <t>4-6454344
4-6460208</t>
  </si>
  <si>
    <t>4-6439726</t>
  </si>
  <si>
    <t>Chuquisaca – Calle Graun N.º 256</t>
  </si>
  <si>
    <t>OPCE</t>
  </si>
  <si>
    <t>Av. Camacho Esq. Loayza Edif. Ex BBA N.º 1413 - Piso 11</t>
  </si>
  <si>
    <t>info@opce.gob.bo
contacto@opce.gob.bo</t>
  </si>
  <si>
    <t>MNHN</t>
  </si>
  <si>
    <t>Calle 26 de Cota Cota (Ovidio Suárez)</t>
  </si>
  <si>
    <t>DDE – CHU</t>
  </si>
  <si>
    <t>4-6424760
4-6453896</t>
  </si>
  <si>
    <t>Chuquisaca – Avenida del Maestro N° 345 Lado Normal Mcal. Sucre</t>
  </si>
  <si>
    <t>DDE – LPZ</t>
  </si>
  <si>
    <t xml:space="preserve"> 2202153  2202577</t>
  </si>
  <si>
    <t>2201964 2202650</t>
  </si>
  <si>
    <t>Avenida Illimani N° 1953</t>
  </si>
  <si>
    <t>DDE – CBB</t>
  </si>
  <si>
    <t>4-4228777
4-4227619
4-4526679</t>
  </si>
  <si>
    <t>Cochabamba – Calle Ecuador N° 442 entre Av. San Martín y 25 de Mayo</t>
  </si>
  <si>
    <t>DDE – ORU</t>
  </si>
  <si>
    <t>2-5255185
2-5280162</t>
  </si>
  <si>
    <t>2-5255185</t>
  </si>
  <si>
    <t>Oruro – Calle Sucre Nº 577 entre Soria Galvarro y 6 de Octubre</t>
  </si>
  <si>
    <t>DDE – PTS</t>
  </si>
  <si>
    <t>2-6243536
2-6244364
2-6243515</t>
  </si>
  <si>
    <t>2-6123087
2-6243536</t>
  </si>
  <si>
    <t>Potosí – Final Av. América S/N Edif. Complejo Educativo</t>
  </si>
  <si>
    <t>DDE – TAR</t>
  </si>
  <si>
    <t>4-6644499
4-6643487</t>
  </si>
  <si>
    <t>Tarija – Av. Victor Paz E. N° 260 Esq. Méndez</t>
  </si>
  <si>
    <t>DDE – SCZ</t>
  </si>
  <si>
    <t>3-3121267
3-3120857</t>
  </si>
  <si>
    <t>3-3120844</t>
  </si>
  <si>
    <t>Santa Cruz – Calle La Paz N° 766 entre la Gral. Saavedra y Moldes</t>
  </si>
  <si>
    <t>DDE – BEN</t>
  </si>
  <si>
    <t>3-4624989</t>
  </si>
  <si>
    <t>Beni – Av./ Ganadera, Z/ Guapetrol, entrada principal S/N</t>
  </si>
  <si>
    <t>DDE – PAN</t>
  </si>
  <si>
    <t>3-8422285</t>
  </si>
  <si>
    <t>Pando – Av. 9 de Febrero # 188</t>
  </si>
  <si>
    <t>EBIM</t>
  </si>
  <si>
    <t>2-5245363</t>
  </si>
  <si>
    <t>Prol. Av. Tomás Barrón</t>
  </si>
  <si>
    <t>IPELC</t>
  </si>
  <si>
    <t>71331543 73035453 77034802</t>
  </si>
  <si>
    <t>Santa Cruz – B/Hamacas Plan 12, Calle #1 N°4130 Santa Cruz</t>
  </si>
  <si>
    <t>EMI</t>
  </si>
  <si>
    <t>2432266 2431641 2435285</t>
  </si>
  <si>
    <t>Av. Arce N° 2642</t>
  </si>
  <si>
    <t>SNHN</t>
  </si>
  <si>
    <t>2229307 2227459</t>
  </si>
  <si>
    <t>Zona Miraflores Calle Cuba N° 1260</t>
  </si>
  <si>
    <t>SNAF</t>
  </si>
  <si>
    <t>2331881 2358587</t>
  </si>
  <si>
    <t>Calle Reyes Ortiz N° 41</t>
  </si>
  <si>
    <t>SE‐GEOMAP</t>
  </si>
  <si>
    <t>2220513 2227459 2149055</t>
  </si>
  <si>
    <t>Av Saavedra Estado Mayor del Ejército</t>
  </si>
  <si>
    <t>CORGEPAI</t>
  </si>
  <si>
    <t>OFEP</t>
  </si>
  <si>
    <t>AGETIC</t>
  </si>
  <si>
    <t>Obrajes, Calle 9 esquina Costanerita N.º 104 Edificio Ministerio de Deportes Piso 4</t>
  </si>
  <si>
    <t>CONALPEDIS</t>
  </si>
  <si>
    <t>Calle Loayza Esq. Camacho Edig. Mcal. De Ayacucho Piso 11 Of. 110</t>
  </si>
  <si>
    <t>SEPDEP</t>
  </si>
  <si>
    <t>2150137 2114757</t>
  </si>
  <si>
    <t>Calle Batallón Colorados N° 24 Edif. El Cóndor Piso 13</t>
  </si>
  <si>
    <t>DIRNOPLU</t>
  </si>
  <si>
    <t>2129787 2286023</t>
  </si>
  <si>
    <t>Calle Bolívar, esquina Sucre, edificio Jenny Piso 3, frente a SEGIP</t>
  </si>
  <si>
    <t>SEPDAVI</t>
  </si>
  <si>
    <t>Av. Mariscal Santa Cruz esq. Socabaya Edif. Handal N° 1769 Of.: 710-715</t>
  </si>
  <si>
    <t>SEPRET</t>
  </si>
  <si>
    <t>Av. Mariscal Santa Cruz Edif. Cámara de Comercio Piso 4 Of. 401</t>
  </si>
  <si>
    <t>AGIT</t>
  </si>
  <si>
    <t>2412048 2412789</t>
  </si>
  <si>
    <t>Zona Sopocachi C. Méndez Arcos Esq. Víctor Sanjinez N° 2705</t>
  </si>
  <si>
    <t>RUAT</t>
  </si>
  <si>
    <t>2112727 Int. 809</t>
  </si>
  <si>
    <t>C. Colón Esq. Indaburo Edif. Contraloría Piso 9</t>
  </si>
  <si>
    <t>ASFI</t>
  </si>
  <si>
    <t>Plaza Isabel La Católica N° 2507</t>
  </si>
  <si>
    <t>AN</t>
  </si>
  <si>
    <t>2128008 2152876 2419307</t>
  </si>
  <si>
    <t>Av. 20 de Octubre Esq. Juan Jose Pérez N° 2038 Edif. Aduana</t>
  </si>
  <si>
    <t>SIN</t>
  </si>
  <si>
    <t>2203737 2202494</t>
  </si>
  <si>
    <t>Calle Ballivián N° 1333 entre Loayza y Colón</t>
  </si>
  <si>
    <t>AJ</t>
  </si>
  <si>
    <t>Calle 16 de Obrajes N° 220 Edif. Centri de Negocios Obrajes Piso 2</t>
  </si>
  <si>
    <t>APS</t>
  </si>
  <si>
    <t>2331212 2125712</t>
  </si>
  <si>
    <t>Calle Reyes Ortiz Esq. Federico Zuazo Edif. Torres Gundiach N° 73 Torre Este Piso 9</t>
  </si>
  <si>
    <t>UIF</t>
  </si>
  <si>
    <t>Calle Loayza N° 155</t>
  </si>
  <si>
    <t>SEDEM</t>
  </si>
  <si>
    <t>2147001 2145697</t>
  </si>
  <si>
    <t>Av. Jaimes Freire entre Menendez y Pelayo y Rafael esq. Calle 1 Edificio IMPEXPAP Piso 2 Nº 2344 Zona Sopocachi</t>
  </si>
  <si>
    <t>IN – BOL</t>
  </si>
  <si>
    <t>Av. Mariscal Santa Cruz Edif. Hansa Piso 20</t>
  </si>
  <si>
    <t>ZOFRACOBIJA</t>
  </si>
  <si>
    <t>7-2916661</t>
  </si>
  <si>
    <t>Pando – Carrtera Porvenir Km 14 ½</t>
  </si>
  <si>
    <t>AEMP</t>
  </si>
  <si>
    <t>2150000 2152118</t>
  </si>
  <si>
    <t>2152119 2110779</t>
  </si>
  <si>
    <t>C. Batallón Colorados N° 24 Edif. El Cóndor Piso 11</t>
  </si>
  <si>
    <t>SENATEX</t>
  </si>
  <si>
    <t>IBC</t>
  </si>
  <si>
    <t>Zona San Pedro C. Colombia N° 464</t>
  </si>
  <si>
    <t>LONABOL</t>
  </si>
  <si>
    <t>Av. Mariscal Santa Cruz Esq. Cochabamba N° 525</t>
  </si>
  <si>
    <t>CEASS</t>
  </si>
  <si>
    <t>2852308 2852429 2850465</t>
  </si>
  <si>
    <t>Zonza Senkata - El Alto Av. 6 de Marzo N°50 -  Urb. Panorámica I - Distrito II</t>
  </si>
  <si>
    <t>INSO</t>
  </si>
  <si>
    <t>Zona Miraflores C. Claudio Sanjinéz S/N Complejo Hospitalario</t>
  </si>
  <si>
    <t>INRA</t>
  </si>
  <si>
    <t>2408757 2407694</t>
  </si>
  <si>
    <t>Calle Junín N° 745 Esq. Indaburo</t>
  </si>
  <si>
    <t>INIAF</t>
  </si>
  <si>
    <t>2441153 2441608</t>
  </si>
  <si>
    <t>Calle Batallón Colorados Nº 24, Edif. El Condor Piso 12</t>
  </si>
  <si>
    <t>INSA</t>
  </si>
  <si>
    <t>Av. Mariscal Santa Cruz Edif. Esperanza N° 2150 Piso 3</t>
  </si>
  <si>
    <t>CIQ</t>
  </si>
  <si>
    <t>Av. Sanchez Lima N° 2072 P.B. Esq. Calle Ecuador Edificio Orion</t>
  </si>
  <si>
    <t>FDI</t>
  </si>
  <si>
    <t>2128208 2128275</t>
  </si>
  <si>
    <t>Zona Sopocachi C. Belisario Salinas N° 573 entre Presbitero Medina y Andres Muñoz</t>
  </si>
  <si>
    <t>CODESUR</t>
  </si>
  <si>
    <t>4-4142007
4-4142006
4-4142045</t>
  </si>
  <si>
    <t>4-4140137</t>
  </si>
  <si>
    <t>Cochabamba – Av. Juan de la Rosa S/N entre Av. Libertador Bolívar y Félix del Granado acera sud.</t>
  </si>
  <si>
    <t xml:space="preserve">info@cochabamba2018.bo 
comunicacion@cochabamba2018.bo </t>
  </si>
  <si>
    <t>SEA</t>
  </si>
  <si>
    <t>2141444 2141393</t>
  </si>
  <si>
    <t>Calle Goitia N°188 esq. Capitan Ravelo</t>
  </si>
  <si>
    <t>OSN</t>
  </si>
  <si>
    <t>C. Ayacucho N° 366 entre C. Potosí y C. Mercado</t>
  </si>
  <si>
    <t>CONACINE</t>
  </si>
  <si>
    <t>2444759 2444997</t>
  </si>
  <si>
    <t>2117316 2153207</t>
  </si>
  <si>
    <t>C. Montevideo Edif. Requina N° 130 Piso 8 Zona Sopocachi</t>
  </si>
  <si>
    <t>@Conacine</t>
  </si>
  <si>
    <t>CIAAAT</t>
  </si>
  <si>
    <t>Av. Manco Kapac S/N Localidad Tiwanaku</t>
  </si>
  <si>
    <t>ADEMAF</t>
  </si>
  <si>
    <t>2128655 2128656</t>
  </si>
  <si>
    <t>2145738 2145762</t>
  </si>
  <si>
    <t>Calle Prolongación Guzmán de Rojas N.º 582 entre Romecin Campos Zona Sopocachi</t>
  </si>
  <si>
    <t>INE</t>
  </si>
  <si>
    <t>2222885 2222693</t>
  </si>
  <si>
    <t>Zona Miraflores C. Jose Carrasco N° 1391</t>
  </si>
  <si>
    <t>UDAPE</t>
  </si>
  <si>
    <t>2375512 2379493 2374226</t>
  </si>
  <si>
    <t>Av. Mariscal Santa Cruz Edif. Centro de Comunicaciones La Paz Piso 18</t>
  </si>
  <si>
    <t>FPS</t>
  </si>
  <si>
    <t>C. Belisario Salinas Esq. Presbitero Medina N° 354</t>
  </si>
  <si>
    <t>AJAM</t>
  </si>
  <si>
    <t>2423605 2422838 2000800 2000778</t>
  </si>
  <si>
    <t>Calle Andrés Muñoz Nº 2564, Zona Sopocachi        </t>
  </si>
  <si>
    <t>SENARECOM</t>
  </si>
  <si>
    <t>2000704 2000705</t>
  </si>
  <si>
    <t>Av. Mariscal Santa Cruz esq. Calle Yanacocha Edificio Hansa Piso 11</t>
  </si>
  <si>
    <t>SERGEOMIN</t>
  </si>
  <si>
    <t>2330895 2331236 2331388</t>
  </si>
  <si>
    <t>C. Federico Zuazo Esq. Reyes Ortiz N° 1673</t>
  </si>
  <si>
    <t>IBTEN</t>
  </si>
  <si>
    <t>2433481 2430309 2437738</t>
  </si>
  <si>
    <t>2433063 2200218</t>
  </si>
  <si>
    <t>Av. Final 6 de Agosto Nº 2905</t>
  </si>
  <si>
    <t>Contacto: omercado@ibten.gob.bo</t>
  </si>
  <si>
    <t>ANH</t>
  </si>
  <si>
    <t>Av. 20 de Octubre Esq. Campos N° 2685</t>
  </si>
  <si>
    <t>AE</t>
  </si>
  <si>
    <t>2312401 2682222</t>
  </si>
  <si>
    <t>Av. 16 de Julio N.º 1571 Zona Central</t>
  </si>
  <si>
    <t>autoridaddeelectricidad@ae.gob.bo
webmaster@ae.gob.bo  </t>
  </si>
  <si>
    <t>ABEN</t>
  </si>
  <si>
    <t>2127160 2129754 2127178</t>
  </si>
  <si>
    <t>Plaza España Calle Victor Sanjinez Edif. Barcelona N.º 2678 Piso 2</t>
  </si>
  <si>
    <t>DGAC</t>
  </si>
  <si>
    <t>Av. Arce Edif. Multicine Piso 9</t>
  </si>
  <si>
    <t>COVIPOL</t>
  </si>
  <si>
    <t>2911820 2911821 2911818</t>
  </si>
  <si>
    <t>Av. Arce Plza Isabel La Católica Edif. Los Reyes N° 2489 Mezzanine</t>
  </si>
  <si>
    <t>SEMENA</t>
  </si>
  <si>
    <t>3-4620490
3-4620061</t>
  </si>
  <si>
    <t>3-4620490</t>
  </si>
  <si>
    <t>Beni – Av. Cipriano Barace N° 543 entre Gil Coimbra y Felix Sattori</t>
  </si>
  <si>
    <t>ABC</t>
  </si>
  <si>
    <t>Av. Mariscal Santa Cruz Edif. Centro de Comunicaciones La Paz Piso 8</t>
  </si>
  <si>
    <t>V°B°</t>
  </si>
  <si>
    <t>2115874 2118220</t>
  </si>
  <si>
    <t>C. Rosendo Gutierrez entre Av. Ecuador y Abdon Saavedra N° 713</t>
  </si>
  <si>
    <t>ATT</t>
  </si>
  <si>
    <t>Calle 13 de Calacoto entre C. Los Sauces y Av. Costanera N° 8260</t>
  </si>
  <si>
    <t>SEGELIC</t>
  </si>
  <si>
    <t>Calle México Edificio Chuquiago</t>
  </si>
  <si>
    <t>AEVIVIENDA</t>
  </si>
  <si>
    <t>2147767 2148747</t>
  </si>
  <si>
    <t>C. Fernando Guachalla Esq. Av. 20 de Octubre Edif. Ex Conavi N° 411</t>
  </si>
  <si>
    <t>AASANA</t>
  </si>
  <si>
    <t>2370341 2124043</t>
  </si>
  <si>
    <t>Calle Reyes Ortiz Esq. Federico Suazo N.º 74</t>
  </si>
  <si>
    <t>SENAMHI</t>
  </si>
  <si>
    <t>C. Reyes Ortiz N° 41 Piso 2</t>
  </si>
  <si>
    <t>FONABOSQUE</t>
  </si>
  <si>
    <t>2004004 2129838 2128772</t>
  </si>
  <si>
    <t>Calle Guerrilleros Lanza N° 1372 Edif. Marujita</t>
  </si>
  <si>
    <t>SENASBA</t>
  </si>
  <si>
    <t>2115733 2110662</t>
  </si>
  <si>
    <t>Zona Sopocachi Calle Vincenti N.º 900 esq. Calle Muñoz Cornejo</t>
  </si>
  <si>
    <t>EMAGUA</t>
  </si>
  <si>
    <t>2488886 2489439 2486493</t>
  </si>
  <si>
    <t>C. Jose Saravia Esq. Pioneros Rochdale N° 1600 Zona Alto San Pedro</t>
  </si>
  <si>
    <t>OTNR‐PB</t>
  </si>
  <si>
    <t>4-6642610
4-6648900</t>
  </si>
  <si>
    <t>Tarija – Av. Jaime Paz Zamora N° 2750 E</t>
  </si>
  <si>
    <t>SENARI</t>
  </si>
  <si>
    <t>Av. Mariscal Santa Cruz Nº 525 Edif. Lotería Nacional piso 7, esq. Calle Cochabamba (Zona Central)</t>
  </si>
  <si>
    <t>SEDERI‐CHU</t>
  </si>
  <si>
    <t>Chuquisaca – Av. Aniceto Arce N.º 564</t>
  </si>
  <si>
    <t>SEDERI‐LPZ</t>
  </si>
  <si>
    <t>Zona Sopocachi Av. Ecuador N° 2186 esq. Fernando Guachalla</t>
  </si>
  <si>
    <t>SEDERI‐CBB</t>
  </si>
  <si>
    <t>4-4553976</t>
  </si>
  <si>
    <t>Cochabamba – C. Litoral y Benjamin Blanco</t>
  </si>
  <si>
    <t>SEDERI‐ORU</t>
  </si>
  <si>
    <t>2-5117731
2-5275410</t>
  </si>
  <si>
    <t>Oruro – C. Pagador Aldana y Ballivián N° 6417 (Ex Hotel prefectural)</t>
  </si>
  <si>
    <t>SEDERI‐PTS</t>
  </si>
  <si>
    <t>2-6120778</t>
  </si>
  <si>
    <t>Potosí – Av. Camacho N° 153 (interior entre C/Bolivar y Oruro)</t>
  </si>
  <si>
    <t>SEDERI‐TAR</t>
  </si>
  <si>
    <t>4-6113341</t>
  </si>
  <si>
    <t>Tarija – Av. Jaime Paz Zamora Edif. Rio Pilcomayo N.º 2750 Zona Aeropuerto</t>
  </si>
  <si>
    <t>SEDERI‐SCZ</t>
  </si>
  <si>
    <t>3-3462409</t>
  </si>
  <si>
    <t>Santa Cruz – Parque Industrial Av. Paragua (detrás de Supermercado Hipermaxi)</t>
  </si>
  <si>
    <t>SEDERI‐BEN</t>
  </si>
  <si>
    <t>SEDERI‐PAN</t>
  </si>
  <si>
    <t>AAPS</t>
  </si>
  <si>
    <t>Av. Mariscal Santa Cruz Edif. Centro de Comunicaciones La Paz Piso 16</t>
  </si>
  <si>
    <t>ABT</t>
  </si>
  <si>
    <t>3-3488330
3-3488331
3-3488332
3-3488392</t>
  </si>
  <si>
    <t>3-3488391
3-3488393
3-3488394</t>
  </si>
  <si>
    <t>Santa Cruz – Av. 2 de Agosto N° 6 (Media Cuadra del 4to anillo)</t>
  </si>
  <si>
    <t>APMT</t>
  </si>
  <si>
    <t>2188600 2188601</t>
  </si>
  <si>
    <t>C. Mercado Edif. Mariscal Ballivián N° 1328 Mezanine</t>
  </si>
  <si>
    <t>AFCOOP</t>
  </si>
  <si>
    <t>Zona Sopocachi Calle Vincenti Nº 764 Plaza España </t>
  </si>
  <si>
    <t>EJE</t>
  </si>
  <si>
    <t>4-6425110
4-6425111
4-6425112</t>
  </si>
  <si>
    <t>4-6425110</t>
  </si>
  <si>
    <t>Chuquisaca – C. Ladislao Cabrera N° 443</t>
  </si>
  <si>
    <t>FC – BCB</t>
  </si>
  <si>
    <t>C. Ingavi esq. Yanacocha N° 1005</t>
  </si>
  <si>
    <t>CEUB</t>
  </si>
  <si>
    <t>2435217 2435302 2435330</t>
  </si>
  <si>
    <t>Av. Arce Esq. Pinilla N° 2606</t>
  </si>
  <si>
    <t>secejec@ceub.edu.bo
ceub.sen@gmail.com</t>
  </si>
  <si>
    <t>UMSFX</t>
  </si>
  <si>
    <t>4-6453308
4-6441541</t>
  </si>
  <si>
    <t>4-6441541</t>
  </si>
  <si>
    <t>Chuquisaca – Calle Junín esq. Estudiantes N° 692 Piso 2</t>
  </si>
  <si>
    <t>UMSA</t>
  </si>
  <si>
    <t>2441994 2612298</t>
  </si>
  <si>
    <t>Zona Central Av. Villazón N.º 1995 Plaza Bicentenario</t>
  </si>
  <si>
    <t>UPEA</t>
  </si>
  <si>
    <t>2115217 2844177</t>
  </si>
  <si>
    <t>Av. Sucre A S/N Zona Villa Esperanza</t>
  </si>
  <si>
    <t>Info@upea.bo
upeamileniun@gmail.com</t>
  </si>
  <si>
    <t>@UpeaBolivia
@upea_oficial</t>
  </si>
  <si>
    <t>UMSS</t>
  </si>
  <si>
    <t>4-4220717
4-4524768
4-4524769</t>
  </si>
  <si>
    <t>4-4522114
4-4524772</t>
  </si>
  <si>
    <t>Cochabamba – Av. Ballivián esquina Reza N.º 591</t>
  </si>
  <si>
    <t>UTO</t>
  </si>
  <si>
    <t>2-5250100</t>
  </si>
  <si>
    <t>2-5242215</t>
  </si>
  <si>
    <t>Oruro – Av. 6 de Octubre N° 1259 entre Cochabamba y Ayacucho</t>
  </si>
  <si>
    <t>UATF</t>
  </si>
  <si>
    <t>2-6227300</t>
  </si>
  <si>
    <t>2-6226663</t>
  </si>
  <si>
    <t>Potosí – Av. Civica Edif. Administrativo Piso 4</t>
  </si>
  <si>
    <t>UNSXX</t>
  </si>
  <si>
    <t>2-5820222
2-5821841</t>
  </si>
  <si>
    <t>2-5820222</t>
  </si>
  <si>
    <t>Potosí – Llallagua. Calle Campero N° 36 entre Baptista y Bolívar Edif. Paraninfo Universitario</t>
  </si>
  <si>
    <t>UAJMS</t>
  </si>
  <si>
    <t>4-6645097
4-6643232
4-6643117</t>
  </si>
  <si>
    <t>4-6643403</t>
  </si>
  <si>
    <t>Tarija – Av. Víctor Paz Edif. Rectorado N° 0149</t>
  </si>
  <si>
    <t>UAGRM</t>
  </si>
  <si>
    <t>3-3365533
3-3365544</t>
  </si>
  <si>
    <t>3-3342160</t>
  </si>
  <si>
    <t>Santa Cruz – Plaza 24 de Septiembre Edif. Central acera oeste</t>
  </si>
  <si>
    <t>UAB</t>
  </si>
  <si>
    <t>3-4627139
3-4621590</t>
  </si>
  <si>
    <t>Beni – Av. 6 de Agosto N° 61</t>
  </si>
  <si>
    <t>UAP</t>
  </si>
  <si>
    <t>3-8422135
3-8422136
3-8422139</t>
  </si>
  <si>
    <t>3-8422411</t>
  </si>
  <si>
    <t>Pando – Calle Bruno Racua, lado Plaza Potosí</t>
  </si>
  <si>
    <t>UNIBOL‐TK</t>
  </si>
  <si>
    <t>2-2895295
2-2136229</t>
  </si>
  <si>
    <t>Localidad de Cuyahuani Municipio de Huarina - Provincia Omasuyos</t>
  </si>
  <si>
    <t>UNIBOL‐CH</t>
  </si>
  <si>
    <t>4-4136832
4-4136317</t>
  </si>
  <si>
    <t>Carretera Cochabamba – Santa Cruz Km. 191 Chimoré zona “La Jota” Calle Oquendo y República</t>
  </si>
  <si>
    <t>UNIBOL‐AT</t>
  </si>
  <si>
    <t>Santa Cruz – Av. Virgen del Carmen S/N Zona Sur Camiri – Santa Cruz</t>
  </si>
  <si>
    <t>COSSMIL </t>
  </si>
  <si>
    <t>2221748 2242058 2223049</t>
  </si>
  <si>
    <t>Av. Camacho Esq. Colón Edif. COSSMIL N.º 1324 Piso 4</t>
  </si>
  <si>
    <t>CNS </t>
  </si>
  <si>
    <t>2112064 2112066</t>
  </si>
  <si>
    <t>Av. Mariscal Santa Cruz Esq. Almirante Grau</t>
  </si>
  <si>
    <t>CPS </t>
  </si>
  <si>
    <t>2372160 2374311 2372163</t>
  </si>
  <si>
    <t>2362146 2313950 2356859</t>
  </si>
  <si>
    <t>Av. 16 de Julio N.º 1616 Edif. Petrolero Zona Central</t>
  </si>
  <si>
    <t>CBES </t>
  </si>
  <si>
    <t>2240155 2242724 2228360</t>
  </si>
  <si>
    <t>2228964 2226791</t>
  </si>
  <si>
    <t>Zona Miraflores C. Panamá N.º 1162 Clínica Modelo</t>
  </si>
  <si>
    <t>CSSNCRA </t>
  </si>
  <si>
    <t>3-3461111</t>
  </si>
  <si>
    <t>Santa Cruz – Av. Guapay y Tercer Anillo Interno</t>
  </si>
  <si>
    <t>CORDES </t>
  </si>
  <si>
    <t>2441611 2442192</t>
  </si>
  <si>
    <t>Av. Arce N.º 2419 lado Ministerio de Gobierno</t>
  </si>
  <si>
    <t>SSUCBBA </t>
  </si>
  <si>
    <t>4-4226772
4-4644778</t>
  </si>
  <si>
    <t>Cochabamba – C. Aureleo Melean casi Colombia</t>
  </si>
  <si>
    <t>SSUORU </t>
  </si>
  <si>
    <t>2-5273991</t>
  </si>
  <si>
    <t>2-5113323</t>
  </si>
  <si>
    <t>Oruro – Calle Pagador N.º 6279 esq. Murguía</t>
  </si>
  <si>
    <t>SSUSTCRUZ </t>
  </si>
  <si>
    <t>3-3392816
3-3392827</t>
  </si>
  <si>
    <t>Santa Cruz – Calle Colón N.º 58</t>
  </si>
  <si>
    <t>SSUSUC </t>
  </si>
  <si>
    <t>4-6453136</t>
  </si>
  <si>
    <t>Calle Destacamento 101 N.º 462 entre calles La Chuquisaca – Paz y Colón</t>
  </si>
  <si>
    <t>SSULPZ </t>
  </si>
  <si>
    <t>2434278 2434262 2434269</t>
  </si>
  <si>
    <t>Av. 6 de Agosto N.º 2630</t>
  </si>
  <si>
    <t>SSUTAR </t>
  </si>
  <si>
    <t>4-6644913
4-6645617</t>
  </si>
  <si>
    <t>Tarija – Calle O'Connor Esq. Ingavi</t>
  </si>
  <si>
    <t>SSUPTS </t>
  </si>
  <si>
    <t>2-6223227</t>
  </si>
  <si>
    <t>2-6122487</t>
  </si>
  <si>
    <t>Potosí – Calama N.º 107</t>
  </si>
  <si>
    <t>SSUBENI </t>
  </si>
  <si>
    <t>3-4622425
3-4627570
3-4627560</t>
  </si>
  <si>
    <t>3-4622425</t>
  </si>
  <si>
    <t>Beni – Av. Cipriano Barace Esq. Serafín Rivero N° 668</t>
  </si>
  <si>
    <t>SINEC </t>
  </si>
  <si>
    <t>3-3323173</t>
  </si>
  <si>
    <t>Santa Cruz – Calle Bolívar esq. Potosí N.º 110</t>
  </si>
  <si>
    <t>TAB </t>
  </si>
  <si>
    <t>Calle 11 Calacoto N.º 480 esq. Sanchez Bustamante</t>
  </si>
  <si>
    <t>COFADENA </t>
  </si>
  <si>
    <t>Av. 6 de Agosto Edif. Cofadena N.º 2649 entre Pinilla y Gozalvez</t>
  </si>
  <si>
    <t>ENABOL </t>
  </si>
  <si>
    <t>2430305 2220730 2223893</t>
  </si>
  <si>
    <t>Zona Miraflores Av. Busch N.º 909 Esq. Honduras</t>
  </si>
  <si>
    <t>CABV </t>
  </si>
  <si>
    <t>DAB </t>
  </si>
  <si>
    <t>Av. Montenegro Nro. 961 Edif. Torre Olimpo Piso 2 Zona San Miguel</t>
  </si>
  <si>
    <t>ASP‐B </t>
  </si>
  <si>
    <t>Zona Sopocachi Calle Lisímaco N.º 342 entre 6 de agosto y 20 de Octubre</t>
  </si>
  <si>
    <t>GESTORA </t>
  </si>
  <si>
    <t>EMAPA </t>
  </si>
  <si>
    <t>2115500 2112728</t>
  </si>
  <si>
    <t>Zona Sur Calacoto Calle 9 N.º 7835</t>
  </si>
  <si>
    <t>LACTEOSBOL </t>
  </si>
  <si>
    <t>Sopocachi Av. Jaimes Freyre y Calle Uno Nro. 9 Edif.: IMPEXPAP II Piso 3</t>
  </si>
  <si>
    <t>PAPELBOL </t>
  </si>
  <si>
    <t>Sopocachi Av. Jaimes Freyre y Calle Uno Nro. 9 Edif.: IMPEXPAP II</t>
  </si>
  <si>
    <t>CARTONBOL </t>
  </si>
  <si>
    <t>2-5117712</t>
  </si>
  <si>
    <t>Oruro – Av. 24 de Junio Km 3.5 Carretera Oruro – Vinto s/n Zona Sur Oeste</t>
  </si>
  <si>
    <t>ECEBOL </t>
  </si>
  <si>
    <t>Sopocachi Av. Jaimes Freyre y Calle Uno Nro. 9 Edif.: IMPEXPAP II Piso 5</t>
  </si>
  <si>
    <t>AZUCARBOL </t>
  </si>
  <si>
    <t>EBA </t>
  </si>
  <si>
    <t>2146292 2146279 2141760</t>
  </si>
  <si>
    <t>EASBA </t>
  </si>
  <si>
    <t>2145019 2147086</t>
  </si>
  <si>
    <t>Av. Héctor Ormachea N.º 6026 entre calle 14 y 15 Zona de Obrajes</t>
  </si>
  <si>
    <t>QUIPUS </t>
  </si>
  <si>
    <t>Av. 6 de Agosto Edif. Las Dos Torres N° 2577 Piso 10</t>
  </si>
  <si>
    <t>YACANA </t>
  </si>
  <si>
    <t>2415292 2124235 2377233</t>
  </si>
  <si>
    <t>Av. Ecuador entre Belisario Salinas y Pedro Salazar Edif. Dallas Piso 4 of 401</t>
  </si>
  <si>
    <t>COMIBOL </t>
  </si>
  <si>
    <t>2682100 2682107 2901106</t>
  </si>
  <si>
    <t>2357979 2353125</t>
  </si>
  <si>
    <t>Av. Camacho esq. Loayza N.º 1396</t>
  </si>
  <si>
    <t>VINTO – NAL </t>
  </si>
  <si>
    <t>2-5278094</t>
  </si>
  <si>
    <t>Oruro – Km 7.5 Carretera Oruro-Potosí</t>
  </si>
  <si>
    <t>ES – MUTUN </t>
  </si>
  <si>
    <t>3-9763466</t>
  </si>
  <si>
    <t>Santa Cruz – Av. Bolivar N.º 654</t>
  </si>
  <si>
    <t>YPFB </t>
  </si>
  <si>
    <t>Calle Bueno N.º 185 Edif. Central de YPFB</t>
  </si>
  <si>
    <t>ENDE </t>
  </si>
  <si>
    <t>4-4520317
4-4520321
4-4520228
4-4520253</t>
  </si>
  <si>
    <t>4-4520318</t>
  </si>
  <si>
    <t>Cochabamba – Calle Colombia Oeste N.º 655 Esq. Falzuri</t>
  </si>
  <si>
    <t>EBIH </t>
  </si>
  <si>
    <t>4-4663214
4-4663215
4-4663216</t>
  </si>
  <si>
    <t>4-4663214</t>
  </si>
  <si>
    <t>Cochabamba – Calle Facundo Quiroga N.º 1644 entre Av. Belzu y Franklin Anaya</t>
  </si>
  <si>
    <t>ENFE </t>
  </si>
  <si>
    <t>Plaza Zalles Ex Estación Central</t>
  </si>
  <si>
    <t>ECOBOL </t>
  </si>
  <si>
    <t>2118314 2355546 2392776 2374144 2374143</t>
  </si>
  <si>
    <t>Av. Mariscal Santa Cruz Edif. Centro de Comunicaciones La Paz Piso 3</t>
  </si>
  <si>
    <t>BoA </t>
  </si>
  <si>
    <t>Av. Camacho #1413 esq. Loayza</t>
  </si>
  <si>
    <t>ABE </t>
  </si>
  <si>
    <t>Calle 14 Calacoto N.º 8164</t>
  </si>
  <si>
    <t>EBC </t>
  </si>
  <si>
    <t>Zona Miraflores Av. Brasil N.º 1636 frente a la Universidad Central</t>
  </si>
  <si>
    <t>MI TELEFERICO </t>
  </si>
  <si>
    <t>Avenida Estación Central Teleférico Linea Roja S/N Zona Pura Pura</t>
  </si>
  <si>
    <t>BTV </t>
  </si>
  <si>
    <t>Av. Camacho N.º 1485 Edif. La Urbana Piso 6</t>
  </si>
  <si>
    <t>BOLTUR </t>
  </si>
  <si>
    <t>Plaza Murillo Acera Norte N.º 551</t>
  </si>
  <si>
    <t>GAD‐CHU</t>
  </si>
  <si>
    <t>4-6439675
4-6452566
4-6453107
4-6453105</t>
  </si>
  <si>
    <t>Chuquisaca – Pasaje Gandarillas s/n (Ex-Madona)</t>
  </si>
  <si>
    <t>GAD‐LPZ </t>
  </si>
  <si>
    <t>2204127 2204340 2204182</t>
  </si>
  <si>
    <t>Calle Comercio N.º 1200 Esq. Ayacucho</t>
  </si>
  <si>
    <t>GAD‐CBB </t>
  </si>
  <si>
    <t>4-4519121
4-4255253</t>
  </si>
  <si>
    <t>Cochabamba – Plaza 14 de Septiembre</t>
  </si>
  <si>
    <t>GAD‐ORU </t>
  </si>
  <si>
    <t>2-5255647</t>
  </si>
  <si>
    <t>Oruro – Plaza 10 de Febrero</t>
  </si>
  <si>
    <t>GAD‐PTS </t>
  </si>
  <si>
    <t>2-6229295
2-6229292</t>
  </si>
  <si>
    <t>Potosí – Plaza Principal 10 De Noviembre</t>
  </si>
  <si>
    <t>GAD‐TAR </t>
  </si>
  <si>
    <t>4-6672412
4-6116525</t>
  </si>
  <si>
    <t>Tarija – General Trigo s/n Frente a la Plaza Luis de Fuentes</t>
  </si>
  <si>
    <t>GAD‐SCZ </t>
  </si>
  <si>
    <t>3-3636300
3-3636301
3-3332760
3-3636256</t>
  </si>
  <si>
    <t>Santa Cruz – Av. Omar Chávez Ortíz Esq. Pozo</t>
  </si>
  <si>
    <t>GAD‐BEN </t>
  </si>
  <si>
    <t>3-4624830</t>
  </si>
  <si>
    <t>Beni – Plaza Principal Mcal. Jose Ballivián Acera Sur Edif. Prefectural Plaza Principal</t>
  </si>
  <si>
    <t>GAD‐PAN </t>
  </si>
  <si>
    <t>3-8422229
3-8422243</t>
  </si>
  <si>
    <t>Pando –  Calle Bruno Racua # 078 Pza Principal Tcnl. Germán Busch Palacio Prefectural</t>
  </si>
  <si>
    <t>SUC</t>
  </si>
  <si>
    <t>4-6451074
4-6454080
4-6461061</t>
  </si>
  <si>
    <t>4-6451074</t>
  </si>
  <si>
    <t>Chuquisaca – Av. del Ejército Nacional N° 152 - Palacete Municipal El Guereo</t>
  </si>
  <si>
    <t>LPZ</t>
  </si>
  <si>
    <t>C. Mercado Entre Ayachucho y Colón</t>
  </si>
  <si>
    <t>CBB</t>
  </si>
  <si>
    <t>4-4258103
4-4425810
4-4258030</t>
  </si>
  <si>
    <t>Cochabamba – Plaza 14 de Septiembre, esquina Templo Compañia de Jesus, Nataniel Aguirre, General Achá</t>
  </si>
  <si>
    <t>ORU</t>
  </si>
  <si>
    <t>2-5251624</t>
  </si>
  <si>
    <t>Oruro – Plaza Principal 10 de Febrero Calle Bolívar Esq. La Plata</t>
  </si>
  <si>
    <t>POT</t>
  </si>
  <si>
    <t>2-6223140
2-6223142
2-6222721
2-6223141</t>
  </si>
  <si>
    <t>Potosí – Plaza 10 de Noviembre</t>
  </si>
  <si>
    <t>TRJ</t>
  </si>
  <si>
    <t>4-6643211
4-6643216</t>
  </si>
  <si>
    <t>Tarija – Calle 15 de Abril Esq. Gral Trigo N.º 389</t>
  </si>
  <si>
    <t>SCZ</t>
  </si>
  <si>
    <t>3-3353059</t>
  </si>
  <si>
    <t>Santa Cruz – Av. Cañoto Edif. Córdova entre Calle Ingavi y Ayacucho</t>
  </si>
  <si>
    <t>TRI</t>
  </si>
  <si>
    <t>3-4622212</t>
  </si>
  <si>
    <t xml:space="preserve">Beni –  Av.  Pedro de la Rocha Esq. La Paz Nro. 104 </t>
  </si>
  <si>
    <t>CBJ</t>
  </si>
  <si>
    <t>3-8422223</t>
  </si>
  <si>
    <t>3-8422224</t>
  </si>
  <si>
    <t>Pando – Av. Teniente Coronel Cornejo, Plaza Principal "German Busch"</t>
  </si>
  <si>
    <t>FNDR </t>
  </si>
  <si>
    <t>C. Pedro Salazar esq. Andrés Muñoz N° 631</t>
  </si>
  <si>
    <t>FONDESIF </t>
  </si>
  <si>
    <t>Av. Arce Esq. Rosendo Gutierrez Edif. Multicentro Torre B Piso PA (planta alta)</t>
  </si>
  <si>
    <t>info@fondesif.gob.bo fondesif@fondesif.gob.bo</t>
  </si>
  <si>
    <t>FOFIM </t>
  </si>
  <si>
    <t>2445329 2445331 2445332</t>
  </si>
  <si>
    <t>Calle Reyes Ortiz Nº 73 Edif. Gundlach Torre Oeste Piso 24</t>
  </si>
  <si>
    <t>FRFPR </t>
  </si>
  <si>
    <t>4-6830375</t>
  </si>
  <si>
    <t>Tarija – Calle Crevajy N.º 317</t>
  </si>
  <si>
    <t>BCB </t>
  </si>
  <si>
    <t>Calle Ayacucho Esq. Mercado s/n</t>
  </si>
  <si>
    <t>bancocentraldebolivia@bcb.gob.bo </t>
  </si>
  <si>
    <t>EMTAGAS </t>
  </si>
  <si>
    <t>4-6630330
4-6630331
4-6630332</t>
  </si>
  <si>
    <t>4-6630333</t>
  </si>
  <si>
    <t>Tarija – Av. Circunvalación esq. Tentaguazu # 1516, Tarija, Bolivia</t>
  </si>
  <si>
    <t>MISICUNI</t>
  </si>
  <si>
    <t>4-4754801</t>
  </si>
  <si>
    <t>Zona Kanarancho Cochabamba – Bolivia Av. Tadeo Haenke N.º 1663 Casi Esq. Av. Perú</t>
  </si>
  <si>
    <t>EDALP </t>
  </si>
  <si>
    <t>2845391 2841585</t>
  </si>
  <si>
    <t>El Alto – Ceja. Av. Héroes del Km. 7, Z. Ferropetrol</t>
  </si>
  <si>
    <t>EPDEOR</t>
  </si>
  <si>
    <t>ELAPAS </t>
  </si>
  <si>
    <t>4-6461134
4-6462833</t>
  </si>
  <si>
    <t>Chuquisaca – Calle Urriolagoitia N.º 150</t>
  </si>
  <si>
    <t>EMAV‐S </t>
  </si>
  <si>
    <t>4-6436564</t>
  </si>
  <si>
    <t>Chuquisaca – Zona Lajastambo s/n</t>
  </si>
  <si>
    <t>SAMAPA </t>
  </si>
  <si>
    <t xml:space="preserve">2411671
2411674 </t>
  </si>
  <si>
    <t xml:space="preserve">Av. Ecuador #2044, Edif. Señor de la Misión, pisos 3 y 4 </t>
  </si>
  <si>
    <t>EMAVERDE </t>
  </si>
  <si>
    <t>Calle Francisco Bedregal N.º 816 Zona Sopocachi</t>
  </si>
  <si>
    <t>EMAVIAS</t>
  </si>
  <si>
    <t>Calle Choqueyapu s/n Zona Achachicala</t>
  </si>
  <si>
    <t>EMALT </t>
  </si>
  <si>
    <t>Ciudad Satelite Plaza Bolivia (lado Ex Cine Fanola</t>
  </si>
  <si>
    <t>EMAPAV</t>
  </si>
  <si>
    <t>Av. Hacia el Mar s/n Zona Humachua Viacha</t>
  </si>
  <si>
    <t>SEMAPA </t>
  </si>
  <si>
    <t>4-4292857</t>
  </si>
  <si>
    <t>Cochabamba – Calle Kapac Yupanqui N.º 2326</t>
  </si>
  <si>
    <t>EMAVRA </t>
  </si>
  <si>
    <t>4-4448430</t>
  </si>
  <si>
    <t>Cochabamba – Zona Chimba Puente Killman, Vivero Municipal Pilihuachana s/n</t>
  </si>
  <si>
    <t>EMSA </t>
  </si>
  <si>
    <t>4-4298241</t>
  </si>
  <si>
    <t>Cochabamba – Av. Villazón Km 2 ½ Carretera Sacaba</t>
  </si>
  <si>
    <t>GERES </t>
  </si>
  <si>
    <t>4-4700357</t>
  </si>
  <si>
    <t>Cochabamba – Plaza 6 de Agosto Acera Sud N.º 005 Piso 3</t>
  </si>
  <si>
    <t>EMAPAS </t>
  </si>
  <si>
    <t>4-4706525</t>
  </si>
  <si>
    <t>Cochabamba – Plaza 6 de Agosto Acera Sud N.º 005</t>
  </si>
  <si>
    <t>SELA </t>
  </si>
  <si>
    <t>2-5247701</t>
  </si>
  <si>
    <t>Oruro – Av. Villarroel s/n Bacovick y Brasil</t>
  </si>
  <si>
    <t>AAPOS</t>
  </si>
  <si>
    <t>2-6226773</t>
  </si>
  <si>
    <t>Potosí – Calle Bustillos N.º 1251</t>
  </si>
  <si>
    <t>EMAPYC </t>
  </si>
  <si>
    <t>4-6822374</t>
  </si>
  <si>
    <t>Tarija – Calle Cecilio Choque Esq. Hernando Siles</t>
  </si>
  <si>
    <t>EMAPAU </t>
  </si>
  <si>
    <t>EPSA COBIJA </t>
  </si>
  <si>
    <t>3-8423260
3-8422214</t>
  </si>
  <si>
    <t>Pando – Barrio Progreso N.º 061</t>
  </si>
  <si>
    <t>CIAT </t>
  </si>
  <si>
    <t>3-3372552</t>
  </si>
  <si>
    <t>Santa Cruz – Av. del Ejército Nacional N.º 131</t>
  </si>
  <si>
    <t>SEARPI </t>
  </si>
  <si>
    <t>3-3462145</t>
  </si>
  <si>
    <t>Santa Cruz – 4to Anillo entre Avenida Alemana y 2 de Agosto</t>
  </si>
  <si>
    <t>EMAS </t>
  </si>
  <si>
    <t>4-6422102</t>
  </si>
  <si>
    <t>Chuquisaca – Urbanización EE.UU.</t>
  </si>
  <si>
    <t>UMMIPRE PROMAN </t>
  </si>
  <si>
    <t>4-4448510</t>
  </si>
  <si>
    <t>Cochabamba – Av. Benemeritos del Chaco s/n Final Sud</t>
  </si>
  <si>
    <t>EMAF </t>
  </si>
  <si>
    <t>EMAT</t>
  </si>
  <si>
    <t>4-6637505</t>
  </si>
  <si>
    <t>Tarija – Calle 8 de Marzo s/n</t>
  </si>
  <si>
    <t>OPUM </t>
  </si>
  <si>
    <t>OTE </t>
  </si>
  <si>
    <t>OSEC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</si>
</sst>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rgb="FFFFFFFF"/>
      <name val="Arial"/>
    </font>
    <font>
      <name val="Arial"/>
    </font>
    <font>
      <u/>
      <color rgb="FF0000FF"/>
      <name val="Arial"/>
    </font>
    <font>
      <color rgb="FF000000"/>
      <name val="Arial"/>
    </font>
    <font>
      <u/>
      <color rgb="FF0000FF"/>
      <name val="Arial"/>
    </font>
    <font>
      <u/>
      <color rgb="FF6B9F25"/>
      <name val="Arial"/>
    </font>
    <font>
      <u/>
      <color rgb="FF0000FF"/>
      <name val="Arial"/>
    </font>
    <font>
      <b/>
      <u/>
      <color rgb="FF0000FF"/>
      <name val="Arial"/>
    </font>
    <font>
      <u/>
      <color rgb="FF1155CC"/>
      <name val="Arial"/>
    </font>
    <font>
      <u/>
      <color rgb="FF0000FF"/>
      <name val="Arial"/>
    </font>
    <font>
      <b/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DDDDDD"/>
        <bgColor rgb="FFDDDDDD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right" wrapText="1"/>
    </xf>
    <xf borderId="0" fillId="2" fontId="1" numFmtId="0" xfId="0" applyAlignment="1" applyBorder="1" applyFont="1">
      <alignment horizontal="left" wrapText="1"/>
    </xf>
    <xf borderId="0" fillId="2" fontId="1" numFmtId="0" xfId="0" applyAlignment="1" applyBorder="1" applyFont="1">
      <alignment horizontal="center" wrapText="1"/>
    </xf>
    <xf borderId="0" fillId="0" fontId="2" numFmtId="0" xfId="0" applyAlignment="1" applyFont="1">
      <alignment horizontal="right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left" wrapText="1"/>
    </xf>
    <xf borderId="0" fillId="0" fontId="2" numFmtId="0" xfId="0" applyAlignment="1" applyFont="1">
      <alignment/>
    </xf>
    <xf borderId="0" fillId="0" fontId="3" numFmtId="0" xfId="0" applyAlignment="1" applyFont="1">
      <alignment horizontal="left" wrapText="1"/>
    </xf>
    <xf borderId="0" fillId="0" fontId="4" numFmtId="0" xfId="0" applyAlignment="1" applyFont="1">
      <alignment horizontal="right" wrapText="1"/>
    </xf>
    <xf borderId="0" fillId="0" fontId="5" numFmtId="0" xfId="0" applyAlignment="1" applyFont="1">
      <alignment wrapText="1"/>
    </xf>
    <xf borderId="0" fillId="0" fontId="6" numFmtId="0" xfId="0" applyAlignment="1" applyFont="1">
      <alignment horizontal="left" wrapText="1"/>
    </xf>
    <xf borderId="0" fillId="0" fontId="2" numFmtId="0" xfId="0" applyAlignment="1" applyBorder="1" applyFont="1">
      <alignment horizontal="center" wrapText="1"/>
    </xf>
    <xf borderId="0" fillId="0" fontId="2" numFmtId="0" xfId="0" applyAlignment="1" applyBorder="1" applyFont="1">
      <alignment/>
    </xf>
    <xf borderId="0" fillId="0" fontId="2" numFmtId="0" xfId="0" applyAlignment="1" applyBorder="1" applyFont="1">
      <alignment horizontal="left" wrapText="1"/>
    </xf>
    <xf borderId="0" fillId="0" fontId="7" numFmtId="0" xfId="0" applyAlignment="1" applyBorder="1" applyFont="1">
      <alignment horizontal="left" wrapText="1"/>
    </xf>
    <xf borderId="0" fillId="0" fontId="2" numFmtId="0" xfId="0" applyAlignment="1" applyBorder="1" applyFont="1">
      <alignment wrapText="1"/>
    </xf>
    <xf borderId="0" fillId="3" fontId="2" numFmtId="0" xfId="0" applyAlignment="1" applyBorder="1" applyFill="1" applyFont="1">
      <alignment/>
    </xf>
    <xf borderId="0" fillId="0" fontId="2" numFmtId="49" xfId="0" applyAlignment="1" applyFont="1" applyNumberFormat="1">
      <alignment horizontal="center" wrapText="1"/>
    </xf>
    <xf borderId="0" fillId="0" fontId="2" numFmtId="0" xfId="0" applyAlignment="1" applyFont="1">
      <alignment/>
    </xf>
    <xf borderId="0" fillId="0" fontId="8" numFmtId="0" xfId="0" applyAlignment="1" applyFont="1">
      <alignment wrapText="1"/>
    </xf>
    <xf borderId="0" fillId="0" fontId="9" numFmtId="0" xfId="0" applyAlignment="1" applyFont="1">
      <alignment/>
    </xf>
    <xf borderId="0" fillId="0" fontId="10" numFmtId="0" xfId="0" applyAlignment="1" applyBorder="1" applyFont="1">
      <alignment wrapText="1"/>
    </xf>
    <xf borderId="0" fillId="0" fontId="11" numFmtId="0" xfId="0" applyAlignment="1" applyBorder="1" applyFont="1">
      <alignment wrapText="1"/>
    </xf>
    <xf borderId="0" fillId="0" fontId="2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insa_bolivia" TargetMode="External"/><Relationship Id="rId194" Type="http://schemas.openxmlformats.org/officeDocument/2006/relationships/hyperlink" Target="mailto:info@fdi.gob.bo" TargetMode="External"/><Relationship Id="rId193" Type="http://schemas.openxmlformats.org/officeDocument/2006/relationships/hyperlink" Target="https://twitter.com/CIQBolivia" TargetMode="External"/><Relationship Id="rId192" Type="http://schemas.openxmlformats.org/officeDocument/2006/relationships/hyperlink" Target="http://www.ciq.org.bo/" TargetMode="External"/><Relationship Id="rId191" Type="http://schemas.openxmlformats.org/officeDocument/2006/relationships/hyperlink" Target="mailto:julio.laime@ciq.org.bo" TargetMode="External"/><Relationship Id="rId187" Type="http://schemas.openxmlformats.org/officeDocument/2006/relationships/hyperlink" Target="https://twitter.com/INIAFBolivia" TargetMode="External"/><Relationship Id="rId186" Type="http://schemas.openxmlformats.org/officeDocument/2006/relationships/hyperlink" Target="http://www.iniaf.gob.bo/" TargetMode="External"/><Relationship Id="rId185" Type="http://schemas.openxmlformats.org/officeDocument/2006/relationships/hyperlink" Target="mailto:contacto@iniaf.gob.bo" TargetMode="External"/><Relationship Id="rId184" Type="http://schemas.openxmlformats.org/officeDocument/2006/relationships/hyperlink" Target="https://twitter.com/INRA_Oficial" TargetMode="External"/><Relationship Id="rId189" Type="http://schemas.openxmlformats.org/officeDocument/2006/relationships/hyperlink" Target="http://www.insa.gob.bo/" TargetMode="External"/><Relationship Id="rId188" Type="http://schemas.openxmlformats.org/officeDocument/2006/relationships/hyperlink" Target="mailto:info@insa.gob.bo" TargetMode="External"/><Relationship Id="rId183" Type="http://schemas.openxmlformats.org/officeDocument/2006/relationships/hyperlink" Target="http://www.inra.gob.bo/" TargetMode="External"/><Relationship Id="rId182" Type="http://schemas.openxmlformats.org/officeDocument/2006/relationships/hyperlink" Target="https://twitter.com/CeassCentral" TargetMode="External"/><Relationship Id="rId181" Type="http://schemas.openxmlformats.org/officeDocument/2006/relationships/hyperlink" Target="http://ceass.gob.bo/" TargetMode="External"/><Relationship Id="rId180" Type="http://schemas.openxmlformats.org/officeDocument/2006/relationships/hyperlink" Target="mailto:info@ceass.gob.bo" TargetMode="External"/><Relationship Id="rId176" Type="http://schemas.openxmlformats.org/officeDocument/2006/relationships/hyperlink" Target="http://www.autoridadempresas.gob.bo/" TargetMode="External"/><Relationship Id="rId297" Type="http://schemas.openxmlformats.org/officeDocument/2006/relationships/hyperlink" Target="http://www.uatf.edu.bo/" TargetMode="External"/><Relationship Id="rId175" Type="http://schemas.openxmlformats.org/officeDocument/2006/relationships/hyperlink" Target="mailto:aemp@autoridadempresas.gob.bo" TargetMode="External"/><Relationship Id="rId296" Type="http://schemas.openxmlformats.org/officeDocument/2006/relationships/hyperlink" Target="https://www.uto.edu.bo/" TargetMode="External"/><Relationship Id="rId174" Type="http://schemas.openxmlformats.org/officeDocument/2006/relationships/hyperlink" Target="https://twitter.com/zofra_cobija" TargetMode="External"/><Relationship Id="rId295" Type="http://schemas.openxmlformats.org/officeDocument/2006/relationships/hyperlink" Target="mailto:contactos@uto.edu.bo" TargetMode="External"/><Relationship Id="rId173" Type="http://schemas.openxmlformats.org/officeDocument/2006/relationships/hyperlink" Target="http://zofracobija.gob.bo/" TargetMode="External"/><Relationship Id="rId294" Type="http://schemas.openxmlformats.org/officeDocument/2006/relationships/hyperlink" Target="http://www.umss.edu.bo/" TargetMode="External"/><Relationship Id="rId179" Type="http://schemas.openxmlformats.org/officeDocument/2006/relationships/hyperlink" Target="https://twitter.com/Lonabol" TargetMode="External"/><Relationship Id="rId178" Type="http://schemas.openxmlformats.org/officeDocument/2006/relationships/hyperlink" Target="http://www.lonabol.gob.bo/" TargetMode="External"/><Relationship Id="rId299" Type="http://schemas.openxmlformats.org/officeDocument/2006/relationships/hyperlink" Target="https://twitter.com/UAJMS" TargetMode="External"/><Relationship Id="rId177" Type="http://schemas.openxmlformats.org/officeDocument/2006/relationships/hyperlink" Target="http://www.ibcbolivia.org/" TargetMode="External"/><Relationship Id="rId298" Type="http://schemas.openxmlformats.org/officeDocument/2006/relationships/hyperlink" Target="http://www.uajms.edu.bo/" TargetMode="External"/><Relationship Id="rId198" Type="http://schemas.openxmlformats.org/officeDocument/2006/relationships/hyperlink" Target="mailto:contacto@sea.gob.bo" TargetMode="External"/><Relationship Id="rId197" Type="http://schemas.openxmlformats.org/officeDocument/2006/relationships/hyperlink" Target="https://twitter.com/Cocha2018" TargetMode="External"/><Relationship Id="rId196" Type="http://schemas.openxmlformats.org/officeDocument/2006/relationships/hyperlink" Target="http://www.cochabamba2018.bo/" TargetMode="External"/><Relationship Id="rId195" Type="http://schemas.openxmlformats.org/officeDocument/2006/relationships/hyperlink" Target="http://www.fdi.gob.bo/" TargetMode="External"/><Relationship Id="rId199" Type="http://schemas.openxmlformats.org/officeDocument/2006/relationships/hyperlink" Target="http://www.sea.gob.bo/" TargetMode="External"/><Relationship Id="rId150" Type="http://schemas.openxmlformats.org/officeDocument/2006/relationships/hyperlink" Target="http://www.notariadoplurinacional.gob.bo/" TargetMode="External"/><Relationship Id="rId271" Type="http://schemas.openxmlformats.org/officeDocument/2006/relationships/hyperlink" Target="http://www.senari.gob.bo/sederi.cba.asp" TargetMode="External"/><Relationship Id="rId392" Type="http://schemas.openxmlformats.org/officeDocument/2006/relationships/hyperlink" Target="https://twitter.com/BolTurOficial" TargetMode="External"/><Relationship Id="rId270" Type="http://schemas.openxmlformats.org/officeDocument/2006/relationships/hyperlink" Target="http://www.senari.gob.bo/sederi.lpz.asp" TargetMode="External"/><Relationship Id="rId391" Type="http://schemas.openxmlformats.org/officeDocument/2006/relationships/hyperlink" Target="http://www.boltur.gob.bo/" TargetMode="External"/><Relationship Id="rId390" Type="http://schemas.openxmlformats.org/officeDocument/2006/relationships/hyperlink" Target="mailto:info@boltur.gob.bo" TargetMode="External"/><Relationship Id="rId1" Type="http://schemas.openxmlformats.org/officeDocument/2006/relationships/hyperlink" Target="http://www.diputados.bo/" TargetMode="External"/><Relationship Id="rId2" Type="http://schemas.openxmlformats.org/officeDocument/2006/relationships/hyperlink" Target="mailto:info@senado.gob.bo" TargetMode="External"/><Relationship Id="rId3" Type="http://schemas.openxmlformats.org/officeDocument/2006/relationships/hyperlink" Target="http://senado.gob.bo/" TargetMode="External"/><Relationship Id="rId149" Type="http://schemas.openxmlformats.org/officeDocument/2006/relationships/hyperlink" Target="http://www.sepdep.gob.bo/" TargetMode="External"/><Relationship Id="rId4" Type="http://schemas.openxmlformats.org/officeDocument/2006/relationships/hyperlink" Target="https://twitter.com/SenadoBolivia" TargetMode="External"/><Relationship Id="rId148" Type="http://schemas.openxmlformats.org/officeDocument/2006/relationships/hyperlink" Target="mailto:contactos@sepdep.gob.bo" TargetMode="External"/><Relationship Id="rId269" Type="http://schemas.openxmlformats.org/officeDocument/2006/relationships/hyperlink" Target="http://www.sederi-ch.gob.bo/" TargetMode="External"/><Relationship Id="rId9" Type="http://schemas.openxmlformats.org/officeDocument/2006/relationships/hyperlink" Target="http://www.mingobierno.gob.bo/index.php?r=page/detail&amp;id=10" TargetMode="External"/><Relationship Id="rId143" Type="http://schemas.openxmlformats.org/officeDocument/2006/relationships/hyperlink" Target="mailto:contacto@agetic.gob.bo" TargetMode="External"/><Relationship Id="rId264" Type="http://schemas.openxmlformats.org/officeDocument/2006/relationships/hyperlink" Target="http://www.emagua.gob.bo/" TargetMode="External"/><Relationship Id="rId385" Type="http://schemas.openxmlformats.org/officeDocument/2006/relationships/hyperlink" Target="https://twitter.com/ebc_bolivia" TargetMode="External"/><Relationship Id="rId142" Type="http://schemas.openxmlformats.org/officeDocument/2006/relationships/hyperlink" Target="http://www.snabol.com.bo/" TargetMode="External"/><Relationship Id="rId263" Type="http://schemas.openxmlformats.org/officeDocument/2006/relationships/hyperlink" Target="https://twitter.com/Senasba1" TargetMode="External"/><Relationship Id="rId384" Type="http://schemas.openxmlformats.org/officeDocument/2006/relationships/hyperlink" Target="http://www.ebc.gob.bo/" TargetMode="External"/><Relationship Id="rId141" Type="http://schemas.openxmlformats.org/officeDocument/2006/relationships/hyperlink" Target="http://hidronav.org/" TargetMode="External"/><Relationship Id="rId262" Type="http://schemas.openxmlformats.org/officeDocument/2006/relationships/hyperlink" Target="http://www.senasba.gob.bo/" TargetMode="External"/><Relationship Id="rId383" Type="http://schemas.openxmlformats.org/officeDocument/2006/relationships/hyperlink" Target="mailto:ebc@ebc.gob.bo" TargetMode="External"/><Relationship Id="rId140" Type="http://schemas.openxmlformats.org/officeDocument/2006/relationships/hyperlink" Target="mailto:hidronav@entelnet.bo" TargetMode="External"/><Relationship Id="rId261" Type="http://schemas.openxmlformats.org/officeDocument/2006/relationships/hyperlink" Target="mailto:senasba@senasba.gob.bo" TargetMode="External"/><Relationship Id="rId382" Type="http://schemas.openxmlformats.org/officeDocument/2006/relationships/hyperlink" Target="https://twitter.com/ABEBOLIVIA" TargetMode="External"/><Relationship Id="rId5" Type="http://schemas.openxmlformats.org/officeDocument/2006/relationships/hyperlink" Target="https://www.vicepresidencia.gob.bo/" TargetMode="External"/><Relationship Id="rId147" Type="http://schemas.openxmlformats.org/officeDocument/2006/relationships/hyperlink" Target="https://twitter.com/conalpedis_bol" TargetMode="External"/><Relationship Id="rId268" Type="http://schemas.openxmlformats.org/officeDocument/2006/relationships/hyperlink" Target="mailto:sederichuquisaca@gmail.com" TargetMode="External"/><Relationship Id="rId389" Type="http://schemas.openxmlformats.org/officeDocument/2006/relationships/hyperlink" Target="https://twitter.com/Canal_BoliviaTV" TargetMode="External"/><Relationship Id="rId6" Type="http://schemas.openxmlformats.org/officeDocument/2006/relationships/hyperlink" Target="https://twitter.com/VPEP_Bol" TargetMode="External"/><Relationship Id="rId146" Type="http://schemas.openxmlformats.org/officeDocument/2006/relationships/hyperlink" Target="http://www.conalpedis.gob.bo/" TargetMode="External"/><Relationship Id="rId267" Type="http://schemas.openxmlformats.org/officeDocument/2006/relationships/hyperlink" Target="http://www.senari.gob.bo/" TargetMode="External"/><Relationship Id="rId388" Type="http://schemas.openxmlformats.org/officeDocument/2006/relationships/hyperlink" Target="http://www.boliviatv.bo/sitio/" TargetMode="External"/><Relationship Id="rId7" Type="http://schemas.openxmlformats.org/officeDocument/2006/relationships/hyperlink" Target="mailto:mreuno@rree.gob.bo" TargetMode="External"/><Relationship Id="rId145" Type="http://schemas.openxmlformats.org/officeDocument/2006/relationships/hyperlink" Target="https://twitter.com/AgeticBolivia" TargetMode="External"/><Relationship Id="rId266" Type="http://schemas.openxmlformats.org/officeDocument/2006/relationships/hyperlink" Target="mailto:info@senari.gob.bo" TargetMode="External"/><Relationship Id="rId387" Type="http://schemas.openxmlformats.org/officeDocument/2006/relationships/hyperlink" Target="https://twitter.com/miteleferico" TargetMode="External"/><Relationship Id="rId8" Type="http://schemas.openxmlformats.org/officeDocument/2006/relationships/hyperlink" Target="http://www.cancilleria.gob.bo/" TargetMode="External"/><Relationship Id="rId144" Type="http://schemas.openxmlformats.org/officeDocument/2006/relationships/hyperlink" Target="http://www.agetic.gob.bo/" TargetMode="External"/><Relationship Id="rId265" Type="http://schemas.openxmlformats.org/officeDocument/2006/relationships/hyperlink" Target="https://otnpb.gob.bo/" TargetMode="External"/><Relationship Id="rId386" Type="http://schemas.openxmlformats.org/officeDocument/2006/relationships/hyperlink" Target="http://www.miteleferico.bo/" TargetMode="External"/><Relationship Id="rId260" Type="http://schemas.openxmlformats.org/officeDocument/2006/relationships/hyperlink" Target="https://twitter.com/AmbienteyAguaBo" TargetMode="External"/><Relationship Id="rId381" Type="http://schemas.openxmlformats.org/officeDocument/2006/relationships/hyperlink" Target="https://www.abe.bo/" TargetMode="External"/><Relationship Id="rId380" Type="http://schemas.openxmlformats.org/officeDocument/2006/relationships/hyperlink" Target="mailto:abe@abe.bo" TargetMode="External"/><Relationship Id="rId139" Type="http://schemas.openxmlformats.org/officeDocument/2006/relationships/hyperlink" Target="http://www.emi.edu.bo/" TargetMode="External"/><Relationship Id="rId138" Type="http://schemas.openxmlformats.org/officeDocument/2006/relationships/hyperlink" Target="mailto:lapaz@adm.emi.edu.bo" TargetMode="External"/><Relationship Id="rId259" Type="http://schemas.openxmlformats.org/officeDocument/2006/relationships/hyperlink" Target="http://www.fonabosque.gob.bo/" TargetMode="External"/><Relationship Id="rId137" Type="http://schemas.openxmlformats.org/officeDocument/2006/relationships/hyperlink" Target="https://twitter.com/IPELC_Bolivia" TargetMode="External"/><Relationship Id="rId258" Type="http://schemas.openxmlformats.org/officeDocument/2006/relationships/hyperlink" Target="mailto:info@fonabosque.gob.bo" TargetMode="External"/><Relationship Id="rId379" Type="http://schemas.openxmlformats.org/officeDocument/2006/relationships/hyperlink" Target="https://twitter.com/BoABolivia" TargetMode="External"/><Relationship Id="rId132" Type="http://schemas.openxmlformats.org/officeDocument/2006/relationships/hyperlink" Target="http://www.minedu.gob.bo/index.php/registration-form" TargetMode="External"/><Relationship Id="rId253" Type="http://schemas.openxmlformats.org/officeDocument/2006/relationships/hyperlink" Target="http://www.aasana.bo/" TargetMode="External"/><Relationship Id="rId374" Type="http://schemas.openxmlformats.org/officeDocument/2006/relationships/hyperlink" Target="https://www.facebook.com/ende.bolivia/" TargetMode="External"/><Relationship Id="rId131" Type="http://schemas.openxmlformats.org/officeDocument/2006/relationships/hyperlink" Target="http://ddesc.gob.bo/" TargetMode="External"/><Relationship Id="rId252" Type="http://schemas.openxmlformats.org/officeDocument/2006/relationships/hyperlink" Target="mailto:info@aasana.bo" TargetMode="External"/><Relationship Id="rId373" Type="http://schemas.openxmlformats.org/officeDocument/2006/relationships/hyperlink" Target="https://twitter.com/ebih_bolivia" TargetMode="External"/><Relationship Id="rId130" Type="http://schemas.openxmlformats.org/officeDocument/2006/relationships/hyperlink" Target="http://www.minedu.gob.bo/index.php/user-profile" TargetMode="External"/><Relationship Id="rId251" Type="http://schemas.openxmlformats.org/officeDocument/2006/relationships/hyperlink" Target="https://twitter.com/aevivienda" TargetMode="External"/><Relationship Id="rId372" Type="http://schemas.openxmlformats.org/officeDocument/2006/relationships/hyperlink" Target="http://www.ebih.gob.bo/" TargetMode="External"/><Relationship Id="rId250" Type="http://schemas.openxmlformats.org/officeDocument/2006/relationships/hyperlink" Target="http://www.aevivienda.gob.bo/" TargetMode="External"/><Relationship Id="rId371" Type="http://schemas.openxmlformats.org/officeDocument/2006/relationships/hyperlink" Target="mailto:contacto@ebih.gob.bo" TargetMode="External"/><Relationship Id="rId136" Type="http://schemas.openxmlformats.org/officeDocument/2006/relationships/hyperlink" Target="http://www.ipelc.gob.bo/" TargetMode="External"/><Relationship Id="rId257" Type="http://schemas.openxmlformats.org/officeDocument/2006/relationships/hyperlink" Target="https://twitter.com/SENAMHI_BOLIVIA" TargetMode="External"/><Relationship Id="rId378" Type="http://schemas.openxmlformats.org/officeDocument/2006/relationships/hyperlink" Target="http://www.boa.bo/" TargetMode="External"/><Relationship Id="rId135" Type="http://schemas.openxmlformats.org/officeDocument/2006/relationships/hyperlink" Target="mailto:" TargetMode="External"/><Relationship Id="rId256" Type="http://schemas.openxmlformats.org/officeDocument/2006/relationships/hyperlink" Target="http://www.senamhi.gob.bo/" TargetMode="External"/><Relationship Id="rId377" Type="http://schemas.openxmlformats.org/officeDocument/2006/relationships/hyperlink" Target="https://www.linkedin.com/company/empresa-nacional-de-electricidad---ende" TargetMode="External"/><Relationship Id="rId134" Type="http://schemas.openxmlformats.org/officeDocument/2006/relationships/hyperlink" Target="http://www.minedu.gob.bo/index.php/pando" TargetMode="External"/><Relationship Id="rId255" Type="http://schemas.openxmlformats.org/officeDocument/2006/relationships/hyperlink" Target="mailto:dirmethi@senamhi.gob.bo" TargetMode="External"/><Relationship Id="rId376" Type="http://schemas.openxmlformats.org/officeDocument/2006/relationships/hyperlink" Target="http://www.correosbolivia.com/" TargetMode="External"/><Relationship Id="rId133" Type="http://schemas.openxmlformats.org/officeDocument/2006/relationships/hyperlink" Target="mailto:seduca_pando@hotmail.com" TargetMode="External"/><Relationship Id="rId254" Type="http://schemas.openxmlformats.org/officeDocument/2006/relationships/hyperlink" Target="https://twitter.com/aasanabolivia" TargetMode="External"/><Relationship Id="rId375" Type="http://schemas.openxmlformats.org/officeDocument/2006/relationships/hyperlink" Target="https://twitter.com/ENDEcorp2016" TargetMode="External"/><Relationship Id="rId172" Type="http://schemas.openxmlformats.org/officeDocument/2006/relationships/hyperlink" Target="mailto:maezofracobija@gmail.com" TargetMode="External"/><Relationship Id="rId293" Type="http://schemas.openxmlformats.org/officeDocument/2006/relationships/hyperlink" Target="http://www.upea.edu.bo/" TargetMode="External"/><Relationship Id="rId171" Type="http://schemas.openxmlformats.org/officeDocument/2006/relationships/hyperlink" Target="http://www.insumosbolivia.gob.bo/" TargetMode="External"/><Relationship Id="rId292" Type="http://schemas.openxmlformats.org/officeDocument/2006/relationships/hyperlink" Target="https://twitter.com/UMSABolivia" TargetMode="External"/><Relationship Id="rId170" Type="http://schemas.openxmlformats.org/officeDocument/2006/relationships/hyperlink" Target="mailto:inbol@insumosbolivia.gob.bo" TargetMode="External"/><Relationship Id="rId291" Type="http://schemas.openxmlformats.org/officeDocument/2006/relationships/hyperlink" Target="http://www.umsa.bo/" TargetMode="External"/><Relationship Id="rId290" Type="http://schemas.openxmlformats.org/officeDocument/2006/relationships/hyperlink" Target="mailto:informate@umsa.bo" TargetMode="External"/><Relationship Id="rId165" Type="http://schemas.openxmlformats.org/officeDocument/2006/relationships/hyperlink" Target="https://twitter.com/ajcomunica" TargetMode="External"/><Relationship Id="rId286" Type="http://schemas.openxmlformats.org/officeDocument/2006/relationships/hyperlink" Target="https://www.eje.gob.bo/" TargetMode="External"/><Relationship Id="rId164" Type="http://schemas.openxmlformats.org/officeDocument/2006/relationships/hyperlink" Target="http://www.aj.gob.bo/" TargetMode="External"/><Relationship Id="rId285" Type="http://schemas.openxmlformats.org/officeDocument/2006/relationships/hyperlink" Target="http://www.afcoop.gob.bo/" TargetMode="External"/><Relationship Id="rId163" Type="http://schemas.openxmlformats.org/officeDocument/2006/relationships/hyperlink" Target="mailto:webmaster@aj.gob.bo" TargetMode="External"/><Relationship Id="rId284" Type="http://schemas.openxmlformats.org/officeDocument/2006/relationships/hyperlink" Target="mailto:afcoop@afcoop.gob.bo" TargetMode="External"/><Relationship Id="rId162" Type="http://schemas.openxmlformats.org/officeDocument/2006/relationships/hyperlink" Target="https://twitter.com/sinbolivia" TargetMode="External"/><Relationship Id="rId283" Type="http://schemas.openxmlformats.org/officeDocument/2006/relationships/hyperlink" Target="https://twitter.com/ap_apmt" TargetMode="External"/><Relationship Id="rId169" Type="http://schemas.openxmlformats.org/officeDocument/2006/relationships/hyperlink" Target="https://twitter.com/Sedem_Bolivia" TargetMode="External"/><Relationship Id="rId168" Type="http://schemas.openxmlformats.org/officeDocument/2006/relationships/hyperlink" Target="http://www.sedem.gob.bo/" TargetMode="External"/><Relationship Id="rId289" Type="http://schemas.openxmlformats.org/officeDocument/2006/relationships/hyperlink" Target="http://www.usfx.bo/" TargetMode="External"/><Relationship Id="rId167" Type="http://schemas.openxmlformats.org/officeDocument/2006/relationships/hyperlink" Target="http://www.uif.gob.bo/" TargetMode="External"/><Relationship Id="rId288" Type="http://schemas.openxmlformats.org/officeDocument/2006/relationships/hyperlink" Target="http://www.ceub.edu.bo/" TargetMode="External"/><Relationship Id="rId166" Type="http://schemas.openxmlformats.org/officeDocument/2006/relationships/hyperlink" Target="http://www.aps.gob.bo/" TargetMode="External"/><Relationship Id="rId287" Type="http://schemas.openxmlformats.org/officeDocument/2006/relationships/hyperlink" Target="https://twitter.com/FundacionBCB" TargetMode="External"/><Relationship Id="rId161" Type="http://schemas.openxmlformats.org/officeDocument/2006/relationships/hyperlink" Target="http://www.impuestos.gob.bo/" TargetMode="External"/><Relationship Id="rId282" Type="http://schemas.openxmlformats.org/officeDocument/2006/relationships/hyperlink" Target="http://www.madretierra.gob.bo/" TargetMode="External"/><Relationship Id="rId160" Type="http://schemas.openxmlformats.org/officeDocument/2006/relationships/hyperlink" Target="https://twitter.com/aduanabolivia" TargetMode="External"/><Relationship Id="rId281" Type="http://schemas.openxmlformats.org/officeDocument/2006/relationships/hyperlink" Target="mailto:contacto@madretierra.gob.bo" TargetMode="External"/><Relationship Id="rId280" Type="http://schemas.openxmlformats.org/officeDocument/2006/relationships/hyperlink" Target="https://twitter.com/ABTBolivia" TargetMode="External"/><Relationship Id="rId159" Type="http://schemas.openxmlformats.org/officeDocument/2006/relationships/hyperlink" Target="http://www.aduana.gob.bo/" TargetMode="External"/><Relationship Id="rId154" Type="http://schemas.openxmlformats.org/officeDocument/2006/relationships/hyperlink" Target="http://www.ait.gob.bo/" TargetMode="External"/><Relationship Id="rId275" Type="http://schemas.openxmlformats.org/officeDocument/2006/relationships/hyperlink" Target="http://www.senari.gob.bo/sederi.scz.asp" TargetMode="External"/><Relationship Id="rId396" Type="http://schemas.openxmlformats.org/officeDocument/2006/relationships/hyperlink" Target="http://www.gobernacionlapaz.gob.bo/" TargetMode="External"/><Relationship Id="rId153" Type="http://schemas.openxmlformats.org/officeDocument/2006/relationships/hyperlink" Target="mailto:infoait@ait.gob.bo" TargetMode="External"/><Relationship Id="rId274" Type="http://schemas.openxmlformats.org/officeDocument/2006/relationships/hyperlink" Target="http://www.senari.gob.bo/sederi.pto.asp" TargetMode="External"/><Relationship Id="rId395" Type="http://schemas.openxmlformats.org/officeDocument/2006/relationships/hyperlink" Target="mailto:info@gobernacionlapaz.gob.bo" TargetMode="External"/><Relationship Id="rId152" Type="http://schemas.openxmlformats.org/officeDocument/2006/relationships/hyperlink" Target="https://twitter.com/SEPDAVI_BOLIVIA" TargetMode="External"/><Relationship Id="rId273" Type="http://schemas.openxmlformats.org/officeDocument/2006/relationships/hyperlink" Target="http://www.senari.gob.bo/sederi.oru.asp" TargetMode="External"/><Relationship Id="rId394" Type="http://schemas.openxmlformats.org/officeDocument/2006/relationships/hyperlink" Target="https://twitter.com/GADCH1" TargetMode="External"/><Relationship Id="rId151" Type="http://schemas.openxmlformats.org/officeDocument/2006/relationships/hyperlink" Target="http://sepdavi.justicia.gob.bo/" TargetMode="External"/><Relationship Id="rId272" Type="http://schemas.openxmlformats.org/officeDocument/2006/relationships/hyperlink" Target="mailto:orurosederi@gmail.com" TargetMode="External"/><Relationship Id="rId393" Type="http://schemas.openxmlformats.org/officeDocument/2006/relationships/hyperlink" Target="http://www.chuquisaca.gob.bo/" TargetMode="External"/><Relationship Id="rId158" Type="http://schemas.openxmlformats.org/officeDocument/2006/relationships/hyperlink" Target="https://twitter.com/asfibolivia" TargetMode="External"/><Relationship Id="rId279" Type="http://schemas.openxmlformats.org/officeDocument/2006/relationships/hyperlink" Target="http://abt.gob.bo/" TargetMode="External"/><Relationship Id="rId157" Type="http://schemas.openxmlformats.org/officeDocument/2006/relationships/hyperlink" Target="https://www.asfi.gob.bo/" TargetMode="External"/><Relationship Id="rId278" Type="http://schemas.openxmlformats.org/officeDocument/2006/relationships/hyperlink" Target="mailto:consultas@abt.gob.bo" TargetMode="External"/><Relationship Id="rId399" Type="http://schemas.openxmlformats.org/officeDocument/2006/relationships/hyperlink" Target="https://twitter.com/GobernacionCbba" TargetMode="External"/><Relationship Id="rId156" Type="http://schemas.openxmlformats.org/officeDocument/2006/relationships/hyperlink" Target="http://www.ruat.gob.bo/Principal.jsf" TargetMode="External"/><Relationship Id="rId277" Type="http://schemas.openxmlformats.org/officeDocument/2006/relationships/hyperlink" Target="https://twitter.com/Aaps_Autoridad" TargetMode="External"/><Relationship Id="rId398" Type="http://schemas.openxmlformats.org/officeDocument/2006/relationships/hyperlink" Target="http://www.gobernaciondecochabamba.bo/" TargetMode="External"/><Relationship Id="rId155" Type="http://schemas.openxmlformats.org/officeDocument/2006/relationships/hyperlink" Target="https://twitter.com/AitBolivia" TargetMode="External"/><Relationship Id="rId276" Type="http://schemas.openxmlformats.org/officeDocument/2006/relationships/hyperlink" Target="http://www.aaps.gob.bo/" TargetMode="External"/><Relationship Id="rId397" Type="http://schemas.openxmlformats.org/officeDocument/2006/relationships/hyperlink" Target="https://twitter.com/gobernacionlp" TargetMode="External"/><Relationship Id="rId40" Type="http://schemas.openxmlformats.org/officeDocument/2006/relationships/hyperlink" Target="mailto:mmaya@mmaya.gob.bo" TargetMode="External"/><Relationship Id="rId42" Type="http://schemas.openxmlformats.org/officeDocument/2006/relationships/hyperlink" Target="mailto:comunicacion@comunicacion.gob.bo" TargetMode="External"/><Relationship Id="rId41" Type="http://schemas.openxmlformats.org/officeDocument/2006/relationships/hyperlink" Target="http://www.mmaya.gob.bo/" TargetMode="External"/><Relationship Id="rId44" Type="http://schemas.openxmlformats.org/officeDocument/2006/relationships/hyperlink" Target="mailto:ministro_web@economiayfinanzas.gob.bo" TargetMode="External"/><Relationship Id="rId43" Type="http://schemas.openxmlformats.org/officeDocument/2006/relationships/hyperlink" Target="http://www.comunicacion.gob.bo/" TargetMode="External"/><Relationship Id="rId46" Type="http://schemas.openxmlformats.org/officeDocument/2006/relationships/hyperlink" Target="http://www.ribb.gob.bo/" TargetMode="External"/><Relationship Id="rId45" Type="http://schemas.openxmlformats.org/officeDocument/2006/relationships/hyperlink" Target="http://www.economiayfinanzas.gob.bo/" TargetMode="External"/><Relationship Id="rId48" Type="http://schemas.openxmlformats.org/officeDocument/2006/relationships/hyperlink" Target="http://www.gacetaoficialdebolivia.gob.bo/" TargetMode="External"/><Relationship Id="rId47" Type="http://schemas.openxmlformats.org/officeDocument/2006/relationships/hyperlink" Target="mailto:gacetaoficialdebolivia@presidencia.gob.bo" TargetMode="External"/><Relationship Id="rId49" Type="http://schemas.openxmlformats.org/officeDocument/2006/relationships/hyperlink" Target="https://twitter.com/GacetOf_Bolivia" TargetMode="External"/><Relationship Id="rId31" Type="http://schemas.openxmlformats.org/officeDocument/2006/relationships/hyperlink" Target="http://www.minculturas.gob.bo/" TargetMode="External"/><Relationship Id="rId30" Type="http://schemas.openxmlformats.org/officeDocument/2006/relationships/hyperlink" Target="mailto:despacho@minculturas.gob.bo" TargetMode="External"/><Relationship Id="rId33" Type="http://schemas.openxmlformats.org/officeDocument/2006/relationships/hyperlink" Target="http://www.mintrabajo.gob.bo/" TargetMode="External"/><Relationship Id="rId32" Type="http://schemas.openxmlformats.org/officeDocument/2006/relationships/hyperlink" Target="http://www.planificacion.gob.bo/" TargetMode="External"/><Relationship Id="rId35" Type="http://schemas.openxmlformats.org/officeDocument/2006/relationships/hyperlink" Target="http://www.mineria.gob.bo/" TargetMode="External"/><Relationship Id="rId34" Type="http://schemas.openxmlformats.org/officeDocument/2006/relationships/hyperlink" Target="mailto:mineria@mineria.gob.bo" TargetMode="External"/><Relationship Id="rId37" Type="http://schemas.openxmlformats.org/officeDocument/2006/relationships/hyperlink" Target="http://www2.hidrocarburos.gob.bo/" TargetMode="External"/><Relationship Id="rId36" Type="http://schemas.openxmlformats.org/officeDocument/2006/relationships/hyperlink" Target="mailto:info@hidrocarburos.gob.bo" TargetMode="External"/><Relationship Id="rId39" Type="http://schemas.openxmlformats.org/officeDocument/2006/relationships/hyperlink" Target="https://www.oopp.gob.bo/" TargetMode="External"/><Relationship Id="rId38" Type="http://schemas.openxmlformats.org/officeDocument/2006/relationships/hyperlink" Target="mailto:oopp@oopp.gob.bo" TargetMode="External"/><Relationship Id="rId20" Type="http://schemas.openxmlformats.org/officeDocument/2006/relationships/hyperlink" Target="mailto:escribanos@produccion.gob.bo" TargetMode="External"/><Relationship Id="rId22" Type="http://schemas.openxmlformats.org/officeDocument/2006/relationships/hyperlink" Target="mailto:info@minsalud.gob.bo" TargetMode="External"/><Relationship Id="rId21" Type="http://schemas.openxmlformats.org/officeDocument/2006/relationships/hyperlink" Target="http://www.produccion.gob.bo/" TargetMode="External"/><Relationship Id="rId24" Type="http://schemas.openxmlformats.org/officeDocument/2006/relationships/hyperlink" Target="http://www.ruralytierras.gob.bo/" TargetMode="External"/><Relationship Id="rId23" Type="http://schemas.openxmlformats.org/officeDocument/2006/relationships/hyperlink" Target="https://www.minsalud.gob.bo/" TargetMode="External"/><Relationship Id="rId409" Type="http://schemas.openxmlformats.org/officeDocument/2006/relationships/hyperlink" Target="mailto:pando@pando.gob.bo" TargetMode="External"/><Relationship Id="rId404" Type="http://schemas.openxmlformats.org/officeDocument/2006/relationships/hyperlink" Target="https://twitter.com/GADTarija" TargetMode="External"/><Relationship Id="rId403" Type="http://schemas.openxmlformats.org/officeDocument/2006/relationships/hyperlink" Target="http://www.tarija.gob.bo/" TargetMode="External"/><Relationship Id="rId402" Type="http://schemas.openxmlformats.org/officeDocument/2006/relationships/hyperlink" Target="http://www.potosi.gob.bo/" TargetMode="External"/><Relationship Id="rId401" Type="http://schemas.openxmlformats.org/officeDocument/2006/relationships/hyperlink" Target="https://twitter.com/GAD_OR" TargetMode="External"/><Relationship Id="rId408" Type="http://schemas.openxmlformats.org/officeDocument/2006/relationships/hyperlink" Target="https://twitter.com/GobernacionBeni" TargetMode="External"/><Relationship Id="rId407" Type="http://schemas.openxmlformats.org/officeDocument/2006/relationships/hyperlink" Target="http://www.beni.gob.bo/" TargetMode="External"/><Relationship Id="rId406" Type="http://schemas.openxmlformats.org/officeDocument/2006/relationships/hyperlink" Target="https://twitter.com/GobSantaCruz" TargetMode="External"/><Relationship Id="rId405" Type="http://schemas.openxmlformats.org/officeDocument/2006/relationships/hyperlink" Target="http://www.santacruz.gob.bo/" TargetMode="External"/><Relationship Id="rId26" Type="http://schemas.openxmlformats.org/officeDocument/2006/relationships/hyperlink" Target="http://www.mindeportes.gob.bo/" TargetMode="External"/><Relationship Id="rId25" Type="http://schemas.openxmlformats.org/officeDocument/2006/relationships/hyperlink" Target="mailto:informacion@mindeportes.gob.bo" TargetMode="External"/><Relationship Id="rId28" Type="http://schemas.openxmlformats.org/officeDocument/2006/relationships/hyperlink" Target="mailto:ministerio.autonomias@gmail.com" TargetMode="External"/><Relationship Id="rId27" Type="http://schemas.openxmlformats.org/officeDocument/2006/relationships/hyperlink" Target="http://www.transparencia.gob.bo/" TargetMode="External"/><Relationship Id="rId400" Type="http://schemas.openxmlformats.org/officeDocument/2006/relationships/hyperlink" Target="http://www.oruro.gob.bo/" TargetMode="External"/><Relationship Id="rId29" Type="http://schemas.openxmlformats.org/officeDocument/2006/relationships/hyperlink" Target="http://www.autonomias.gob.bo/" TargetMode="External"/><Relationship Id="rId11" Type="http://schemas.openxmlformats.org/officeDocument/2006/relationships/hyperlink" Target="http://www.minedu.gob.bo/" TargetMode="External"/><Relationship Id="rId10" Type="http://schemas.openxmlformats.org/officeDocument/2006/relationships/hyperlink" Target="http://www.mingobierno.gob.bo/" TargetMode="External"/><Relationship Id="rId13" Type="http://schemas.openxmlformats.org/officeDocument/2006/relationships/hyperlink" Target="mailto:correo@presidencia.gob.bo" TargetMode="External"/><Relationship Id="rId12" Type="http://schemas.openxmlformats.org/officeDocument/2006/relationships/hyperlink" Target="http://www.mindef.gob.bo/" TargetMode="External"/><Relationship Id="rId15" Type="http://schemas.openxmlformats.org/officeDocument/2006/relationships/hyperlink" Target="https://twitter.com/MinPresidencia" TargetMode="External"/><Relationship Id="rId14" Type="http://schemas.openxmlformats.org/officeDocument/2006/relationships/hyperlink" Target="http://www.presidencia.gob.bo/" TargetMode="External"/><Relationship Id="rId17" Type="http://schemas.openxmlformats.org/officeDocument/2006/relationships/hyperlink" Target="http://www.justicia.gob.bo/" TargetMode="External"/><Relationship Id="rId16" Type="http://schemas.openxmlformats.org/officeDocument/2006/relationships/hyperlink" Target="mailto:ministerio@justicia.gob.bo" TargetMode="External"/><Relationship Id="rId19" Type="http://schemas.openxmlformats.org/officeDocument/2006/relationships/hyperlink" Target="http://www.economiayfinanzas.gob.bo/" TargetMode="External"/><Relationship Id="rId18" Type="http://schemas.openxmlformats.org/officeDocument/2006/relationships/hyperlink" Target="mailto:ministro_web@economiayfinanzas.gob.bo" TargetMode="External"/><Relationship Id="rId84" Type="http://schemas.openxmlformats.org/officeDocument/2006/relationships/hyperlink" Target="http://www.senasag.gob.bo/" TargetMode="External"/><Relationship Id="rId83" Type="http://schemas.openxmlformats.org/officeDocument/2006/relationships/hyperlink" Target="mailto:info@senasag.gob.bo" TargetMode="External"/><Relationship Id="rId86" Type="http://schemas.openxmlformats.org/officeDocument/2006/relationships/hyperlink" Target="http://www.fonadal.gob.bo/" TargetMode="External"/><Relationship Id="rId85" Type="http://schemas.openxmlformats.org/officeDocument/2006/relationships/hyperlink" Target="mailto:soporte@fonadal.gob.bo" TargetMode="External"/><Relationship Id="rId88" Type="http://schemas.openxmlformats.org/officeDocument/2006/relationships/hyperlink" Target="mailto:cclp@cclp.gob.bo" TargetMode="External"/><Relationship Id="rId87" Type="http://schemas.openxmlformats.org/officeDocument/2006/relationships/hyperlink" Target="https://twitter.com/fonadal_bolivia" TargetMode="External"/><Relationship Id="rId89" Type="http://schemas.openxmlformats.org/officeDocument/2006/relationships/hyperlink" Target="http://www.cclp.gob.bo/" TargetMode="External"/><Relationship Id="rId80" Type="http://schemas.openxmlformats.org/officeDocument/2006/relationships/hyperlink" Target="https://twitter.com/SERNAPBOLIVIA" TargetMode="External"/><Relationship Id="rId82" Type="http://schemas.openxmlformats.org/officeDocument/2006/relationships/hyperlink" Target="http://www.mmaya.gob.bo/" TargetMode="External"/><Relationship Id="rId81" Type="http://schemas.openxmlformats.org/officeDocument/2006/relationships/hyperlink" Target="mailto:mmaya@mmaya.gob.bo" TargetMode="External"/><Relationship Id="rId73" Type="http://schemas.openxmlformats.org/officeDocument/2006/relationships/hyperlink" Target="http://inases.gob.bo/" TargetMode="External"/><Relationship Id="rId72" Type="http://schemas.openxmlformats.org/officeDocument/2006/relationships/hyperlink" Target="mailto:info@inases.gob.bo" TargetMode="External"/><Relationship Id="rId75" Type="http://schemas.openxmlformats.org/officeDocument/2006/relationships/hyperlink" Target="mailto:inlasabolivia@gmail.com" TargetMode="External"/><Relationship Id="rId74" Type="http://schemas.openxmlformats.org/officeDocument/2006/relationships/hyperlink" Target="https://www.minsalud.gob.bo/" TargetMode="External"/><Relationship Id="rId77" Type="http://schemas.openxmlformats.org/officeDocument/2006/relationships/hyperlink" Target="https://twitter.com/INLASABOLIVIA" TargetMode="External"/><Relationship Id="rId76" Type="http://schemas.openxmlformats.org/officeDocument/2006/relationships/hyperlink" Target="https://www.minsalud.gob.bo/" TargetMode="External"/><Relationship Id="rId79" Type="http://schemas.openxmlformats.org/officeDocument/2006/relationships/hyperlink" Target="http://www.sernap.gob.bo/" TargetMode="External"/><Relationship Id="rId78" Type="http://schemas.openxmlformats.org/officeDocument/2006/relationships/hyperlink" Target="https://www.minsalud.gob.bo/" TargetMode="External"/><Relationship Id="rId71" Type="http://schemas.openxmlformats.org/officeDocument/2006/relationships/hyperlink" Target="https://twitter.com/PromueveB" TargetMode="External"/><Relationship Id="rId70" Type="http://schemas.openxmlformats.org/officeDocument/2006/relationships/hyperlink" Target="http://www.promueve.gob.bo/" TargetMode="External"/><Relationship Id="rId62" Type="http://schemas.openxmlformats.org/officeDocument/2006/relationships/hyperlink" Target="https://twitter.com/IbmetroBolivia" TargetMode="External"/><Relationship Id="rId61" Type="http://schemas.openxmlformats.org/officeDocument/2006/relationships/hyperlink" Target="http://www.ibmetro.gob.bo/web/" TargetMode="External"/><Relationship Id="rId64" Type="http://schemas.openxmlformats.org/officeDocument/2006/relationships/hyperlink" Target="http://www.senavex.gob.bo/" TargetMode="External"/><Relationship Id="rId63" Type="http://schemas.openxmlformats.org/officeDocument/2006/relationships/hyperlink" Target="mailto:contacto@senavex.gob.bo" TargetMode="External"/><Relationship Id="rId66" Type="http://schemas.openxmlformats.org/officeDocument/2006/relationships/hyperlink" Target="mailto:probolivia@probolivia.gob.bo" TargetMode="External"/><Relationship Id="rId65" Type="http://schemas.openxmlformats.org/officeDocument/2006/relationships/hyperlink" Target="https://twitter.com/SenavexBolivia" TargetMode="External"/><Relationship Id="rId68" Type="http://schemas.openxmlformats.org/officeDocument/2006/relationships/hyperlink" Target="https://twitter.com/ProBoliviaGob" TargetMode="External"/><Relationship Id="rId67" Type="http://schemas.openxmlformats.org/officeDocument/2006/relationships/hyperlink" Target="http://www.probolivia.gob.bo/" TargetMode="External"/><Relationship Id="rId60" Type="http://schemas.openxmlformats.org/officeDocument/2006/relationships/hyperlink" Target="http://www.senapi.gob.bo/" TargetMode="External"/><Relationship Id="rId69" Type="http://schemas.openxmlformats.org/officeDocument/2006/relationships/hyperlink" Target="mailto:contacto@promueve.gob.bo" TargetMode="External"/><Relationship Id="rId51" Type="http://schemas.openxmlformats.org/officeDocument/2006/relationships/hyperlink" Target="http://www.upre.gob.bo/" TargetMode="External"/><Relationship Id="rId50" Type="http://schemas.openxmlformats.org/officeDocument/2006/relationships/hyperlink" Target="mailto:info@upre.gob.bo" TargetMode="External"/><Relationship Id="rId53" Type="http://schemas.openxmlformats.org/officeDocument/2006/relationships/hyperlink" Target="http://fnse.presidencia.gob.bo/" TargetMode="External"/><Relationship Id="rId52" Type="http://schemas.openxmlformats.org/officeDocument/2006/relationships/hyperlink" Target="mailto:correo@presidencia.gob.bo" TargetMode="External"/><Relationship Id="rId55" Type="http://schemas.openxmlformats.org/officeDocument/2006/relationships/hyperlink" Target="http://www.senape.gob.bo/" TargetMode="External"/><Relationship Id="rId54" Type="http://schemas.openxmlformats.org/officeDocument/2006/relationships/hyperlink" Target="mailto:info@senape.gob.bo" TargetMode="External"/><Relationship Id="rId57" Type="http://schemas.openxmlformats.org/officeDocument/2006/relationships/hyperlink" Target="http://www.senasir.gob.bo/" TargetMode="External"/><Relationship Id="rId56" Type="http://schemas.openxmlformats.org/officeDocument/2006/relationships/hyperlink" Target="mailto:webmaster@senasir.gob.bo" TargetMode="External"/><Relationship Id="rId59" Type="http://schemas.openxmlformats.org/officeDocument/2006/relationships/hyperlink" Target="mailto:senapi@senapi.gob.bo" TargetMode="External"/><Relationship Id="rId58" Type="http://schemas.openxmlformats.org/officeDocument/2006/relationships/hyperlink" Target="http://www.economiayfinanzas.gob.bo/" TargetMode="External"/><Relationship Id="rId107" Type="http://schemas.openxmlformats.org/officeDocument/2006/relationships/hyperlink" Target="https://twitter.com/ADSIB1" TargetMode="External"/><Relationship Id="rId228" Type="http://schemas.openxmlformats.org/officeDocument/2006/relationships/hyperlink" Target="http://www.anh.gob.bo/" TargetMode="External"/><Relationship Id="rId349" Type="http://schemas.openxmlformats.org/officeDocument/2006/relationships/hyperlink" Target="http://papelbol.sedem.gob.bo/" TargetMode="External"/><Relationship Id="rId106" Type="http://schemas.openxmlformats.org/officeDocument/2006/relationships/hyperlink" Target="https://adsib.gob.bo/" TargetMode="External"/><Relationship Id="rId227" Type="http://schemas.openxmlformats.org/officeDocument/2006/relationships/hyperlink" Target="mailto:contacto@anh.gob.bo" TargetMode="External"/><Relationship Id="rId348" Type="http://schemas.openxmlformats.org/officeDocument/2006/relationships/hyperlink" Target="https://twitter.com/Lacteossbol" TargetMode="External"/><Relationship Id="rId105" Type="http://schemas.openxmlformats.org/officeDocument/2006/relationships/hyperlink" Target="https://twitter.com/ProcuraduriaB" TargetMode="External"/><Relationship Id="rId226" Type="http://schemas.openxmlformats.org/officeDocument/2006/relationships/hyperlink" Target="http://www.ibten.gob.bo/" TargetMode="External"/><Relationship Id="rId347" Type="http://schemas.openxmlformats.org/officeDocument/2006/relationships/hyperlink" Target="http://www.lacteosbol.com.bo/" TargetMode="External"/><Relationship Id="rId104" Type="http://schemas.openxmlformats.org/officeDocument/2006/relationships/hyperlink" Target="http://www.procuraduria.gob.bo/index.php/en/" TargetMode="External"/><Relationship Id="rId225" Type="http://schemas.openxmlformats.org/officeDocument/2006/relationships/hyperlink" Target="https://twitter.com/sergeomin" TargetMode="External"/><Relationship Id="rId346" Type="http://schemas.openxmlformats.org/officeDocument/2006/relationships/hyperlink" Target="mailto:info@lacteosbol.com.bo" TargetMode="External"/><Relationship Id="rId109" Type="http://schemas.openxmlformats.org/officeDocument/2006/relationships/hyperlink" Target="https://twitter.com/BoliviayLaHaya" TargetMode="External"/><Relationship Id="rId108" Type="http://schemas.openxmlformats.org/officeDocument/2006/relationships/hyperlink" Target="http://www.diremar.gob.bo/" TargetMode="External"/><Relationship Id="rId229" Type="http://schemas.openxmlformats.org/officeDocument/2006/relationships/hyperlink" Target="https://twitter.com/ANHBOLIVIA" TargetMode="External"/><Relationship Id="rId220" Type="http://schemas.openxmlformats.org/officeDocument/2006/relationships/hyperlink" Target="https://twitter.com/AJAMBolivia" TargetMode="External"/><Relationship Id="rId341" Type="http://schemas.openxmlformats.org/officeDocument/2006/relationships/hyperlink" Target="http://www.dab.gob.bo/" TargetMode="External"/><Relationship Id="rId340" Type="http://schemas.openxmlformats.org/officeDocument/2006/relationships/hyperlink" Target="http://www.enabol.gob.bo/" TargetMode="External"/><Relationship Id="rId103" Type="http://schemas.openxmlformats.org/officeDocument/2006/relationships/hyperlink" Target="https://twitter.com/DPBolivia" TargetMode="External"/><Relationship Id="rId224" Type="http://schemas.openxmlformats.org/officeDocument/2006/relationships/hyperlink" Target="http://www.sergeomin.gob.bo/" TargetMode="External"/><Relationship Id="rId345" Type="http://schemas.openxmlformats.org/officeDocument/2006/relationships/hyperlink" Target="https://twitter.com/EmapaBolivia" TargetMode="External"/><Relationship Id="rId102" Type="http://schemas.openxmlformats.org/officeDocument/2006/relationships/hyperlink" Target="http://www.defensoria.gob.bo/" TargetMode="External"/><Relationship Id="rId223" Type="http://schemas.openxmlformats.org/officeDocument/2006/relationships/hyperlink" Target="mailto:info@sergeomin.gob.bo" TargetMode="External"/><Relationship Id="rId344" Type="http://schemas.openxmlformats.org/officeDocument/2006/relationships/hyperlink" Target="http://www.emapa.gob.bo/" TargetMode="External"/><Relationship Id="rId101" Type="http://schemas.openxmlformats.org/officeDocument/2006/relationships/hyperlink" Target="https://twitter.com/fge_bolivia" TargetMode="External"/><Relationship Id="rId222" Type="http://schemas.openxmlformats.org/officeDocument/2006/relationships/hyperlink" Target="https://twitter.com/senarecom1" TargetMode="External"/><Relationship Id="rId343" Type="http://schemas.openxmlformats.org/officeDocument/2006/relationships/hyperlink" Target="https://twitter.com/ASPBolivia" TargetMode="External"/><Relationship Id="rId100" Type="http://schemas.openxmlformats.org/officeDocument/2006/relationships/hyperlink" Target="http://www.fiscalia.gob.bo/" TargetMode="External"/><Relationship Id="rId221" Type="http://schemas.openxmlformats.org/officeDocument/2006/relationships/hyperlink" Target="http://www.senarecom.gob.bo/" TargetMode="External"/><Relationship Id="rId342" Type="http://schemas.openxmlformats.org/officeDocument/2006/relationships/hyperlink" Target="http://www.aspb.gob.bo/" TargetMode="External"/><Relationship Id="rId217" Type="http://schemas.openxmlformats.org/officeDocument/2006/relationships/hyperlink" Target="http://www.fps.gob.bo/" TargetMode="External"/><Relationship Id="rId338" Type="http://schemas.openxmlformats.org/officeDocument/2006/relationships/hyperlink" Target="http://www.cofadena.gob.bo/" TargetMode="External"/><Relationship Id="rId216" Type="http://schemas.openxmlformats.org/officeDocument/2006/relationships/hyperlink" Target="mailto:ltelleria@fps.gob.bo" TargetMode="External"/><Relationship Id="rId337" Type="http://schemas.openxmlformats.org/officeDocument/2006/relationships/hyperlink" Target="mailto:info@cofadena.gob.bo" TargetMode="External"/><Relationship Id="rId215" Type="http://schemas.openxmlformats.org/officeDocument/2006/relationships/hyperlink" Target="http://www.udape.gob.bo/" TargetMode="External"/><Relationship Id="rId336" Type="http://schemas.openxmlformats.org/officeDocument/2006/relationships/hyperlink" Target="http://tab-bolivia.com/" TargetMode="External"/><Relationship Id="rId214" Type="http://schemas.openxmlformats.org/officeDocument/2006/relationships/hyperlink" Target="mailto:udape@udape.gob.bo" TargetMode="External"/><Relationship Id="rId335" Type="http://schemas.openxmlformats.org/officeDocument/2006/relationships/hyperlink" Target="mailto:ssutrinidad@hotmail.com" TargetMode="External"/><Relationship Id="rId219" Type="http://schemas.openxmlformats.org/officeDocument/2006/relationships/hyperlink" Target="http://www.autoridadminera.gob.bo/" TargetMode="External"/><Relationship Id="rId218" Type="http://schemas.openxmlformats.org/officeDocument/2006/relationships/hyperlink" Target="https://twitter.com/FPS_Bolivia" TargetMode="External"/><Relationship Id="rId339" Type="http://schemas.openxmlformats.org/officeDocument/2006/relationships/hyperlink" Target="http://www.enabol.gob.bo/" TargetMode="External"/><Relationship Id="rId330" Type="http://schemas.openxmlformats.org/officeDocument/2006/relationships/hyperlink" Target="http://www.ssusrz.org/web/" TargetMode="External"/><Relationship Id="rId213" Type="http://schemas.openxmlformats.org/officeDocument/2006/relationships/hyperlink" Target="https://twitter.com/INEOficialBO" TargetMode="External"/><Relationship Id="rId334" Type="http://schemas.openxmlformats.org/officeDocument/2006/relationships/hyperlink" Target="http://ssupotosi.com.bo/" TargetMode="External"/><Relationship Id="rId212" Type="http://schemas.openxmlformats.org/officeDocument/2006/relationships/hyperlink" Target="http://www.ine.gob.bo/" TargetMode="External"/><Relationship Id="rId333" Type="http://schemas.openxmlformats.org/officeDocument/2006/relationships/hyperlink" Target="mailto:buzgen.hcsc@salud.madrid.org" TargetMode="External"/><Relationship Id="rId211" Type="http://schemas.openxmlformats.org/officeDocument/2006/relationships/hyperlink" Target="mailto:ceninf@ine.gob.bo" TargetMode="External"/><Relationship Id="rId332" Type="http://schemas.openxmlformats.org/officeDocument/2006/relationships/hyperlink" Target="http://ssulapaz.org/" TargetMode="External"/><Relationship Id="rId210" Type="http://schemas.openxmlformats.org/officeDocument/2006/relationships/hyperlink" Target="https://twitter.com/ademafbolivia1" TargetMode="External"/><Relationship Id="rId331" Type="http://schemas.openxmlformats.org/officeDocument/2006/relationships/hyperlink" Target="http://www.ssu-sucre.org/" TargetMode="External"/><Relationship Id="rId370" Type="http://schemas.openxmlformats.org/officeDocument/2006/relationships/hyperlink" Target="https://twitter.com/ENDEcorp2016" TargetMode="External"/><Relationship Id="rId129" Type="http://schemas.openxmlformats.org/officeDocument/2006/relationships/hyperlink" Target="https://twitter.com/DDEPotosi" TargetMode="External"/><Relationship Id="rId128" Type="http://schemas.openxmlformats.org/officeDocument/2006/relationships/hyperlink" Target="http://www.ddepotosi.gob.bo/" TargetMode="External"/><Relationship Id="rId249" Type="http://schemas.openxmlformats.org/officeDocument/2006/relationships/hyperlink" Target="mailto:info@aevivienda.gob.bo" TargetMode="External"/><Relationship Id="rId127" Type="http://schemas.openxmlformats.org/officeDocument/2006/relationships/hyperlink" Target="http://www.minedu.gob.bo/index.php/oruro" TargetMode="External"/><Relationship Id="rId248" Type="http://schemas.openxmlformats.org/officeDocument/2006/relationships/hyperlink" Target="https://twitter.com/BoliviaSegip" TargetMode="External"/><Relationship Id="rId369" Type="http://schemas.openxmlformats.org/officeDocument/2006/relationships/hyperlink" Target="http://www.ende.bo/" TargetMode="External"/><Relationship Id="rId126" Type="http://schemas.openxmlformats.org/officeDocument/2006/relationships/hyperlink" Target="http://www.minedu.gob.bo/index.php/single-contact" TargetMode="External"/><Relationship Id="rId247" Type="http://schemas.openxmlformats.org/officeDocument/2006/relationships/hyperlink" Target="https://segip.gob.bo/" TargetMode="External"/><Relationship Id="rId368" Type="http://schemas.openxmlformats.org/officeDocument/2006/relationships/hyperlink" Target="mailto:ende@ende.bo" TargetMode="External"/><Relationship Id="rId121" Type="http://schemas.openxmlformats.org/officeDocument/2006/relationships/hyperlink" Target="http://www.mnhn.gob.bo/" TargetMode="External"/><Relationship Id="rId242" Type="http://schemas.openxmlformats.org/officeDocument/2006/relationships/hyperlink" Target="http://www.viasbolivia.gob.bo/viasbolivia/" TargetMode="External"/><Relationship Id="rId363" Type="http://schemas.openxmlformats.org/officeDocument/2006/relationships/hyperlink" Target="https://twitter.com/COMIBOL" TargetMode="External"/><Relationship Id="rId120" Type="http://schemas.openxmlformats.org/officeDocument/2006/relationships/hyperlink" Target="https://twitter.com/o_p_c_e" TargetMode="External"/><Relationship Id="rId241" Type="http://schemas.openxmlformats.org/officeDocument/2006/relationships/hyperlink" Target="mailto:contacto.vias@viasbolivia.gob.bo" TargetMode="External"/><Relationship Id="rId362" Type="http://schemas.openxmlformats.org/officeDocument/2006/relationships/hyperlink" Target="http://www.comibol.gob.bo/" TargetMode="External"/><Relationship Id="rId240" Type="http://schemas.openxmlformats.org/officeDocument/2006/relationships/hyperlink" Target="https://twitter.com/AdmCarreterasBo" TargetMode="External"/><Relationship Id="rId361" Type="http://schemas.openxmlformats.org/officeDocument/2006/relationships/hyperlink" Target="https://twitter.com/QuipusTec" TargetMode="External"/><Relationship Id="rId360" Type="http://schemas.openxmlformats.org/officeDocument/2006/relationships/hyperlink" Target="http://www.quipus.gob.bo/" TargetMode="External"/><Relationship Id="rId125" Type="http://schemas.openxmlformats.org/officeDocument/2006/relationships/hyperlink" Target="https://twitter.com/diredulp" TargetMode="External"/><Relationship Id="rId246" Type="http://schemas.openxmlformats.org/officeDocument/2006/relationships/hyperlink" Target="https://twitter.com/ATTBolivia" TargetMode="External"/><Relationship Id="rId367" Type="http://schemas.openxmlformats.org/officeDocument/2006/relationships/hyperlink" Target="https://twitter.com/YPFB_corp" TargetMode="External"/><Relationship Id="rId124" Type="http://schemas.openxmlformats.org/officeDocument/2006/relationships/hyperlink" Target="http://www.ddeduclpz.gob.bo/" TargetMode="External"/><Relationship Id="rId245" Type="http://schemas.openxmlformats.org/officeDocument/2006/relationships/hyperlink" Target="https://www.att.gob.bo/" TargetMode="External"/><Relationship Id="rId366" Type="http://schemas.openxmlformats.org/officeDocument/2006/relationships/hyperlink" Target="http://www.ypfb.gob.bo/es/" TargetMode="External"/><Relationship Id="rId123" Type="http://schemas.openxmlformats.org/officeDocument/2006/relationships/hyperlink" Target="http://www.ddeduclpz.gob.bo/" TargetMode="External"/><Relationship Id="rId244" Type="http://schemas.openxmlformats.org/officeDocument/2006/relationships/hyperlink" Target="mailto:infoatt@att.gob.bo" TargetMode="External"/><Relationship Id="rId365" Type="http://schemas.openxmlformats.org/officeDocument/2006/relationships/hyperlink" Target="mailto:info@ypfb.gob.bo?subject=Consulta%20externa" TargetMode="External"/><Relationship Id="rId122" Type="http://schemas.openxmlformats.org/officeDocument/2006/relationships/hyperlink" Target="http://www.minedu.gob.bo/index.php/search" TargetMode="External"/><Relationship Id="rId243" Type="http://schemas.openxmlformats.org/officeDocument/2006/relationships/hyperlink" Target="https://twitter.com/ViasBoliviaONal" TargetMode="External"/><Relationship Id="rId364" Type="http://schemas.openxmlformats.org/officeDocument/2006/relationships/hyperlink" Target="http://www.vinto.gob.bo/" TargetMode="External"/><Relationship Id="rId95" Type="http://schemas.openxmlformats.org/officeDocument/2006/relationships/hyperlink" Target="mailto:tcp@tcpbolivia.bo" TargetMode="External"/><Relationship Id="rId94" Type="http://schemas.openxmlformats.org/officeDocument/2006/relationships/hyperlink" Target="http://tsj.bo/" TargetMode="External"/><Relationship Id="rId97" Type="http://schemas.openxmlformats.org/officeDocument/2006/relationships/hyperlink" Target="http://www.oep.org.bo/" TargetMode="External"/><Relationship Id="rId96" Type="http://schemas.openxmlformats.org/officeDocument/2006/relationships/hyperlink" Target="http://www.tcpbolivia.bo/tcp/" TargetMode="External"/><Relationship Id="rId99" Type="http://schemas.openxmlformats.org/officeDocument/2006/relationships/hyperlink" Target="http://www.contraloria.gob.bo/portal/" TargetMode="External"/><Relationship Id="rId98" Type="http://schemas.openxmlformats.org/officeDocument/2006/relationships/hyperlink" Target="https://twitter.com/TSEBolivia" TargetMode="External"/><Relationship Id="rId91" Type="http://schemas.openxmlformats.org/officeDocument/2006/relationships/hyperlink" Target="http://www.eecgnv.gob.bo/" TargetMode="External"/><Relationship Id="rId90" Type="http://schemas.openxmlformats.org/officeDocument/2006/relationships/hyperlink" Target="https://twitter.com/cclplapaz" TargetMode="External"/><Relationship Id="rId93" Type="http://schemas.openxmlformats.org/officeDocument/2006/relationships/hyperlink" Target="mailto:tribunalsupremo@organojudicial.gob.bo" TargetMode="External"/><Relationship Id="rId92" Type="http://schemas.openxmlformats.org/officeDocument/2006/relationships/hyperlink" Target="https://twitter.com/eecgnv" TargetMode="External"/><Relationship Id="rId118" Type="http://schemas.openxmlformats.org/officeDocument/2006/relationships/hyperlink" Target="http://www.pscu.edu.bo/" TargetMode="External"/><Relationship Id="rId239" Type="http://schemas.openxmlformats.org/officeDocument/2006/relationships/hyperlink" Target="http://www.abc.gob.bo/" TargetMode="External"/><Relationship Id="rId117" Type="http://schemas.openxmlformats.org/officeDocument/2006/relationships/hyperlink" Target="https://twitter.com/egppbolivia" TargetMode="External"/><Relationship Id="rId238" Type="http://schemas.openxmlformats.org/officeDocument/2006/relationships/hyperlink" Target="mailto:abc@abc.gob.bo" TargetMode="External"/><Relationship Id="rId359" Type="http://schemas.openxmlformats.org/officeDocument/2006/relationships/hyperlink" Target="https://twitter.com/EASBA_Bolivia" TargetMode="External"/><Relationship Id="rId116" Type="http://schemas.openxmlformats.org/officeDocument/2006/relationships/hyperlink" Target="http://www.egpp.gob.bo/" TargetMode="External"/><Relationship Id="rId237" Type="http://schemas.openxmlformats.org/officeDocument/2006/relationships/hyperlink" Target="http://www.semena.gob.bo/" TargetMode="External"/><Relationship Id="rId358" Type="http://schemas.openxmlformats.org/officeDocument/2006/relationships/hyperlink" Target="http://www.easba.gob.bo/" TargetMode="External"/><Relationship Id="rId115" Type="http://schemas.openxmlformats.org/officeDocument/2006/relationships/hyperlink" Target="http://www.aciencias.org.bo/" TargetMode="External"/><Relationship Id="rId236" Type="http://schemas.openxmlformats.org/officeDocument/2006/relationships/hyperlink" Target="mailto:semena@entelnet.bo" TargetMode="External"/><Relationship Id="rId357" Type="http://schemas.openxmlformats.org/officeDocument/2006/relationships/hyperlink" Target="mailto:easba@easba.gob.bo" TargetMode="External"/><Relationship Id="rId119" Type="http://schemas.openxmlformats.org/officeDocument/2006/relationships/hyperlink" Target="http://www.opce.gob.bo/" TargetMode="External"/><Relationship Id="rId110" Type="http://schemas.openxmlformats.org/officeDocument/2006/relationships/hyperlink" Target="http://www.diremar.gob.bo/" TargetMode="External"/><Relationship Id="rId231" Type="http://schemas.openxmlformats.org/officeDocument/2006/relationships/hyperlink" Target="https://twitter.com/ABEN_INFORMA" TargetMode="External"/><Relationship Id="rId352" Type="http://schemas.openxmlformats.org/officeDocument/2006/relationships/hyperlink" Target="http://www.cartonbol.com.bo/" TargetMode="External"/><Relationship Id="rId230" Type="http://schemas.openxmlformats.org/officeDocument/2006/relationships/hyperlink" Target="http://www.ae.gob.bo/" TargetMode="External"/><Relationship Id="rId351" Type="http://schemas.openxmlformats.org/officeDocument/2006/relationships/hyperlink" Target="mailto:ventas@cartonbol.com.bo" TargetMode="External"/><Relationship Id="rId350" Type="http://schemas.openxmlformats.org/officeDocument/2006/relationships/hyperlink" Target="https://twitter.com/papelbolbolivia" TargetMode="External"/><Relationship Id="rId114" Type="http://schemas.openxmlformats.org/officeDocument/2006/relationships/hyperlink" Target="http://www.muserpol.gob.bo/" TargetMode="External"/><Relationship Id="rId235" Type="http://schemas.openxmlformats.org/officeDocument/2006/relationships/hyperlink" Target="http://www.covipol.gob.bo/threecolumn.html" TargetMode="External"/><Relationship Id="rId356" Type="http://schemas.openxmlformats.org/officeDocument/2006/relationships/hyperlink" Target="https://twitter.com/ebabolivia" TargetMode="External"/><Relationship Id="rId113" Type="http://schemas.openxmlformats.org/officeDocument/2006/relationships/hyperlink" Target="https://twitter.com/BoliviaSegip" TargetMode="External"/><Relationship Id="rId234" Type="http://schemas.openxmlformats.org/officeDocument/2006/relationships/hyperlink" Target="https://twitter.com/dgacbolivia" TargetMode="External"/><Relationship Id="rId355" Type="http://schemas.openxmlformats.org/officeDocument/2006/relationships/hyperlink" Target="http://www.eba.com.bo/es/" TargetMode="External"/><Relationship Id="rId112" Type="http://schemas.openxmlformats.org/officeDocument/2006/relationships/hyperlink" Target="https://segip.gob.bo/" TargetMode="External"/><Relationship Id="rId233" Type="http://schemas.openxmlformats.org/officeDocument/2006/relationships/hyperlink" Target="http://www.dgac.gob.bo/" TargetMode="External"/><Relationship Id="rId354" Type="http://schemas.openxmlformats.org/officeDocument/2006/relationships/hyperlink" Target="http://ecebol.sedem.gob.bo/" TargetMode="External"/><Relationship Id="rId111" Type="http://schemas.openxmlformats.org/officeDocument/2006/relationships/hyperlink" Target="https://twitter.com/BoliviayLaHaya" TargetMode="External"/><Relationship Id="rId232" Type="http://schemas.openxmlformats.org/officeDocument/2006/relationships/hyperlink" Target="mailto:dgacbol@dgac.gob.bo" TargetMode="External"/><Relationship Id="rId353" Type="http://schemas.openxmlformats.org/officeDocument/2006/relationships/hyperlink" Target="https://twitter.com/CARTONBOL" TargetMode="External"/><Relationship Id="rId305" Type="http://schemas.openxmlformats.org/officeDocument/2006/relationships/hyperlink" Target="http://www.uap.edu.bo/" TargetMode="External"/><Relationship Id="rId426" Type="http://schemas.openxmlformats.org/officeDocument/2006/relationships/hyperlink" Target="http://cobija.gob.bo/alcaldia/index.php" TargetMode="External"/><Relationship Id="rId304" Type="http://schemas.openxmlformats.org/officeDocument/2006/relationships/hyperlink" Target="https://twitter.com/uabjb" TargetMode="External"/><Relationship Id="rId425" Type="http://schemas.openxmlformats.org/officeDocument/2006/relationships/hyperlink" Target="mailto:alcaldiamunicipaldecobija@gmail.com" TargetMode="External"/><Relationship Id="rId303" Type="http://schemas.openxmlformats.org/officeDocument/2006/relationships/hyperlink" Target="http://www.uabjb.edu.bo/uabjb/" TargetMode="External"/><Relationship Id="rId424" Type="http://schemas.openxmlformats.org/officeDocument/2006/relationships/hyperlink" Target="http://www.trinidad.gob.bo/" TargetMode="External"/><Relationship Id="rId302" Type="http://schemas.openxmlformats.org/officeDocument/2006/relationships/hyperlink" Target="mailto:secretariogeneral@uabjb.edu.bo" TargetMode="External"/><Relationship Id="rId423" Type="http://schemas.openxmlformats.org/officeDocument/2006/relationships/hyperlink" Target="http://www.gmsantacruz.gob.bo/" TargetMode="External"/><Relationship Id="rId309" Type="http://schemas.openxmlformats.org/officeDocument/2006/relationships/hyperlink" Target="mailto:unibolquechua@hotmail.com" TargetMode="External"/><Relationship Id="rId308" Type="http://schemas.openxmlformats.org/officeDocument/2006/relationships/hyperlink" Target="https://twitter.com/utupakkatari" TargetMode="External"/><Relationship Id="rId429" Type="http://schemas.openxmlformats.org/officeDocument/2006/relationships/hyperlink" Target="http://www.fondesif.gob.bo/" TargetMode="External"/><Relationship Id="rId307" Type="http://schemas.openxmlformats.org/officeDocument/2006/relationships/hyperlink" Target="http://www.utupakkatari.edu.bo/" TargetMode="External"/><Relationship Id="rId428" Type="http://schemas.openxmlformats.org/officeDocument/2006/relationships/hyperlink" Target="http://www.fndr.gob.bo/es/" TargetMode="External"/><Relationship Id="rId306" Type="http://schemas.openxmlformats.org/officeDocument/2006/relationships/hyperlink" Target="mailto:info@utupakkatari.edu.bo" TargetMode="External"/><Relationship Id="rId427" Type="http://schemas.openxmlformats.org/officeDocument/2006/relationships/hyperlink" Target="mailto:%20transparencia@fndr.gob.bo" TargetMode="External"/><Relationship Id="rId301" Type="http://schemas.openxmlformats.org/officeDocument/2006/relationships/hyperlink" Target="https://twitter.com/uagrmoficial" TargetMode="External"/><Relationship Id="rId422" Type="http://schemas.openxmlformats.org/officeDocument/2006/relationships/hyperlink" Target="http://detarijalomejor.com/municipiotarija/" TargetMode="External"/><Relationship Id="rId300" Type="http://schemas.openxmlformats.org/officeDocument/2006/relationships/hyperlink" Target="http://www.uagrm.edu.bo/" TargetMode="External"/><Relationship Id="rId421" Type="http://schemas.openxmlformats.org/officeDocument/2006/relationships/hyperlink" Target="https://twitter.com/municipaloruro" TargetMode="External"/><Relationship Id="rId420" Type="http://schemas.openxmlformats.org/officeDocument/2006/relationships/hyperlink" Target="https://municipaloruro.wordpress.com/" TargetMode="External"/><Relationship Id="rId415" Type="http://schemas.openxmlformats.org/officeDocument/2006/relationships/hyperlink" Target="http://www.lapaz.bo/" TargetMode="External"/><Relationship Id="rId414" Type="http://schemas.openxmlformats.org/officeDocument/2006/relationships/hyperlink" Target="mailto:correspondencia@lapaz.bo" TargetMode="External"/><Relationship Id="rId413" Type="http://schemas.openxmlformats.org/officeDocument/2006/relationships/hyperlink" Target="http://www.sucre.bo/" TargetMode="External"/><Relationship Id="rId412" Type="http://schemas.openxmlformats.org/officeDocument/2006/relationships/hyperlink" Target="mailto:info@sucre.bo" TargetMode="External"/><Relationship Id="rId419" Type="http://schemas.openxmlformats.org/officeDocument/2006/relationships/hyperlink" Target="https://twitter.com/gam_cochabamba" TargetMode="External"/><Relationship Id="rId418" Type="http://schemas.openxmlformats.org/officeDocument/2006/relationships/hyperlink" Target="http://www.cochabamba.bo/" TargetMode="External"/><Relationship Id="rId417" Type="http://schemas.openxmlformats.org/officeDocument/2006/relationships/hyperlink" Target="mailto:contactos@cochabamba.gob.bo" TargetMode="External"/><Relationship Id="rId416" Type="http://schemas.openxmlformats.org/officeDocument/2006/relationships/hyperlink" Target="https://twitter.com/GAMLP" TargetMode="External"/><Relationship Id="rId411" Type="http://schemas.openxmlformats.org/officeDocument/2006/relationships/hyperlink" Target="https://twitter.com/pandogob" TargetMode="External"/><Relationship Id="rId410" Type="http://schemas.openxmlformats.org/officeDocument/2006/relationships/hyperlink" Target="http://www.pando.gob.bo/" TargetMode="External"/><Relationship Id="rId206" Type="http://schemas.openxmlformats.org/officeDocument/2006/relationships/hyperlink" Target="mailto:ciaaat@tiwanaku.gob.bo" TargetMode="External"/><Relationship Id="rId327" Type="http://schemas.openxmlformats.org/officeDocument/2006/relationships/hyperlink" Target="https://twitter.com/ssucbba" TargetMode="External"/><Relationship Id="rId205" Type="http://schemas.openxmlformats.org/officeDocument/2006/relationships/hyperlink" Target="http://www.conacinebolivia.com.bo/" TargetMode="External"/><Relationship Id="rId326" Type="http://schemas.openxmlformats.org/officeDocument/2006/relationships/hyperlink" Target="http://www.ssucbba.org/" TargetMode="External"/><Relationship Id="rId204" Type="http://schemas.openxmlformats.org/officeDocument/2006/relationships/hyperlink" Target="mailto:contacto@conacinebolivia.com.bo" TargetMode="External"/><Relationship Id="rId325" Type="http://schemas.openxmlformats.org/officeDocument/2006/relationships/hyperlink" Target="https://twitter.com/Cajacordes" TargetMode="External"/><Relationship Id="rId203" Type="http://schemas.openxmlformats.org/officeDocument/2006/relationships/hyperlink" Target="https://twitter.com/SinfonicaBOL" TargetMode="External"/><Relationship Id="rId324" Type="http://schemas.openxmlformats.org/officeDocument/2006/relationships/hyperlink" Target="http://www.cajacordes.org.bo/" TargetMode="External"/><Relationship Id="rId209" Type="http://schemas.openxmlformats.org/officeDocument/2006/relationships/hyperlink" Target="http://www.ademaf.gob.bo/" TargetMode="External"/><Relationship Id="rId208" Type="http://schemas.openxmlformats.org/officeDocument/2006/relationships/hyperlink" Target="mailto:contactos@ademaf.gob.bo" TargetMode="External"/><Relationship Id="rId329" Type="http://schemas.openxmlformats.org/officeDocument/2006/relationships/hyperlink" Target="mailto:info@ssusrz.org" TargetMode="External"/><Relationship Id="rId207" Type="http://schemas.openxmlformats.org/officeDocument/2006/relationships/hyperlink" Target="http://www.tiwanaku.gob.bo/" TargetMode="External"/><Relationship Id="rId328" Type="http://schemas.openxmlformats.org/officeDocument/2006/relationships/hyperlink" Target="http://ssuoruro.gob.bo/" TargetMode="External"/><Relationship Id="rId202" Type="http://schemas.openxmlformats.org/officeDocument/2006/relationships/hyperlink" Target="http://www.sinfonicabolivia.org/" TargetMode="External"/><Relationship Id="rId323" Type="http://schemas.openxmlformats.org/officeDocument/2006/relationships/hyperlink" Target="mailto:cordes@org.bo" TargetMode="External"/><Relationship Id="rId201" Type="http://schemas.openxmlformats.org/officeDocument/2006/relationships/hyperlink" Target="mailto:sinfonica@sinfonicabolivia.org" TargetMode="External"/><Relationship Id="rId322" Type="http://schemas.openxmlformats.org/officeDocument/2006/relationships/hyperlink" Target="http://www.cbes.org.bo/" TargetMode="External"/><Relationship Id="rId200" Type="http://schemas.openxmlformats.org/officeDocument/2006/relationships/hyperlink" Target="https://twitter.com/SEAutonomias" TargetMode="External"/><Relationship Id="rId321" Type="http://schemas.openxmlformats.org/officeDocument/2006/relationships/hyperlink" Target="https://twitter.com/CajaPetroleraBO" TargetMode="External"/><Relationship Id="rId320" Type="http://schemas.openxmlformats.org/officeDocument/2006/relationships/hyperlink" Target="http://www.cps.org.bo/" TargetMode="External"/><Relationship Id="rId316" Type="http://schemas.openxmlformats.org/officeDocument/2006/relationships/hyperlink" Target="https://twitter.com/OFICIAL_COSSMIL" TargetMode="External"/><Relationship Id="rId437" Type="http://schemas.openxmlformats.org/officeDocument/2006/relationships/hyperlink" Target="http://www.anesapa.org/anesapa-institucional/" TargetMode="External"/><Relationship Id="rId315" Type="http://schemas.openxmlformats.org/officeDocument/2006/relationships/hyperlink" Target="http://www.cossmil.mil.bo/" TargetMode="External"/><Relationship Id="rId436" Type="http://schemas.openxmlformats.org/officeDocument/2006/relationships/hyperlink" Target="http://www.anesapa.org/anesapa-institucional/#" TargetMode="External"/><Relationship Id="rId314" Type="http://schemas.openxmlformats.org/officeDocument/2006/relationships/hyperlink" Target="mailto:gerencia@cossmil.mil.bo" TargetMode="External"/><Relationship Id="rId435" Type="http://schemas.openxmlformats.org/officeDocument/2006/relationships/hyperlink" Target="https://epdeor.wordpress.com/" TargetMode="External"/><Relationship Id="rId313" Type="http://schemas.openxmlformats.org/officeDocument/2006/relationships/hyperlink" Target="http://unibolguarani.edu.bo/" TargetMode="External"/><Relationship Id="rId434" Type="http://schemas.openxmlformats.org/officeDocument/2006/relationships/hyperlink" Target="http://www.misicuni.gob.bo/" TargetMode="External"/><Relationship Id="rId319" Type="http://schemas.openxmlformats.org/officeDocument/2006/relationships/hyperlink" Target="mailto:contacto@cps.org.bo" TargetMode="External"/><Relationship Id="rId318" Type="http://schemas.openxmlformats.org/officeDocument/2006/relationships/hyperlink" Target="https://twitter.com/CajaNacSalud" TargetMode="External"/><Relationship Id="rId439" Type="http://schemas.openxmlformats.org/officeDocument/2006/relationships/drawing" Target="../drawings/drawing1.xml"/><Relationship Id="rId317" Type="http://schemas.openxmlformats.org/officeDocument/2006/relationships/hyperlink" Target="http://www.cns.gob.bo/" TargetMode="External"/><Relationship Id="rId438" Type="http://schemas.openxmlformats.org/officeDocument/2006/relationships/hyperlink" Target="http://elaltoemalt.blogspot.com/" TargetMode="External"/><Relationship Id="rId312" Type="http://schemas.openxmlformats.org/officeDocument/2006/relationships/hyperlink" Target="mailto:guaraniunibol@gmail.com" TargetMode="External"/><Relationship Id="rId433" Type="http://schemas.openxmlformats.org/officeDocument/2006/relationships/hyperlink" Target="mailto:empresa@misicuni.gob.bo" TargetMode="External"/><Relationship Id="rId311" Type="http://schemas.openxmlformats.org/officeDocument/2006/relationships/hyperlink" Target="https://twitter.com/UnibolQuechua" TargetMode="External"/><Relationship Id="rId432" Type="http://schemas.openxmlformats.org/officeDocument/2006/relationships/hyperlink" Target="https://www.bcb.gob.bo/" TargetMode="External"/><Relationship Id="rId310" Type="http://schemas.openxmlformats.org/officeDocument/2006/relationships/hyperlink" Target="http://www.unibolquechua.edu.bo/" TargetMode="External"/><Relationship Id="rId431" Type="http://schemas.openxmlformats.org/officeDocument/2006/relationships/hyperlink" Target="http://www.fofim.gob.bo/" TargetMode="External"/><Relationship Id="rId430" Type="http://schemas.openxmlformats.org/officeDocument/2006/relationships/hyperlink" Target="mailto:fofim@fofim.gob.b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4">
        <v>1.1E8</v>
      </c>
      <c r="B2" s="5" t="s">
        <v>8</v>
      </c>
      <c r="C2" s="6">
        <v>2201120.0</v>
      </c>
      <c r="D2" s="6" t="s">
        <v>9</v>
      </c>
      <c r="E2" s="7" t="s">
        <v>10</v>
      </c>
      <c r="F2" s="8"/>
      <c r="G2" s="9" t="str">
        <f>HYPERLINK("http://www.diputados.bo/","http://www.diputados.bo/")</f>
        <v>http://www.diputados.bo/</v>
      </c>
      <c r="H2" s="5" t="s">
        <v>11</v>
      </c>
    </row>
    <row r="3">
      <c r="A3" s="10">
        <v>1.2E8</v>
      </c>
      <c r="B3" s="5" t="s">
        <v>8</v>
      </c>
      <c r="C3" s="6">
        <v>2158701.0</v>
      </c>
      <c r="D3" s="8"/>
      <c r="E3" s="7" t="s">
        <v>12</v>
      </c>
      <c r="F3" s="9" t="str">
        <f>HYPERLINK("mailto:info@senado.gob.bo","info@senado.gob.bo")</f>
        <v>info@senado.gob.bo</v>
      </c>
      <c r="G3" s="9" t="str">
        <f>HYPERLINK("http://senado.gob.bo/","http://senado.gob.bo/")</f>
        <v>http://senado.gob.bo/</v>
      </c>
      <c r="H3" s="11" t="str">
        <f>HYPERLINK("https://twitter.com/SenadoBolivia","@SenadoBolivia")</f>
        <v>@SenadoBolivia</v>
      </c>
    </row>
    <row r="4">
      <c r="A4" s="4">
        <v>6.0</v>
      </c>
      <c r="B4" s="5" t="s">
        <v>13</v>
      </c>
      <c r="C4" s="6">
        <v>2142000.0</v>
      </c>
      <c r="D4" s="8"/>
      <c r="E4" s="7" t="s">
        <v>14</v>
      </c>
      <c r="F4" s="8"/>
      <c r="G4" s="9" t="str">
        <f>HYPERLINK("https://www.vicepresidencia.gob.bo/","https://www.vicepresidencia.gob.bo/")</f>
        <v>https://www.vicepresidencia.gob.bo/</v>
      </c>
      <c r="H4" s="11" t="str">
        <f>HYPERLINK("https://twitter.com/VPEP_Bol","@VPEP_Bol")</f>
        <v>@VPEP_Bol</v>
      </c>
    </row>
    <row r="5">
      <c r="A5" s="4">
        <v>10.0</v>
      </c>
      <c r="B5" s="5" t="s">
        <v>15</v>
      </c>
      <c r="C5" s="6" t="s">
        <v>16</v>
      </c>
      <c r="D5" s="6" t="s">
        <v>17</v>
      </c>
      <c r="E5" s="7" t="s">
        <v>18</v>
      </c>
      <c r="F5" s="9" t="str">
        <f>HYPERLINK("mailto:mreuno@rree.gob.bo","mreuno@rree.gob.bo")</f>
        <v>mreuno@rree.gob.bo</v>
      </c>
      <c r="G5" s="9" t="str">
        <f>HYPERLINK("http://www.cancilleria.gob.bo/","http://www.cancilleria.gob.bo/")</f>
        <v>http://www.cancilleria.gob.bo/</v>
      </c>
      <c r="H5" s="7" t="s">
        <v>19</v>
      </c>
    </row>
    <row r="6">
      <c r="A6" s="4">
        <v>15.0</v>
      </c>
      <c r="B6" s="5" t="s">
        <v>20</v>
      </c>
      <c r="C6" s="6" t="s">
        <v>21</v>
      </c>
      <c r="D6" s="6">
        <v>2440466.0</v>
      </c>
      <c r="E6" s="7" t="s">
        <v>22</v>
      </c>
      <c r="F6" s="9" t="str">
        <f>HYPERLINK("http://www.mingobierno.gob.bo/index.php?r=page/detail&amp;id=10","mingobierno@mingobierno.gob.bo")</f>
        <v>mingobierno@mingobierno.gob.bo</v>
      </c>
      <c r="G6" s="9" t="str">
        <f>HYPERLINK("http://www.mingobierno.gob.bo/","http:/mingobierno.gob.bo/")</f>
        <v>http:/mingobierno.gob.bo/</v>
      </c>
      <c r="H6" s="7" t="s">
        <v>23</v>
      </c>
    </row>
    <row r="7">
      <c r="A7" s="4">
        <v>16.0</v>
      </c>
      <c r="B7" s="5" t="s">
        <v>24</v>
      </c>
      <c r="C7" s="6">
        <v>2442144.0</v>
      </c>
      <c r="D7" s="6">
        <v>2442144.0</v>
      </c>
      <c r="E7" s="7" t="s">
        <v>25</v>
      </c>
      <c r="F7" s="8"/>
      <c r="G7" s="9" t="str">
        <f>HYPERLINK("http://www.minedu.gob.bo/","http://www.minedu.gob.bo/")</f>
        <v>http://www.minedu.gob.bo/</v>
      </c>
      <c r="H7" s="7" t="s">
        <v>26</v>
      </c>
    </row>
    <row r="8">
      <c r="A8" s="4">
        <v>20.0</v>
      </c>
      <c r="B8" s="5" t="s">
        <v>27</v>
      </c>
      <c r="C8" s="6" t="s">
        <v>28</v>
      </c>
      <c r="D8" s="6">
        <v>2432525.0</v>
      </c>
      <c r="E8" s="7" t="s">
        <v>29</v>
      </c>
      <c r="F8" s="8"/>
      <c r="G8" s="12" t="str">
        <f>HYPERLINK("http://www.mindef.gob.bo/","http://www.mindef.gob.bo/")</f>
        <v>http://www.mindef.gob.bo/</v>
      </c>
      <c r="H8" s="7" t="s">
        <v>30</v>
      </c>
    </row>
    <row r="9">
      <c r="A9" s="4">
        <v>25.0</v>
      </c>
      <c r="B9" s="5" t="s">
        <v>31</v>
      </c>
      <c r="C9" s="6">
        <v>2202321.0</v>
      </c>
      <c r="D9" s="6">
        <v>2202321.0</v>
      </c>
      <c r="E9" s="7" t="s">
        <v>32</v>
      </c>
      <c r="F9" s="9" t="str">
        <f>HYPERLINK("mailto:correo@presidencia.gob.bo","correo@presidencia.gob.bo")</f>
        <v>correo@presidencia.gob.bo</v>
      </c>
      <c r="G9" s="9" t="str">
        <f>HYPERLINK("http://www.presidencia.gob.bo/","http://www.presidencia.gob.bo/")</f>
        <v>http://www.presidencia.gob.bo/</v>
      </c>
      <c r="H9" s="11" t="str">
        <f>HYPERLINK("https://twitter.com/MinPresidencia","@MinPresidencia")</f>
        <v>@MinPresidencia</v>
      </c>
    </row>
    <row r="10">
      <c r="A10" s="4">
        <v>30.0</v>
      </c>
      <c r="B10" s="5" t="s">
        <v>33</v>
      </c>
      <c r="C10" s="6" t="s">
        <v>34</v>
      </c>
      <c r="D10" s="6">
        <v>2158921.0</v>
      </c>
      <c r="E10" s="7" t="s">
        <v>35</v>
      </c>
      <c r="F10" s="9" t="str">
        <f>HYPERLINK("mailto:ministerio@justicia.gob.bo","ministerio@justicia.gob.bo")</f>
        <v>ministerio@justicia.gob.bo</v>
      </c>
      <c r="G10" s="9" t="str">
        <f>HYPERLINK("http://www.justicia.gob.bo/","http://www.justicia.gob.bo/")</f>
        <v>http://www.justicia.gob.bo/</v>
      </c>
      <c r="H10" s="7" t="s">
        <v>36</v>
      </c>
    </row>
    <row r="11">
      <c r="A11" s="4">
        <v>35.0</v>
      </c>
      <c r="B11" s="5" t="s">
        <v>37</v>
      </c>
      <c r="C11" s="6" t="s">
        <v>38</v>
      </c>
      <c r="D11" s="6">
        <v>2359955.0</v>
      </c>
      <c r="E11" s="7" t="s">
        <v>39</v>
      </c>
      <c r="F11" s="9" t="str">
        <f>HYPERLINK("mailto:ministro_web@economiayfinanzas.gob.bo","ministro_web@economiayfinanzas.gob.bo")</f>
        <v>ministro_web@economiayfinanzas.gob.bo</v>
      </c>
      <c r="G11" s="9" t="str">
        <f>HYPERLINK("http://www.economiayfinanzas.gob.bo/","http://www.economiayfinanzas.gob.bo/")</f>
        <v>http://www.economiayfinanzas.gob.bo/</v>
      </c>
      <c r="H11" s="7" t="s">
        <v>40</v>
      </c>
    </row>
    <row r="12">
      <c r="A12" s="4">
        <v>41.0</v>
      </c>
      <c r="B12" s="5" t="s">
        <v>41</v>
      </c>
      <c r="C12" s="6" t="s">
        <v>42</v>
      </c>
      <c r="D12" s="6">
        <v>2124933.0</v>
      </c>
      <c r="E12" s="7" t="s">
        <v>43</v>
      </c>
      <c r="F12" s="9" t="str">
        <f>HYPERLINK("mailto:escribanos@produccion.gob.bo","escribanos@produccion.gob.bo")</f>
        <v>escribanos@produccion.gob.bo</v>
      </c>
      <c r="G12" s="9" t="str">
        <f>HYPERLINK("http://www.produccion.gob.bo/","http://www.produccion.gob.bo/")</f>
        <v>http://www.produccion.gob.bo/</v>
      </c>
      <c r="H12" s="7" t="s">
        <v>44</v>
      </c>
    </row>
    <row r="13">
      <c r="A13" s="4">
        <v>46.0</v>
      </c>
      <c r="B13" s="5" t="s">
        <v>45</v>
      </c>
      <c r="C13" s="6" t="s">
        <v>46</v>
      </c>
      <c r="D13" s="6">
        <v>2486654.0</v>
      </c>
      <c r="E13" s="7" t="s">
        <v>47</v>
      </c>
      <c r="F13" s="9" t="str">
        <f>HYPERLINK("mailto:info@minsalud.gob.bo","info@minsalud.gob.bo")</f>
        <v>info@minsalud.gob.bo</v>
      </c>
      <c r="G13" s="9" t="str">
        <f>HYPERLINK("https://www.minsalud.gob.bo/","https://www.minsalud.gob.bo/")</f>
        <v>https://www.minsalud.gob.bo/</v>
      </c>
      <c r="H13" s="7" t="s">
        <v>48</v>
      </c>
    </row>
    <row r="14">
      <c r="A14" s="4">
        <v>47.0</v>
      </c>
      <c r="B14" s="5" t="s">
        <v>49</v>
      </c>
      <c r="C14" s="6" t="s">
        <v>50</v>
      </c>
      <c r="D14" s="6">
        <v>2111067.0</v>
      </c>
      <c r="E14" s="7" t="s">
        <v>51</v>
      </c>
      <c r="F14" s="8"/>
      <c r="G14" s="9" t="str">
        <f>HYPERLINK("http://www.ruralytierras.gob.bo/","http://www.ruralytierras.gob.bo/")</f>
        <v>http://www.ruralytierras.gob.bo/</v>
      </c>
      <c r="H14" s="7" t="s">
        <v>52</v>
      </c>
    </row>
    <row r="15">
      <c r="A15" s="4">
        <v>48.0</v>
      </c>
      <c r="B15" s="5" t="s">
        <v>53</v>
      </c>
      <c r="C15" s="6" t="s">
        <v>54</v>
      </c>
      <c r="D15" s="6" t="s">
        <v>55</v>
      </c>
      <c r="E15" s="7" t="s">
        <v>56</v>
      </c>
      <c r="F15" s="9" t="str">
        <f>HYPERLINK("mailto:informacion@mindeportes.gob.bo","informacion@mindeportes.gob.bo")</f>
        <v>informacion@mindeportes.gob.bo</v>
      </c>
      <c r="G15" s="9" t="str">
        <f>HYPERLINK("http://www.mindeportes.gob.bo/","http://www.mindeportes.gob.bo/")</f>
        <v>http://www.mindeportes.gob.bo/</v>
      </c>
      <c r="H15" s="7" t="s">
        <v>57</v>
      </c>
    </row>
    <row r="16">
      <c r="A16" s="4">
        <v>50.0</v>
      </c>
      <c r="B16" s="5" t="s">
        <v>58</v>
      </c>
      <c r="C16" s="6" t="s">
        <v>59</v>
      </c>
      <c r="D16" s="6">
        <v>2153084.0</v>
      </c>
      <c r="E16" s="7" t="s">
        <v>60</v>
      </c>
      <c r="F16" s="8"/>
      <c r="G16" s="9" t="str">
        <f>HYPERLINK("http://www.transparencia.gob.bo/","http://www.transparencia.gob.bo/")</f>
        <v>http://www.transparencia.gob.bo/</v>
      </c>
      <c r="H16" s="7" t="s">
        <v>61</v>
      </c>
    </row>
    <row r="17">
      <c r="A17" s="4">
        <v>51.0</v>
      </c>
      <c r="B17" s="5" t="s">
        <v>62</v>
      </c>
      <c r="C17" s="6" t="s">
        <v>63</v>
      </c>
      <c r="D17" s="6">
        <v>2113613.0</v>
      </c>
      <c r="E17" s="7" t="s">
        <v>64</v>
      </c>
      <c r="F17" s="9" t="str">
        <f>HYPERLINK("mailto:ministerio.autonomias@gmail.com","ministerio.autonomias@gmail.com")</f>
        <v>ministerio.autonomias@gmail.com</v>
      </c>
      <c r="G17" s="9" t="str">
        <f>HYPERLINK("http://www.autonomias.gob.bo/","http://www.autonomias.gob.bo/")</f>
        <v>http://www.autonomias.gob.bo/</v>
      </c>
      <c r="H17" s="7" t="s">
        <v>65</v>
      </c>
    </row>
    <row r="18">
      <c r="A18" s="4">
        <v>52.0</v>
      </c>
      <c r="B18" s="5" t="s">
        <v>66</v>
      </c>
      <c r="C18" s="6" t="s">
        <v>67</v>
      </c>
      <c r="D18" s="6">
        <v>2202628.0</v>
      </c>
      <c r="E18" s="7" t="s">
        <v>68</v>
      </c>
      <c r="F18" s="9" t="str">
        <f>HYPERLINK("mailto:despacho@minculturas.gob.bo","despacho@minculturas.gob.bo")</f>
        <v>despacho@minculturas.gob.bo</v>
      </c>
      <c r="G18" s="9" t="str">
        <f>HYPERLINK("http://www.minculturas.gob.bo/","http://www.minculturas.gob.bo/")</f>
        <v>http://www.minculturas.gob.bo/</v>
      </c>
      <c r="H18" s="7" t="s">
        <v>69</v>
      </c>
    </row>
    <row r="19">
      <c r="A19" s="4">
        <v>66.0</v>
      </c>
      <c r="B19" s="5" t="s">
        <v>70</v>
      </c>
      <c r="C19" s="6">
        <v>2189000.0</v>
      </c>
      <c r="D19" s="6">
        <v>2189000.0</v>
      </c>
      <c r="E19" s="7" t="s">
        <v>71</v>
      </c>
      <c r="F19" s="7" t="s">
        <v>72</v>
      </c>
      <c r="G19" s="9" t="str">
        <f>HYPERLINK("http://www.planificacion.gob.bo/","http://www.planificacion.gob.bo/")</f>
        <v>http://www.planificacion.gob.bo/</v>
      </c>
      <c r="H19" s="7" t="s">
        <v>73</v>
      </c>
    </row>
    <row r="20">
      <c r="A20" s="4">
        <v>70.0</v>
      </c>
      <c r="B20" s="5" t="s">
        <v>74</v>
      </c>
      <c r="C20" s="6">
        <v>2408606.0</v>
      </c>
      <c r="D20" s="6">
        <v>2408606.0</v>
      </c>
      <c r="E20" s="7" t="s">
        <v>75</v>
      </c>
      <c r="F20" s="8"/>
      <c r="G20" s="9" t="str">
        <f>HYPERLINK("http://www.mintrabajo.gob.bo/","http://www.mintrabajo.gob.bo/")</f>
        <v>http://www.mintrabajo.gob.bo/</v>
      </c>
      <c r="H20" s="7" t="s">
        <v>76</v>
      </c>
    </row>
    <row r="21">
      <c r="A21" s="4">
        <v>76.0</v>
      </c>
      <c r="B21" s="5" t="s">
        <v>77</v>
      </c>
      <c r="C21" s="6" t="s">
        <v>78</v>
      </c>
      <c r="D21" s="6">
        <v>2391241.0</v>
      </c>
      <c r="E21" s="7" t="s">
        <v>79</v>
      </c>
      <c r="F21" s="9" t="str">
        <f>HYPERLINK("mailto:mineria@mineria.gob.bo","mineria@mineria.gob.bo")</f>
        <v>mineria@mineria.gob.bo</v>
      </c>
      <c r="G21" s="9" t="str">
        <f>HYPERLINK("http://www.mineria.gob.bo/","http://www.mineria.gob.bo/")</f>
        <v>http://www.mineria.gob.bo/</v>
      </c>
      <c r="H21" s="7" t="s">
        <v>80</v>
      </c>
    </row>
    <row r="22">
      <c r="A22" s="4">
        <v>78.0</v>
      </c>
      <c r="B22" s="5" t="s">
        <v>81</v>
      </c>
      <c r="C22" s="6" t="s">
        <v>82</v>
      </c>
      <c r="D22" s="6">
        <v>2141307.0</v>
      </c>
      <c r="E22" s="7" t="s">
        <v>83</v>
      </c>
      <c r="F22" s="9" t="str">
        <f>HYPERLINK("mailto:info@hidrocarburos.gob.bo","info@hidrocarburos.gob.bo")</f>
        <v>info@hidrocarburos.gob.bo</v>
      </c>
      <c r="G22" s="9" t="str">
        <f>HYPERLINK("http://www2.hidrocarburos.gob.bo/","http://www2.hidrocarburos.gob.bo/")</f>
        <v>http://www2.hidrocarburos.gob.bo/</v>
      </c>
      <c r="H22" s="7" t="s">
        <v>84</v>
      </c>
    </row>
    <row r="23">
      <c r="A23" s="4">
        <v>81.0</v>
      </c>
      <c r="B23" s="5" t="s">
        <v>85</v>
      </c>
      <c r="C23" s="6" t="s">
        <v>86</v>
      </c>
      <c r="D23" s="6">
        <v>2156604.0</v>
      </c>
      <c r="E23" s="7" t="s">
        <v>87</v>
      </c>
      <c r="F23" s="9" t="str">
        <f>HYPERLINK("mailto:oopp@oopp.gob.bo","oopp@oopp.gob.bo")</f>
        <v>oopp@oopp.gob.bo</v>
      </c>
      <c r="G23" s="9" t="str">
        <f>HYPERLINK("https://www.oopp.gob.bo/","https://www.oopp.gob.bo/")</f>
        <v>https://www.oopp.gob.bo/</v>
      </c>
      <c r="H23" s="7" t="s">
        <v>88</v>
      </c>
    </row>
    <row r="24">
      <c r="A24" s="4">
        <v>86.0</v>
      </c>
      <c r="B24" s="5" t="s">
        <v>89</v>
      </c>
      <c r="C24" s="6" t="s">
        <v>90</v>
      </c>
      <c r="D24" s="6">
        <v>2115571.0</v>
      </c>
      <c r="E24" s="7" t="s">
        <v>91</v>
      </c>
      <c r="F24" s="9" t="str">
        <f>HYPERLINK("mailto:mmaya@mmaya.gob.bo","mmaya@mmaya.gob.bo")</f>
        <v>mmaya@mmaya.gob.bo</v>
      </c>
      <c r="G24" s="9" t="str">
        <f>HYPERLINK("http://www.mmaya.gob.bo/","http://www.mmaya.gob.bo/")</f>
        <v>http://www.mmaya.gob.bo/</v>
      </c>
      <c r="H24" s="7" t="s">
        <v>92</v>
      </c>
    </row>
    <row r="25">
      <c r="A25" s="4">
        <v>87.0</v>
      </c>
      <c r="B25" s="5" t="s">
        <v>93</v>
      </c>
      <c r="C25" s="6" t="s">
        <v>94</v>
      </c>
      <c r="D25" s="6">
        <v>2200509.0</v>
      </c>
      <c r="E25" s="7" t="s">
        <v>95</v>
      </c>
      <c r="F25" s="9" t="str">
        <f>HYPERLINK("mailto:comunicacion@comunicacion.gob.bo","comunicacion@comunicacion.gob.bo")</f>
        <v>comunicacion@comunicacion.gob.bo</v>
      </c>
      <c r="G25" s="9" t="str">
        <f>HYPERLINK("http://www.comunicacion.gob.bo/","http://www.comunicacion.gob.bo/")</f>
        <v>http://www.comunicacion.gob.bo/</v>
      </c>
      <c r="H25" s="7" t="s">
        <v>96</v>
      </c>
    </row>
    <row r="26">
      <c r="A26" s="4">
        <v>95.0</v>
      </c>
      <c r="B26" s="5" t="s">
        <v>97</v>
      </c>
      <c r="C26" s="6">
        <v>2912589.0</v>
      </c>
      <c r="D26" s="8"/>
      <c r="E26" s="7" t="s">
        <v>98</v>
      </c>
      <c r="F26" s="8"/>
      <c r="G26" s="8"/>
      <c r="H26" s="8"/>
    </row>
    <row r="27">
      <c r="A27" s="4">
        <v>99.0</v>
      </c>
      <c r="B27" s="5" t="s">
        <v>99</v>
      </c>
      <c r="C27" s="6" t="s">
        <v>100</v>
      </c>
      <c r="D27" s="8"/>
      <c r="E27" s="7" t="s">
        <v>101</v>
      </c>
      <c r="F27" s="9" t="str">
        <f>HYPERLINK("mailto:ministro_web@economiayfinanzas.gob.bo","ministro_web@economiayfinanzas.gob.bo")</f>
        <v>ministro_web@economiayfinanzas.gob.bo</v>
      </c>
      <c r="G27" s="9" t="str">
        <f>HYPERLINK("http://www.economiayfinanzas.gob.bo/","http://www.economiayfinanzas.gob.bo/")</f>
        <v>http://www.economiayfinanzas.gob.bo/</v>
      </c>
      <c r="H27" s="8"/>
    </row>
    <row r="28">
      <c r="A28" s="4">
        <v>1.0000001E7</v>
      </c>
      <c r="B28" s="5" t="s">
        <v>102</v>
      </c>
      <c r="C28" s="6" t="s">
        <v>103</v>
      </c>
      <c r="D28" s="6">
        <v>2407730.0</v>
      </c>
      <c r="E28" s="7" t="s">
        <v>104</v>
      </c>
      <c r="F28" s="7" t="s">
        <v>105</v>
      </c>
      <c r="G28" s="9" t="str">
        <f>HYPERLINK("http://www.ribb.gob.bo/","http://www.ribb.gob.bo")</f>
        <v>http://www.ribb.gob.bo</v>
      </c>
      <c r="H28" s="8"/>
    </row>
    <row r="29">
      <c r="A29" s="4">
        <v>1.0000002E7</v>
      </c>
      <c r="B29" s="5" t="s">
        <v>106</v>
      </c>
      <c r="C29" s="6" t="s">
        <v>107</v>
      </c>
      <c r="D29" s="6">
        <v>2147937.0</v>
      </c>
      <c r="E29" s="7" t="s">
        <v>108</v>
      </c>
      <c r="F29" s="9" t="str">
        <f>HYPERLINK("mailto:gacetaoficialdebolivia@presidencia.gob.bo","gacetaoficialdebolivia@presidencia.gob.bo")</f>
        <v>gacetaoficialdebolivia@presidencia.gob.bo</v>
      </c>
      <c r="G29" s="9" t="str">
        <f>HYPERLINK("http://www.gacetaoficialdebolivia.gob.bo/","http://www.gacetaoficialdebolivia.gob.bo/")</f>
        <v>http://www.gacetaoficialdebolivia.gob.bo/</v>
      </c>
      <c r="H29" s="11" t="str">
        <f>HYPERLINK("https://twitter.com/GacetOf_Bolivia","@GacetOf_Bolivia")</f>
        <v>@GacetOf_Bolivia</v>
      </c>
    </row>
    <row r="30">
      <c r="A30" s="4">
        <v>1.0000003E7</v>
      </c>
      <c r="B30" s="5" t="s">
        <v>109</v>
      </c>
      <c r="C30" s="6" t="s">
        <v>110</v>
      </c>
      <c r="D30" s="6">
        <v>2146785.0</v>
      </c>
      <c r="E30" s="7" t="s">
        <v>111</v>
      </c>
      <c r="F30" s="9" t="str">
        <f>HYPERLINK("mailto:info@upre.gob.bo","info@upre.gob.bo")</f>
        <v>info@upre.gob.bo</v>
      </c>
      <c r="G30" s="9" t="str">
        <f>HYPERLINK("http://www.upre.gob.bo/","http://www.upre.gob.bo/")</f>
        <v>http://www.upre.gob.bo/</v>
      </c>
      <c r="H30" s="8"/>
    </row>
    <row r="31">
      <c r="A31" s="4">
        <v>1.0000004E7</v>
      </c>
      <c r="B31" s="5" t="s">
        <v>112</v>
      </c>
      <c r="C31" s="6">
        <v>2158701.0</v>
      </c>
      <c r="D31" s="6">
        <v>2444034.0</v>
      </c>
      <c r="E31" s="7" t="s">
        <v>113</v>
      </c>
      <c r="F31" s="9" t="str">
        <f>HYPERLINK("mailto:correo@presidencia.gob.bo","fnse@presidencia.gob.bo")</f>
        <v>fnse@presidencia.gob.bo</v>
      </c>
      <c r="G31" s="9" t="str">
        <f>HYPERLINK("http://fnse.presidencia.gob.bo/","http://fnse.presidencia.gob.bo/")</f>
        <v>http://fnse.presidencia.gob.bo/</v>
      </c>
      <c r="H31" s="8"/>
    </row>
    <row r="32">
      <c r="A32" s="4">
        <v>1.0000005E7</v>
      </c>
      <c r="B32" s="5" t="s">
        <v>114</v>
      </c>
      <c r="C32" s="6">
        <v>2142000.0</v>
      </c>
      <c r="D32" s="6">
        <v>2223089.0</v>
      </c>
      <c r="E32" s="7" t="s">
        <v>115</v>
      </c>
      <c r="F32" s="9" t="str">
        <f>HYPERLINK("mailto:info@senape.gob.bo","info@senape.gob.bo")</f>
        <v>info@senape.gob.bo</v>
      </c>
      <c r="G32" s="9" t="str">
        <f>HYPERLINK("http://www.senape.gob.bo/","http://www.senape.gob.bo/")</f>
        <v>http://www.senape.gob.bo/</v>
      </c>
      <c r="H32" s="8"/>
    </row>
    <row r="33">
      <c r="A33" s="4">
        <v>1.0000006E7</v>
      </c>
      <c r="B33" s="5" t="s">
        <v>116</v>
      </c>
      <c r="C33" s="6" t="s">
        <v>117</v>
      </c>
      <c r="D33" s="6">
        <v>2410786.0</v>
      </c>
      <c r="E33" s="7" t="s">
        <v>118</v>
      </c>
      <c r="F33" s="9" t="str">
        <f>HYPERLINK("mailto:webmaster@senasir.gob.bo","webmaster@senasir.gob.bo")</f>
        <v>webmaster@senasir.gob.bo</v>
      </c>
      <c r="G33" s="9" t="str">
        <f>HYPERLINK("http://www.senasir.gob.bo/","http://www.senasir.gob.bo/")</f>
        <v>http://www.senasir.gob.bo/</v>
      </c>
      <c r="H33" s="8"/>
    </row>
    <row r="34">
      <c r="A34" s="4">
        <v>1.0000007E7</v>
      </c>
      <c r="B34" s="5" t="s">
        <v>119</v>
      </c>
      <c r="C34" s="6">
        <v>2782223.0</v>
      </c>
      <c r="D34" s="8"/>
      <c r="E34" s="7" t="s">
        <v>120</v>
      </c>
      <c r="F34" s="8"/>
      <c r="G34" s="9" t="str">
        <f>HYPERLINK("http://www.economiayfinanzas.gob.bo/","http://www.economiayfinanzas.gob.bo/")</f>
        <v>http://www.economiayfinanzas.gob.bo/</v>
      </c>
      <c r="H34" s="8"/>
    </row>
    <row r="35">
      <c r="A35" s="4">
        <v>1.0000008E7</v>
      </c>
      <c r="B35" s="5" t="s">
        <v>121</v>
      </c>
      <c r="C35" s="6" t="s">
        <v>122</v>
      </c>
      <c r="D35" s="6">
        <v>2115700.0</v>
      </c>
      <c r="E35" s="7" t="s">
        <v>123</v>
      </c>
      <c r="F35" s="9" t="str">
        <f>HYPERLINK("mailto:senapi@senapi.gob.bo","senapi@senapi.gob.bo")</f>
        <v>senapi@senapi.gob.bo</v>
      </c>
      <c r="G35" s="12" t="str">
        <f>HYPERLINK("http://www.senapi.gob.bo/","http://www.senapi.gob.bo/")</f>
        <v>http://www.senapi.gob.bo/</v>
      </c>
      <c r="H35" s="7" t="s">
        <v>124</v>
      </c>
    </row>
    <row r="36">
      <c r="A36" s="4">
        <v>1.0000009E7</v>
      </c>
      <c r="B36" s="5" t="s">
        <v>125</v>
      </c>
      <c r="C36" s="6" t="s">
        <v>126</v>
      </c>
      <c r="D36" s="8"/>
      <c r="E36" s="7" t="s">
        <v>127</v>
      </c>
      <c r="F36" s="7" t="s">
        <v>128</v>
      </c>
      <c r="G36" s="9" t="str">
        <f>HYPERLINK("http://www.ibmetro.gob.bo/web/","http://www.ibmetro.gob.bo/web/")</f>
        <v>http://www.ibmetro.gob.bo/web/</v>
      </c>
      <c r="H36" s="9" t="str">
        <f>HYPERLINK("https://twitter.com/IbmetroBolivia","@IbmetroBolivia")</f>
        <v>@IbmetroBolivia</v>
      </c>
    </row>
    <row r="37">
      <c r="A37" s="4">
        <v>1.000001E7</v>
      </c>
      <c r="B37" s="5" t="s">
        <v>129</v>
      </c>
      <c r="C37" s="6">
        <v>2113621.0</v>
      </c>
      <c r="D37" s="6">
        <v>2372055.0</v>
      </c>
      <c r="E37" s="7" t="s">
        <v>130</v>
      </c>
      <c r="F37" s="9" t="str">
        <f>HYPERLINK("mailto:contacto@senavex.gob.bo","contacto@senavex.gob.bo")</f>
        <v>contacto@senavex.gob.bo</v>
      </c>
      <c r="G37" s="9" t="str">
        <f>HYPERLINK("http://www.senavex.gob.bo/","http://www.senavex.gob.bo/")</f>
        <v>http://www.senavex.gob.bo/</v>
      </c>
      <c r="H37" s="9" t="str">
        <f>HYPERLINK("https://twitter.com/SenavexBolivia","@SenavexBolivia")</f>
        <v>@SenavexBolivia</v>
      </c>
    </row>
    <row r="38">
      <c r="A38" s="4">
        <v>1.0000011E7</v>
      </c>
      <c r="B38" s="5" t="s">
        <v>131</v>
      </c>
      <c r="C38" s="6" t="s">
        <v>132</v>
      </c>
      <c r="D38" s="8"/>
      <c r="E38" s="7" t="s">
        <v>133</v>
      </c>
      <c r="F38" s="9" t="str">
        <f>HYPERLINK("mailto:probolivia@probolivia.gob.bo","probolivia@probolivia.gob.bo")</f>
        <v>probolivia@probolivia.gob.bo</v>
      </c>
      <c r="G38" s="9" t="str">
        <f>HYPERLINK("http://www.probolivia.gob.bo/","http://www.probolivia.gob.bo/")</f>
        <v>http://www.probolivia.gob.bo/</v>
      </c>
      <c r="H38" s="9" t="str">
        <f>HYPERLINK("https://twitter.com/ProBoliviaGob","@ProBoliviaGob")</f>
        <v>@ProBoliviaGob</v>
      </c>
    </row>
    <row r="39">
      <c r="A39" s="4">
        <v>1.0000012E7</v>
      </c>
      <c r="B39" s="5" t="s">
        <v>134</v>
      </c>
      <c r="C39" s="6">
        <v>2336886.0</v>
      </c>
      <c r="D39" s="6">
        <v>2336996.0</v>
      </c>
      <c r="E39" s="7" t="s">
        <v>135</v>
      </c>
      <c r="F39" s="9" t="str">
        <f>HYPERLINK("mailto:contacto@promueve.gob.bo","contacto@promueve.gob.bo")</f>
        <v>contacto@promueve.gob.bo</v>
      </c>
      <c r="G39" s="9" t="str">
        <f>HYPERLINK("http://www.promueve.gob.bo/","http://www.promueve.gob.bo/")</f>
        <v>http://www.promueve.gob.bo/</v>
      </c>
      <c r="H39" s="9" t="str">
        <f>HYPERLINK("https://twitter.com/PromueveB","@PromueveB")</f>
        <v>@PromueveB</v>
      </c>
    </row>
    <row r="40">
      <c r="A40" s="4">
        <v>1.0000013E7</v>
      </c>
      <c r="B40" s="5" t="s">
        <v>136</v>
      </c>
      <c r="C40" s="6" t="s">
        <v>137</v>
      </c>
      <c r="D40" s="6">
        <v>2430070.0</v>
      </c>
      <c r="E40" s="7" t="s">
        <v>138</v>
      </c>
      <c r="F40" s="9" t="str">
        <f>HYPERLINK("mailto:info@inases.gob.bo","info@inases.gob.bo")</f>
        <v>info@inases.gob.bo</v>
      </c>
      <c r="G40" s="9" t="str">
        <f>HYPERLINK("http://inases.gob.bo/","http://inases.gob.bo/")</f>
        <v>http://inases.gob.bo/</v>
      </c>
      <c r="H40" s="8"/>
    </row>
    <row r="41">
      <c r="A41" s="4">
        <v>1.0000014E7</v>
      </c>
      <c r="B41" s="5" t="s">
        <v>139</v>
      </c>
      <c r="C41" s="6" t="s">
        <v>140</v>
      </c>
      <c r="D41" s="6" t="s">
        <v>141</v>
      </c>
      <c r="E41" s="7" t="s">
        <v>142</v>
      </c>
      <c r="F41" s="8"/>
      <c r="G41" s="9" t="str">
        <f t="shared" ref="G41:G43" si="1">HYPERLINK("https://www.minsalud.gob.bo/","https://www.minsalud.gob.bo")</f>
        <v>https://www.minsalud.gob.bo</v>
      </c>
      <c r="H41" s="8"/>
    </row>
    <row r="42">
      <c r="A42" s="4">
        <v>1.0000015E7</v>
      </c>
      <c r="B42" s="5" t="s">
        <v>143</v>
      </c>
      <c r="C42" s="6" t="s">
        <v>144</v>
      </c>
      <c r="D42" s="6">
        <v>2228254.0</v>
      </c>
      <c r="E42" s="7" t="s">
        <v>145</v>
      </c>
      <c r="F42" s="9" t="str">
        <f>HYPERLINK("mailto:inlasabolivia@gmail.com","inlasabolivia@gmail.com")</f>
        <v>inlasabolivia@gmail.com</v>
      </c>
      <c r="G42" s="9" t="str">
        <f t="shared" si="1"/>
        <v>https://www.minsalud.gob.bo</v>
      </c>
      <c r="H42" s="9" t="str">
        <f>HYPERLINK("https://twitter.com/INLASABOLIVIA","@INLASABOLIVIA")</f>
        <v>@INLASABOLIVIA</v>
      </c>
    </row>
    <row r="43">
      <c r="A43" s="4">
        <v>1.0000016E7</v>
      </c>
      <c r="B43" s="5" t="s">
        <v>146</v>
      </c>
      <c r="C43" s="13">
        <v>2440540.0</v>
      </c>
      <c r="D43" s="14"/>
      <c r="E43" s="15" t="s">
        <v>147</v>
      </c>
      <c r="F43" s="14"/>
      <c r="G43" s="16" t="str">
        <f t="shared" si="1"/>
        <v>https://www.minsalud.gob.bo</v>
      </c>
      <c r="H43" s="14"/>
    </row>
    <row r="44">
      <c r="A44" s="4">
        <v>1.0000017E7</v>
      </c>
      <c r="B44" s="17" t="s">
        <v>148</v>
      </c>
      <c r="C44" s="18"/>
      <c r="D44" s="18"/>
      <c r="E44" s="18"/>
      <c r="F44" s="18"/>
      <c r="G44" s="18"/>
      <c r="H44" s="18"/>
    </row>
    <row r="45">
      <c r="A45" s="4">
        <v>1.0000026E7</v>
      </c>
      <c r="B45" s="5" t="s">
        <v>149</v>
      </c>
      <c r="C45" s="6" t="s">
        <v>150</v>
      </c>
      <c r="D45" s="6">
        <v>2426304.0</v>
      </c>
      <c r="E45" s="7" t="s">
        <v>151</v>
      </c>
      <c r="F45" s="7" t="s">
        <v>152</v>
      </c>
      <c r="G45" s="9" t="str">
        <f>HYPERLINK("http://www.sernap.gob.bo/","http://www.sernap.gob.bo/")</f>
        <v>http://www.sernap.gob.bo/</v>
      </c>
      <c r="H45" s="9" t="str">
        <f>HYPERLINK("https://twitter.com/SERNAPBOLIVIA","@SERNAPBOLIVIA")</f>
        <v>@SERNAPBOLIVIA</v>
      </c>
    </row>
    <row r="46">
      <c r="A46" s="4">
        <v>1.0000027E7</v>
      </c>
      <c r="B46" s="5" t="s">
        <v>153</v>
      </c>
      <c r="C46" s="6">
        <v>2334269.0</v>
      </c>
      <c r="D46" s="8"/>
      <c r="E46" s="7" t="s">
        <v>91</v>
      </c>
      <c r="F46" s="9" t="str">
        <f>HYPERLINK("mailto:mmaya@mmaya.gob.bo","mmaya@mmaya.gob.bo")</f>
        <v>mmaya@mmaya.gob.bo</v>
      </c>
      <c r="G46" s="9" t="str">
        <f>HYPERLINK("http://www.mmaya.gob.bo/","http://www.mmaya.gob.bo/")</f>
        <v>http://www.mmaya.gob.bo/</v>
      </c>
      <c r="H46" s="7" t="s">
        <v>92</v>
      </c>
    </row>
    <row r="47">
      <c r="A47" s="4">
        <v>1.0000018E7</v>
      </c>
      <c r="B47" s="5" t="s">
        <v>154</v>
      </c>
      <c r="C47" s="6" t="s">
        <v>155</v>
      </c>
      <c r="D47" s="6" t="s">
        <v>155</v>
      </c>
      <c r="E47" s="7" t="s">
        <v>156</v>
      </c>
      <c r="F47" s="9" t="str">
        <f>HYPERLINK("mailto:info@senasag.gob.bo","info@senasag.gob.bo")</f>
        <v>info@senasag.gob.bo</v>
      </c>
      <c r="G47" s="9" t="str">
        <f>HYPERLINK("http://www.senasag.gob.bo/","http://www.senasag.gob.bo/")</f>
        <v>http://www.senasag.gob.bo/</v>
      </c>
      <c r="H47" s="8"/>
    </row>
    <row r="48">
      <c r="A48" s="4">
        <v>1.0000019E7</v>
      </c>
      <c r="B48" s="5" t="s">
        <v>157</v>
      </c>
      <c r="C48" s="6" t="s">
        <v>158</v>
      </c>
      <c r="D48" s="6">
        <v>2788580.0</v>
      </c>
      <c r="E48" s="7" t="s">
        <v>159</v>
      </c>
      <c r="F48" s="9" t="str">
        <f>HYPERLINK("mailto:soporte@fonadal.gob.bo","soporte@fonadal.gob.bo")</f>
        <v>soporte@fonadal.gob.bo</v>
      </c>
      <c r="G48" s="9" t="str">
        <f>HYPERLINK("http://www.fonadal.gob.bo/","http://www.fonadal.gob.bo/")</f>
        <v>http://www.fonadal.gob.bo/</v>
      </c>
      <c r="H48" s="11" t="str">
        <f>HYPERLINK("https://twitter.com/fonadal_bolivia","@fonadal_bolivia")</f>
        <v>@fonadal_bolivia</v>
      </c>
    </row>
    <row r="49">
      <c r="A49" s="4">
        <v>1.000002E7</v>
      </c>
      <c r="B49" s="5" t="s">
        <v>160</v>
      </c>
      <c r="C49" s="6">
        <v>2914704.0</v>
      </c>
      <c r="D49" s="8"/>
      <c r="E49" s="7" t="s">
        <v>161</v>
      </c>
      <c r="F49" s="8"/>
      <c r="G49" s="8"/>
      <c r="H49" s="8"/>
    </row>
    <row r="50">
      <c r="A50" s="4">
        <v>1.0000021E7</v>
      </c>
      <c r="B50" s="5" t="s">
        <v>162</v>
      </c>
      <c r="C50" s="6" t="s">
        <v>163</v>
      </c>
      <c r="D50" s="8"/>
      <c r="E50" s="7" t="s">
        <v>164</v>
      </c>
      <c r="F50" s="8"/>
      <c r="G50" s="8"/>
      <c r="H50" s="8"/>
    </row>
    <row r="51">
      <c r="A51" s="4">
        <v>1.0000023E7</v>
      </c>
      <c r="B51" s="5" t="s">
        <v>165</v>
      </c>
      <c r="C51" s="6">
        <v>2112570.0</v>
      </c>
      <c r="D51" s="8"/>
      <c r="E51" s="7" t="s">
        <v>166</v>
      </c>
      <c r="F51" s="8"/>
      <c r="G51" s="8"/>
      <c r="H51" s="8"/>
    </row>
    <row r="52">
      <c r="A52" s="4">
        <v>1.0000025E7</v>
      </c>
      <c r="B52" s="5" t="s">
        <v>167</v>
      </c>
      <c r="C52" s="6">
        <v>2367085.0</v>
      </c>
      <c r="D52" s="6">
        <v>2318099.0</v>
      </c>
      <c r="E52" s="7" t="s">
        <v>168</v>
      </c>
      <c r="F52" s="9" t="str">
        <f>HYPERLINK("mailto:cclp@cclp.gob.bo","cclp@cclp.gob.bo")</f>
        <v>cclp@cclp.gob.bo</v>
      </c>
      <c r="G52" s="9" t="str">
        <f>HYPERLINK("http://www.cclp.gob.bo/","http://www.cclp.gob.bo/")</f>
        <v>http://www.cclp.gob.bo/</v>
      </c>
      <c r="H52" s="11" t="str">
        <f>HYPERLINK("https://twitter.com/cclplapaz","@cclplapaz")</f>
        <v>@cclplapaz</v>
      </c>
    </row>
    <row r="53">
      <c r="A53" s="4">
        <v>1.0000024E7</v>
      </c>
      <c r="B53" s="5" t="s">
        <v>169</v>
      </c>
      <c r="C53" s="6">
        <v>2146398.0</v>
      </c>
      <c r="D53" s="8"/>
      <c r="E53" s="7" t="s">
        <v>170</v>
      </c>
      <c r="F53" s="8"/>
      <c r="G53" s="9" t="str">
        <f>HYPERLINK("http://www.eecgnv.gob.bo/","http://www.eecgnv.gob.bo/")</f>
        <v>http://www.eecgnv.gob.bo/</v>
      </c>
      <c r="H53" s="11" t="str">
        <f>HYPERLINK("https://twitter.com/eecgnv","@eecgnv")</f>
        <v>@eecgnv</v>
      </c>
    </row>
    <row r="54">
      <c r="A54" s="4">
        <v>66.0</v>
      </c>
      <c r="B54" s="5" t="s">
        <v>171</v>
      </c>
      <c r="C54" s="6" t="s">
        <v>172</v>
      </c>
      <c r="D54" s="8"/>
      <c r="E54" s="7" t="s">
        <v>173</v>
      </c>
      <c r="F54" s="9" t="str">
        <f>HYPERLINK("mailto:tribunalsupremo@organojudicial.gob.bo","tribunalsupremo@organojudicial.gob.bo")</f>
        <v>tribunalsupremo@organojudicial.gob.bo</v>
      </c>
      <c r="G54" s="9" t="str">
        <f>HYPERLINK("http://tsj.bo/","http://tsj.bo/")</f>
        <v>http://tsj.bo/</v>
      </c>
      <c r="H54" s="8"/>
    </row>
    <row r="55">
      <c r="A55" s="4">
        <v>61.0</v>
      </c>
      <c r="B55" s="5" t="s">
        <v>174</v>
      </c>
      <c r="C55" s="6" t="s">
        <v>175</v>
      </c>
      <c r="D55" s="6" t="s">
        <v>176</v>
      </c>
      <c r="E55" s="7" t="s">
        <v>177</v>
      </c>
      <c r="F55" s="9" t="str">
        <f>HYPERLINK("mailto:tcp@tcpbolivia.bo","tcp@tcpbolivia.bo")</f>
        <v>tcp@tcpbolivia.bo</v>
      </c>
      <c r="G55" s="9" t="str">
        <f>HYPERLINK("http://www.tcpbolivia.bo/tcp/","http://www.tcpbolivia.bo/tcp/")</f>
        <v>http://www.tcpbolivia.bo/tcp/</v>
      </c>
      <c r="H55" s="8"/>
    </row>
    <row r="56">
      <c r="A56" s="4">
        <v>670.0</v>
      </c>
      <c r="B56" s="5" t="s">
        <v>178</v>
      </c>
      <c r="C56" s="6" t="s">
        <v>179</v>
      </c>
      <c r="D56" s="6">
        <v>2416710.0</v>
      </c>
      <c r="E56" s="7" t="s">
        <v>180</v>
      </c>
      <c r="F56" s="8"/>
      <c r="G56" s="9" t="str">
        <f>HYPERLINK("http://www.oep.org.bo/","http://www.oep.org.bo/")</f>
        <v>http://www.oep.org.bo/</v>
      </c>
      <c r="H56" s="9" t="str">
        <f>HYPERLINK("https://twitter.com/TSEBolivia","@TSEBolivia")</f>
        <v>@TSEBolivia</v>
      </c>
    </row>
    <row r="57">
      <c r="A57" s="4">
        <v>680.0</v>
      </c>
      <c r="B57" s="5" t="s">
        <v>181</v>
      </c>
      <c r="C57" s="6">
        <v>2177400.0</v>
      </c>
      <c r="D57" s="8"/>
      <c r="E57" s="7" t="s">
        <v>182</v>
      </c>
      <c r="F57" s="8"/>
      <c r="G57" s="9" t="str">
        <f>HYPERLINK("http://www.contraloria.gob.bo/portal/","http://www.contraloria.gob.bo/portal/")</f>
        <v>http://www.contraloria.gob.bo/portal/</v>
      </c>
      <c r="H57" s="8"/>
    </row>
    <row r="58">
      <c r="A58" s="4">
        <v>681.0</v>
      </c>
      <c r="B58" s="5" t="s">
        <v>183</v>
      </c>
      <c r="C58" s="6" t="s">
        <v>184</v>
      </c>
      <c r="D58" s="8"/>
      <c r="E58" s="7" t="s">
        <v>185</v>
      </c>
      <c r="F58" s="8"/>
      <c r="G58" s="9" t="str">
        <f>HYPERLINK("http://www.fiscalia.gob.bo/","http://www.fiscalia.gob.bo/")</f>
        <v>http://www.fiscalia.gob.bo/</v>
      </c>
      <c r="H58" s="11" t="str">
        <f>HYPERLINK("https://twitter.com/fge_bolivia","@fge_bolivia")</f>
        <v>@fge_bolivia</v>
      </c>
    </row>
    <row r="59">
      <c r="A59" s="4">
        <v>682.0</v>
      </c>
      <c r="B59" s="5" t="s">
        <v>186</v>
      </c>
      <c r="C59" s="6" t="s">
        <v>187</v>
      </c>
      <c r="D59" s="6">
        <v>2113538.0</v>
      </c>
      <c r="E59" s="7" t="s">
        <v>188</v>
      </c>
      <c r="F59" s="8"/>
      <c r="G59" s="9" t="str">
        <f>HYPERLINK("http://www.defensoria.gob.bo/","http://www.defensoria.gob.bo/")</f>
        <v>http://www.defensoria.gob.bo/</v>
      </c>
      <c r="H59" s="9" t="str">
        <f>HYPERLINK("https://twitter.com/DPBolivia","@DPBolivia")</f>
        <v>@DPBolivia</v>
      </c>
    </row>
    <row r="60">
      <c r="A60" s="4">
        <v>683.0</v>
      </c>
      <c r="B60" s="5" t="s">
        <v>189</v>
      </c>
      <c r="C60" s="6" t="s">
        <v>190</v>
      </c>
      <c r="D60" s="6">
        <v>2118456.0</v>
      </c>
      <c r="E60" s="7" t="s">
        <v>191</v>
      </c>
      <c r="F60" s="8"/>
      <c r="G60" s="9" t="str">
        <f>HYPERLINK("http://www.procuraduria.gob.bo/index.php/en/","http://www.procuraduria.gob.bo/index.php/en/")</f>
        <v>http://www.procuraduria.gob.bo/index.php/en/</v>
      </c>
      <c r="H60" s="9" t="str">
        <f>HYPERLINK("https://twitter.com/ProcuraduriaB","@ProcuraduriaB")</f>
        <v>@ProcuraduriaB</v>
      </c>
    </row>
    <row r="61">
      <c r="A61" s="4">
        <v>119.0</v>
      </c>
      <c r="B61" s="5" t="s">
        <v>192</v>
      </c>
      <c r="C61" s="6" t="s">
        <v>193</v>
      </c>
      <c r="D61" s="6">
        <v>2200740.0</v>
      </c>
      <c r="E61" s="7" t="s">
        <v>194</v>
      </c>
      <c r="F61" s="8"/>
      <c r="G61" s="9" t="str">
        <f>HYPERLINK("https://adsib.gob.bo/","https://adsib.gob.bo/")</f>
        <v>https://adsib.gob.bo/</v>
      </c>
      <c r="H61" s="9" t="str">
        <f>HYPERLINK("https://twitter.com/ADSIB1","@ADSIB1")</f>
        <v>@ADSIB1</v>
      </c>
    </row>
    <row r="62">
      <c r="A62" s="4">
        <v>197.0</v>
      </c>
      <c r="B62" s="5" t="s">
        <v>195</v>
      </c>
      <c r="C62" s="6" t="s">
        <v>196</v>
      </c>
      <c r="D62" s="6">
        <v>2141719.0</v>
      </c>
      <c r="E62" s="7" t="s">
        <v>197</v>
      </c>
      <c r="F62" s="8"/>
      <c r="G62" s="9" t="str">
        <f t="shared" ref="G62:G63" si="2">HYPERLINK("http://www.diremar.gob.bo/","http://www.diremar.gob.bo/")</f>
        <v>http://www.diremar.gob.bo/</v>
      </c>
      <c r="H62" s="9" t="str">
        <f t="shared" ref="H62:H63" si="3">HYPERLINK("https://twitter.com/BoliviayLaHaya","@BoliviayLaHaya")</f>
        <v>@BoliviayLaHaya</v>
      </c>
    </row>
    <row r="63">
      <c r="A63" s="4">
        <v>377.0</v>
      </c>
      <c r="B63" s="5" t="s">
        <v>198</v>
      </c>
      <c r="C63" s="6" t="s">
        <v>196</v>
      </c>
      <c r="D63" s="6">
        <v>2141719.0</v>
      </c>
      <c r="E63" s="7" t="s">
        <v>197</v>
      </c>
      <c r="F63" s="8"/>
      <c r="G63" s="9" t="str">
        <f t="shared" si="2"/>
        <v>http://www.diremar.gob.bo/</v>
      </c>
      <c r="H63" s="9" t="str">
        <f t="shared" si="3"/>
        <v>@BoliviayLaHaya</v>
      </c>
    </row>
    <row r="64">
      <c r="A64" s="4">
        <v>340.0</v>
      </c>
      <c r="B64" s="5" t="s">
        <v>199</v>
      </c>
      <c r="C64" s="6" t="s">
        <v>200</v>
      </c>
      <c r="D64" s="6" t="s">
        <v>201</v>
      </c>
      <c r="E64" s="7" t="s">
        <v>202</v>
      </c>
      <c r="F64" s="8"/>
      <c r="G64" s="9" t="str">
        <f>HYPERLINK("https://segip.gob.bo/","https://segip.gob.bo/")</f>
        <v>https://segip.gob.bo/</v>
      </c>
      <c r="H64" s="9" t="str">
        <f>HYPERLINK("https://twitter.com/BoliviaSegip","@BoliviaSegip")</f>
        <v>@BoliviaSegip</v>
      </c>
    </row>
    <row r="65">
      <c r="A65" s="4">
        <v>345.0</v>
      </c>
      <c r="B65" s="5" t="s">
        <v>203</v>
      </c>
      <c r="C65" s="6" t="s">
        <v>204</v>
      </c>
      <c r="D65" s="6">
        <v>2440185.0</v>
      </c>
      <c r="E65" s="7" t="s">
        <v>205</v>
      </c>
      <c r="F65" s="8"/>
      <c r="G65" s="9" t="str">
        <f>HYPERLINK("http://www.muserpol.gob.bo/","http://www.muserpol.gob.bo/")</f>
        <v>http://www.muserpol.gob.bo/</v>
      </c>
      <c r="H65" s="8"/>
    </row>
    <row r="66">
      <c r="A66" s="4">
        <v>109.0</v>
      </c>
      <c r="B66" s="5" t="s">
        <v>206</v>
      </c>
      <c r="C66" s="6">
        <v>2310992.0</v>
      </c>
      <c r="D66" s="8"/>
      <c r="E66" s="7" t="s">
        <v>207</v>
      </c>
      <c r="F66" s="8"/>
      <c r="G66" s="8"/>
      <c r="H66" s="8"/>
    </row>
    <row r="67">
      <c r="A67" s="4">
        <v>124.0</v>
      </c>
      <c r="B67" s="5" t="s">
        <v>208</v>
      </c>
      <c r="C67" s="6" t="s">
        <v>209</v>
      </c>
      <c r="D67" s="6">
        <v>2379681.0</v>
      </c>
      <c r="E67" s="7" t="s">
        <v>210</v>
      </c>
      <c r="F67" s="8"/>
      <c r="G67" s="9" t="str">
        <f>HYPERLINK("http://www.aciencias.org.bo/","http://www.aciencias.org.bo/")</f>
        <v>http://www.aciencias.org.bo/</v>
      </c>
      <c r="H67" s="8"/>
    </row>
    <row r="68">
      <c r="A68" s="4">
        <v>129.0</v>
      </c>
      <c r="B68" s="5" t="s">
        <v>211</v>
      </c>
      <c r="C68" s="6" t="s">
        <v>212</v>
      </c>
      <c r="D68" s="6">
        <v>2200141.0</v>
      </c>
      <c r="E68" s="7" t="s">
        <v>213</v>
      </c>
      <c r="F68" s="8"/>
      <c r="G68" s="9" t="str">
        <f>HYPERLINK("http://www.egpp.gob.bo/","http://www.egpp.gob.bo/")</f>
        <v>http://www.egpp.gob.bo/</v>
      </c>
      <c r="H68" s="9" t="str">
        <f>HYPERLINK("https://twitter.com/egppbolivia","@egppbolivia")</f>
        <v>@egppbolivia</v>
      </c>
    </row>
    <row r="69">
      <c r="A69" s="4">
        <v>150.0</v>
      </c>
      <c r="B69" s="5" t="s">
        <v>214</v>
      </c>
      <c r="C69" s="6" t="s">
        <v>215</v>
      </c>
      <c r="D69" s="6" t="s">
        <v>216</v>
      </c>
      <c r="E69" s="7" t="s">
        <v>217</v>
      </c>
      <c r="F69" s="8"/>
      <c r="G69" s="9" t="str">
        <f>HYPERLINK("http://www.pscu.edu.bo/","http://www.pscu.edu.bo/")</f>
        <v>http://www.pscu.edu.bo/</v>
      </c>
      <c r="H69" s="8"/>
    </row>
    <row r="70">
      <c r="A70" s="4">
        <v>153.0</v>
      </c>
      <c r="B70" s="5" t="s">
        <v>218</v>
      </c>
      <c r="C70" s="6">
        <v>2205196.0</v>
      </c>
      <c r="D70" s="6">
        <v>2205196.0</v>
      </c>
      <c r="E70" s="7" t="s">
        <v>219</v>
      </c>
      <c r="F70" s="7" t="s">
        <v>220</v>
      </c>
      <c r="G70" s="9" t="str">
        <f>HYPERLINK("http://www.opce.gob.bo/","http://www.opce.gob.bo/")</f>
        <v>http://www.opce.gob.bo/</v>
      </c>
      <c r="H70" s="11" t="str">
        <f>HYPERLINK("https://twitter.com/o_p_c_e","@o_p_c_e")</f>
        <v>@o_p_c_e</v>
      </c>
    </row>
    <row r="71">
      <c r="A71" s="4">
        <v>154.0</v>
      </c>
      <c r="B71" s="5" t="s">
        <v>221</v>
      </c>
      <c r="C71" s="6">
        <v>2795364.0</v>
      </c>
      <c r="D71" s="6">
        <v>2795364.0</v>
      </c>
      <c r="E71" s="7" t="s">
        <v>222</v>
      </c>
      <c r="F71" s="8"/>
      <c r="G71" s="9" t="str">
        <f>HYPERLINK("http://www.mnhn.gob.bo/","http://www.mnhn.gob.bo/")</f>
        <v>http://www.mnhn.gob.bo/</v>
      </c>
      <c r="H71" s="8"/>
    </row>
    <row r="72">
      <c r="A72" s="4">
        <v>265.0</v>
      </c>
      <c r="B72" s="5" t="s">
        <v>223</v>
      </c>
      <c r="C72" s="6" t="s">
        <v>224</v>
      </c>
      <c r="D72" s="8"/>
      <c r="E72" s="7" t="s">
        <v>225</v>
      </c>
      <c r="F72" s="8"/>
      <c r="G72" s="9" t="str">
        <f>HYPERLINK("http://www.minedu.gob.bo/index.php/search","http://www.minedu.gob.bo/index.php/search")</f>
        <v>http://www.minedu.gob.bo/index.php/search</v>
      </c>
      <c r="H72" s="8"/>
    </row>
    <row r="73">
      <c r="A73" s="4">
        <v>266.0</v>
      </c>
      <c r="B73" s="5" t="s">
        <v>226</v>
      </c>
      <c r="C73" s="6" t="s">
        <v>227</v>
      </c>
      <c r="D73" s="6" t="s">
        <v>228</v>
      </c>
      <c r="E73" s="7" t="s">
        <v>229</v>
      </c>
      <c r="F73" s="9" t="str">
        <f>HYPERLINK("http://www.ddeduclpz.gob.bo/","admin@ddeduclpz.gob.bo")</f>
        <v>admin@ddeduclpz.gob.bo</v>
      </c>
      <c r="G73" s="9" t="str">
        <f>HYPERLINK("http://www.ddeduclpz.gob.bo/","http://www.ddeduclpz.gob.bo/")</f>
        <v>http://www.ddeduclpz.gob.bo/</v>
      </c>
      <c r="H73" s="11" t="str">
        <f>HYPERLINK("https://twitter.com/diredulp","@diredulp")</f>
        <v>@diredulp</v>
      </c>
    </row>
    <row r="74">
      <c r="A74" s="4">
        <v>267.0</v>
      </c>
      <c r="B74" s="5" t="s">
        <v>230</v>
      </c>
      <c r="C74" s="6" t="s">
        <v>231</v>
      </c>
      <c r="D74" s="8"/>
      <c r="E74" s="7" t="s">
        <v>232</v>
      </c>
      <c r="F74" s="8"/>
      <c r="G74" s="9" t="str">
        <f>HYPERLINK("http://www.minedu.gob.bo/index.php/single-contact","http://www.minedu.gob.bo/index.php/single-contact")</f>
        <v>http://www.minedu.gob.bo/index.php/single-contact</v>
      </c>
      <c r="H74" s="8"/>
    </row>
    <row r="75">
      <c r="A75" s="4">
        <v>268.0</v>
      </c>
      <c r="B75" s="5" t="s">
        <v>233</v>
      </c>
      <c r="C75" s="6" t="s">
        <v>234</v>
      </c>
      <c r="D75" s="6" t="s">
        <v>235</v>
      </c>
      <c r="E75" s="7" t="s">
        <v>236</v>
      </c>
      <c r="F75" s="8"/>
      <c r="G75" s="9" t="str">
        <f>HYPERLINK("http://www.minedu.gob.bo/index.php/oruro","http://www.minedu.gob.bo/index.php/oruro")</f>
        <v>http://www.minedu.gob.bo/index.php/oruro</v>
      </c>
      <c r="H75" s="8"/>
    </row>
    <row r="76">
      <c r="A76" s="4">
        <v>269.0</v>
      </c>
      <c r="B76" s="5" t="s">
        <v>237</v>
      </c>
      <c r="C76" s="6" t="s">
        <v>238</v>
      </c>
      <c r="D76" s="6" t="s">
        <v>239</v>
      </c>
      <c r="E76" s="7" t="s">
        <v>240</v>
      </c>
      <c r="F76" s="8"/>
      <c r="G76" s="9" t="str">
        <f>HYPERLINK("http://www.ddepotosi.gob.bo/","http://www.ddepotosi.gob.bo/")</f>
        <v>http://www.ddepotosi.gob.bo/</v>
      </c>
      <c r="H76" s="11" t="str">
        <f>HYPERLINK("https://twitter.com/DDEPotosi","@DDEPotosi")</f>
        <v>@DDEPotosi</v>
      </c>
    </row>
    <row r="77">
      <c r="A77" s="4">
        <v>270.0</v>
      </c>
      <c r="B77" s="5" t="s">
        <v>241</v>
      </c>
      <c r="C77" s="6" t="s">
        <v>242</v>
      </c>
      <c r="D77" s="8"/>
      <c r="E77" s="7" t="s">
        <v>243</v>
      </c>
      <c r="F77" s="8"/>
      <c r="G77" s="9" t="str">
        <f>HYPERLINK("http://www.minedu.gob.bo/index.php/user-profile","http://www.minedu.gob.bo/index.php/user-profile")</f>
        <v>http://www.minedu.gob.bo/index.php/user-profile</v>
      </c>
      <c r="H77" s="8"/>
    </row>
    <row r="78">
      <c r="A78" s="4">
        <v>271.0</v>
      </c>
      <c r="B78" s="5" t="s">
        <v>244</v>
      </c>
      <c r="C78" s="6" t="s">
        <v>245</v>
      </c>
      <c r="D78" s="6" t="s">
        <v>246</v>
      </c>
      <c r="E78" s="7" t="s">
        <v>247</v>
      </c>
      <c r="F78" s="8"/>
      <c r="G78" s="9" t="str">
        <f>HYPERLINK("http://ddesc.gob.bo/","http://ddesc.gob.bo/")</f>
        <v>http://ddesc.gob.bo/</v>
      </c>
      <c r="H78" s="8"/>
    </row>
    <row r="79">
      <c r="A79" s="4">
        <v>272.0</v>
      </c>
      <c r="B79" s="5" t="s">
        <v>248</v>
      </c>
      <c r="C79" s="6" t="s">
        <v>249</v>
      </c>
      <c r="D79" s="8"/>
      <c r="E79" s="7" t="s">
        <v>250</v>
      </c>
      <c r="F79" s="8"/>
      <c r="G79" s="9" t="str">
        <f>HYPERLINK("http://www.minedu.gob.bo/index.php/registration-form","http://www.minedu.gob.bo/index.php/registration-form")</f>
        <v>http://www.minedu.gob.bo/index.php/registration-form</v>
      </c>
      <c r="H79" s="8"/>
    </row>
    <row r="80">
      <c r="A80" s="4">
        <v>273.0</v>
      </c>
      <c r="B80" s="5" t="s">
        <v>251</v>
      </c>
      <c r="C80" s="6" t="s">
        <v>252</v>
      </c>
      <c r="D80" s="8"/>
      <c r="E80" s="7" t="s">
        <v>253</v>
      </c>
      <c r="F80" s="9" t="str">
        <f>HYPERLINK("mailto:seduca_pando@hotmail.com","seduca_pando@hotmail.com")</f>
        <v>seduca_pando@hotmail.com</v>
      </c>
      <c r="G80" s="9" t="str">
        <f>HYPERLINK("http://www.minedu.gob.bo/index.php/pando","http://www.minedu.gob.bo/index.php/pando")</f>
        <v>http://www.minedu.gob.bo/index.php/pando</v>
      </c>
      <c r="H80" s="8"/>
    </row>
    <row r="81">
      <c r="A81" s="4">
        <v>324.0</v>
      </c>
      <c r="B81" s="5" t="s">
        <v>254</v>
      </c>
      <c r="C81" s="6" t="s">
        <v>255</v>
      </c>
      <c r="D81" s="8"/>
      <c r="E81" s="7" t="s">
        <v>256</v>
      </c>
      <c r="F81" s="8"/>
      <c r="G81" s="8"/>
      <c r="H81" s="8"/>
    </row>
    <row r="82">
      <c r="A82" s="4">
        <v>344.0</v>
      </c>
      <c r="B82" s="5" t="s">
        <v>257</v>
      </c>
      <c r="C82" s="6" t="s">
        <v>258</v>
      </c>
      <c r="D82" s="8"/>
      <c r="E82" s="7" t="s">
        <v>259</v>
      </c>
      <c r="F82" s="9" t="str">
        <f>HYPERLINK("mailto:","info@ipelc.gob.bo")</f>
        <v>info@ipelc.gob.bo</v>
      </c>
      <c r="G82" s="9" t="str">
        <f>HYPERLINK("http://www.ipelc.gob.bo/","www.ipelc.gob.bo")</f>
        <v>www.ipelc.gob.bo</v>
      </c>
      <c r="H82" s="11" t="str">
        <f>HYPERLINK("https://twitter.com/IPELC_Bolivia","@IPELC_Bolivia")</f>
        <v>@IPELC_Bolivia</v>
      </c>
    </row>
    <row r="83">
      <c r="A83" s="4">
        <v>170.0</v>
      </c>
      <c r="B83" s="5" t="s">
        <v>260</v>
      </c>
      <c r="C83" s="6" t="s">
        <v>261</v>
      </c>
      <c r="D83" s="8"/>
      <c r="E83" s="7" t="s">
        <v>262</v>
      </c>
      <c r="F83" s="9" t="str">
        <f>HYPERLINK("mailto:lapaz@adm.emi.edu.bo","lapaz@adm.emi.edu.bo")</f>
        <v>lapaz@adm.emi.edu.bo</v>
      </c>
      <c r="G83" s="9" t="str">
        <f>HYPERLINK("http://www.emi.edu.bo/","http://www.emi.edu.bo/")</f>
        <v>http://www.emi.edu.bo/</v>
      </c>
      <c r="H83" s="8"/>
    </row>
    <row r="84">
      <c r="A84" s="4">
        <v>243.0</v>
      </c>
      <c r="B84" s="5" t="s">
        <v>263</v>
      </c>
      <c r="C84" s="6" t="s">
        <v>264</v>
      </c>
      <c r="D84" s="6">
        <v>2225128.0</v>
      </c>
      <c r="E84" s="7" t="s">
        <v>265</v>
      </c>
      <c r="F84" s="9" t="str">
        <f>HYPERLINK("mailto:hidronav@entelnet.bo","hidronav@entelnet.bo")</f>
        <v>hidronav@entelnet.bo</v>
      </c>
      <c r="G84" s="9" t="str">
        <f>HYPERLINK("http://hidronav.org/","http://hidronav.org/")</f>
        <v>http://hidronav.org/</v>
      </c>
      <c r="H84" s="8"/>
    </row>
    <row r="85">
      <c r="A85" s="4">
        <v>244.0</v>
      </c>
      <c r="B85" s="5" t="s">
        <v>266</v>
      </c>
      <c r="C85" s="6" t="s">
        <v>267</v>
      </c>
      <c r="D85" s="6">
        <v>2358647.0</v>
      </c>
      <c r="E85" s="7" t="s">
        <v>268</v>
      </c>
      <c r="F85" s="8"/>
      <c r="G85" s="9" t="str">
        <f>HYPERLINK("http://www.snabol.com.bo/","http://www.snabol.com.bo/")</f>
        <v>http://www.snabol.com.bo/</v>
      </c>
      <c r="H85" s="8"/>
    </row>
    <row r="86">
      <c r="A86" s="4">
        <v>245.0</v>
      </c>
      <c r="B86" s="5" t="s">
        <v>269</v>
      </c>
      <c r="C86" s="13" t="s">
        <v>270</v>
      </c>
      <c r="D86" s="14"/>
      <c r="E86" s="15" t="s">
        <v>271</v>
      </c>
      <c r="F86" s="14"/>
      <c r="G86" s="14"/>
      <c r="H86" s="14"/>
    </row>
    <row r="87">
      <c r="A87" s="4">
        <v>247.0</v>
      </c>
      <c r="B87" s="17" t="s">
        <v>272</v>
      </c>
      <c r="C87" s="18"/>
      <c r="D87" s="18"/>
      <c r="E87" s="18"/>
      <c r="F87" s="18"/>
      <c r="G87" s="18"/>
      <c r="H87" s="18"/>
    </row>
    <row r="88">
      <c r="A88" s="4">
        <v>159.0</v>
      </c>
      <c r="B88" s="17" t="s">
        <v>273</v>
      </c>
      <c r="C88" s="18"/>
      <c r="D88" s="18"/>
      <c r="E88" s="18"/>
      <c r="F88" s="18"/>
      <c r="G88" s="18"/>
      <c r="H88" s="18"/>
    </row>
    <row r="89">
      <c r="A89" s="4">
        <v>374.0</v>
      </c>
      <c r="B89" s="5" t="s">
        <v>274</v>
      </c>
      <c r="C89" s="6">
        <v>2128706.0</v>
      </c>
      <c r="D89" s="8"/>
      <c r="E89" s="7" t="s">
        <v>275</v>
      </c>
      <c r="F89" s="12" t="str">
        <f>HYPERLINK("mailto:contacto@agetic.gob.bo","contacto@agetic.gob.bo")</f>
        <v>contacto@agetic.gob.bo</v>
      </c>
      <c r="G89" s="12" t="str">
        <f>HYPERLINK("http://www.agetic.gob.bo/","http://www.agetic.gob.bo/")</f>
        <v>http://www.agetic.gob.bo/</v>
      </c>
      <c r="H89" s="11" t="str">
        <f>HYPERLINK("https://twitter.com/AgeticBolivia","@AgeticBolivia")</f>
        <v>@AgeticBolivia</v>
      </c>
    </row>
    <row r="90">
      <c r="A90" s="4">
        <v>112.0</v>
      </c>
      <c r="B90" s="5" t="s">
        <v>276</v>
      </c>
      <c r="C90" s="6">
        <v>2203762.0</v>
      </c>
      <c r="D90" s="6">
        <v>2126327.0</v>
      </c>
      <c r="E90" s="7" t="s">
        <v>277</v>
      </c>
      <c r="F90" s="8"/>
      <c r="G90" s="9" t="str">
        <f>HYPERLINK("http://www.conalpedis.gob.bo/","http://www.conalpedis.gob.bo/")</f>
        <v>http://www.conalpedis.gob.bo/</v>
      </c>
      <c r="H90" s="11" t="str">
        <f>HYPERLINK("https://twitter.com/conalpedis_bol","@conalpedis_bol")</f>
        <v>@conalpedis_bol</v>
      </c>
    </row>
    <row r="91">
      <c r="A91" s="4">
        <v>152.0</v>
      </c>
      <c r="B91" s="5" t="s">
        <v>278</v>
      </c>
      <c r="C91" s="6" t="s">
        <v>279</v>
      </c>
      <c r="D91" s="8"/>
      <c r="E91" s="7" t="s">
        <v>280</v>
      </c>
      <c r="F91" s="9" t="str">
        <f>HYPERLINK("mailto:contactos@sepdep.gob.bo","contactos@sepdep.gob.bo")</f>
        <v>contactos@sepdep.gob.bo</v>
      </c>
      <c r="G91" s="9" t="str">
        <f>HYPERLINK("http://www.sepdep.gob.bo/","http://www.sepdep.gob.bo/")</f>
        <v>http://www.sepdep.gob.bo/</v>
      </c>
      <c r="H91" s="8"/>
    </row>
    <row r="92">
      <c r="A92" s="4">
        <v>155.0</v>
      </c>
      <c r="B92" s="5" t="s">
        <v>281</v>
      </c>
      <c r="C92" s="6" t="s">
        <v>282</v>
      </c>
      <c r="D92" s="6">
        <v>2285498.0</v>
      </c>
      <c r="E92" s="7" t="s">
        <v>283</v>
      </c>
      <c r="F92" s="8"/>
      <c r="G92" s="9" t="str">
        <f>HYPERLINK("http://www.notariadoplurinacional.gob.bo/","http://www.notariadoplurinacional.gob.bo/")</f>
        <v>http://www.notariadoplurinacional.gob.bo/</v>
      </c>
      <c r="H92" s="8"/>
    </row>
    <row r="93">
      <c r="A93" s="4">
        <v>156.0</v>
      </c>
      <c r="B93" s="5" t="s">
        <v>284</v>
      </c>
      <c r="C93" s="6">
        <v>2408084.0</v>
      </c>
      <c r="D93" s="6">
        <v>2408084.0</v>
      </c>
      <c r="E93" s="7" t="s">
        <v>285</v>
      </c>
      <c r="F93" s="8"/>
      <c r="G93" s="9" t="str">
        <f>HYPERLINK("http://sepdavi.justicia.gob.bo/","http://sepdavi.justicia.gob.bo/")</f>
        <v>http://sepdavi.justicia.gob.bo/</v>
      </c>
      <c r="H93" s="11" t="str">
        <f>HYPERLINK("https://twitter.com/SEPDAVI_BOLIVIA","@SEPDAVI_BOLIVIA")</f>
        <v>@SEPDAVI_BOLIVIA</v>
      </c>
    </row>
    <row r="94">
      <c r="A94" s="4">
        <v>157.0</v>
      </c>
      <c r="B94" s="5" t="s">
        <v>286</v>
      </c>
      <c r="C94" s="6">
        <v>2112942.0</v>
      </c>
      <c r="D94" s="8"/>
      <c r="E94" s="7" t="s">
        <v>287</v>
      </c>
      <c r="F94" s="8"/>
      <c r="G94" s="8"/>
      <c r="H94" s="8"/>
    </row>
    <row r="95">
      <c r="A95" s="4">
        <v>169.0</v>
      </c>
      <c r="B95" s="5" t="s">
        <v>288</v>
      </c>
      <c r="C95" s="6" t="s">
        <v>289</v>
      </c>
      <c r="D95" s="8"/>
      <c r="E95" s="7" t="s">
        <v>290</v>
      </c>
      <c r="F95" s="9" t="str">
        <f>HYPERLINK("mailto:infoait@ait.gob.bo","infoait@ait.gob.bo")</f>
        <v>infoait@ait.gob.bo</v>
      </c>
      <c r="G95" s="9" t="str">
        <f>HYPERLINK("http://www.ait.gob.bo/","http://www.ait.gob.bo/")</f>
        <v>http://www.ait.gob.bo/</v>
      </c>
      <c r="H95" s="11" t="str">
        <f>HYPERLINK("https://twitter.com/AitBolivia","@AitBolivia")</f>
        <v>@AitBolivia</v>
      </c>
    </row>
    <row r="96">
      <c r="A96" s="4">
        <v>200.0</v>
      </c>
      <c r="B96" s="5" t="s">
        <v>291</v>
      </c>
      <c r="C96" s="6">
        <v>2112727.0</v>
      </c>
      <c r="D96" s="6" t="s">
        <v>292</v>
      </c>
      <c r="E96" s="7" t="s">
        <v>293</v>
      </c>
      <c r="F96" s="8"/>
      <c r="G96" s="9" t="str">
        <f>HYPERLINK("http://www.ruat.gob.bo/Principal.jsf","http://www.ruat.gob.bo/Principal.jsf")</f>
        <v>http://www.ruat.gob.bo/Principal.jsf</v>
      </c>
      <c r="H96" s="8"/>
    </row>
    <row r="97">
      <c r="A97" s="4">
        <v>203.0</v>
      </c>
      <c r="B97" s="5" t="s">
        <v>294</v>
      </c>
      <c r="C97" s="6">
        <v>2431919.0</v>
      </c>
      <c r="D97" s="8"/>
      <c r="E97" s="7" t="s">
        <v>295</v>
      </c>
      <c r="F97" s="8"/>
      <c r="G97" s="9" t="str">
        <f>HYPERLINK("https://www.asfi.gob.bo/","https://www.asfi.gob.bo/")</f>
        <v>https://www.asfi.gob.bo/</v>
      </c>
      <c r="H97" s="11" t="str">
        <f>HYPERLINK("https://twitter.com/asfibolivia","@asfibolivia")</f>
        <v>@asfibolivia</v>
      </c>
    </row>
    <row r="98">
      <c r="A98" s="4">
        <v>283.0</v>
      </c>
      <c r="B98" s="5" t="s">
        <v>296</v>
      </c>
      <c r="C98" s="6" t="s">
        <v>297</v>
      </c>
      <c r="D98" s="8"/>
      <c r="E98" s="7" t="s">
        <v>298</v>
      </c>
      <c r="F98" s="8"/>
      <c r="G98" s="9" t="str">
        <f>HYPERLINK("http://www.aduana.gob.bo/","http://www.aduana.gob.bo")</f>
        <v>http://www.aduana.gob.bo</v>
      </c>
      <c r="H98" s="11" t="str">
        <f>HYPERLINK("https://twitter.com/aduanabolivia","@aduanabolivia")</f>
        <v>@aduanabolivia</v>
      </c>
    </row>
    <row r="99">
      <c r="A99" s="4">
        <v>290.0</v>
      </c>
      <c r="B99" s="5" t="s">
        <v>299</v>
      </c>
      <c r="C99" s="6" t="s">
        <v>300</v>
      </c>
      <c r="D99" s="8"/>
      <c r="E99" s="7" t="s">
        <v>301</v>
      </c>
      <c r="F99" s="8"/>
      <c r="G99" s="9" t="str">
        <f>HYPERLINK("http://www.impuestos.gob.bo/","http://www.impuestos.gob.bo/")</f>
        <v>http://www.impuestos.gob.bo/</v>
      </c>
      <c r="H99" s="11" t="str">
        <f>HYPERLINK("https://twitter.com/sinbolivia","@sinbolivia")</f>
        <v>@sinbolivia</v>
      </c>
    </row>
    <row r="100">
      <c r="A100" s="4">
        <v>309.0</v>
      </c>
      <c r="B100" s="5" t="s">
        <v>302</v>
      </c>
      <c r="C100" s="6">
        <v>2606060.0</v>
      </c>
      <c r="D100" s="6">
        <v>2203572.0</v>
      </c>
      <c r="E100" s="7" t="s">
        <v>303</v>
      </c>
      <c r="F100" s="9" t="str">
        <f>HYPERLINK("mailto:webmaster@aj.gob.bo","webmaster@aj.gob.bo")</f>
        <v>webmaster@aj.gob.bo</v>
      </c>
      <c r="G100" s="9" t="str">
        <f>HYPERLINK("http://www.aj.gob.bo/","http://www.aj.gob.bo/")</f>
        <v>http://www.aj.gob.bo/</v>
      </c>
      <c r="H100" s="11" t="str">
        <f>HYPERLINK("https://twitter.com/ajcomunica","@ajcomunica")</f>
        <v>@ajcomunica</v>
      </c>
    </row>
    <row r="101">
      <c r="A101" s="4">
        <v>313.0</v>
      </c>
      <c r="B101" s="5" t="s">
        <v>304</v>
      </c>
      <c r="C101" s="6" t="s">
        <v>305</v>
      </c>
      <c r="D101" s="6">
        <v>2312223.0</v>
      </c>
      <c r="E101" s="7" t="s">
        <v>306</v>
      </c>
      <c r="F101" s="8"/>
      <c r="G101" s="9" t="str">
        <f>HYPERLINK("http://www.aps.gob.bo/","http://www.aps.gob.bo/")</f>
        <v>http://www.aps.gob.bo/</v>
      </c>
      <c r="H101" s="8"/>
    </row>
    <row r="102">
      <c r="A102" s="4">
        <v>346.0</v>
      </c>
      <c r="B102" s="5" t="s">
        <v>307</v>
      </c>
      <c r="C102" s="6">
        <v>2188988.0</v>
      </c>
      <c r="D102" s="8"/>
      <c r="E102" s="7" t="s">
        <v>308</v>
      </c>
      <c r="F102" s="8"/>
      <c r="G102" s="9" t="str">
        <f>HYPERLINK("http://www.uif.gob.bo/","http://www.uif.gob.bo/")</f>
        <v>http://www.uif.gob.bo/</v>
      </c>
      <c r="H102" s="8"/>
    </row>
    <row r="103">
      <c r="A103" s="4">
        <v>132.0</v>
      </c>
      <c r="B103" s="5" t="s">
        <v>309</v>
      </c>
      <c r="C103" s="6" t="s">
        <v>310</v>
      </c>
      <c r="D103" s="6" t="s">
        <v>310</v>
      </c>
      <c r="E103" s="7" t="s">
        <v>311</v>
      </c>
      <c r="F103" s="8"/>
      <c r="G103" s="9" t="str">
        <f>HYPERLINK("http://www.sedem.gob.bo/","http://www.sedem.gob.bo/")</f>
        <v>http://www.sedem.gob.bo/</v>
      </c>
      <c r="H103" s="11" t="str">
        <f>HYPERLINK("https://twitter.com/Sedem_Bolivia","@Sedem_Bolivia")</f>
        <v>@Sedem_Bolivia</v>
      </c>
    </row>
    <row r="104">
      <c r="A104" s="4">
        <v>224.0</v>
      </c>
      <c r="B104" s="5" t="s">
        <v>312</v>
      </c>
      <c r="C104" s="6">
        <v>2408191.0</v>
      </c>
      <c r="D104" s="6">
        <v>2408266.0</v>
      </c>
      <c r="E104" s="7" t="s">
        <v>313</v>
      </c>
      <c r="F104" s="9" t="str">
        <f>HYPERLINK("mailto:inbol@insumosbolivia.gob.bo","inbol@insumosbolivia.gob.bo")</f>
        <v>inbol@insumosbolivia.gob.bo</v>
      </c>
      <c r="G104" s="9" t="str">
        <f>HYPERLINK("http://www.insumosbolivia.gob.bo/","http://www.insumosbolivia.gob.bo")</f>
        <v>http://www.insumosbolivia.gob.bo</v>
      </c>
      <c r="H104" s="8"/>
    </row>
    <row r="105">
      <c r="A105" s="4">
        <v>227.0</v>
      </c>
      <c r="B105" s="5" t="s">
        <v>314</v>
      </c>
      <c r="C105" s="6" t="s">
        <v>315</v>
      </c>
      <c r="D105" s="8"/>
      <c r="E105" s="7" t="s">
        <v>316</v>
      </c>
      <c r="F105" s="9" t="str">
        <f>HYPERLINK("mailto:maezofracobija@gmail.com","maezofracobija@gmail.com")</f>
        <v>maezofracobija@gmail.com</v>
      </c>
      <c r="G105" s="9" t="str">
        <f>HYPERLINK("http://zofracobija.gob.bo/","http://zofracobija.gob.bo/")</f>
        <v>http://zofracobija.gob.bo/</v>
      </c>
      <c r="H105" s="11" t="str">
        <f>HYPERLINK("https://twitter.com/zofra_cobija","@zofra_cobija")</f>
        <v>@zofra_cobija</v>
      </c>
    </row>
    <row r="106">
      <c r="A106" s="4">
        <v>315.0</v>
      </c>
      <c r="B106" s="5" t="s">
        <v>317</v>
      </c>
      <c r="C106" s="13" t="s">
        <v>318</v>
      </c>
      <c r="D106" s="13" t="s">
        <v>319</v>
      </c>
      <c r="E106" s="15" t="s">
        <v>320</v>
      </c>
      <c r="F106" s="16" t="str">
        <f>HYPERLINK("mailto:aemp@autoridadempresas.gob.bo","aemp@autoridadempresas.gob.bo")</f>
        <v>aemp@autoridadempresas.gob.bo</v>
      </c>
      <c r="G106" s="16" t="str">
        <f>HYPERLINK("http://www.autoridadempresas.gob.bo/","http://www.autoridadempresas.gob.bo/")</f>
        <v>http://www.autoridadempresas.gob.bo/</v>
      </c>
      <c r="H106" s="14"/>
    </row>
    <row r="107">
      <c r="A107" s="4">
        <v>378.0</v>
      </c>
      <c r="B107" s="17" t="s">
        <v>321</v>
      </c>
      <c r="C107" s="18"/>
      <c r="D107" s="18"/>
      <c r="E107" s="18"/>
      <c r="F107" s="18"/>
      <c r="G107" s="18"/>
      <c r="H107" s="18"/>
    </row>
    <row r="108">
      <c r="A108" s="4">
        <v>111.0</v>
      </c>
      <c r="B108" s="5" t="s">
        <v>322</v>
      </c>
      <c r="C108" s="6">
        <v>2486777.0</v>
      </c>
      <c r="D108" s="8"/>
      <c r="E108" s="7" t="s">
        <v>323</v>
      </c>
      <c r="F108" s="8"/>
      <c r="G108" s="9" t="str">
        <f>HYPERLINK("http://www.ibcbolivia.org/","http://www.ibcbolivia.org/")</f>
        <v>http://www.ibcbolivia.org/</v>
      </c>
      <c r="H108" s="8"/>
    </row>
    <row r="109">
      <c r="A109" s="4">
        <v>133.0</v>
      </c>
      <c r="B109" s="5" t="s">
        <v>324</v>
      </c>
      <c r="C109" s="6">
        <v>2373355.0</v>
      </c>
      <c r="D109" s="8"/>
      <c r="E109" s="7" t="s">
        <v>325</v>
      </c>
      <c r="F109" s="8"/>
      <c r="G109" s="9" t="str">
        <f>HYPERLINK("http://www.lonabol.gob.bo/","www.lonabol.gob.bo/")</f>
        <v>www.lonabol.gob.bo/</v>
      </c>
      <c r="H109" s="11" t="str">
        <f>HYPERLINK("https://twitter.com/Lonabol","@Lonabol")</f>
        <v>@Lonabol</v>
      </c>
    </row>
    <row r="110">
      <c r="A110" s="4">
        <v>249.0</v>
      </c>
      <c r="B110" s="5" t="s">
        <v>326</v>
      </c>
      <c r="C110" s="6" t="s">
        <v>327</v>
      </c>
      <c r="D110" s="6">
        <v>2853031.0</v>
      </c>
      <c r="E110" s="7" t="s">
        <v>328</v>
      </c>
      <c r="F110" s="9" t="str">
        <f>HYPERLINK("mailto:info@ceass.gob.bo","info@ceass.gob.bo")</f>
        <v>info@ceass.gob.bo</v>
      </c>
      <c r="G110" s="9" t="str">
        <f>HYPERLINK("http://ceass.gob.bo/","http://ceass.gob.bo")</f>
        <v>http://ceass.gob.bo</v>
      </c>
      <c r="H110" s="11" t="str">
        <f>HYPERLINK("https://twitter.com/CeassCentral","@CeassCentral")</f>
        <v>@CeassCentral</v>
      </c>
    </row>
    <row r="111">
      <c r="A111" s="4">
        <v>251.0</v>
      </c>
      <c r="B111" s="5" t="s">
        <v>329</v>
      </c>
      <c r="C111" s="6">
        <v>2245414.0</v>
      </c>
      <c r="D111" s="8"/>
      <c r="E111" s="7" t="s">
        <v>330</v>
      </c>
      <c r="F111" s="8"/>
      <c r="G111" s="8"/>
      <c r="H111" s="8"/>
    </row>
    <row r="112">
      <c r="A112" s="4">
        <v>212.0</v>
      </c>
      <c r="B112" s="5" t="s">
        <v>331</v>
      </c>
      <c r="C112" s="6" t="s">
        <v>332</v>
      </c>
      <c r="D112" s="6">
        <v>2408618.0</v>
      </c>
      <c r="E112" s="7" t="s">
        <v>333</v>
      </c>
      <c r="F112" s="8"/>
      <c r="G112" s="9" t="str">
        <f>HYPERLINK("http://www.inra.gob.bo/","http://www.inra.gob.bo")</f>
        <v>http://www.inra.gob.bo</v>
      </c>
      <c r="H112" s="11" t="str">
        <f>HYPERLINK("https://twitter.com/INRA_Oficial","@INRA_Oficial")</f>
        <v>@INRA_Oficial</v>
      </c>
    </row>
    <row r="113">
      <c r="A113" s="4">
        <v>222.0</v>
      </c>
      <c r="B113" s="5" t="s">
        <v>334</v>
      </c>
      <c r="C113" s="6" t="s">
        <v>335</v>
      </c>
      <c r="D113" s="6">
        <v>2113629.0</v>
      </c>
      <c r="E113" s="7" t="s">
        <v>336</v>
      </c>
      <c r="F113" s="9" t="str">
        <f>HYPERLINK("mailto:contacto@iniaf.gob.bo","contacto@iniaf.gob.bo")</f>
        <v>contacto@iniaf.gob.bo</v>
      </c>
      <c r="G113" s="9" t="str">
        <f>HYPERLINK("http://www.iniaf.gob.bo/","http://www.iniaf.gob.bo")</f>
        <v>http://www.iniaf.gob.bo</v>
      </c>
      <c r="H113" s="11" t="str">
        <f>HYPERLINK("https://twitter.com/INIAFBolivia","@INIAFBolivia")</f>
        <v>@INIAFBolivia</v>
      </c>
    </row>
    <row r="114">
      <c r="A114" s="4">
        <v>254.0</v>
      </c>
      <c r="B114" s="5" t="s">
        <v>337</v>
      </c>
      <c r="C114" s="6">
        <v>2148288.0</v>
      </c>
      <c r="D114" s="8"/>
      <c r="E114" s="7" t="s">
        <v>338</v>
      </c>
      <c r="F114" s="9" t="str">
        <f>HYPERLINK("mailto:info@insa.gob.bo","info@insa.gob.bo")</f>
        <v>info@insa.gob.bo</v>
      </c>
      <c r="G114" s="9" t="str">
        <f>HYPERLINK("http://www.insa.gob.bo/","http://www.insa.gob.bo/")</f>
        <v>http://www.insa.gob.bo/</v>
      </c>
      <c r="H114" s="11" t="str">
        <f>HYPERLINK("https://twitter.com/insa_bolivia","@insa_bolivia")</f>
        <v>@insa_bolivia</v>
      </c>
    </row>
    <row r="115">
      <c r="A115" s="4">
        <v>371.0</v>
      </c>
      <c r="B115" s="5" t="s">
        <v>339</v>
      </c>
      <c r="C115" s="6">
        <v>2416290.0</v>
      </c>
      <c r="D115" s="6">
        <v>2416290.0</v>
      </c>
      <c r="E115" s="7" t="s">
        <v>340</v>
      </c>
      <c r="F115" s="9" t="str">
        <f>HYPERLINK("mailto:julio.laime@ciq.org.bo","mailto@ciq.org.bo")</f>
        <v>mailto@ciq.org.bo</v>
      </c>
      <c r="G115" s="9" t="str">
        <f>HYPERLINK("http://www.ciq.org.bo/","http://www.ciq.org.bo/")</f>
        <v>http://www.ciq.org.bo/</v>
      </c>
      <c r="H115" s="11" t="str">
        <f>HYPERLINK("https://twitter.com/CIQBolivia","@CIQBolivia")</f>
        <v>@CIQBolivia</v>
      </c>
    </row>
    <row r="116">
      <c r="A116" s="4">
        <v>373.0</v>
      </c>
      <c r="B116" s="5" t="s">
        <v>341</v>
      </c>
      <c r="C116" s="19" t="s">
        <v>342</v>
      </c>
      <c r="D116" s="6">
        <v>2128208.0</v>
      </c>
      <c r="E116" s="7" t="s">
        <v>343</v>
      </c>
      <c r="F116" s="9" t="str">
        <f>HYPERLINK("mailto:info@fdi.gob.bo","info@fdi.gob.bo")</f>
        <v>info@fdi.gob.bo</v>
      </c>
      <c r="G116" s="9" t="str">
        <f>HYPERLINK("http://www.fdi.gob.bo/","http://www.fdi.gob.bo/")</f>
        <v>http://www.fdi.gob.bo/</v>
      </c>
      <c r="H116" s="8"/>
    </row>
    <row r="117">
      <c r="A117" s="4">
        <v>375.0</v>
      </c>
      <c r="B117" s="5" t="s">
        <v>344</v>
      </c>
      <c r="C117" s="6" t="s">
        <v>345</v>
      </c>
      <c r="D117" s="6" t="s">
        <v>346</v>
      </c>
      <c r="E117" s="7" t="s">
        <v>347</v>
      </c>
      <c r="F117" s="20" t="s">
        <v>348</v>
      </c>
      <c r="G117" s="9" t="str">
        <f>HYPERLINK("http://www.cochabamba2018.bo/","http://www.cochabamba2018.bo/")</f>
        <v>http://www.cochabamba2018.bo/</v>
      </c>
      <c r="H117" s="11" t="str">
        <f>HYPERLINK("https://twitter.com/Cocha2018","@Cocha2018")</f>
        <v>@Cocha2018</v>
      </c>
    </row>
    <row r="118">
      <c r="A118" s="4">
        <v>226.0</v>
      </c>
      <c r="B118" s="5" t="s">
        <v>349</v>
      </c>
      <c r="C118" s="6" t="s">
        <v>350</v>
      </c>
      <c r="D118" s="6">
        <v>2146862.0</v>
      </c>
      <c r="E118" s="7" t="s">
        <v>351</v>
      </c>
      <c r="F118" s="9" t="str">
        <f>HYPERLINK("mailto:contacto@sea.gob.bo","contacto@sea.gob.bo")</f>
        <v>contacto@sea.gob.bo</v>
      </c>
      <c r="G118" s="9" t="str">
        <f>HYPERLINK("http://www.sea.gob.bo/","http://www.sea.gob.bo/")</f>
        <v>http://www.sea.gob.bo/</v>
      </c>
      <c r="H118" s="11" t="str">
        <f>HYPERLINK("https://twitter.com/SEAutonomias","@SEAutonomias")</f>
        <v>@SEAutonomias</v>
      </c>
    </row>
    <row r="119">
      <c r="A119" s="4">
        <v>108.0</v>
      </c>
      <c r="B119" s="5" t="s">
        <v>352</v>
      </c>
      <c r="C119" s="6">
        <v>2145353.0</v>
      </c>
      <c r="D119" s="8"/>
      <c r="E119" s="7" t="s">
        <v>353</v>
      </c>
      <c r="F119" s="9" t="str">
        <f>HYPERLINK("mailto:sinfonica@sinfonicabolivia.org","sinfonica@sinfonicabolivia.org")</f>
        <v>sinfonica@sinfonicabolivia.org</v>
      </c>
      <c r="G119" s="9" t="str">
        <f>HYPERLINK("http://www.sinfonicabolivia.org/","http://www.sinfonicabolivia.org/")</f>
        <v>http://www.sinfonicabolivia.org/</v>
      </c>
      <c r="H119" s="11" t="str">
        <f>HYPERLINK("https://twitter.com/SinfonicaBOL","@SinfonicaBOL")</f>
        <v>@SinfonicaBOL</v>
      </c>
    </row>
    <row r="120">
      <c r="A120" s="4">
        <v>149.0</v>
      </c>
      <c r="B120" s="5" t="s">
        <v>354</v>
      </c>
      <c r="C120" s="6" t="s">
        <v>355</v>
      </c>
      <c r="D120" s="6" t="s">
        <v>356</v>
      </c>
      <c r="E120" s="7" t="s">
        <v>357</v>
      </c>
      <c r="F120" s="9" t="str">
        <f>HYPERLINK("mailto:contacto@conacinebolivia.com.bo","contacto@conacinebolivia.com.bo")</f>
        <v>contacto@conacinebolivia.com.bo</v>
      </c>
      <c r="G120" s="9" t="str">
        <f>HYPERLINK("http://www.conacinebolivia.com.bo/","http://www.conacinebolivia.com.bo/")</f>
        <v>http://www.conacinebolivia.com.bo/</v>
      </c>
      <c r="H120" s="5" t="s">
        <v>358</v>
      </c>
    </row>
    <row r="121">
      <c r="A121" s="4">
        <v>349.0</v>
      </c>
      <c r="B121" s="5" t="s">
        <v>359</v>
      </c>
      <c r="C121" s="6">
        <v>2896605.0</v>
      </c>
      <c r="D121" s="8"/>
      <c r="E121" s="7" t="s">
        <v>360</v>
      </c>
      <c r="F121" s="9" t="str">
        <f>HYPERLINK("mailto:ciaaat@tiwanaku.gob.bo","ciaaat@tiwanaku.gob.bo")</f>
        <v>ciaaat@tiwanaku.gob.bo</v>
      </c>
      <c r="G121" s="9" t="str">
        <f>HYPERLINK("http://www.tiwanaku.gob.bo/","http://www.tiwanaku.gob.bo/")</f>
        <v>http://www.tiwanaku.gob.bo/</v>
      </c>
      <c r="H121" s="8"/>
    </row>
    <row r="122">
      <c r="A122" s="4">
        <v>201.0</v>
      </c>
      <c r="B122" s="5" t="s">
        <v>361</v>
      </c>
      <c r="C122" s="6" t="s">
        <v>362</v>
      </c>
      <c r="D122" s="6" t="s">
        <v>363</v>
      </c>
      <c r="E122" s="7" t="s">
        <v>364</v>
      </c>
      <c r="F122" s="9" t="str">
        <f>HYPERLINK("mailto:contactos@ademaf.gob.bo","contactos@ademaf.gob.bo")</f>
        <v>contactos@ademaf.gob.bo</v>
      </c>
      <c r="G122" s="9" t="str">
        <f>HYPERLINK("http://www.ademaf.gob.bo/","http://www.ademaf.gob.bo/")</f>
        <v>http://www.ademaf.gob.bo/</v>
      </c>
      <c r="H122" s="11" t="str">
        <f>HYPERLINK("https://twitter.com/ademafbolivia1","@ademafbolivia1")</f>
        <v>@ademafbolivia1</v>
      </c>
    </row>
    <row r="123">
      <c r="A123" s="4">
        <v>206.0</v>
      </c>
      <c r="B123" s="5" t="s">
        <v>365</v>
      </c>
      <c r="C123" s="6">
        <v>2222333.0</v>
      </c>
      <c r="D123" s="6" t="s">
        <v>366</v>
      </c>
      <c r="E123" s="7" t="s">
        <v>367</v>
      </c>
      <c r="F123" s="9" t="str">
        <f>HYPERLINK("mailto:ceninf@ine.gob.bo","ceninf@ine.gob.bo")</f>
        <v>ceninf@ine.gob.bo</v>
      </c>
      <c r="G123" s="9" t="str">
        <f>HYPERLINK("http://www.ine.gob.bo/","http://www.ine.gob.bo/")</f>
        <v>http://www.ine.gob.bo/</v>
      </c>
      <c r="H123" s="11" t="str">
        <f>HYPERLINK("https://twitter.com/INEOficialBO","@INEOficialBO")</f>
        <v>@INEOficialBO</v>
      </c>
    </row>
    <row r="124">
      <c r="A124" s="4">
        <v>210.0</v>
      </c>
      <c r="B124" s="5" t="s">
        <v>368</v>
      </c>
      <c r="C124" s="6" t="s">
        <v>369</v>
      </c>
      <c r="D124" s="6">
        <v>2372333.0</v>
      </c>
      <c r="E124" s="7" t="s">
        <v>370</v>
      </c>
      <c r="F124" s="9" t="str">
        <f>HYPERLINK("mailto:udape@udape.gob.bo","udape@udape.gob.bo")</f>
        <v>udape@udape.gob.bo</v>
      </c>
      <c r="G124" s="9" t="str">
        <f>HYPERLINK("http://www.udape.gob.bo/","http://www.udape.gob.bo/")</f>
        <v>http://www.udape.gob.bo/</v>
      </c>
      <c r="H124" s="8"/>
    </row>
    <row r="125">
      <c r="A125" s="4">
        <v>287.0</v>
      </c>
      <c r="B125" s="5" t="s">
        <v>371</v>
      </c>
      <c r="C125" s="6">
        <v>2412474.0</v>
      </c>
      <c r="D125" s="6">
        <v>2413124.0</v>
      </c>
      <c r="E125" s="7" t="s">
        <v>372</v>
      </c>
      <c r="F125" s="9" t="str">
        <f>HYPERLINK("mailto:ltelleria@fps.gob.bo","ltelleria@fps.gob.bo")</f>
        <v>ltelleria@fps.gob.bo</v>
      </c>
      <c r="G125" s="9" t="str">
        <f>HYPERLINK("http://www.fps.gob.bo/","http://www.fps.gob.bo/")</f>
        <v>http://www.fps.gob.bo/</v>
      </c>
      <c r="H125" s="11" t="str">
        <f>HYPERLINK("https://twitter.com/FPS_Bolivia","@FPS_Bolivia")</f>
        <v>@FPS_Bolivia</v>
      </c>
    </row>
    <row r="126">
      <c r="A126" s="4">
        <v>190.0</v>
      </c>
      <c r="B126" s="5" t="s">
        <v>373</v>
      </c>
      <c r="C126" s="6" t="s">
        <v>374</v>
      </c>
      <c r="D126" s="6">
        <v>2157784.0</v>
      </c>
      <c r="E126" s="7" t="s">
        <v>375</v>
      </c>
      <c r="F126" s="8"/>
      <c r="G126" s="9" t="str">
        <f>HYPERLINK("http://www.autoridadminera.gob.bo/","http://www.autoridadminera.gob.bo/")</f>
        <v>http://www.autoridadminera.gob.bo/</v>
      </c>
      <c r="H126" s="11" t="str">
        <f>HYPERLINK("https://twitter.com/AJAMBolivia","@AJAMBolivia")</f>
        <v>@AJAMBolivia</v>
      </c>
    </row>
    <row r="127">
      <c r="A127" s="4">
        <v>221.0</v>
      </c>
      <c r="B127" s="5" t="s">
        <v>376</v>
      </c>
      <c r="C127" s="6" t="s">
        <v>377</v>
      </c>
      <c r="D127" s="6" t="s">
        <v>377</v>
      </c>
      <c r="E127" s="7" t="s">
        <v>378</v>
      </c>
      <c r="F127" s="8"/>
      <c r="G127" s="9" t="str">
        <f>HYPERLINK("http://www.senarecom.gob.bo/","http://www.senarecom.gob.bo/")</f>
        <v>http://www.senarecom.gob.bo/</v>
      </c>
      <c r="H127" s="11" t="str">
        <f>HYPERLINK("https://twitter.com/senarecom1","@senarecom1")</f>
        <v>@senarecom1</v>
      </c>
    </row>
    <row r="128">
      <c r="A128" s="4">
        <v>234.0</v>
      </c>
      <c r="B128" s="5" t="s">
        <v>379</v>
      </c>
      <c r="C128" s="6" t="s">
        <v>380</v>
      </c>
      <c r="D128" s="8"/>
      <c r="E128" s="7" t="s">
        <v>381</v>
      </c>
      <c r="F128" s="9" t="str">
        <f>HYPERLINK("mailto:info@sergeomin.gob.bo","info@sergeomin.gob.bo")</f>
        <v>info@sergeomin.gob.bo</v>
      </c>
      <c r="G128" s="9" t="str">
        <f>HYPERLINK("http://www.sergeomin.gob.bo/","http://www.sergeomin.gob.bo")</f>
        <v>http://www.sergeomin.gob.bo</v>
      </c>
      <c r="H128" s="11" t="str">
        <f>HYPERLINK("https://twitter.com/sergeomin","@sergeomin")</f>
        <v>@sergeomin</v>
      </c>
    </row>
    <row r="129">
      <c r="A129" s="4">
        <v>121.0</v>
      </c>
      <c r="B129" s="5" t="s">
        <v>382</v>
      </c>
      <c r="C129" s="6" t="s">
        <v>383</v>
      </c>
      <c r="D129" s="6" t="s">
        <v>384</v>
      </c>
      <c r="E129" s="7" t="s">
        <v>385</v>
      </c>
      <c r="F129" s="7" t="s">
        <v>386</v>
      </c>
      <c r="G129" s="9" t="str">
        <f>HYPERLINK("http://www.ibten.gob.bo/","http://www.ibten.gob.bo/")</f>
        <v>http://www.ibten.gob.bo/</v>
      </c>
      <c r="H129" s="8"/>
    </row>
    <row r="130">
      <c r="A130" s="4">
        <v>163.0</v>
      </c>
      <c r="B130" s="5" t="s">
        <v>387</v>
      </c>
      <c r="C130" s="6">
        <v>2614000.0</v>
      </c>
      <c r="D130" s="6">
        <v>2434007.0</v>
      </c>
      <c r="E130" s="7" t="s">
        <v>388</v>
      </c>
      <c r="F130" s="9" t="str">
        <f>HYPERLINK("mailto:contacto@anh.gob.bo","contacto@anh.gob.bo")</f>
        <v>contacto@anh.gob.bo</v>
      </c>
      <c r="G130" s="9" t="str">
        <f>HYPERLINK("http://www.anh.gob.bo/","http://www.anh.gob.bo/")</f>
        <v>http://www.anh.gob.bo/</v>
      </c>
      <c r="H130" s="11" t="str">
        <f>HYPERLINK("https://twitter.com/ANHBOLIVIA","@ANHBOLIVIA")</f>
        <v>@ANHBOLIVIA</v>
      </c>
    </row>
    <row r="131">
      <c r="A131" s="4">
        <v>314.0</v>
      </c>
      <c r="B131" s="5" t="s">
        <v>389</v>
      </c>
      <c r="C131" s="6" t="s">
        <v>390</v>
      </c>
      <c r="D131" s="6">
        <v>2312393.0</v>
      </c>
      <c r="E131" s="7" t="s">
        <v>391</v>
      </c>
      <c r="F131" s="7" t="s">
        <v>392</v>
      </c>
      <c r="G131" s="9" t="str">
        <f>HYPERLINK("http://www.ae.gob.bo/","http://www.ae.gob.bo/")</f>
        <v>http://www.ae.gob.bo/</v>
      </c>
      <c r="H131" s="8"/>
    </row>
    <row r="132">
      <c r="A132" s="4">
        <v>376.0</v>
      </c>
      <c r="B132" s="5" t="s">
        <v>393</v>
      </c>
      <c r="C132" s="6" t="s">
        <v>394</v>
      </c>
      <c r="D132" s="8"/>
      <c r="E132" s="7" t="s">
        <v>395</v>
      </c>
      <c r="F132" s="8"/>
      <c r="G132" s="8"/>
      <c r="H132" s="11" t="str">
        <f>HYPERLINK("https://twitter.com/ABEN_INFORMA","@ABEN_INFORMA")</f>
        <v>@ABEN_INFORMA</v>
      </c>
    </row>
    <row r="133">
      <c r="A133" s="4">
        <v>117.0</v>
      </c>
      <c r="B133" s="5" t="s">
        <v>396</v>
      </c>
      <c r="C133" s="6">
        <v>2444450.0</v>
      </c>
      <c r="D133" s="6">
        <v>2119323.0</v>
      </c>
      <c r="E133" s="7" t="s">
        <v>397</v>
      </c>
      <c r="F133" s="9" t="str">
        <f>HYPERLINK("mailto:dgacbol@dgac.gob.bo","dgacbol@dgac.gob.bo")</f>
        <v>dgacbol@dgac.gob.bo</v>
      </c>
      <c r="G133" s="9" t="str">
        <f>HYPERLINK("http://www.dgac.gob.bo/","http://www.dgac.gob.bo/")</f>
        <v>http://www.dgac.gob.bo/</v>
      </c>
      <c r="H133" s="11" t="str">
        <f>HYPERLINK("https://twitter.com/dgacbolivia","@dgacbolivia")</f>
        <v>@dgacbolivia</v>
      </c>
    </row>
    <row r="134">
      <c r="A134" s="4">
        <v>134.0</v>
      </c>
      <c r="B134" s="5" t="s">
        <v>398</v>
      </c>
      <c r="C134" s="6" t="s">
        <v>399</v>
      </c>
      <c r="D134" s="8"/>
      <c r="E134" s="7" t="s">
        <v>400</v>
      </c>
      <c r="F134" s="8"/>
      <c r="G134" s="9" t="str">
        <f>HYPERLINK("http://www.covipol.gob.bo/threecolumn.html","http://www.covipol.gob.bo/threecolumn.html")</f>
        <v>http://www.covipol.gob.bo/threecolumn.html</v>
      </c>
      <c r="H134" s="8"/>
    </row>
    <row r="135">
      <c r="A135" s="4">
        <v>192.0</v>
      </c>
      <c r="B135" s="5" t="s">
        <v>401</v>
      </c>
      <c r="C135" s="6" t="s">
        <v>402</v>
      </c>
      <c r="D135" s="6" t="s">
        <v>403</v>
      </c>
      <c r="E135" s="7" t="s">
        <v>404</v>
      </c>
      <c r="F135" s="9" t="str">
        <f>HYPERLINK("mailto:semena@entelnet.bo","semena@entelnet.bo")</f>
        <v>semena@entelnet.bo</v>
      </c>
      <c r="G135" s="9" t="str">
        <f>HYPERLINK("http://www.semena.gob.bo/","http://www.semena.gob.bo/")</f>
        <v>http://www.semena.gob.bo/</v>
      </c>
      <c r="H135" s="8"/>
    </row>
    <row r="136">
      <c r="A136" s="4">
        <v>291.0</v>
      </c>
      <c r="B136" s="5" t="s">
        <v>405</v>
      </c>
      <c r="C136" s="6">
        <v>2159800.0</v>
      </c>
      <c r="D136" s="6">
        <v>2159801.0</v>
      </c>
      <c r="E136" s="7" t="s">
        <v>406</v>
      </c>
      <c r="F136" s="9" t="str">
        <f>HYPERLINK("mailto:abc@abc.gob.bo","abc@abc.gob.bo")</f>
        <v>abc@abc.gob.bo</v>
      </c>
      <c r="G136" s="9" t="str">
        <f>HYPERLINK("http://www.abc.gob.bo/","http://www.abc.gob.bo/")</f>
        <v>http://www.abc.gob.bo/</v>
      </c>
      <c r="H136" s="11" t="str">
        <f>HYPERLINK("https://twitter.com/AdmCarreterasBo","@AdmCarreterasBo")</f>
        <v>@AdmCarreterasBo</v>
      </c>
    </row>
    <row r="137">
      <c r="A137" s="4">
        <v>292.0</v>
      </c>
      <c r="B137" s="5" t="s">
        <v>407</v>
      </c>
      <c r="C137" s="6" t="s">
        <v>408</v>
      </c>
      <c r="D137" s="6">
        <v>2118200.0</v>
      </c>
      <c r="E137" s="7" t="s">
        <v>409</v>
      </c>
      <c r="F137" s="9" t="str">
        <f>HYPERLINK("mailto:contacto.vias@viasbolivia.gob.bo","contacto.vias@viasbolivia.gob.bo")</f>
        <v>contacto.vias@viasbolivia.gob.bo</v>
      </c>
      <c r="G137" s="9" t="str">
        <f>HYPERLINK("http://www.viasbolivia.gob.bo/viasbolivia/","http://www.viasbolivia.gob.bo/viasbolivia/")</f>
        <v>http://www.viasbolivia.gob.bo/viasbolivia/</v>
      </c>
      <c r="H137" s="11" t="str">
        <f>HYPERLINK("https://twitter.com/ViasBoliviaONal","@ViasBoliviaONal")</f>
        <v>@ViasBoliviaONal</v>
      </c>
    </row>
    <row r="138">
      <c r="A138" s="4">
        <v>310.0</v>
      </c>
      <c r="B138" s="5" t="s">
        <v>410</v>
      </c>
      <c r="C138" s="6">
        <v>2772266.0</v>
      </c>
      <c r="D138" s="6">
        <v>2772299.0</v>
      </c>
      <c r="E138" s="7" t="s">
        <v>411</v>
      </c>
      <c r="F138" s="9" t="str">
        <f>HYPERLINK("mailto:infoatt@att.gob.bo","infoatt@att.gob.bo")</f>
        <v>infoatt@att.gob.bo</v>
      </c>
      <c r="G138" s="9" t="str">
        <f>HYPERLINK("https://www.att.gob.bo/","https://www.att.gob.bo/")</f>
        <v>https://www.att.gob.bo/</v>
      </c>
      <c r="H138" s="11" t="str">
        <f>HYPERLINK("https://twitter.com/ATTBolivia","@ATTBolivia")</f>
        <v>@ATTBolivia</v>
      </c>
    </row>
    <row r="139">
      <c r="A139" s="4">
        <v>341.0</v>
      </c>
      <c r="B139" s="5" t="s">
        <v>412</v>
      </c>
      <c r="C139" s="6">
        <v>2901002.0</v>
      </c>
      <c r="D139" s="8"/>
      <c r="E139" s="7" t="s">
        <v>413</v>
      </c>
      <c r="F139" s="8"/>
      <c r="G139" s="9" t="str">
        <f>HYPERLINK("https://segip.gob.bo/","https://segip.gob.bo/")</f>
        <v>https://segip.gob.bo/</v>
      </c>
      <c r="H139" s="11" t="str">
        <f>HYPERLINK("https://twitter.com/BoliviaSegip","@BoliviaSegip")</f>
        <v>@BoliviaSegip</v>
      </c>
    </row>
    <row r="140">
      <c r="A140" s="4">
        <v>342.0</v>
      </c>
      <c r="B140" s="5" t="s">
        <v>414</v>
      </c>
      <c r="C140" s="6" t="s">
        <v>415</v>
      </c>
      <c r="D140" s="8"/>
      <c r="E140" s="7" t="s">
        <v>416</v>
      </c>
      <c r="F140" s="9" t="str">
        <f>HYPERLINK("mailto:info@aevivienda.gob.bo","info@aevivienda.gob.bo")</f>
        <v>info@aevivienda.gob.bo</v>
      </c>
      <c r="G140" s="9" t="str">
        <f>HYPERLINK("http://www.aevivienda.gob.bo/","http://www.aevivienda.gob.bo/")</f>
        <v>http://www.aevivienda.gob.bo/</v>
      </c>
      <c r="H140" s="11" t="str">
        <f>HYPERLINK("https://twitter.com/aevivienda","@aevivienda")</f>
        <v>@aevivienda</v>
      </c>
    </row>
    <row r="141">
      <c r="A141" s="4">
        <v>512.0</v>
      </c>
      <c r="B141" s="5" t="s">
        <v>417</v>
      </c>
      <c r="C141" s="6" t="s">
        <v>418</v>
      </c>
      <c r="D141" s="6">
        <v>2370340.0</v>
      </c>
      <c r="E141" s="7" t="s">
        <v>419</v>
      </c>
      <c r="F141" s="9" t="str">
        <f>HYPERLINK("mailto:info@aasana.bo","info@aasana.bo")</f>
        <v>info@aasana.bo</v>
      </c>
      <c r="G141" s="9" t="str">
        <f>HYPERLINK("http://www.aasana.bo/","http://www.aasana.bo/")</f>
        <v>http://www.aasana.bo/</v>
      </c>
      <c r="H141" s="11" t="str">
        <f>HYPERLINK("https://twitter.com/aasanabolivia","@aasanabolivia")</f>
        <v>@aasanabolivia</v>
      </c>
    </row>
    <row r="142">
      <c r="A142" s="4">
        <v>213.0</v>
      </c>
      <c r="B142" s="5" t="s">
        <v>420</v>
      </c>
      <c r="C142" s="6">
        <v>2355824.0</v>
      </c>
      <c r="D142" s="6">
        <v>2392413.0</v>
      </c>
      <c r="E142" s="7" t="s">
        <v>421</v>
      </c>
      <c r="F142" s="9" t="str">
        <f>HYPERLINK("mailto:dirmethi@senamhi.gob.bo","dirmethi@senamhi.gob.bo")</f>
        <v>dirmethi@senamhi.gob.bo</v>
      </c>
      <c r="G142" s="9" t="str">
        <f>HYPERLINK("http://www.senamhi.gob.bo/","http://www.senamhi.gob.bo/")</f>
        <v>http://www.senamhi.gob.bo/</v>
      </c>
      <c r="H142" s="11" t="str">
        <f>HYPERLINK("https://twitter.com/SENAMHI_BOLIVIA","@SENAMHI_BOLIVIA")</f>
        <v>@SENAMHI_BOLIVIA</v>
      </c>
    </row>
    <row r="143">
      <c r="A143" s="4">
        <v>223.0</v>
      </c>
      <c r="B143" s="5" t="s">
        <v>422</v>
      </c>
      <c r="C143" s="6" t="s">
        <v>423</v>
      </c>
      <c r="D143" s="6">
        <v>2004004.0</v>
      </c>
      <c r="E143" s="7" t="s">
        <v>424</v>
      </c>
      <c r="F143" s="9" t="str">
        <f>HYPERLINK("mailto:info@fonabosque.gob.bo","info@fonabosque.gob.bo")</f>
        <v>info@fonabosque.gob.bo</v>
      </c>
      <c r="G143" s="9" t="str">
        <f>HYPERLINK("http://www.fonabosque.gob.bo/","http://www.fonabosque.gob.bo/")</f>
        <v>http://www.fonabosque.gob.bo/</v>
      </c>
      <c r="H143" s="11" t="str">
        <f>HYPERLINK("https://twitter.com/AmbienteyAguaBo","@AmbienteyAguaBo")</f>
        <v>@AmbienteyAguaBo</v>
      </c>
    </row>
    <row r="144">
      <c r="A144" s="4">
        <v>225.0</v>
      </c>
      <c r="B144" s="5" t="s">
        <v>425</v>
      </c>
      <c r="C144" s="6" t="s">
        <v>426</v>
      </c>
      <c r="D144" s="6">
        <v>2121169.0</v>
      </c>
      <c r="E144" s="7" t="s">
        <v>427</v>
      </c>
      <c r="F144" s="9" t="str">
        <f>HYPERLINK("mailto:senasba@senasba.gob.bo","senasba@senasba.gob.bo")</f>
        <v>senasba@senasba.gob.bo</v>
      </c>
      <c r="G144" s="9" t="str">
        <f>HYPERLINK("http://www.senasba.gob.bo/","http://www.senasba.gob.bo/")</f>
        <v>http://www.senasba.gob.bo/</v>
      </c>
      <c r="H144" s="11" t="str">
        <f>HYPERLINK("https://twitter.com/Senasba1","@Senasba1")</f>
        <v>@Senasba1</v>
      </c>
    </row>
    <row r="145">
      <c r="A145" s="4">
        <v>253.0</v>
      </c>
      <c r="B145" s="5" t="s">
        <v>428</v>
      </c>
      <c r="C145" s="6" t="s">
        <v>429</v>
      </c>
      <c r="D145" s="6">
        <v>2494599.0</v>
      </c>
      <c r="E145" s="7" t="s">
        <v>430</v>
      </c>
      <c r="F145" s="8"/>
      <c r="G145" s="9" t="str">
        <f>HYPERLINK("http://www.emagua.gob.bo/","http://www.emagua.gob.bo/")</f>
        <v>http://www.emagua.gob.bo/</v>
      </c>
      <c r="H145" s="8"/>
    </row>
    <row r="146">
      <c r="A146" s="4">
        <v>281.0</v>
      </c>
      <c r="B146" s="5" t="s">
        <v>431</v>
      </c>
      <c r="C146" s="6" t="s">
        <v>432</v>
      </c>
      <c r="D146" s="8"/>
      <c r="E146" s="7" t="s">
        <v>433</v>
      </c>
      <c r="F146" s="8"/>
      <c r="G146" s="9" t="str">
        <f>HYPERLINK("https://otnpb.gob.bo/","https://otnpb.gob.bo/")</f>
        <v>https://otnpb.gob.bo/</v>
      </c>
      <c r="H146" s="8"/>
    </row>
    <row r="147">
      <c r="A147" s="4">
        <v>288.0</v>
      </c>
      <c r="B147" s="5" t="s">
        <v>434</v>
      </c>
      <c r="C147" s="6">
        <v>2119213.0</v>
      </c>
      <c r="D147" s="6">
        <v>2113176.0</v>
      </c>
      <c r="E147" s="7" t="s">
        <v>435</v>
      </c>
      <c r="F147" s="9" t="str">
        <f>HYPERLINK("mailto:info@senari.gob.bo","info@senari.gob.bo")</f>
        <v>info@senari.gob.bo</v>
      </c>
      <c r="G147" s="9" t="str">
        <f>HYPERLINK("http://www.senari.gob.bo/","http://www.senari.gob.bo/")</f>
        <v>http://www.senari.gob.bo/</v>
      </c>
      <c r="H147" s="8"/>
    </row>
    <row r="148">
      <c r="A148" s="4">
        <v>298.0</v>
      </c>
      <c r="B148" s="5" t="s">
        <v>436</v>
      </c>
      <c r="C148" s="8"/>
      <c r="D148" s="8"/>
      <c r="E148" s="7" t="s">
        <v>437</v>
      </c>
      <c r="F148" s="9" t="str">
        <f>HYPERLINK("mailto:sederichuquisaca@gmail.com","sederichuquisaca@gmail.com")</f>
        <v>sederichuquisaca@gmail.com</v>
      </c>
      <c r="G148" s="9" t="str">
        <f>HYPERLINK("http://www.sederi-ch.gob.bo/","http://www.sederi-ch.gob.bo/")</f>
        <v>http://www.sederi-ch.gob.bo/</v>
      </c>
      <c r="H148" s="8"/>
    </row>
    <row r="149">
      <c r="A149" s="4">
        <v>299.0</v>
      </c>
      <c r="B149" s="5" t="s">
        <v>438</v>
      </c>
      <c r="C149" s="6">
        <v>2110531.0</v>
      </c>
      <c r="D149" s="8"/>
      <c r="E149" s="7" t="s">
        <v>439</v>
      </c>
      <c r="F149" s="8"/>
      <c r="G149" s="9" t="str">
        <f>HYPERLINK("http://www.senari.gob.bo/sederi.lpz.asp","http://www.senari.gob.bo/sederi.lpz.asp")</f>
        <v>http://www.senari.gob.bo/sederi.lpz.asp</v>
      </c>
      <c r="H149" s="8"/>
    </row>
    <row r="150">
      <c r="A150" s="4">
        <v>300.0</v>
      </c>
      <c r="B150" s="5" t="s">
        <v>440</v>
      </c>
      <c r="C150" s="6" t="s">
        <v>441</v>
      </c>
      <c r="D150" s="8"/>
      <c r="E150" s="7" t="s">
        <v>442</v>
      </c>
      <c r="F150" s="8"/>
      <c r="G150" s="9" t="str">
        <f>HYPERLINK("http://www.senari.gob.bo/sederi.cba.asp","http://www.senari.gob.bo/sederi.cba.asp")</f>
        <v>http://www.senari.gob.bo/sederi.cba.asp</v>
      </c>
      <c r="H150" s="8"/>
    </row>
    <row r="151">
      <c r="A151" s="4">
        <v>301.0</v>
      </c>
      <c r="B151" s="5" t="s">
        <v>443</v>
      </c>
      <c r="C151" s="6" t="s">
        <v>444</v>
      </c>
      <c r="D151" s="8"/>
      <c r="E151" s="7" t="s">
        <v>445</v>
      </c>
      <c r="F151" s="9" t="str">
        <f>HYPERLINK("mailto:orurosederi@gmail.com","orurosederi@gmail.com")</f>
        <v>orurosederi@gmail.com</v>
      </c>
      <c r="G151" s="9" t="str">
        <f>HYPERLINK("http://www.senari.gob.bo/sederi.oru.asp","http://www.senari.gob.bo/sederi.oru.asp")</f>
        <v>http://www.senari.gob.bo/sederi.oru.asp</v>
      </c>
      <c r="H151" s="8"/>
    </row>
    <row r="152">
      <c r="A152" s="4">
        <v>302.0</v>
      </c>
      <c r="B152" s="5" t="s">
        <v>446</v>
      </c>
      <c r="C152" s="6" t="s">
        <v>447</v>
      </c>
      <c r="D152" s="6" t="s">
        <v>447</v>
      </c>
      <c r="E152" s="7" t="s">
        <v>448</v>
      </c>
      <c r="F152" s="8"/>
      <c r="G152" s="9" t="str">
        <f>HYPERLINK("http://www.senari.gob.bo/sederi.pto.asp","http://www.senari.gob.bo/sederi.pto.asp")</f>
        <v>http://www.senari.gob.bo/sederi.pto.asp</v>
      </c>
      <c r="H152" s="8"/>
    </row>
    <row r="153">
      <c r="A153" s="4">
        <v>303.0</v>
      </c>
      <c r="B153" s="5" t="s">
        <v>449</v>
      </c>
      <c r="C153" s="6" t="s">
        <v>450</v>
      </c>
      <c r="D153" s="8"/>
      <c r="E153" s="7" t="s">
        <v>451</v>
      </c>
      <c r="F153" s="8"/>
      <c r="G153" s="8"/>
      <c r="H153" s="8"/>
    </row>
    <row r="154">
      <c r="A154" s="4">
        <v>304.0</v>
      </c>
      <c r="B154" s="5" t="s">
        <v>452</v>
      </c>
      <c r="C154" s="6" t="s">
        <v>453</v>
      </c>
      <c r="D154" s="8"/>
      <c r="E154" s="7" t="s">
        <v>454</v>
      </c>
      <c r="F154" s="8"/>
      <c r="G154" s="9" t="str">
        <f>HYPERLINK("http://www.senari.gob.bo/sederi.scz.asp","http://www.senari.gob.bo/sederi.scz.asp")</f>
        <v>http://www.senari.gob.bo/sederi.scz.asp</v>
      </c>
      <c r="H154" s="8"/>
    </row>
    <row r="155">
      <c r="A155" s="4">
        <v>305.0</v>
      </c>
      <c r="B155" s="5" t="s">
        <v>455</v>
      </c>
      <c r="C155" s="8"/>
      <c r="D155" s="8"/>
      <c r="E155" s="8"/>
      <c r="F155" s="8"/>
      <c r="G155" s="8"/>
      <c r="H155" s="8"/>
    </row>
    <row r="156">
      <c r="A156" s="4">
        <v>306.0</v>
      </c>
      <c r="B156" s="5" t="s">
        <v>456</v>
      </c>
      <c r="C156" s="8"/>
      <c r="D156" s="8"/>
      <c r="E156" s="8"/>
      <c r="F156" s="8"/>
      <c r="G156" s="8"/>
      <c r="H156" s="8"/>
    </row>
    <row r="157">
      <c r="A157" s="4">
        <v>311.0</v>
      </c>
      <c r="B157" s="5" t="s">
        <v>457</v>
      </c>
      <c r="C157" s="6">
        <v>2310801.0</v>
      </c>
      <c r="D157" s="8"/>
      <c r="E157" s="7" t="s">
        <v>458</v>
      </c>
      <c r="F157" s="8"/>
      <c r="G157" s="9" t="str">
        <f>HYPERLINK("http://www.aaps.gob.bo/","www.aaps.gob.bo/")</f>
        <v>www.aaps.gob.bo/</v>
      </c>
      <c r="H157" s="11" t="str">
        <f>HYPERLINK("https://twitter.com/Aaps_Autoridad","@Aaps_Autoridad")</f>
        <v>@Aaps_Autoridad</v>
      </c>
    </row>
    <row r="158">
      <c r="A158" s="4">
        <v>312.0</v>
      </c>
      <c r="B158" s="5" t="s">
        <v>459</v>
      </c>
      <c r="C158" s="6" t="s">
        <v>460</v>
      </c>
      <c r="D158" s="6" t="s">
        <v>461</v>
      </c>
      <c r="E158" s="7" t="s">
        <v>462</v>
      </c>
      <c r="F158" s="9" t="str">
        <f>HYPERLINK("mailto:consultas@abt.gob.bo","consultas@abt.gob.bo")</f>
        <v>consultas@abt.gob.bo</v>
      </c>
      <c r="G158" s="9" t="str">
        <f>HYPERLINK("http://abt.gob.bo/","http://abt.gob.bo/")</f>
        <v>http://abt.gob.bo/</v>
      </c>
      <c r="H158" s="11" t="str">
        <f>HYPERLINK("https://twitter.com/ABTBolivia","@ABTBolivia")</f>
        <v>@ABTBolivia</v>
      </c>
    </row>
    <row r="159">
      <c r="A159" s="4">
        <v>348.0</v>
      </c>
      <c r="B159" s="5" t="s">
        <v>463</v>
      </c>
      <c r="C159" s="6" t="s">
        <v>464</v>
      </c>
      <c r="D159" s="6">
        <v>2188603.0</v>
      </c>
      <c r="E159" s="7" t="s">
        <v>465</v>
      </c>
      <c r="F159" s="9" t="str">
        <f>HYPERLINK("mailto:contacto@madretierra.gob.bo","contacto@madretierra.gob.bo")</f>
        <v>contacto@madretierra.gob.bo</v>
      </c>
      <c r="G159" s="9" t="str">
        <f>HYPERLINK("http://www.madretierra.gob.bo/","http://www.madretierra.gob.bo/")</f>
        <v>http://www.madretierra.gob.bo/</v>
      </c>
      <c r="H159" s="11" t="str">
        <f>HYPERLINK("https://twitter.com/ap_apmt","@ap_apmt")</f>
        <v>@ap_apmt</v>
      </c>
    </row>
    <row r="160">
      <c r="A160" s="4">
        <v>347.0</v>
      </c>
      <c r="B160" s="5" t="s">
        <v>466</v>
      </c>
      <c r="C160" s="6">
        <v>2129920.0</v>
      </c>
      <c r="D160" s="6">
        <v>2126492.0</v>
      </c>
      <c r="E160" s="7" t="s">
        <v>467</v>
      </c>
      <c r="F160" s="9" t="str">
        <f>HYPERLINK("mailto:afcoop@afcoop.gob.bo","afcoop@afcoop.gob.bo")</f>
        <v>afcoop@afcoop.gob.bo</v>
      </c>
      <c r="G160" s="9" t="str">
        <f>HYPERLINK("http://www.afcoop.gob.bo/","http://www.afcoop.gob.bo/")</f>
        <v>http://www.afcoop.gob.bo/</v>
      </c>
      <c r="H160" s="8"/>
    </row>
    <row r="161">
      <c r="A161" s="4">
        <v>343.0</v>
      </c>
      <c r="B161" s="5" t="s">
        <v>468</v>
      </c>
      <c r="C161" s="6" t="s">
        <v>469</v>
      </c>
      <c r="D161" s="6" t="s">
        <v>470</v>
      </c>
      <c r="E161" s="7" t="s">
        <v>471</v>
      </c>
      <c r="F161" s="8"/>
      <c r="G161" s="9" t="str">
        <f>HYPERLINK("https://www.eje.gob.bo/","https://www.eje.gob.bo/")</f>
        <v>https://www.eje.gob.bo/</v>
      </c>
      <c r="H161" s="8"/>
    </row>
    <row r="162">
      <c r="A162" s="4">
        <v>293.0</v>
      </c>
      <c r="B162" s="5" t="s">
        <v>472</v>
      </c>
      <c r="C162" s="6">
        <v>2408981.0</v>
      </c>
      <c r="D162" s="8"/>
      <c r="E162" s="7" t="s">
        <v>473</v>
      </c>
      <c r="F162" s="8"/>
      <c r="G162" s="8"/>
      <c r="H162" s="21" t="str">
        <f>HYPERLINK("https://twitter.com/FundacionBCB","@FundacionBCB")</f>
        <v>@FundacionBCB</v>
      </c>
    </row>
    <row r="163">
      <c r="A163" s="4">
        <v>137.0</v>
      </c>
      <c r="B163" s="5" t="s">
        <v>474</v>
      </c>
      <c r="C163" s="6" t="s">
        <v>475</v>
      </c>
      <c r="D163" s="6">
        <v>2435276.0</v>
      </c>
      <c r="E163" s="7" t="s">
        <v>476</v>
      </c>
      <c r="F163" s="7" t="s">
        <v>477</v>
      </c>
      <c r="G163" s="9" t="str">
        <f>HYPERLINK("http://www.ceub.edu.bo/","http://www.ceub.edu.bo/")</f>
        <v>http://www.ceub.edu.bo/</v>
      </c>
      <c r="H163" s="8"/>
    </row>
    <row r="164">
      <c r="A164" s="4">
        <v>138.0</v>
      </c>
      <c r="B164" s="5" t="s">
        <v>478</v>
      </c>
      <c r="C164" s="6" t="s">
        <v>479</v>
      </c>
      <c r="D164" s="6" t="s">
        <v>480</v>
      </c>
      <c r="E164" s="7" t="s">
        <v>481</v>
      </c>
      <c r="F164" s="8"/>
      <c r="G164" s="9" t="str">
        <f>HYPERLINK("http://www.usfx.bo/","http://www.usfx.bo/")</f>
        <v>http://www.usfx.bo/</v>
      </c>
      <c r="H164" s="8"/>
    </row>
    <row r="165">
      <c r="A165" s="4">
        <v>139.0</v>
      </c>
      <c r="B165" s="5" t="s">
        <v>482</v>
      </c>
      <c r="C165" s="6" t="s">
        <v>483</v>
      </c>
      <c r="D165" s="8"/>
      <c r="E165" s="7" t="s">
        <v>484</v>
      </c>
      <c r="F165" s="9" t="str">
        <f>HYPERLINK("mailto:informate@umsa.bo","informate@umsa.bo")</f>
        <v>informate@umsa.bo</v>
      </c>
      <c r="G165" s="9" t="str">
        <f>HYPERLINK("http://www.umsa.bo/","http://www.umsa.bo/")</f>
        <v>http://www.umsa.bo/</v>
      </c>
      <c r="H165" s="11" t="str">
        <f>HYPERLINK("https://twitter.com/UMSABolivia","@UMSABolivia")</f>
        <v>@UMSABolivia</v>
      </c>
    </row>
    <row r="166">
      <c r="A166" s="4">
        <v>140.0</v>
      </c>
      <c r="B166" s="5" t="s">
        <v>485</v>
      </c>
      <c r="C166" s="6" t="s">
        <v>486</v>
      </c>
      <c r="D166" s="6">
        <v>2845800.0</v>
      </c>
      <c r="E166" s="7" t="s">
        <v>487</v>
      </c>
      <c r="F166" s="7" t="s">
        <v>488</v>
      </c>
      <c r="G166" s="9" t="str">
        <f>HYPERLINK("http://www.upea.edu.bo/","http://www.upea.edu.bo/")</f>
        <v>http://www.upea.edu.bo/</v>
      </c>
      <c r="H166" s="5" t="s">
        <v>489</v>
      </c>
    </row>
    <row r="167">
      <c r="A167" s="4">
        <v>141.0</v>
      </c>
      <c r="B167" s="5" t="s">
        <v>490</v>
      </c>
      <c r="C167" s="6" t="s">
        <v>491</v>
      </c>
      <c r="D167" s="6" t="s">
        <v>492</v>
      </c>
      <c r="E167" s="7" t="s">
        <v>493</v>
      </c>
      <c r="F167" s="8"/>
      <c r="G167" s="9" t="str">
        <f>HYPERLINK("http://www.umss.edu.bo/","http://www.umss.edu.bo/")</f>
        <v>http://www.umss.edu.bo/</v>
      </c>
      <c r="H167" s="8"/>
    </row>
    <row r="168">
      <c r="A168" s="4">
        <v>142.0</v>
      </c>
      <c r="B168" s="5" t="s">
        <v>494</v>
      </c>
      <c r="C168" s="6" t="s">
        <v>495</v>
      </c>
      <c r="D168" s="6" t="s">
        <v>496</v>
      </c>
      <c r="E168" s="7" t="s">
        <v>497</v>
      </c>
      <c r="F168" s="9" t="str">
        <f>HYPERLINK("mailto:contactos@uto.edu.bo","contactos@uto.edu.bo")</f>
        <v>contactos@uto.edu.bo</v>
      </c>
      <c r="G168" s="9" t="str">
        <f>HYPERLINK("https://www.uto.edu.bo/","https://www.uto.edu.bo/")</f>
        <v>https://www.uto.edu.bo/</v>
      </c>
      <c r="H168" s="8"/>
    </row>
    <row r="169">
      <c r="A169" s="4">
        <v>143.0</v>
      </c>
      <c r="B169" s="5" t="s">
        <v>498</v>
      </c>
      <c r="C169" s="6" t="s">
        <v>499</v>
      </c>
      <c r="D169" s="6" t="s">
        <v>500</v>
      </c>
      <c r="E169" s="7" t="s">
        <v>501</v>
      </c>
      <c r="F169" s="8"/>
      <c r="G169" s="9" t="str">
        <f>HYPERLINK("http://www.uatf.edu.bo/","http://www.uatf.edu.bo/")</f>
        <v>http://www.uatf.edu.bo/</v>
      </c>
      <c r="H169" s="8"/>
    </row>
    <row r="170">
      <c r="A170" s="4">
        <v>144.0</v>
      </c>
      <c r="B170" s="5" t="s">
        <v>502</v>
      </c>
      <c r="C170" s="6" t="s">
        <v>503</v>
      </c>
      <c r="D170" s="6" t="s">
        <v>504</v>
      </c>
      <c r="E170" s="7" t="s">
        <v>505</v>
      </c>
      <c r="F170" s="8"/>
      <c r="G170" s="8"/>
      <c r="H170" s="8"/>
    </row>
    <row r="171">
      <c r="A171" s="4">
        <v>145.0</v>
      </c>
      <c r="B171" s="5" t="s">
        <v>506</v>
      </c>
      <c r="C171" s="6" t="s">
        <v>507</v>
      </c>
      <c r="D171" s="6" t="s">
        <v>508</v>
      </c>
      <c r="E171" s="7" t="s">
        <v>509</v>
      </c>
      <c r="F171" s="8"/>
      <c r="G171" s="9" t="str">
        <f>HYPERLINK("http://www.uajms.edu.bo/","http://www.uajms.edu.bo/")</f>
        <v>http://www.uajms.edu.bo/</v>
      </c>
      <c r="H171" s="11" t="str">
        <f>HYPERLINK("https://twitter.com/UAJMS","@UAJMS")</f>
        <v>@UAJMS</v>
      </c>
    </row>
    <row r="172">
      <c r="A172" s="4">
        <v>146.0</v>
      </c>
      <c r="B172" s="5" t="s">
        <v>510</v>
      </c>
      <c r="C172" s="6" t="s">
        <v>511</v>
      </c>
      <c r="D172" s="6" t="s">
        <v>512</v>
      </c>
      <c r="E172" s="7" t="s">
        <v>513</v>
      </c>
      <c r="F172" s="8"/>
      <c r="G172" s="9" t="str">
        <f>HYPERLINK("http://www.uagrm.edu.bo/","http://www.uagrm.edu.bo/")</f>
        <v>http://www.uagrm.edu.bo/</v>
      </c>
      <c r="H172" s="11" t="str">
        <f>HYPERLINK("https://twitter.com/uagrmoficial","@uagrmoficial")</f>
        <v>@uagrmoficial</v>
      </c>
    </row>
    <row r="173">
      <c r="A173" s="4">
        <v>147.0</v>
      </c>
      <c r="B173" s="5" t="s">
        <v>514</v>
      </c>
      <c r="C173" s="6" t="s">
        <v>515</v>
      </c>
      <c r="D173" s="8"/>
      <c r="E173" s="7" t="s">
        <v>516</v>
      </c>
      <c r="F173" s="9" t="str">
        <f>HYPERLINK("mailto:secretariogeneral@uabjb.edu.bo","secretariogeneral@uabjb.edu.bo")</f>
        <v>secretariogeneral@uabjb.edu.bo</v>
      </c>
      <c r="G173" s="9" t="str">
        <f>HYPERLINK("http://www.uabjb.edu.bo/uabjb/","http://www.uabjb.edu.bo/uabjb/")</f>
        <v>http://www.uabjb.edu.bo/uabjb/</v>
      </c>
      <c r="H173" s="11" t="str">
        <f>HYPERLINK("https://twitter.com/uabjb","@uabjb")</f>
        <v>@uabjb</v>
      </c>
    </row>
    <row r="174">
      <c r="A174" s="4">
        <v>147.0</v>
      </c>
      <c r="B174" s="5" t="s">
        <v>517</v>
      </c>
      <c r="C174" s="6" t="s">
        <v>518</v>
      </c>
      <c r="D174" s="6" t="s">
        <v>519</v>
      </c>
      <c r="E174" s="7" t="s">
        <v>520</v>
      </c>
      <c r="F174" s="8"/>
      <c r="G174" s="9" t="str">
        <f>HYPERLINK("http://www.uap.edu.bo/","http://www.uap.edu.bo/")</f>
        <v>http://www.uap.edu.bo/</v>
      </c>
      <c r="H174" s="8"/>
    </row>
    <row r="175">
      <c r="A175" s="4">
        <v>294.0</v>
      </c>
      <c r="B175" s="5" t="s">
        <v>521</v>
      </c>
      <c r="C175" s="6" t="s">
        <v>522</v>
      </c>
      <c r="D175" s="8"/>
      <c r="E175" s="7" t="s">
        <v>523</v>
      </c>
      <c r="F175" s="9" t="str">
        <f>HYPERLINK("mailto:info@utupakkatari.edu.bo","info@utupakkatari.edu.bo")</f>
        <v>info@utupakkatari.edu.bo</v>
      </c>
      <c r="G175" s="9" t="str">
        <f>HYPERLINK("http://www.utupakkatari.edu.bo/","http://www.utupakkatari.edu.bo/")</f>
        <v>http://www.utupakkatari.edu.bo/</v>
      </c>
      <c r="H175" s="11" t="str">
        <f>HYPERLINK("https://twitter.com/utupakkatari","@utupakkatari")</f>
        <v>@utupakkatari</v>
      </c>
    </row>
    <row r="176">
      <c r="A176" s="4">
        <v>295.0</v>
      </c>
      <c r="B176" s="5" t="s">
        <v>524</v>
      </c>
      <c r="C176" s="13" t="s">
        <v>525</v>
      </c>
      <c r="D176" s="14"/>
      <c r="E176" s="7" t="s">
        <v>526</v>
      </c>
      <c r="F176" s="22" t="str">
        <f>HYPERLINK("mailto:unibolquechua@hotmail.com","unibolquechua@hotmail.com ")</f>
        <v>unibolquechua@hotmail.com </v>
      </c>
      <c r="G176" s="9" t="str">
        <f>HYPERLINK("http://www.unibolquechua.edu.bo/","http://www.unibolquechua.edu.bo/")</f>
        <v>http://www.unibolquechua.edu.bo/</v>
      </c>
      <c r="H176" s="11" t="str">
        <f>HYPERLINK("https://twitter.com/UnibolQuechua","@UnibolQuechua")</f>
        <v>@UnibolQuechua</v>
      </c>
    </row>
    <row r="177">
      <c r="A177" s="4">
        <v>296.0</v>
      </c>
      <c r="B177" s="17" t="s">
        <v>527</v>
      </c>
      <c r="C177" s="18"/>
      <c r="D177" s="18"/>
      <c r="E177" s="7" t="s">
        <v>528</v>
      </c>
      <c r="F177" s="9" t="str">
        <f>HYPERLINK("mailto:guaraniunibol@gmail.com","guaraniunibol@gmail.com")</f>
        <v>guaraniunibol@gmail.com</v>
      </c>
      <c r="G177" s="9" t="str">
        <f>HYPERLINK("http://unibolguarani.edu.bo/","http://unibolguarani.edu.bo/")</f>
        <v>http://unibolguarani.edu.bo/</v>
      </c>
      <c r="H177" s="8"/>
    </row>
    <row r="178">
      <c r="A178" s="4">
        <v>411.0</v>
      </c>
      <c r="B178" s="5" t="s">
        <v>529</v>
      </c>
      <c r="C178" s="6" t="s">
        <v>530</v>
      </c>
      <c r="D178" s="8"/>
      <c r="E178" s="7" t="s">
        <v>531</v>
      </c>
      <c r="F178" s="9" t="str">
        <f>HYPERLINK("mailto:gerencia@cossmil.mil.bo","gerencia@cossmil.mil.bo")</f>
        <v>gerencia@cossmil.mil.bo</v>
      </c>
      <c r="G178" s="9" t="str">
        <f>HYPERLINK("http://www.cossmil.mil.bo/","http://www.cossmil.mil.bo/")</f>
        <v>http://www.cossmil.mil.bo/</v>
      </c>
      <c r="H178" s="11" t="str">
        <f>HYPERLINK("https://twitter.com/OFICIAL_COSSMIL","@OFICIAL_COSSMIL")</f>
        <v>@OFICIAL_COSSMIL</v>
      </c>
    </row>
    <row r="179">
      <c r="A179" s="4">
        <v>417.0</v>
      </c>
      <c r="B179" s="5" t="s">
        <v>532</v>
      </c>
      <c r="C179" s="19" t="s">
        <v>533</v>
      </c>
      <c r="D179" s="8"/>
      <c r="E179" s="7" t="s">
        <v>534</v>
      </c>
      <c r="F179" s="8"/>
      <c r="G179" s="9" t="str">
        <f>HYPERLINK("http://www.cns.gob.bo/","http://www.cns.gob.bo/")</f>
        <v>http://www.cns.gob.bo/</v>
      </c>
      <c r="H179" s="11" t="str">
        <f>HYPERLINK("https://twitter.com/CajaNacSalud","@CajaNacSalud")</f>
        <v>@CajaNacSalud</v>
      </c>
    </row>
    <row r="180">
      <c r="A180" s="4">
        <v>418.0</v>
      </c>
      <c r="B180" s="5" t="s">
        <v>535</v>
      </c>
      <c r="C180" s="6" t="s">
        <v>536</v>
      </c>
      <c r="D180" s="6" t="s">
        <v>537</v>
      </c>
      <c r="E180" s="7" t="s">
        <v>538</v>
      </c>
      <c r="F180" s="9" t="str">
        <f>HYPERLINK("mailto:contacto@cps.org.bo","contacto@cps.org.bo")</f>
        <v>contacto@cps.org.bo</v>
      </c>
      <c r="G180" s="9" t="str">
        <f>HYPERLINK("http://www.cps.org.bo/","http://www.cps.org.bo/")</f>
        <v>http://www.cps.org.bo/</v>
      </c>
      <c r="H180" s="11" t="str">
        <f>HYPERLINK("https://twitter.com/CajaPetroleraBO","@CajaPetroleraBO")</f>
        <v>@CajaPetroleraBO</v>
      </c>
    </row>
    <row r="181">
      <c r="A181" s="4">
        <v>422.0</v>
      </c>
      <c r="B181" s="5" t="s">
        <v>539</v>
      </c>
      <c r="C181" s="6" t="s">
        <v>540</v>
      </c>
      <c r="D181" s="19" t="s">
        <v>541</v>
      </c>
      <c r="E181" s="7" t="s">
        <v>542</v>
      </c>
      <c r="F181" s="8"/>
      <c r="G181" s="9" t="str">
        <f>HYPERLINK("http://www.cbes.org.bo/","http://www.cbes.org.bo/")</f>
        <v>http://www.cbes.org.bo/</v>
      </c>
      <c r="H181" s="8"/>
    </row>
    <row r="182">
      <c r="A182" s="4">
        <v>423.0</v>
      </c>
      <c r="B182" s="5" t="s">
        <v>543</v>
      </c>
      <c r="C182" s="6" t="s">
        <v>544</v>
      </c>
      <c r="D182" s="8"/>
      <c r="E182" s="7" t="s">
        <v>545</v>
      </c>
      <c r="F182" s="8"/>
      <c r="G182" s="8"/>
      <c r="H182" s="8"/>
    </row>
    <row r="183">
      <c r="A183" s="4">
        <v>424.0</v>
      </c>
      <c r="B183" s="5" t="s">
        <v>546</v>
      </c>
      <c r="C183" s="6" t="s">
        <v>547</v>
      </c>
      <c r="D183" s="6">
        <v>2441213.0</v>
      </c>
      <c r="E183" s="7" t="s">
        <v>548</v>
      </c>
      <c r="F183" s="9" t="str">
        <f>HYPERLINK("mailto:cordes@org.bo","cordes@org.bo")</f>
        <v>cordes@org.bo</v>
      </c>
      <c r="G183" s="9" t="str">
        <f>HYPERLINK("http://www.cajacordes.org.bo/","http://www.cajacordes.org.bo/")</f>
        <v>http://www.cajacordes.org.bo/</v>
      </c>
      <c r="H183" s="11" t="str">
        <f>HYPERLINK("https://twitter.com/Cajacordes","@Cajacordes")</f>
        <v>@Cajacordes</v>
      </c>
    </row>
    <row r="184">
      <c r="A184" s="4">
        <v>425.0</v>
      </c>
      <c r="B184" s="5" t="s">
        <v>549</v>
      </c>
      <c r="C184" s="6" t="s">
        <v>550</v>
      </c>
      <c r="D184" s="8"/>
      <c r="E184" s="7" t="s">
        <v>551</v>
      </c>
      <c r="F184" s="8"/>
      <c r="G184" s="9" t="str">
        <f>HYPERLINK("http://www.ssucbba.org/","http://www.ssucbba.org/")</f>
        <v>http://www.ssucbba.org/</v>
      </c>
      <c r="H184" s="11" t="str">
        <f>HYPERLINK("https://twitter.com/ssucbba","@ssucbba")</f>
        <v>@ssucbba</v>
      </c>
    </row>
    <row r="185">
      <c r="A185" s="4">
        <v>426.0</v>
      </c>
      <c r="B185" s="5" t="s">
        <v>552</v>
      </c>
      <c r="C185" s="6" t="s">
        <v>553</v>
      </c>
      <c r="D185" s="6" t="s">
        <v>554</v>
      </c>
      <c r="E185" s="7" t="s">
        <v>555</v>
      </c>
      <c r="F185" s="8"/>
      <c r="G185" s="9" t="str">
        <f>HYPERLINK("http://ssuoruro.gob.bo/","http://ssuoruro.gob.bo/")</f>
        <v>http://ssuoruro.gob.bo/</v>
      </c>
      <c r="H185" s="8"/>
    </row>
    <row r="186">
      <c r="A186" s="4">
        <v>427.0</v>
      </c>
      <c r="B186" s="5" t="s">
        <v>556</v>
      </c>
      <c r="C186" s="6" t="s">
        <v>557</v>
      </c>
      <c r="D186" s="8"/>
      <c r="E186" s="7" t="s">
        <v>558</v>
      </c>
      <c r="F186" s="9" t="str">
        <f>HYPERLINK("mailto:info@ssusrz.org","info@ssusrz.org")</f>
        <v>info@ssusrz.org</v>
      </c>
      <c r="G186" s="9" t="str">
        <f>HYPERLINK("http://www.ssusrz.org/web/","http://www.ssusrz.org/web/")</f>
        <v>http://www.ssusrz.org/web/</v>
      </c>
      <c r="H186" s="8"/>
    </row>
    <row r="187">
      <c r="A187" s="4">
        <v>428.0</v>
      </c>
      <c r="B187" s="5" t="s">
        <v>559</v>
      </c>
      <c r="C187" s="6" t="s">
        <v>560</v>
      </c>
      <c r="D187" s="8"/>
      <c r="E187" s="7" t="s">
        <v>561</v>
      </c>
      <c r="F187" s="8"/>
      <c r="G187" s="9" t="str">
        <f>HYPERLINK("http://www.ssu-sucre.org/","http://www.ssu-sucre.org/")</f>
        <v>http://www.ssu-sucre.org/</v>
      </c>
      <c r="H187" s="8"/>
    </row>
    <row r="188">
      <c r="A188" s="4">
        <v>429.0</v>
      </c>
      <c r="B188" s="5" t="s">
        <v>562</v>
      </c>
      <c r="C188" s="6" t="s">
        <v>563</v>
      </c>
      <c r="D188" s="8"/>
      <c r="E188" s="7" t="s">
        <v>564</v>
      </c>
      <c r="F188" s="8"/>
      <c r="G188" s="9" t="str">
        <f>HYPERLINK("http://ssulapaz.org/","http://ssulapaz.org/")</f>
        <v>http://ssulapaz.org/</v>
      </c>
      <c r="H188" s="8"/>
    </row>
    <row r="189">
      <c r="A189" s="4">
        <v>432.0</v>
      </c>
      <c r="B189" s="5" t="s">
        <v>565</v>
      </c>
      <c r="C189" s="6" t="s">
        <v>566</v>
      </c>
      <c r="D189" s="8"/>
      <c r="E189" s="7" t="s">
        <v>567</v>
      </c>
      <c r="F189" s="8"/>
      <c r="G189" s="8"/>
      <c r="H189" s="8"/>
    </row>
    <row r="190">
      <c r="A190" s="4">
        <v>433.0</v>
      </c>
      <c r="B190" s="5" t="s">
        <v>568</v>
      </c>
      <c r="C190" s="6" t="s">
        <v>569</v>
      </c>
      <c r="D190" s="6" t="s">
        <v>570</v>
      </c>
      <c r="E190" s="7" t="s">
        <v>571</v>
      </c>
      <c r="F190" s="9" t="str">
        <f>HYPERLINK("mailto:buzgen.hcsc@salud.madrid.org","consultas@ssupotosi.org")</f>
        <v>consultas@ssupotosi.org</v>
      </c>
      <c r="G190" s="9" t="str">
        <f>HYPERLINK("http://ssupotosi.com.bo/","http://ssupotosi.com.bo/")</f>
        <v>http://ssupotosi.com.bo/</v>
      </c>
      <c r="H190" s="8"/>
    </row>
    <row r="191">
      <c r="A191" s="4">
        <v>434.0</v>
      </c>
      <c r="B191" s="5" t="s">
        <v>572</v>
      </c>
      <c r="C191" s="6" t="s">
        <v>573</v>
      </c>
      <c r="D191" s="6" t="s">
        <v>574</v>
      </c>
      <c r="E191" s="7" t="s">
        <v>575</v>
      </c>
      <c r="F191" s="9" t="str">
        <f>HYPERLINK("mailto:ssutrinidad@hotmail.com","ssutrinidad@hotmail.com")</f>
        <v>ssutrinidad@hotmail.com</v>
      </c>
      <c r="G191" s="8"/>
      <c r="H191" s="8"/>
    </row>
    <row r="192">
      <c r="A192" s="4">
        <v>435.0</v>
      </c>
      <c r="B192" s="5" t="s">
        <v>576</v>
      </c>
      <c r="C192" s="6" t="s">
        <v>577</v>
      </c>
      <c r="D192" s="8"/>
      <c r="E192" s="7" t="s">
        <v>578</v>
      </c>
      <c r="F192" s="8"/>
      <c r="G192" s="8"/>
      <c r="H192" s="8"/>
    </row>
    <row r="193">
      <c r="A193" s="4">
        <v>525.0</v>
      </c>
      <c r="B193" s="5" t="s">
        <v>579</v>
      </c>
      <c r="C193" s="6">
        <v>2792373.0</v>
      </c>
      <c r="D193" s="6">
        <v>2791660.0</v>
      </c>
      <c r="E193" s="5" t="s">
        <v>580</v>
      </c>
      <c r="F193" s="8"/>
      <c r="G193" s="9" t="str">
        <f>HYPERLINK("http://tab-bolivia.com/","http://tab-bolivia.com/")</f>
        <v>http://tab-bolivia.com/</v>
      </c>
      <c r="H193" s="8"/>
    </row>
    <row r="194">
      <c r="A194" s="4">
        <v>548.0</v>
      </c>
      <c r="B194" s="5" t="s">
        <v>581</v>
      </c>
      <c r="C194" s="6">
        <v>2433810.0</v>
      </c>
      <c r="D194" s="8"/>
      <c r="E194" s="7" t="s">
        <v>582</v>
      </c>
      <c r="F194" s="11" t="str">
        <f>HYPERLINK("mailto:info@cofadena.gob.bo","info@cofadena.gob.bo")</f>
        <v>info@cofadena.gob.bo</v>
      </c>
      <c r="G194" s="9" t="str">
        <f>HYPERLINK("http://www.cofadena.gob.bo/","http://www.cofadena.gob.bo/")</f>
        <v>http://www.cofadena.gob.bo/</v>
      </c>
      <c r="H194" s="8"/>
    </row>
    <row r="195">
      <c r="A195" s="4">
        <v>551.0</v>
      </c>
      <c r="B195" s="5" t="s">
        <v>583</v>
      </c>
      <c r="C195" s="13" t="s">
        <v>584</v>
      </c>
      <c r="D195" s="14"/>
      <c r="E195" s="15" t="s">
        <v>585</v>
      </c>
      <c r="F195" s="23" t="str">
        <f>HYPERLINK("http://www.enabol.gob.bo/","enabol@entelnet.com")</f>
        <v>enabol@entelnet.com</v>
      </c>
      <c r="G195" s="16" t="str">
        <f>HYPERLINK("http://www.enabol.gob.bo/","http://www.enabol.gob.bo/")</f>
        <v>http://www.enabol.gob.bo/</v>
      </c>
      <c r="H195" s="14"/>
    </row>
    <row r="196">
      <c r="A196" s="4">
        <v>718.0</v>
      </c>
      <c r="B196" s="17" t="s">
        <v>586</v>
      </c>
      <c r="C196" s="18"/>
      <c r="D196" s="18"/>
      <c r="E196" s="18"/>
      <c r="F196" s="18"/>
      <c r="G196" s="18"/>
      <c r="H196" s="18"/>
    </row>
    <row r="197">
      <c r="A197" s="4">
        <v>580.0</v>
      </c>
      <c r="B197" s="5" t="s">
        <v>587</v>
      </c>
      <c r="C197" s="6">
        <v>2127670.0</v>
      </c>
      <c r="D197" s="8"/>
      <c r="E197" s="5" t="s">
        <v>588</v>
      </c>
      <c r="F197" s="8"/>
      <c r="G197" s="9" t="str">
        <f>HYPERLINK("http://www.dab.gob.bo/","http://www.dab.gob.bo/")</f>
        <v>http://www.dab.gob.bo/</v>
      </c>
      <c r="H197" s="8"/>
    </row>
    <row r="198">
      <c r="A198" s="4">
        <v>594.0</v>
      </c>
      <c r="B198" s="5" t="s">
        <v>589</v>
      </c>
      <c r="C198" s="13">
        <v>2432971.0</v>
      </c>
      <c r="D198" s="13">
        <v>2432920.0</v>
      </c>
      <c r="E198" s="15" t="s">
        <v>590</v>
      </c>
      <c r="F198" s="14"/>
      <c r="G198" s="16" t="str">
        <f>HYPERLINK("http://www.aspb.gob.bo/","http://www.aspb.gob.bo/")</f>
        <v>http://www.aspb.gob.bo/</v>
      </c>
      <c r="H198" s="24" t="str">
        <f>HYPERLINK("https://twitter.com/ASPBolivia","@ASPBolivia")</f>
        <v>@ASPBolivia</v>
      </c>
    </row>
    <row r="199">
      <c r="A199" s="4">
        <v>595.0</v>
      </c>
      <c r="B199" s="17" t="s">
        <v>591</v>
      </c>
      <c r="C199" s="18"/>
      <c r="D199" s="18"/>
      <c r="E199" s="18"/>
      <c r="F199" s="18"/>
      <c r="G199" s="18"/>
      <c r="H199" s="18"/>
    </row>
    <row r="200">
      <c r="A200" s="4">
        <v>572.0</v>
      </c>
      <c r="B200" s="5" t="s">
        <v>592</v>
      </c>
      <c r="C200" s="6" t="s">
        <v>593</v>
      </c>
      <c r="D200" s="8"/>
      <c r="E200" s="7" t="s">
        <v>594</v>
      </c>
      <c r="F200" s="8"/>
      <c r="G200" s="9" t="str">
        <f>HYPERLINK("http://www.emapa.gob.bo/","http://www.emapa.gob.bo/")</f>
        <v>http://www.emapa.gob.bo/</v>
      </c>
      <c r="H200" s="21" t="str">
        <f>HYPERLINK("https://twitter.com/EmapaBolivia","@EmapaBolivia")</f>
        <v>@EmapaBolivia</v>
      </c>
    </row>
    <row r="201">
      <c r="A201" s="4">
        <v>574.0</v>
      </c>
      <c r="B201" s="5" t="s">
        <v>595</v>
      </c>
      <c r="C201" s="6">
        <v>2147001.0</v>
      </c>
      <c r="D201" s="8"/>
      <c r="E201" s="5" t="s">
        <v>596</v>
      </c>
      <c r="F201" s="11" t="str">
        <f>HYPERLINK("mailto:info@lacteosbol.com.bo","info@lacteosbol.com.bo")</f>
        <v>info@lacteosbol.com.bo</v>
      </c>
      <c r="G201" s="9" t="str">
        <f>HYPERLINK("http://www.lacteosbol.com.bo/","http://www.lacteosbol.com.bo")</f>
        <v>http://www.lacteosbol.com.bo</v>
      </c>
      <c r="H201" s="21" t="str">
        <f>HYPERLINK("https://twitter.com/Lacteossbol","@Lacteossbol")</f>
        <v>@Lacteossbol</v>
      </c>
    </row>
    <row r="202">
      <c r="A202" s="4">
        <v>575.0</v>
      </c>
      <c r="B202" s="5" t="s">
        <v>597</v>
      </c>
      <c r="C202" s="6">
        <v>2147001.0</v>
      </c>
      <c r="D202" s="8"/>
      <c r="E202" s="5" t="s">
        <v>598</v>
      </c>
      <c r="F202" s="8"/>
      <c r="G202" s="9" t="str">
        <f>HYPERLINK("http://papelbol.sedem.gob.bo/","http://papelbol.sedem.gob.bo/")</f>
        <v>http://papelbol.sedem.gob.bo/</v>
      </c>
      <c r="H202" s="21" t="str">
        <f>HYPERLINK("https://twitter.com/papelbolbolivia","@papelbolbolivia")</f>
        <v>@papelbolbolivia</v>
      </c>
    </row>
    <row r="203">
      <c r="A203" s="4">
        <v>576.0</v>
      </c>
      <c r="B203" s="5" t="s">
        <v>599</v>
      </c>
      <c r="C203" s="6" t="s">
        <v>600</v>
      </c>
      <c r="D203" s="8"/>
      <c r="E203" s="7" t="s">
        <v>601</v>
      </c>
      <c r="F203" s="11" t="str">
        <f>HYPERLINK("mailto:ventas@cartonbol.com.bo","ventas@cartonbol.com.bo")</f>
        <v>ventas@cartonbol.com.bo</v>
      </c>
      <c r="G203" s="11" t="str">
        <f>HYPERLINK("http://www.cartonbol.com.bo/","http://www.cartonbol.com.bo/")</f>
        <v>http://www.cartonbol.com.bo/</v>
      </c>
      <c r="H203" s="21" t="str">
        <f>HYPERLINK("https://twitter.com/CARTONBOL","@CARTONBOL")</f>
        <v>@CARTONBOL</v>
      </c>
    </row>
    <row r="204">
      <c r="A204" s="4">
        <v>579.0</v>
      </c>
      <c r="B204" s="5" t="s">
        <v>602</v>
      </c>
      <c r="C204" s="13" t="s">
        <v>310</v>
      </c>
      <c r="D204" s="14"/>
      <c r="E204" s="25" t="s">
        <v>603</v>
      </c>
      <c r="F204" s="14"/>
      <c r="G204" s="23" t="str">
        <f>HYPERLINK("http://ecebol.sedem.gob.bo/","http://ecebol.sedem.gob.bo/")</f>
        <v>http://ecebol.sedem.gob.bo/</v>
      </c>
      <c r="H204" s="14"/>
    </row>
    <row r="205">
      <c r="A205" s="4">
        <v>581.0</v>
      </c>
      <c r="B205" s="17" t="s">
        <v>604</v>
      </c>
      <c r="C205" s="18"/>
      <c r="D205" s="18"/>
      <c r="E205" s="18"/>
      <c r="F205" s="18"/>
      <c r="G205" s="18"/>
      <c r="H205" s="18"/>
    </row>
    <row r="206">
      <c r="A206" s="4">
        <v>582.0</v>
      </c>
      <c r="B206" s="5" t="s">
        <v>605</v>
      </c>
      <c r="C206" s="6" t="s">
        <v>606</v>
      </c>
      <c r="D206" s="8"/>
      <c r="E206" s="5" t="s">
        <v>603</v>
      </c>
      <c r="F206" s="8"/>
      <c r="G206" s="9" t="str">
        <f>HYPERLINK("http://www.eba.com.bo/es/","http://www.eba.com.bo/es/")</f>
        <v>http://www.eba.com.bo/es/</v>
      </c>
      <c r="H206" s="21" t="str">
        <f>HYPERLINK("https://twitter.com/ebabolivia","@ebabolivia")</f>
        <v>@ebabolivia</v>
      </c>
    </row>
    <row r="207">
      <c r="A207" s="4">
        <v>586.0</v>
      </c>
      <c r="B207" s="5" t="s">
        <v>607</v>
      </c>
      <c r="C207" s="6" t="s">
        <v>608</v>
      </c>
      <c r="D207" s="6" t="s">
        <v>608</v>
      </c>
      <c r="E207" s="7" t="s">
        <v>609</v>
      </c>
      <c r="F207" s="11" t="str">
        <f>HYPERLINK("mailto:easba@easba.gob.bo","easba@easba.gob.bo")</f>
        <v>easba@easba.gob.bo</v>
      </c>
      <c r="G207" s="9" t="str">
        <f>HYPERLINK("http://www.easba.gob.bo/","http://www.easba.gob.bo/")</f>
        <v>http://www.easba.gob.bo/</v>
      </c>
      <c r="H207" s="21" t="str">
        <f>HYPERLINK("https://twitter.com/EASBA_Bolivia","@EASBA_Bolivia")</f>
        <v>@EASBA_Bolivia</v>
      </c>
    </row>
    <row r="208">
      <c r="A208" s="4">
        <v>590.0</v>
      </c>
      <c r="B208" s="5" t="s">
        <v>610</v>
      </c>
      <c r="C208" s="6">
        <v>2125254.0</v>
      </c>
      <c r="D208" s="8"/>
      <c r="E208" s="7" t="s">
        <v>611</v>
      </c>
      <c r="F208" s="8"/>
      <c r="G208" s="9" t="str">
        <f>HYPERLINK("http://www.quipus.gob.bo/","http://www.quipus.gob.bo/")</f>
        <v>http://www.quipus.gob.bo/</v>
      </c>
      <c r="H208" s="21" t="str">
        <f>HYPERLINK("https://twitter.com/QuipusTec","@QuipusTec")</f>
        <v>@QuipusTec</v>
      </c>
    </row>
    <row r="209">
      <c r="A209" s="4">
        <v>593.0</v>
      </c>
      <c r="B209" s="5" t="s">
        <v>612</v>
      </c>
      <c r="C209" s="6" t="s">
        <v>613</v>
      </c>
      <c r="D209" s="8"/>
      <c r="E209" s="7" t="s">
        <v>614</v>
      </c>
      <c r="F209" s="8"/>
      <c r="G209" s="8"/>
      <c r="H209" s="8"/>
    </row>
    <row r="210">
      <c r="A210" s="4">
        <v>517.0</v>
      </c>
      <c r="B210" s="5" t="s">
        <v>615</v>
      </c>
      <c r="C210" s="6" t="s">
        <v>616</v>
      </c>
      <c r="D210" s="6" t="s">
        <v>617</v>
      </c>
      <c r="E210" s="7" t="s">
        <v>618</v>
      </c>
      <c r="F210" s="8"/>
      <c r="G210" s="9" t="str">
        <f>HYPERLINK("http://www.comibol.gob.bo/","http://www.comibol.gob.bo")</f>
        <v>http://www.comibol.gob.bo</v>
      </c>
      <c r="H210" s="21" t="str">
        <f>HYPERLINK("https://twitter.com/COMIBOL","@COMIBOL")</f>
        <v>@COMIBOL</v>
      </c>
    </row>
    <row r="211">
      <c r="A211" s="4">
        <v>520.0</v>
      </c>
      <c r="B211" s="5" t="s">
        <v>619</v>
      </c>
      <c r="C211" s="6" t="s">
        <v>620</v>
      </c>
      <c r="D211" s="6" t="s">
        <v>620</v>
      </c>
      <c r="E211" s="7" t="s">
        <v>621</v>
      </c>
      <c r="F211" s="8"/>
      <c r="G211" s="9" t="str">
        <f>HYPERLINK("http://www.vinto.gob.bo/","http://www.vinto.gob.bo/")</f>
        <v>http://www.vinto.gob.bo/</v>
      </c>
      <c r="H211" s="8"/>
    </row>
    <row r="212">
      <c r="A212" s="4">
        <v>573.0</v>
      </c>
      <c r="B212" s="5" t="s">
        <v>622</v>
      </c>
      <c r="C212" s="6" t="s">
        <v>623</v>
      </c>
      <c r="D212" s="8"/>
      <c r="E212" s="7" t="s">
        <v>624</v>
      </c>
      <c r="F212" s="8"/>
      <c r="G212" s="8"/>
      <c r="H212" s="8"/>
    </row>
    <row r="213">
      <c r="A213" s="4">
        <v>513.0</v>
      </c>
      <c r="B213" s="5" t="s">
        <v>625</v>
      </c>
      <c r="C213" s="6">
        <v>2176300.0</v>
      </c>
      <c r="D213" s="6">
        <v>2373375.0</v>
      </c>
      <c r="E213" s="7" t="s">
        <v>626</v>
      </c>
      <c r="F213" s="11" t="str">
        <f>HYPERLINK("mailto:info@ypfb.gob.bo?subject=Consulta%20externa","info@ypfb.gob.bo")</f>
        <v>info@ypfb.gob.bo</v>
      </c>
      <c r="G213" s="9" t="str">
        <f>HYPERLINK("http://www.ypfb.gob.bo/es/","http://www.ypfb.gob.bo/es/")</f>
        <v>http://www.ypfb.gob.bo/es/</v>
      </c>
      <c r="H213" s="21" t="str">
        <f>HYPERLINK("https://twitter.com/YPFB_corp","@YPFB_corp")</f>
        <v>@YPFB_corp</v>
      </c>
    </row>
    <row r="214">
      <c r="A214" s="4">
        <v>514.0</v>
      </c>
      <c r="B214" s="5" t="s">
        <v>627</v>
      </c>
      <c r="C214" s="6" t="s">
        <v>628</v>
      </c>
      <c r="D214" s="6" t="s">
        <v>629</v>
      </c>
      <c r="E214" s="7" t="s">
        <v>630</v>
      </c>
      <c r="F214" s="11" t="str">
        <f>HYPERLINK("mailto:ende@ende.bo","ende@ende.bo")</f>
        <v>ende@ende.bo</v>
      </c>
      <c r="G214" s="9" t="str">
        <f>HYPERLINK("http://www.ende.bo/","http://www.ende.bo/")</f>
        <v>http://www.ende.bo/</v>
      </c>
      <c r="H214" s="21" t="str">
        <f>HYPERLINK("https://twitter.com/ENDEcorp2016","@ENDEcorp2016")</f>
        <v>@ENDEcorp2016</v>
      </c>
    </row>
    <row r="215">
      <c r="A215" s="4">
        <v>584.0</v>
      </c>
      <c r="B215" s="5" t="s">
        <v>631</v>
      </c>
      <c r="C215" s="6" t="s">
        <v>632</v>
      </c>
      <c r="D215" s="6" t="s">
        <v>633</v>
      </c>
      <c r="E215" s="7" t="s">
        <v>634</v>
      </c>
      <c r="F215" s="11" t="str">
        <f>HYPERLINK("mailto:contacto@ebih.gob.bo","contacto@ebih.gob.bo")</f>
        <v>contacto@ebih.gob.bo</v>
      </c>
      <c r="G215" s="9" t="str">
        <f>HYPERLINK("http://www.ebih.gob.bo/","http://www.ebih.gob.bo/")</f>
        <v>http://www.ebih.gob.bo/</v>
      </c>
      <c r="H215" s="21" t="str">
        <f>HYPERLINK("https://twitter.com/ebih_bolivia","@ebih_bolivia")</f>
        <v>@ebih_bolivia</v>
      </c>
    </row>
    <row r="216">
      <c r="A216" s="4">
        <v>522.0</v>
      </c>
      <c r="B216" s="5" t="s">
        <v>635</v>
      </c>
      <c r="C216" s="6">
        <v>2124036.0</v>
      </c>
      <c r="D216" s="8"/>
      <c r="E216" s="7" t="s">
        <v>636</v>
      </c>
      <c r="F216" s="11" t="str">
        <f>HYPERLINK("https://www.facebook.com/ende.bolivia/","https://www.facebook.com/ende.bolivia/")</f>
        <v>https://www.facebook.com/ende.bolivia/</v>
      </c>
      <c r="G216" s="8"/>
      <c r="H216" s="8"/>
    </row>
    <row r="217">
      <c r="A217" s="4">
        <v>523.0</v>
      </c>
      <c r="B217" s="5" t="s">
        <v>637</v>
      </c>
      <c r="C217" s="6" t="s">
        <v>638</v>
      </c>
      <c r="D217" s="8"/>
      <c r="E217" s="7" t="s">
        <v>639</v>
      </c>
      <c r="F217" s="11" t="str">
        <f>HYPERLINK("https://twitter.com/ENDEcorp2016","https://twitter.com/ENDEcorp2016")</f>
        <v>https://twitter.com/ENDEcorp2016</v>
      </c>
      <c r="G217" s="9" t="str">
        <f>HYPERLINK("http://www.correosbolivia.com/","http://www.correosbolivia.com/")</f>
        <v>http://www.correosbolivia.com/</v>
      </c>
      <c r="H217" s="8"/>
    </row>
    <row r="218">
      <c r="A218" s="4">
        <v>578.0</v>
      </c>
      <c r="B218" s="5" t="s">
        <v>640</v>
      </c>
      <c r="C218" s="6">
        <v>2117993.0</v>
      </c>
      <c r="D218" s="8"/>
      <c r="E218" s="5" t="s">
        <v>641</v>
      </c>
      <c r="F218" s="11" t="str">
        <f>HYPERLINK("https://www.linkedin.com/company/empresa-nacional-de-electricidad---ende","https://www.linkedin.com/company/empresa-nacional-de-electricidad---ende")</f>
        <v>https://www.linkedin.com/company/empresa-nacional-de-electricidad---ende</v>
      </c>
      <c r="G218" s="9" t="str">
        <f>HYPERLINK("http://www.boa.bo/","http://www.boa.bo/")</f>
        <v>http://www.boa.bo/</v>
      </c>
      <c r="H218" s="21" t="str">
        <f>HYPERLINK("https://twitter.com/BoABolivia","@BoABolivia")</f>
        <v>@BoABolivia</v>
      </c>
    </row>
    <row r="219">
      <c r="A219" s="4">
        <v>585.0</v>
      </c>
      <c r="B219" s="5" t="s">
        <v>642</v>
      </c>
      <c r="C219" s="6">
        <v>2141110.0</v>
      </c>
      <c r="D219" s="8"/>
      <c r="E219" s="7" t="s">
        <v>643</v>
      </c>
      <c r="F219" s="11" t="str">
        <f>HYPERLINK("mailto:abe@abe.bo","abe@abe.bo")</f>
        <v>abe@abe.bo</v>
      </c>
      <c r="G219" s="9" t="str">
        <f>HYPERLINK("https://www.abe.bo/","https://www.abe.bo/")</f>
        <v>https://www.abe.bo/</v>
      </c>
      <c r="H219" s="21" t="str">
        <f>HYPERLINK("https://twitter.com/ABEBOLIVIA","@ABEBOLIVIA")</f>
        <v>@ABEBOLIVIA</v>
      </c>
    </row>
    <row r="220">
      <c r="A220" s="4">
        <v>587.0</v>
      </c>
      <c r="B220" s="5" t="s">
        <v>644</v>
      </c>
      <c r="C220" s="6">
        <v>2244624.0</v>
      </c>
      <c r="D220" s="8"/>
      <c r="E220" s="7" t="s">
        <v>645</v>
      </c>
      <c r="F220" s="9" t="str">
        <f>HYPERLINK("mailto:ebc@ebc.gob.bo","ebc@ebc.gob.bo")</f>
        <v>ebc@ebc.gob.bo</v>
      </c>
      <c r="G220" s="9" t="str">
        <f>HYPERLINK("http://www.ebc.gob.bo/","http://www.ebc.gob.bo/")</f>
        <v>http://www.ebc.gob.bo/</v>
      </c>
      <c r="H220" s="21" t="str">
        <f>HYPERLINK("https://twitter.com/ebc_bolivia","@ebc_bolivia")</f>
        <v>@ebc_bolivia</v>
      </c>
    </row>
    <row r="221">
      <c r="A221" s="4">
        <v>591.0</v>
      </c>
      <c r="B221" s="5" t="s">
        <v>646</v>
      </c>
      <c r="C221" s="6">
        <v>2179300.0</v>
      </c>
      <c r="D221" s="6">
        <v>2244524.0</v>
      </c>
      <c r="E221" s="5" t="s">
        <v>647</v>
      </c>
      <c r="F221" s="8"/>
      <c r="G221" s="11" t="str">
        <f>HYPERLINK("http://www.miteleferico.bo/","http://www.miteleferico.bo/")</f>
        <v>http://www.miteleferico.bo/</v>
      </c>
      <c r="H221" s="21" t="str">
        <f>HYPERLINK("https://twitter.com/miteleferico","@miteleferico")</f>
        <v>@miteleferico</v>
      </c>
    </row>
    <row r="222">
      <c r="A222" s="4">
        <v>526.0</v>
      </c>
      <c r="B222" s="5" t="s">
        <v>648</v>
      </c>
      <c r="C222" s="6">
        <v>2203404.0</v>
      </c>
      <c r="D222" s="6">
        <v>2203973.0</v>
      </c>
      <c r="E222" s="7" t="s">
        <v>649</v>
      </c>
      <c r="F222" s="8"/>
      <c r="G222" s="9" t="str">
        <f>HYPERLINK("http://www.boliviatv.bo/sitio/","http://www.boliviatv.bo/sitio/")</f>
        <v>http://www.boliviatv.bo/sitio/</v>
      </c>
      <c r="H222" s="21" t="str">
        <f>HYPERLINK("https://twitter.com/Canal_BoliviaTV","@Canal_BoliviaTV")</f>
        <v>@Canal_BoliviaTV</v>
      </c>
    </row>
    <row r="223">
      <c r="A223" s="4">
        <v>592.0</v>
      </c>
      <c r="B223" s="5" t="s">
        <v>650</v>
      </c>
      <c r="C223" s="6">
        <v>2185999.0</v>
      </c>
      <c r="D223" s="8"/>
      <c r="E223" s="7" t="s">
        <v>651</v>
      </c>
      <c r="F223" s="11" t="str">
        <f>HYPERLINK("mailto:info@boltur.gob.bo","info@boltur.gob.bo")</f>
        <v>info@boltur.gob.bo</v>
      </c>
      <c r="G223" s="9" t="str">
        <f>HYPERLINK("http://www.boltur.gob.bo/","http://www.boltur.gob.bo/")</f>
        <v>http://www.boltur.gob.bo/</v>
      </c>
      <c r="H223" s="21" t="str">
        <f>HYPERLINK("https://twitter.com/BolTurOficial","@BolTurOficial")</f>
        <v>@BolTurOficial</v>
      </c>
    </row>
    <row r="224">
      <c r="A224" s="4">
        <v>901.0</v>
      </c>
      <c r="B224" s="5" t="s">
        <v>652</v>
      </c>
      <c r="C224" s="6" t="s">
        <v>653</v>
      </c>
      <c r="D224" s="8"/>
      <c r="E224" s="7" t="s">
        <v>654</v>
      </c>
      <c r="F224" s="8"/>
      <c r="G224" s="9" t="str">
        <f>HYPERLINK("http://www.chuquisaca.gob.bo/","http://www.chuquisaca.gob.bo/")</f>
        <v>http://www.chuquisaca.gob.bo/</v>
      </c>
      <c r="H224" s="21" t="str">
        <f>HYPERLINK("https://twitter.com/GADCH1","@GADCH1")</f>
        <v>@GADCH1</v>
      </c>
    </row>
    <row r="225">
      <c r="A225" s="4">
        <v>902.0</v>
      </c>
      <c r="B225" s="5" t="s">
        <v>655</v>
      </c>
      <c r="C225" s="6" t="s">
        <v>656</v>
      </c>
      <c r="D225" s="8"/>
      <c r="E225" s="7" t="s">
        <v>657</v>
      </c>
      <c r="F225" s="11" t="str">
        <f>HYPERLINK("mailto:info@gobernacionlapaz.gob.bo","info@gobernacionlapaz.gob.bo")</f>
        <v>info@gobernacionlapaz.gob.bo</v>
      </c>
      <c r="G225" s="9" t="str">
        <f>HYPERLINK("http://www.gobernacionlapaz.gob.bo/","http://www.gobernacionlapaz.gob.bo/")</f>
        <v>http://www.gobernacionlapaz.gob.bo/</v>
      </c>
      <c r="H225" s="21" t="str">
        <f>HYPERLINK("https://twitter.com/gobernacionlp","@gobernacionlp")</f>
        <v>@gobernacionlp</v>
      </c>
    </row>
    <row r="226">
      <c r="A226" s="4">
        <v>903.0</v>
      </c>
      <c r="B226" s="5" t="s">
        <v>658</v>
      </c>
      <c r="C226" s="6" t="s">
        <v>659</v>
      </c>
      <c r="D226" s="8"/>
      <c r="E226" s="7" t="s">
        <v>660</v>
      </c>
      <c r="F226" s="8"/>
      <c r="G226" s="9" t="str">
        <f>HYPERLINK("http://www.gobernaciondecochabamba.bo/","http://www.gobernaciondecochabamba.bo/")</f>
        <v>http://www.gobernaciondecochabamba.bo/</v>
      </c>
      <c r="H226" s="21" t="str">
        <f>HYPERLINK("https://twitter.com/GobernacionCbba","@GobernacionCbba")</f>
        <v>@GobernacionCbba</v>
      </c>
    </row>
    <row r="227">
      <c r="A227" s="4">
        <v>904.0</v>
      </c>
      <c r="B227" s="5" t="s">
        <v>661</v>
      </c>
      <c r="C227" s="6" t="s">
        <v>662</v>
      </c>
      <c r="D227" s="6" t="s">
        <v>662</v>
      </c>
      <c r="E227" s="5" t="s">
        <v>663</v>
      </c>
      <c r="F227" s="8"/>
      <c r="G227" s="9" t="str">
        <f>HYPERLINK("http://www.oruro.gob.bo/","http://www.oruro.gob.bo/")</f>
        <v>http://www.oruro.gob.bo/</v>
      </c>
      <c r="H227" s="21" t="str">
        <f>HYPERLINK("https://twitter.com/GAD_OR","@GAD_OR")</f>
        <v>@GAD_OR</v>
      </c>
    </row>
    <row r="228">
      <c r="A228" s="4">
        <v>905.0</v>
      </c>
      <c r="B228" s="5" t="s">
        <v>664</v>
      </c>
      <c r="C228" s="6" t="s">
        <v>665</v>
      </c>
      <c r="D228" s="6" t="s">
        <v>665</v>
      </c>
      <c r="E228" s="5" t="s">
        <v>666</v>
      </c>
      <c r="F228" s="8"/>
      <c r="G228" s="9" t="str">
        <f>HYPERLINK("http://www.potosi.gob.bo/","http://www.potosi.gob.bo/")</f>
        <v>http://www.potosi.gob.bo/</v>
      </c>
      <c r="H228" s="8"/>
    </row>
    <row r="229">
      <c r="A229" s="4">
        <v>906.0</v>
      </c>
      <c r="B229" s="5" t="s">
        <v>667</v>
      </c>
      <c r="C229" s="6" t="s">
        <v>668</v>
      </c>
      <c r="D229" s="8"/>
      <c r="E229" s="7" t="s">
        <v>669</v>
      </c>
      <c r="F229" s="8"/>
      <c r="G229" s="9" t="str">
        <f>HYPERLINK("http://www.tarija.gob.bo/","http://www.tarija.gob.bo/")</f>
        <v>http://www.tarija.gob.bo/</v>
      </c>
      <c r="H229" s="21" t="str">
        <f>HYPERLINK("https://twitter.com/GADTarija","@GADTarija")</f>
        <v>@GADTarija</v>
      </c>
    </row>
    <row r="230">
      <c r="A230" s="4">
        <v>907.0</v>
      </c>
      <c r="B230" s="5" t="s">
        <v>670</v>
      </c>
      <c r="C230" s="6" t="s">
        <v>671</v>
      </c>
      <c r="D230" s="8"/>
      <c r="E230" s="5" t="s">
        <v>672</v>
      </c>
      <c r="F230" s="8"/>
      <c r="G230" s="9" t="str">
        <f>HYPERLINK("http://www.santacruz.gob.bo/","http://www.santacruz.gob.bo/")</f>
        <v>http://www.santacruz.gob.bo/</v>
      </c>
      <c r="H230" s="21" t="str">
        <f>HYPERLINK("https://twitter.com/GobSantaCruz","@GobSantaCruz")</f>
        <v>@GobSantaCruz</v>
      </c>
    </row>
    <row r="231">
      <c r="A231" s="4">
        <v>908.0</v>
      </c>
      <c r="B231" s="5" t="s">
        <v>673</v>
      </c>
      <c r="C231" s="6" t="s">
        <v>674</v>
      </c>
      <c r="D231" s="8"/>
      <c r="E231" s="7" t="s">
        <v>675</v>
      </c>
      <c r="F231" s="8"/>
      <c r="G231" s="9" t="str">
        <f>HYPERLINK("http://www.beni.gob.bo/","http://www.beni.gob.bo/")</f>
        <v>http://www.beni.gob.bo/</v>
      </c>
      <c r="H231" s="21" t="str">
        <f>HYPERLINK("https://twitter.com/GobernacionBeni","@GobernacionBeni")</f>
        <v>@GobernacionBeni</v>
      </c>
    </row>
    <row r="232">
      <c r="A232" s="4">
        <v>909.0</v>
      </c>
      <c r="B232" s="5" t="s">
        <v>676</v>
      </c>
      <c r="C232" s="6" t="s">
        <v>677</v>
      </c>
      <c r="D232" s="8"/>
      <c r="E232" s="5" t="s">
        <v>678</v>
      </c>
      <c r="F232" s="11" t="str">
        <f>HYPERLINK("mailto:pando@pando.gob.bo","pando@pando.gob.bo")</f>
        <v>pando@pando.gob.bo</v>
      </c>
      <c r="G232" s="9" t="str">
        <f>HYPERLINK("http://www.pando.gob.bo/","http://www.pando.gob.bo/")</f>
        <v>http://www.pando.gob.bo/</v>
      </c>
      <c r="H232" s="21" t="str">
        <f>HYPERLINK("https://twitter.com/pandogob","@pandogob")</f>
        <v>@pandogob</v>
      </c>
    </row>
    <row r="233">
      <c r="A233" s="4">
        <v>1101.0</v>
      </c>
      <c r="B233" s="5" t="s">
        <v>679</v>
      </c>
      <c r="C233" s="6" t="s">
        <v>680</v>
      </c>
      <c r="D233" s="6" t="s">
        <v>681</v>
      </c>
      <c r="E233" s="5" t="s">
        <v>682</v>
      </c>
      <c r="F233" s="9" t="str">
        <f>HYPERLINK("mailto:info@sucre.bo","info@sucre.bo")</f>
        <v>info@sucre.bo</v>
      </c>
      <c r="G233" s="9" t="str">
        <f>HYPERLINK("http://www.sucre.bo/","http://www.sucre.bo/")</f>
        <v>http://www.sucre.bo/</v>
      </c>
      <c r="H233" s="8"/>
    </row>
    <row r="234">
      <c r="A234" s="4">
        <v>1201.0</v>
      </c>
      <c r="B234" s="5" t="s">
        <v>683</v>
      </c>
      <c r="C234" s="6">
        <v>2650000.0</v>
      </c>
      <c r="D234" s="8"/>
      <c r="E234" s="7" t="s">
        <v>684</v>
      </c>
      <c r="F234" s="9" t="str">
        <f>HYPERLINK("mailto:correspondencia@lapaz.bo","correspondencia@lapaz.bo")</f>
        <v>correspondencia@lapaz.bo</v>
      </c>
      <c r="G234" s="9" t="str">
        <f>HYPERLINK("http://www.lapaz.bo/","http://www.lapaz.bo/")</f>
        <v>http://www.lapaz.bo/</v>
      </c>
      <c r="H234" s="21" t="str">
        <f>HYPERLINK("https://twitter.com/GAMLP","@GAMLP")</f>
        <v>@GAMLP</v>
      </c>
    </row>
    <row r="235">
      <c r="A235" s="4">
        <v>1301.0</v>
      </c>
      <c r="B235" s="5" t="s">
        <v>685</v>
      </c>
      <c r="C235" s="6" t="s">
        <v>686</v>
      </c>
      <c r="D235" s="8"/>
      <c r="E235" s="5" t="s">
        <v>687</v>
      </c>
      <c r="F235" s="11" t="str">
        <f>HYPERLINK("mailto:contactos@cochabamba.gob.bo","contactos@cochabamba.gob.bo")</f>
        <v>contactos@cochabamba.gob.bo</v>
      </c>
      <c r="G235" s="9" t="str">
        <f>HYPERLINK("http://www.cochabamba.bo/","http://www.cochabamba.bo/")</f>
        <v>http://www.cochabamba.bo/</v>
      </c>
      <c r="H235" s="21" t="str">
        <f>HYPERLINK("https://twitter.com/gam_cochabamba","@gam_cochabamba")</f>
        <v>@gam_cochabamba</v>
      </c>
    </row>
    <row r="236">
      <c r="A236" s="4">
        <v>1401.0</v>
      </c>
      <c r="B236" s="5" t="s">
        <v>688</v>
      </c>
      <c r="C236" s="6" t="s">
        <v>689</v>
      </c>
      <c r="D236" s="8"/>
      <c r="E236" s="7" t="s">
        <v>690</v>
      </c>
      <c r="F236" s="8"/>
      <c r="G236" s="9" t="str">
        <f>HYPERLINK("https://municipaloruro.wordpress.com/","https://municipaloruro.wordpress.com/")</f>
        <v>https://municipaloruro.wordpress.com/</v>
      </c>
      <c r="H236" s="21" t="str">
        <f>HYPERLINK("https://twitter.com/municipaloruro","@municipaloruro")</f>
        <v>@municipaloruro</v>
      </c>
    </row>
    <row r="237">
      <c r="A237" s="4">
        <v>1501.0</v>
      </c>
      <c r="B237" s="5" t="s">
        <v>691</v>
      </c>
      <c r="C237" s="6" t="s">
        <v>692</v>
      </c>
      <c r="D237" s="8"/>
      <c r="E237" s="7" t="s">
        <v>693</v>
      </c>
      <c r="F237" s="8"/>
      <c r="G237" s="8"/>
      <c r="H237" s="8"/>
    </row>
    <row r="238">
      <c r="A238" s="4">
        <v>1601.0</v>
      </c>
      <c r="B238" s="5" t="s">
        <v>694</v>
      </c>
      <c r="C238" s="6" t="s">
        <v>695</v>
      </c>
      <c r="D238" s="8"/>
      <c r="E238" s="7" t="s">
        <v>696</v>
      </c>
      <c r="F238" s="8"/>
      <c r="G238" s="9" t="str">
        <f>HYPERLINK("http://detarijalomejor.com/municipiotarija/","http://detarijalomejor.com/municipiotarija/")</f>
        <v>http://detarijalomejor.com/municipiotarija/</v>
      </c>
      <c r="H238" s="8"/>
    </row>
    <row r="239">
      <c r="A239" s="4">
        <v>1701.0</v>
      </c>
      <c r="B239" s="5" t="s">
        <v>697</v>
      </c>
      <c r="C239" s="6" t="s">
        <v>698</v>
      </c>
      <c r="D239" s="8"/>
      <c r="E239" s="7" t="s">
        <v>699</v>
      </c>
      <c r="F239" s="8"/>
      <c r="G239" s="9" t="str">
        <f>HYPERLINK("http://www.gmsantacruz.gob.bo/","http://www.gmsantacruz.gob.bo/")</f>
        <v>http://www.gmsantacruz.gob.bo/</v>
      </c>
      <c r="H239" s="8"/>
    </row>
    <row r="240">
      <c r="A240" s="4">
        <v>1801.0</v>
      </c>
      <c r="B240" s="5" t="s">
        <v>700</v>
      </c>
      <c r="C240" s="6" t="s">
        <v>701</v>
      </c>
      <c r="D240" s="8"/>
      <c r="E240" s="7" t="s">
        <v>702</v>
      </c>
      <c r="F240" s="8"/>
      <c r="G240" s="9" t="str">
        <f>HYPERLINK("http://www.trinidad.gob.bo/","http://www.trinidad.gob.bo/")</f>
        <v>http://www.trinidad.gob.bo/</v>
      </c>
      <c r="H240" s="8"/>
    </row>
    <row r="241">
      <c r="A241" s="4">
        <v>1901.0</v>
      </c>
      <c r="B241" s="5" t="s">
        <v>703</v>
      </c>
      <c r="C241" s="6" t="s">
        <v>704</v>
      </c>
      <c r="D241" s="6" t="s">
        <v>705</v>
      </c>
      <c r="E241" s="5" t="s">
        <v>706</v>
      </c>
      <c r="F241" s="11" t="str">
        <f>HYPERLINK("mailto:alcaldiamunicipaldecobija@gmail.com","alcaldiamunicipaldecobija@gmail.com")</f>
        <v>alcaldiamunicipaldecobija@gmail.com</v>
      </c>
      <c r="G241" s="9" t="str">
        <f>HYPERLINK("http://cobija.gob.bo/alcaldia/index.php","http://cobija.gob.bo/alcaldia/index.php")</f>
        <v>http://cobija.gob.bo/alcaldia/index.php</v>
      </c>
      <c r="H241" s="8"/>
    </row>
    <row r="242">
      <c r="A242" s="4">
        <v>862.0</v>
      </c>
      <c r="B242" s="5" t="s">
        <v>707</v>
      </c>
      <c r="C242" s="6">
        <v>2417575.0</v>
      </c>
      <c r="D242" s="6">
        <v>2411918.0</v>
      </c>
      <c r="E242" s="5" t="s">
        <v>708</v>
      </c>
      <c r="F242" s="11" t="str">
        <f>HYPERLINK("mailto:%20transparencia@fndr.gob.bo","transparencia@fndr.gob.bo")</f>
        <v>transparencia@fndr.gob.bo</v>
      </c>
      <c r="G242" s="9" t="str">
        <f>HYPERLINK("http://www.fndr.gob.bo/es/","http://www.fndr.gob.bo/es/")</f>
        <v>http://www.fndr.gob.bo/es/</v>
      </c>
      <c r="H242" s="8"/>
    </row>
    <row r="243">
      <c r="A243" s="4">
        <v>865.0</v>
      </c>
      <c r="B243" s="5" t="s">
        <v>709</v>
      </c>
      <c r="C243" s="6">
        <v>2442191.0</v>
      </c>
      <c r="D243" s="6">
        <v>2442191.0</v>
      </c>
      <c r="E243" s="7" t="s">
        <v>710</v>
      </c>
      <c r="F243" s="5" t="s">
        <v>711</v>
      </c>
      <c r="G243" s="9" t="str">
        <f>HYPERLINK("http://www.fondesif.gob.bo/","http://www.fondesif.gob.bo/")</f>
        <v>http://www.fondesif.gob.bo/</v>
      </c>
      <c r="H243" s="8"/>
    </row>
    <row r="244">
      <c r="A244" s="4">
        <v>130.0</v>
      </c>
      <c r="B244" s="5" t="s">
        <v>712</v>
      </c>
      <c r="C244" s="6" t="s">
        <v>713</v>
      </c>
      <c r="D244" s="8"/>
      <c r="E244" s="7" t="s">
        <v>714</v>
      </c>
      <c r="F244" s="11" t="str">
        <f>HYPERLINK("mailto:fofim@fofim.gob.bo","fofim@fofim.gob.bo")</f>
        <v>fofim@fofim.gob.bo</v>
      </c>
      <c r="G244" s="9" t="str">
        <f>HYPERLINK("http://www.fofim.gob.bo/","http://www.fofim.gob.bo/")</f>
        <v>http://www.fofim.gob.bo/</v>
      </c>
      <c r="H244" s="8"/>
    </row>
    <row r="245">
      <c r="A245" s="4">
        <v>867.0</v>
      </c>
      <c r="B245" s="5" t="s">
        <v>715</v>
      </c>
      <c r="C245" s="6" t="s">
        <v>716</v>
      </c>
      <c r="D245" s="8"/>
      <c r="E245" s="7" t="s">
        <v>717</v>
      </c>
      <c r="F245" s="8"/>
      <c r="G245" s="8"/>
      <c r="H245" s="8"/>
    </row>
    <row r="246">
      <c r="A246" s="4">
        <v>951.0</v>
      </c>
      <c r="B246" s="5" t="s">
        <v>718</v>
      </c>
      <c r="C246" s="6">
        <v>2409090.0</v>
      </c>
      <c r="D246" s="6">
        <v>2406614.0</v>
      </c>
      <c r="E246" s="7" t="s">
        <v>719</v>
      </c>
      <c r="F246" s="7" t="s">
        <v>720</v>
      </c>
      <c r="G246" s="9" t="str">
        <f>HYPERLINK("https://www.bcb.gob.bo/","https://www.bcb.gob.bo/")</f>
        <v>https://www.bcb.gob.bo/</v>
      </c>
      <c r="H246" s="8"/>
    </row>
    <row r="247">
      <c r="A247" s="4">
        <v>716.0</v>
      </c>
      <c r="B247" s="5" t="s">
        <v>721</v>
      </c>
      <c r="C247" s="6" t="s">
        <v>722</v>
      </c>
      <c r="D247" s="6" t="s">
        <v>723</v>
      </c>
      <c r="E247" s="5" t="s">
        <v>724</v>
      </c>
      <c r="F247" s="8"/>
      <c r="G247" s="8"/>
      <c r="H247" s="8"/>
    </row>
    <row r="248">
      <c r="A248" s="4">
        <v>633.0</v>
      </c>
      <c r="B248" s="5" t="s">
        <v>725</v>
      </c>
      <c r="C248" s="6" t="s">
        <v>726</v>
      </c>
      <c r="D248" s="6" t="s">
        <v>726</v>
      </c>
      <c r="E248" s="7" t="s">
        <v>727</v>
      </c>
      <c r="F248" s="11" t="str">
        <f>HYPERLINK("mailto:empresa@misicuni.gob.bo","empresa@misicuni.gob.bo")</f>
        <v>empresa@misicuni.gob.bo</v>
      </c>
      <c r="G248" s="9" t="str">
        <f>HYPERLINK("http://www.misicuni.gob.bo/","http://www.misicuni.gob.bo/")</f>
        <v>http://www.misicuni.gob.bo/</v>
      </c>
      <c r="H248" s="8"/>
    </row>
    <row r="249">
      <c r="A249" s="4">
        <v>2319.0</v>
      </c>
      <c r="B249" s="5" t="s">
        <v>728</v>
      </c>
      <c r="C249" s="6" t="s">
        <v>729</v>
      </c>
      <c r="D249" s="8"/>
      <c r="E249" s="5" t="s">
        <v>730</v>
      </c>
      <c r="F249" s="8"/>
      <c r="G249" s="8"/>
      <c r="H249" s="8"/>
    </row>
    <row r="250">
      <c r="A250" s="4">
        <v>634.0</v>
      </c>
      <c r="B250" s="5" t="s">
        <v>731</v>
      </c>
      <c r="C250" s="8"/>
      <c r="D250" s="8"/>
      <c r="E250" s="8"/>
      <c r="F250" s="8"/>
      <c r="G250" s="9" t="str">
        <f>HYPERLINK("https://epdeor.wordpress.com/","https://epdeor.wordpress.com/")</f>
        <v>https://epdeor.wordpress.com/</v>
      </c>
      <c r="H250" s="8"/>
    </row>
    <row r="251">
      <c r="A251" s="4">
        <v>802.0</v>
      </c>
      <c r="B251" s="5" t="s">
        <v>732</v>
      </c>
      <c r="C251" s="6" t="s">
        <v>733</v>
      </c>
      <c r="D251" s="8"/>
      <c r="E251" s="7" t="s">
        <v>734</v>
      </c>
      <c r="F251" s="8"/>
      <c r="G251" s="8"/>
      <c r="H251" s="8"/>
    </row>
    <row r="252">
      <c r="A252" s="4">
        <v>2314.0</v>
      </c>
      <c r="B252" s="5" t="s">
        <v>735</v>
      </c>
      <c r="C252" s="6" t="s">
        <v>736</v>
      </c>
      <c r="D252" s="8"/>
      <c r="E252" s="7" t="s">
        <v>737</v>
      </c>
      <c r="F252" s="8"/>
      <c r="G252" s="8"/>
      <c r="H252" s="8"/>
    </row>
    <row r="253">
      <c r="A253" s="4">
        <v>761.0</v>
      </c>
      <c r="B253" s="5" t="s">
        <v>738</v>
      </c>
      <c r="C253" s="6" t="s">
        <v>739</v>
      </c>
      <c r="D253" s="8"/>
      <c r="E253" s="5" t="s">
        <v>740</v>
      </c>
      <c r="F253" s="11" t="str">
        <f>HYPERLINK("http://www.anesapa.org/anesapa-institucional/#","anesapa@anesapa.org")</f>
        <v>anesapa@anesapa.org</v>
      </c>
      <c r="G253" s="22" t="str">
        <f>HYPERLINK("http://www.anesapa.org/anesapa-institucional/","http://www.anesapa.org/anesapa-institucional/ ")</f>
        <v>http://www.anesapa.org/anesapa-institucional/ </v>
      </c>
      <c r="H253" s="8"/>
    </row>
    <row r="254">
      <c r="A254" s="4">
        <v>2316.0</v>
      </c>
      <c r="B254" s="5" t="s">
        <v>741</v>
      </c>
      <c r="C254" s="6">
        <v>2411692.0</v>
      </c>
      <c r="D254" s="8"/>
      <c r="E254" s="7" t="s">
        <v>742</v>
      </c>
      <c r="F254" s="8"/>
      <c r="G254" s="8"/>
      <c r="H254" s="8"/>
    </row>
    <row r="255">
      <c r="A255" s="4">
        <v>2317.0</v>
      </c>
      <c r="B255" s="5" t="s">
        <v>743</v>
      </c>
      <c r="C255" s="6">
        <v>2301370.0</v>
      </c>
      <c r="D255" s="8"/>
      <c r="E255" s="7" t="s">
        <v>744</v>
      </c>
      <c r="F255" s="8"/>
      <c r="G255" s="8"/>
      <c r="H255" s="8"/>
    </row>
    <row r="256">
      <c r="A256" s="4">
        <v>2321.0</v>
      </c>
      <c r="B256" s="5" t="s">
        <v>745</v>
      </c>
      <c r="C256" s="6">
        <v>2815824.0</v>
      </c>
      <c r="D256" s="8"/>
      <c r="E256" s="7" t="s">
        <v>746</v>
      </c>
      <c r="F256" s="8"/>
      <c r="G256" s="22" t="str">
        <f>HYPERLINK("http://elaltoemalt.blogspot.com/","http://elaltoemalt.blogspot.com/ ")</f>
        <v>http://elaltoemalt.blogspot.com/ </v>
      </c>
      <c r="H256" s="8"/>
    </row>
    <row r="257">
      <c r="A257" s="4">
        <v>2312.0</v>
      </c>
      <c r="B257" s="5" t="s">
        <v>747</v>
      </c>
      <c r="C257" s="6">
        <v>2800514.0</v>
      </c>
      <c r="D257" s="8"/>
      <c r="E257" s="7" t="s">
        <v>748</v>
      </c>
      <c r="F257" s="8"/>
      <c r="G257" s="8"/>
      <c r="H257" s="8"/>
    </row>
    <row r="258">
      <c r="A258" s="4">
        <v>781.0</v>
      </c>
      <c r="B258" s="5" t="s">
        <v>749</v>
      </c>
      <c r="C258" s="6" t="s">
        <v>750</v>
      </c>
      <c r="D258" s="8"/>
      <c r="E258" s="7" t="s">
        <v>751</v>
      </c>
      <c r="F258" s="8"/>
      <c r="G258" s="8"/>
      <c r="H258" s="8"/>
    </row>
    <row r="259">
      <c r="A259" s="4">
        <v>2303.0</v>
      </c>
      <c r="B259" s="5" t="s">
        <v>752</v>
      </c>
      <c r="C259" s="6" t="s">
        <v>753</v>
      </c>
      <c r="D259" s="8"/>
      <c r="E259" s="7" t="s">
        <v>754</v>
      </c>
      <c r="F259" s="8"/>
      <c r="G259" s="8"/>
      <c r="H259" s="8"/>
    </row>
    <row r="260">
      <c r="A260" s="4">
        <v>2315.0</v>
      </c>
      <c r="B260" s="5" t="s">
        <v>755</v>
      </c>
      <c r="C260" s="6" t="s">
        <v>756</v>
      </c>
      <c r="D260" s="8"/>
      <c r="E260" s="7" t="s">
        <v>757</v>
      </c>
      <c r="F260" s="8"/>
      <c r="G260" s="8"/>
      <c r="H260" s="8"/>
    </row>
    <row r="261">
      <c r="A261" s="4">
        <v>2301.0</v>
      </c>
      <c r="B261" s="5" t="s">
        <v>758</v>
      </c>
      <c r="C261" s="6" t="s">
        <v>759</v>
      </c>
      <c r="D261" s="8"/>
      <c r="E261" s="7" t="s">
        <v>760</v>
      </c>
      <c r="F261" s="8"/>
      <c r="G261" s="8"/>
      <c r="H261" s="8"/>
    </row>
    <row r="262">
      <c r="A262" s="4">
        <v>2302.0</v>
      </c>
      <c r="B262" s="5" t="s">
        <v>761</v>
      </c>
      <c r="C262" s="6" t="s">
        <v>762</v>
      </c>
      <c r="D262" s="8"/>
      <c r="E262" s="7" t="s">
        <v>763</v>
      </c>
      <c r="F262" s="8"/>
      <c r="G262" s="8"/>
      <c r="H262" s="8"/>
    </row>
    <row r="263">
      <c r="A263" s="4">
        <v>831.0</v>
      </c>
      <c r="B263" s="5" t="s">
        <v>764</v>
      </c>
      <c r="C263" s="6" t="s">
        <v>765</v>
      </c>
      <c r="D263" s="8"/>
      <c r="E263" s="7" t="s">
        <v>766</v>
      </c>
      <c r="F263" s="8"/>
      <c r="G263" s="8"/>
      <c r="H263" s="8"/>
    </row>
    <row r="264">
      <c r="A264" s="4">
        <v>821.0</v>
      </c>
      <c r="B264" s="5" t="s">
        <v>767</v>
      </c>
      <c r="C264" s="6" t="s">
        <v>768</v>
      </c>
      <c r="D264" s="8"/>
      <c r="E264" s="7" t="s">
        <v>769</v>
      </c>
      <c r="F264" s="8"/>
      <c r="G264" s="8"/>
      <c r="H264" s="8"/>
    </row>
    <row r="265">
      <c r="A265" s="4">
        <v>2327.0</v>
      </c>
      <c r="B265" s="5" t="s">
        <v>770</v>
      </c>
      <c r="C265" s="6" t="s">
        <v>771</v>
      </c>
      <c r="D265" s="8"/>
      <c r="E265" s="7" t="s">
        <v>772</v>
      </c>
      <c r="F265" s="8"/>
      <c r="G265" s="8"/>
      <c r="H265" s="8"/>
    </row>
    <row r="266">
      <c r="A266" s="4">
        <v>2328.0</v>
      </c>
      <c r="B266" s="5" t="s">
        <v>773</v>
      </c>
      <c r="C266" s="8"/>
      <c r="D266" s="8"/>
      <c r="E266" s="8"/>
      <c r="F266" s="8"/>
      <c r="G266" s="8"/>
      <c r="H266" s="8"/>
    </row>
    <row r="267">
      <c r="A267" s="4">
        <v>2320.0</v>
      </c>
      <c r="B267" s="5" t="s">
        <v>774</v>
      </c>
      <c r="C267" s="6" t="s">
        <v>775</v>
      </c>
      <c r="D267" s="8"/>
      <c r="E267" s="7" t="s">
        <v>776</v>
      </c>
      <c r="F267" s="8"/>
      <c r="G267" s="8"/>
      <c r="H267" s="8"/>
    </row>
    <row r="268">
      <c r="A268" s="4">
        <v>171.0</v>
      </c>
      <c r="B268" s="5" t="s">
        <v>777</v>
      </c>
      <c r="C268" s="6" t="s">
        <v>778</v>
      </c>
      <c r="D268" s="8"/>
      <c r="E268" s="7" t="s">
        <v>779</v>
      </c>
      <c r="F268" s="8"/>
      <c r="G268" s="8"/>
      <c r="H268" s="8"/>
    </row>
    <row r="269">
      <c r="A269" s="4">
        <v>2311.0</v>
      </c>
      <c r="B269" s="5" t="s">
        <v>780</v>
      </c>
      <c r="C269" s="6" t="s">
        <v>781</v>
      </c>
      <c r="D269" s="8"/>
      <c r="E269" s="7" t="s">
        <v>782</v>
      </c>
      <c r="F269" s="8"/>
      <c r="G269" s="8"/>
      <c r="H269" s="8"/>
    </row>
    <row r="270">
      <c r="A270" s="4">
        <v>2313.0</v>
      </c>
      <c r="B270" s="5" t="s">
        <v>783</v>
      </c>
      <c r="C270" s="6" t="s">
        <v>784</v>
      </c>
      <c r="D270" s="8"/>
      <c r="E270" s="7" t="s">
        <v>785</v>
      </c>
      <c r="F270" s="8"/>
      <c r="G270" s="8"/>
      <c r="H270" s="8"/>
    </row>
    <row r="271">
      <c r="A271" s="4">
        <v>2318.0</v>
      </c>
      <c r="B271" s="5" t="s">
        <v>786</v>
      </c>
      <c r="C271" s="6" t="s">
        <v>787</v>
      </c>
      <c r="D271" s="8"/>
      <c r="E271" s="7" t="s">
        <v>788</v>
      </c>
      <c r="F271" s="8"/>
      <c r="G271" s="8"/>
      <c r="H271" s="8"/>
    </row>
    <row r="272">
      <c r="A272" s="4">
        <v>2322.0</v>
      </c>
      <c r="B272" s="5" t="s">
        <v>789</v>
      </c>
      <c r="C272" s="8"/>
      <c r="D272" s="8"/>
      <c r="E272" s="8"/>
      <c r="F272" s="8"/>
      <c r="G272" s="8"/>
      <c r="H272" s="8"/>
    </row>
    <row r="273">
      <c r="A273" s="4">
        <v>2323.0</v>
      </c>
      <c r="B273" s="5" t="s">
        <v>790</v>
      </c>
      <c r="C273" s="6" t="s">
        <v>791</v>
      </c>
      <c r="D273" s="8"/>
      <c r="E273" s="7" t="s">
        <v>792</v>
      </c>
      <c r="F273" s="8"/>
      <c r="G273" s="8"/>
      <c r="H273" s="8"/>
    </row>
    <row r="274">
      <c r="A274" s="4">
        <v>2324.0</v>
      </c>
      <c r="B274" s="5" t="s">
        <v>793</v>
      </c>
      <c r="C274" s="8"/>
      <c r="D274" s="8"/>
      <c r="E274" s="8"/>
      <c r="F274" s="8"/>
      <c r="G274" s="8"/>
      <c r="H274" s="8"/>
    </row>
    <row r="275">
      <c r="A275" s="4">
        <v>2325.0</v>
      </c>
      <c r="B275" s="5" t="s">
        <v>794</v>
      </c>
      <c r="C275" s="8"/>
      <c r="D275" s="8"/>
      <c r="E275" s="8"/>
      <c r="F275" s="8"/>
      <c r="G275" s="8"/>
      <c r="H275" s="8"/>
    </row>
    <row r="276">
      <c r="A276" s="4">
        <v>2326.0</v>
      </c>
      <c r="B276" s="5" t="s">
        <v>795</v>
      </c>
      <c r="C276" s="8"/>
      <c r="D276" s="8"/>
      <c r="E276" s="8"/>
      <c r="F276" s="8"/>
      <c r="G276" s="8"/>
      <c r="H276" s="8"/>
    </row>
  </sheetData>
  <hyperlinks>
    <hyperlink r:id="rId1" ref="G2"/>
    <hyperlink r:id="rId2" ref="F3"/>
    <hyperlink r:id="rId3" ref="G3"/>
    <hyperlink r:id="rId4" ref="H3"/>
    <hyperlink r:id="rId5" ref="G4"/>
    <hyperlink r:id="rId6" ref="H4"/>
    <hyperlink r:id="rId7" ref="F5"/>
    <hyperlink r:id="rId8" ref="G5"/>
    <hyperlink r:id="rId9" ref="F6"/>
    <hyperlink r:id="rId10" ref="G6"/>
    <hyperlink r:id="rId11" ref="G7"/>
    <hyperlink r:id="rId12" ref="G8"/>
    <hyperlink r:id="rId13" ref="F9"/>
    <hyperlink r:id="rId14" ref="G9"/>
    <hyperlink r:id="rId15" ref="H9"/>
    <hyperlink r:id="rId16" ref="F10"/>
    <hyperlink r:id="rId17" ref="G10"/>
    <hyperlink r:id="rId18" ref="F11"/>
    <hyperlink r:id="rId19" ref="G11"/>
    <hyperlink r:id="rId20" ref="F12"/>
    <hyperlink r:id="rId21" ref="G12"/>
    <hyperlink r:id="rId22" ref="F13"/>
    <hyperlink r:id="rId23" ref="G13"/>
    <hyperlink r:id="rId24" ref="G14"/>
    <hyperlink r:id="rId25" ref="F15"/>
    <hyperlink r:id="rId26" ref="G15"/>
    <hyperlink r:id="rId27" ref="G16"/>
    <hyperlink r:id="rId28" ref="F17"/>
    <hyperlink r:id="rId29" ref="G17"/>
    <hyperlink r:id="rId30" ref="F18"/>
    <hyperlink r:id="rId31" ref="G18"/>
    <hyperlink r:id="rId32" ref="G19"/>
    <hyperlink r:id="rId33" ref="G20"/>
    <hyperlink r:id="rId34" ref="F21"/>
    <hyperlink r:id="rId35" ref="G21"/>
    <hyperlink r:id="rId36" ref="F22"/>
    <hyperlink r:id="rId37" ref="G22"/>
    <hyperlink r:id="rId38" ref="F23"/>
    <hyperlink r:id="rId39" ref="G23"/>
    <hyperlink r:id="rId40" ref="F24"/>
    <hyperlink r:id="rId41" ref="G24"/>
    <hyperlink r:id="rId42" ref="F25"/>
    <hyperlink r:id="rId43" ref="G25"/>
    <hyperlink r:id="rId44" ref="F27"/>
    <hyperlink r:id="rId45" ref="G27"/>
    <hyperlink r:id="rId46" ref="G28"/>
    <hyperlink r:id="rId47" ref="F29"/>
    <hyperlink r:id="rId48" ref="G29"/>
    <hyperlink r:id="rId49" ref="H29"/>
    <hyperlink r:id="rId50" ref="F30"/>
    <hyperlink r:id="rId51" ref="G30"/>
    <hyperlink r:id="rId52" ref="F31"/>
    <hyperlink r:id="rId53" ref="G31"/>
    <hyperlink r:id="rId54" ref="F32"/>
    <hyperlink r:id="rId55" ref="G32"/>
    <hyperlink r:id="rId56" ref="F33"/>
    <hyperlink r:id="rId57" ref="G33"/>
    <hyperlink r:id="rId58" ref="G34"/>
    <hyperlink r:id="rId59" ref="F35"/>
    <hyperlink r:id="rId60" ref="G35"/>
    <hyperlink r:id="rId61" ref="G36"/>
    <hyperlink r:id="rId62" ref="H36"/>
    <hyperlink r:id="rId63" ref="F37"/>
    <hyperlink r:id="rId64" ref="G37"/>
    <hyperlink r:id="rId65" ref="H37"/>
    <hyperlink r:id="rId66" ref="F38"/>
    <hyperlink r:id="rId67" ref="G38"/>
    <hyperlink r:id="rId68" ref="H38"/>
    <hyperlink r:id="rId69" ref="F39"/>
    <hyperlink r:id="rId70" ref="G39"/>
    <hyperlink r:id="rId71" ref="H39"/>
    <hyperlink r:id="rId72" ref="F40"/>
    <hyperlink r:id="rId73" ref="G40"/>
    <hyperlink r:id="rId74" ref="G41"/>
    <hyperlink r:id="rId75" ref="F42"/>
    <hyperlink r:id="rId76" ref="G42"/>
    <hyperlink r:id="rId77" ref="H42"/>
    <hyperlink r:id="rId78" ref="G43"/>
    <hyperlink r:id="rId79" ref="G45"/>
    <hyperlink r:id="rId80" ref="H45"/>
    <hyperlink r:id="rId81" ref="F46"/>
    <hyperlink r:id="rId82" ref="G46"/>
    <hyperlink r:id="rId83" ref="F47"/>
    <hyperlink r:id="rId84" ref="G47"/>
    <hyperlink r:id="rId85" ref="F48"/>
    <hyperlink r:id="rId86" ref="G48"/>
    <hyperlink r:id="rId87" ref="H48"/>
    <hyperlink r:id="rId88" ref="F52"/>
    <hyperlink r:id="rId89" ref="G52"/>
    <hyperlink r:id="rId90" ref="H52"/>
    <hyperlink r:id="rId91" ref="G53"/>
    <hyperlink r:id="rId92" ref="H53"/>
    <hyperlink r:id="rId93" ref="F54"/>
    <hyperlink r:id="rId94" ref="G54"/>
    <hyperlink r:id="rId95" ref="F55"/>
    <hyperlink r:id="rId96" ref="G55"/>
    <hyperlink r:id="rId97" ref="G56"/>
    <hyperlink r:id="rId98" ref="H56"/>
    <hyperlink r:id="rId99" ref="G57"/>
    <hyperlink r:id="rId100" ref="G58"/>
    <hyperlink r:id="rId101" ref="H58"/>
    <hyperlink r:id="rId102" ref="G59"/>
    <hyperlink r:id="rId103" ref="H59"/>
    <hyperlink r:id="rId104" ref="G60"/>
    <hyperlink r:id="rId105" ref="H60"/>
    <hyperlink r:id="rId106" ref="G61"/>
    <hyperlink r:id="rId107" ref="H61"/>
    <hyperlink r:id="rId108" ref="G62"/>
    <hyperlink r:id="rId109" ref="H62"/>
    <hyperlink r:id="rId110" ref="G63"/>
    <hyperlink r:id="rId111" ref="H63"/>
    <hyperlink r:id="rId112" ref="G64"/>
    <hyperlink r:id="rId113" ref="H64"/>
    <hyperlink r:id="rId114" ref="G65"/>
    <hyperlink r:id="rId115" ref="G67"/>
    <hyperlink r:id="rId116" ref="G68"/>
    <hyperlink r:id="rId117" ref="H68"/>
    <hyperlink r:id="rId118" ref="G69"/>
    <hyperlink r:id="rId119" ref="G70"/>
    <hyperlink r:id="rId120" ref="H70"/>
    <hyperlink r:id="rId121" ref="G71"/>
    <hyperlink r:id="rId122" ref="G72"/>
    <hyperlink r:id="rId123" ref="F73"/>
    <hyperlink r:id="rId124" ref="G73"/>
    <hyperlink r:id="rId125" ref="H73"/>
    <hyperlink r:id="rId126" ref="G74"/>
    <hyperlink r:id="rId127" ref="G75"/>
    <hyperlink r:id="rId128" ref="G76"/>
    <hyperlink r:id="rId129" ref="H76"/>
    <hyperlink r:id="rId130" ref="G77"/>
    <hyperlink r:id="rId131" ref="G78"/>
    <hyperlink r:id="rId132" ref="G79"/>
    <hyperlink r:id="rId133" ref="F80"/>
    <hyperlink r:id="rId134" ref="G80"/>
    <hyperlink r:id="rId135" ref="F82"/>
    <hyperlink r:id="rId136" ref="G82"/>
    <hyperlink r:id="rId137" ref="H82"/>
    <hyperlink r:id="rId138" ref="F83"/>
    <hyperlink r:id="rId139" ref="G83"/>
    <hyperlink r:id="rId140" ref="F84"/>
    <hyperlink r:id="rId141" ref="G84"/>
    <hyperlink r:id="rId142" ref="G85"/>
    <hyperlink r:id="rId143" ref="F89"/>
    <hyperlink r:id="rId144" ref="G89"/>
    <hyperlink r:id="rId145" ref="H89"/>
    <hyperlink r:id="rId146" ref="G90"/>
    <hyperlink r:id="rId147" ref="H90"/>
    <hyperlink r:id="rId148" ref="F91"/>
    <hyperlink r:id="rId149" ref="G91"/>
    <hyperlink r:id="rId150" ref="G92"/>
    <hyperlink r:id="rId151" ref="G93"/>
    <hyperlink r:id="rId152" ref="H93"/>
    <hyperlink r:id="rId153" ref="F95"/>
    <hyperlink r:id="rId154" ref="G95"/>
    <hyperlink r:id="rId155" ref="H95"/>
    <hyperlink r:id="rId156" ref="G96"/>
    <hyperlink r:id="rId157" ref="G97"/>
    <hyperlink r:id="rId158" ref="H97"/>
    <hyperlink r:id="rId159" ref="G98"/>
    <hyperlink r:id="rId160" ref="H98"/>
    <hyperlink r:id="rId161" ref="G99"/>
    <hyperlink r:id="rId162" ref="H99"/>
    <hyperlink r:id="rId163" ref="F100"/>
    <hyperlink r:id="rId164" ref="G100"/>
    <hyperlink r:id="rId165" ref="H100"/>
    <hyperlink r:id="rId166" ref="G101"/>
    <hyperlink r:id="rId167" ref="G102"/>
    <hyperlink r:id="rId168" ref="G103"/>
    <hyperlink r:id="rId169" ref="H103"/>
    <hyperlink r:id="rId170" ref="F104"/>
    <hyperlink r:id="rId171" ref="G104"/>
    <hyperlink r:id="rId172" ref="F105"/>
    <hyperlink r:id="rId173" ref="G105"/>
    <hyperlink r:id="rId174" ref="H105"/>
    <hyperlink r:id="rId175" ref="F106"/>
    <hyperlink r:id="rId176" ref="G106"/>
    <hyperlink r:id="rId177" ref="G108"/>
    <hyperlink r:id="rId178" ref="G109"/>
    <hyperlink r:id="rId179" ref="H109"/>
    <hyperlink r:id="rId180" ref="F110"/>
    <hyperlink r:id="rId181" ref="G110"/>
    <hyperlink r:id="rId182" ref="H110"/>
    <hyperlink r:id="rId183" ref="G112"/>
    <hyperlink r:id="rId184" ref="H112"/>
    <hyperlink r:id="rId185" ref="F113"/>
    <hyperlink r:id="rId186" ref="G113"/>
    <hyperlink r:id="rId187" ref="H113"/>
    <hyperlink r:id="rId188" ref="F114"/>
    <hyperlink r:id="rId189" ref="G114"/>
    <hyperlink r:id="rId190" ref="H114"/>
    <hyperlink r:id="rId191" ref="F115"/>
    <hyperlink r:id="rId192" ref="G115"/>
    <hyperlink r:id="rId193" ref="H115"/>
    <hyperlink r:id="rId194" ref="F116"/>
    <hyperlink r:id="rId195" ref="G116"/>
    <hyperlink r:id="rId196" ref="G117"/>
    <hyperlink r:id="rId197" ref="H117"/>
    <hyperlink r:id="rId198" ref="F118"/>
    <hyperlink r:id="rId199" ref="G118"/>
    <hyperlink r:id="rId200" ref="H118"/>
    <hyperlink r:id="rId201" ref="F119"/>
    <hyperlink r:id="rId202" ref="G119"/>
    <hyperlink r:id="rId203" ref="H119"/>
    <hyperlink r:id="rId204" ref="F120"/>
    <hyperlink r:id="rId205" ref="G120"/>
    <hyperlink r:id="rId206" ref="F121"/>
    <hyperlink r:id="rId207" ref="G121"/>
    <hyperlink r:id="rId208" ref="F122"/>
    <hyperlink r:id="rId209" ref="G122"/>
    <hyperlink r:id="rId210" ref="H122"/>
    <hyperlink r:id="rId211" ref="F123"/>
    <hyperlink r:id="rId212" ref="G123"/>
    <hyperlink r:id="rId213" ref="H123"/>
    <hyperlink r:id="rId214" ref="F124"/>
    <hyperlink r:id="rId215" ref="G124"/>
    <hyperlink r:id="rId216" ref="F125"/>
    <hyperlink r:id="rId217" ref="G125"/>
    <hyperlink r:id="rId218" ref="H125"/>
    <hyperlink r:id="rId219" ref="G126"/>
    <hyperlink r:id="rId220" ref="H126"/>
    <hyperlink r:id="rId221" ref="G127"/>
    <hyperlink r:id="rId222" ref="H127"/>
    <hyperlink r:id="rId223" ref="F128"/>
    <hyperlink r:id="rId224" ref="G128"/>
    <hyperlink r:id="rId225" ref="H128"/>
    <hyperlink r:id="rId226" ref="G129"/>
    <hyperlink r:id="rId227" ref="F130"/>
    <hyperlink r:id="rId228" ref="G130"/>
    <hyperlink r:id="rId229" ref="H130"/>
    <hyperlink r:id="rId230" ref="G131"/>
    <hyperlink r:id="rId231" ref="H132"/>
    <hyperlink r:id="rId232" ref="F133"/>
    <hyperlink r:id="rId233" ref="G133"/>
    <hyperlink r:id="rId234" ref="H133"/>
    <hyperlink r:id="rId235" ref="G134"/>
    <hyperlink r:id="rId236" ref="F135"/>
    <hyperlink r:id="rId237" ref="G135"/>
    <hyperlink r:id="rId238" ref="F136"/>
    <hyperlink r:id="rId239" ref="G136"/>
    <hyperlink r:id="rId240" ref="H136"/>
    <hyperlink r:id="rId241" ref="F137"/>
    <hyperlink r:id="rId242" ref="G137"/>
    <hyperlink r:id="rId243" ref="H137"/>
    <hyperlink r:id="rId244" ref="F138"/>
    <hyperlink r:id="rId245" ref="G138"/>
    <hyperlink r:id="rId246" ref="H138"/>
    <hyperlink r:id="rId247" ref="G139"/>
    <hyperlink r:id="rId248" ref="H139"/>
    <hyperlink r:id="rId249" ref="F140"/>
    <hyperlink r:id="rId250" ref="G140"/>
    <hyperlink r:id="rId251" ref="H140"/>
    <hyperlink r:id="rId252" ref="F141"/>
    <hyperlink r:id="rId253" ref="G141"/>
    <hyperlink r:id="rId254" ref="H141"/>
    <hyperlink r:id="rId255" ref="F142"/>
    <hyperlink r:id="rId256" ref="G142"/>
    <hyperlink r:id="rId257" ref="H142"/>
    <hyperlink r:id="rId258" ref="F143"/>
    <hyperlink r:id="rId259" ref="G143"/>
    <hyperlink r:id="rId260" ref="H143"/>
    <hyperlink r:id="rId261" ref="F144"/>
    <hyperlink r:id="rId262" ref="G144"/>
    <hyperlink r:id="rId263" ref="H144"/>
    <hyperlink r:id="rId264" ref="G145"/>
    <hyperlink r:id="rId265" ref="G146"/>
    <hyperlink r:id="rId266" ref="F147"/>
    <hyperlink r:id="rId267" ref="G147"/>
    <hyperlink r:id="rId268" ref="F148"/>
    <hyperlink r:id="rId269" ref="G148"/>
    <hyperlink r:id="rId270" ref="G149"/>
    <hyperlink r:id="rId271" ref="G150"/>
    <hyperlink r:id="rId272" ref="F151"/>
    <hyperlink r:id="rId273" ref="G151"/>
    <hyperlink r:id="rId274" ref="G152"/>
    <hyperlink r:id="rId275" ref="G154"/>
    <hyperlink r:id="rId276" ref="G157"/>
    <hyperlink r:id="rId277" ref="H157"/>
    <hyperlink r:id="rId278" ref="F158"/>
    <hyperlink r:id="rId279" ref="G158"/>
    <hyperlink r:id="rId280" ref="H158"/>
    <hyperlink r:id="rId281" ref="F159"/>
    <hyperlink r:id="rId282" ref="G159"/>
    <hyperlink r:id="rId283" ref="H159"/>
    <hyperlink r:id="rId284" ref="F160"/>
    <hyperlink r:id="rId285" ref="G160"/>
    <hyperlink r:id="rId286" ref="G161"/>
    <hyperlink r:id="rId287" ref="H162"/>
    <hyperlink r:id="rId288" ref="G163"/>
    <hyperlink r:id="rId289" ref="G164"/>
    <hyperlink r:id="rId290" ref="F165"/>
    <hyperlink r:id="rId291" ref="G165"/>
    <hyperlink r:id="rId292" ref="H165"/>
    <hyperlink r:id="rId293" ref="G166"/>
    <hyperlink r:id="rId294" ref="G167"/>
    <hyperlink r:id="rId295" ref="F168"/>
    <hyperlink r:id="rId296" ref="G168"/>
    <hyperlink r:id="rId297" ref="G169"/>
    <hyperlink r:id="rId298" ref="G171"/>
    <hyperlink r:id="rId299" ref="H171"/>
    <hyperlink r:id="rId300" ref="G172"/>
    <hyperlink r:id="rId301" ref="H172"/>
    <hyperlink r:id="rId302" ref="F173"/>
    <hyperlink r:id="rId303" ref="G173"/>
    <hyperlink r:id="rId304" ref="H173"/>
    <hyperlink r:id="rId305" ref="G174"/>
    <hyperlink r:id="rId306" ref="F175"/>
    <hyperlink r:id="rId307" ref="G175"/>
    <hyperlink r:id="rId308" ref="H175"/>
    <hyperlink r:id="rId309" ref="F176"/>
    <hyperlink r:id="rId310" ref="G176"/>
    <hyperlink r:id="rId311" ref="H176"/>
    <hyperlink r:id="rId312" ref="F177"/>
    <hyperlink r:id="rId313" ref="G177"/>
    <hyperlink r:id="rId314" ref="F178"/>
    <hyperlink r:id="rId315" ref="G178"/>
    <hyperlink r:id="rId316" ref="H178"/>
    <hyperlink r:id="rId317" ref="G179"/>
    <hyperlink r:id="rId318" ref="H179"/>
    <hyperlink r:id="rId319" ref="F180"/>
    <hyperlink r:id="rId320" ref="G180"/>
    <hyperlink r:id="rId321" ref="H180"/>
    <hyperlink r:id="rId322" ref="G181"/>
    <hyperlink r:id="rId323" ref="F183"/>
    <hyperlink r:id="rId324" ref="G183"/>
    <hyperlink r:id="rId325" ref="H183"/>
    <hyperlink r:id="rId326" ref="G184"/>
    <hyperlink r:id="rId327" ref="H184"/>
    <hyperlink r:id="rId328" ref="G185"/>
    <hyperlink r:id="rId329" ref="F186"/>
    <hyperlink r:id="rId330" ref="G186"/>
    <hyperlink r:id="rId331" ref="G187"/>
    <hyperlink r:id="rId332" ref="G188"/>
    <hyperlink r:id="rId333" ref="F190"/>
    <hyperlink r:id="rId334" ref="G190"/>
    <hyperlink r:id="rId335" ref="F191"/>
    <hyperlink r:id="rId336" ref="G193"/>
    <hyperlink r:id="rId337" ref="F194"/>
    <hyperlink r:id="rId338" ref="G194"/>
    <hyperlink r:id="rId339" ref="F195"/>
    <hyperlink r:id="rId340" ref="G195"/>
    <hyperlink r:id="rId341" ref="G197"/>
    <hyperlink r:id="rId342" ref="G198"/>
    <hyperlink r:id="rId343" ref="H198"/>
    <hyperlink r:id="rId344" ref="G200"/>
    <hyperlink r:id="rId345" ref="H200"/>
    <hyperlink r:id="rId346" ref="F201"/>
    <hyperlink r:id="rId347" ref="G201"/>
    <hyperlink r:id="rId348" ref="H201"/>
    <hyperlink r:id="rId349" ref="G202"/>
    <hyperlink r:id="rId350" ref="H202"/>
    <hyperlink r:id="rId351" ref="F203"/>
    <hyperlink r:id="rId352" ref="G203"/>
    <hyperlink r:id="rId353" ref="H203"/>
    <hyperlink r:id="rId354" ref="G204"/>
    <hyperlink r:id="rId355" ref="G206"/>
    <hyperlink r:id="rId356" ref="H206"/>
    <hyperlink r:id="rId357" ref="F207"/>
    <hyperlink r:id="rId358" ref="G207"/>
    <hyperlink r:id="rId359" ref="H207"/>
    <hyperlink r:id="rId360" ref="G208"/>
    <hyperlink r:id="rId361" ref="H208"/>
    <hyperlink r:id="rId362" ref="G210"/>
    <hyperlink r:id="rId363" ref="H210"/>
    <hyperlink r:id="rId364" ref="G211"/>
    <hyperlink r:id="rId365" ref="F213"/>
    <hyperlink r:id="rId366" ref="G213"/>
    <hyperlink r:id="rId367" ref="H213"/>
    <hyperlink r:id="rId368" ref="F214"/>
    <hyperlink r:id="rId369" ref="G214"/>
    <hyperlink r:id="rId370" ref="H214"/>
    <hyperlink r:id="rId371" ref="F215"/>
    <hyperlink r:id="rId372" ref="G215"/>
    <hyperlink r:id="rId373" ref="H215"/>
    <hyperlink r:id="rId374" ref="F216"/>
    <hyperlink r:id="rId375" ref="F217"/>
    <hyperlink r:id="rId376" ref="G217"/>
    <hyperlink r:id="rId377" ref="F218"/>
    <hyperlink r:id="rId378" ref="G218"/>
    <hyperlink r:id="rId379" ref="H218"/>
    <hyperlink r:id="rId380" ref="F219"/>
    <hyperlink r:id="rId381" ref="G219"/>
    <hyperlink r:id="rId382" ref="H219"/>
    <hyperlink r:id="rId383" ref="F220"/>
    <hyperlink r:id="rId384" ref="G220"/>
    <hyperlink r:id="rId385" ref="H220"/>
    <hyperlink r:id="rId386" ref="G221"/>
    <hyperlink r:id="rId387" ref="H221"/>
    <hyperlink r:id="rId388" ref="G222"/>
    <hyperlink r:id="rId389" ref="H222"/>
    <hyperlink r:id="rId390" ref="F223"/>
    <hyperlink r:id="rId391" ref="G223"/>
    <hyperlink r:id="rId392" ref="H223"/>
    <hyperlink r:id="rId393" ref="G224"/>
    <hyperlink r:id="rId394" ref="H224"/>
    <hyperlink r:id="rId395" ref="F225"/>
    <hyperlink r:id="rId396" ref="G225"/>
    <hyperlink r:id="rId397" ref="H225"/>
    <hyperlink r:id="rId398" ref="G226"/>
    <hyperlink r:id="rId399" ref="H226"/>
    <hyperlink r:id="rId400" ref="G227"/>
    <hyperlink r:id="rId401" ref="H227"/>
    <hyperlink r:id="rId402" ref="G228"/>
    <hyperlink r:id="rId403" ref="G229"/>
    <hyperlink r:id="rId404" ref="H229"/>
    <hyperlink r:id="rId405" ref="G230"/>
    <hyperlink r:id="rId406" ref="H230"/>
    <hyperlink r:id="rId407" ref="G231"/>
    <hyperlink r:id="rId408" ref="H231"/>
    <hyperlink r:id="rId409" ref="F232"/>
    <hyperlink r:id="rId410" ref="G232"/>
    <hyperlink r:id="rId411" ref="H232"/>
    <hyperlink r:id="rId412" ref="F233"/>
    <hyperlink r:id="rId413" ref="G233"/>
    <hyperlink r:id="rId414" ref="F234"/>
    <hyperlink r:id="rId415" ref="G234"/>
    <hyperlink r:id="rId416" ref="H234"/>
    <hyperlink r:id="rId417" ref="F235"/>
    <hyperlink r:id="rId418" ref="G235"/>
    <hyperlink r:id="rId419" ref="H235"/>
    <hyperlink r:id="rId420" ref="G236"/>
    <hyperlink r:id="rId421" ref="H236"/>
    <hyperlink r:id="rId422" ref="G238"/>
    <hyperlink r:id="rId423" ref="G239"/>
    <hyperlink r:id="rId424" ref="G240"/>
    <hyperlink r:id="rId425" ref="F241"/>
    <hyperlink r:id="rId426" ref="G241"/>
    <hyperlink r:id="rId427" ref="F242"/>
    <hyperlink r:id="rId428" ref="G242"/>
    <hyperlink r:id="rId429" ref="G243"/>
    <hyperlink r:id="rId430" ref="F244"/>
    <hyperlink r:id="rId431" ref="G244"/>
    <hyperlink r:id="rId432" ref="G246"/>
    <hyperlink r:id="rId433" ref="F248"/>
    <hyperlink r:id="rId434" ref="G248"/>
    <hyperlink r:id="rId435" ref="G250"/>
    <hyperlink r:id="rId436" ref="F253"/>
    <hyperlink r:id="rId437" ref="G253"/>
    <hyperlink r:id="rId438" ref="G256"/>
  </hyperlinks>
  <drawing r:id="rId439"/>
</worksheet>
</file>