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adriana\Desktop\"/>
    </mc:Choice>
  </mc:AlternateContent>
  <bookViews>
    <workbookView xWindow="0" yWindow="0" windowWidth="20490" windowHeight="7230" tabRatio="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D17" i="1" l="1"/>
  <c r="C25" i="1"/>
  <c r="D9" i="1"/>
  <c r="D10" i="1" l="1"/>
  <c r="C24" i="1"/>
  <c r="H11" i="1"/>
  <c r="H12" i="1"/>
  <c r="H13" i="1"/>
  <c r="H14" i="1"/>
  <c r="H15" i="1"/>
  <c r="H10" i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H7" i="1" l="1"/>
  <c r="I11" i="1" s="1"/>
  <c r="I14" i="1" l="1"/>
  <c r="I13" i="1"/>
  <c r="I12" i="1"/>
  <c r="I10" i="1"/>
  <c r="I15" i="1"/>
  <c r="D24" i="1"/>
  <c r="D25" i="1"/>
  <c r="C26" i="1"/>
  <c r="D26" i="1" s="1"/>
  <c r="C27" i="1"/>
  <c r="D27" i="1" s="1"/>
  <c r="C28" i="1"/>
  <c r="D28" i="1" s="1"/>
  <c r="I16" i="1" l="1"/>
</calcChain>
</file>

<file path=xl/sharedStrings.xml><?xml version="1.0" encoding="utf-8"?>
<sst xmlns="http://schemas.openxmlformats.org/spreadsheetml/2006/main" count="65" uniqueCount="30">
  <si>
    <t>Quanto investir por mês?</t>
  </si>
  <si>
    <t>Por quantos anos?</t>
  </si>
  <si>
    <t>Taxa de rendimento mensal?</t>
  </si>
  <si>
    <t>Patrimônio acumulado?</t>
  </si>
  <si>
    <t>Dividendos mensais</t>
  </si>
  <si>
    <t>Cenário em tempo (anos)</t>
  </si>
  <si>
    <t>Previsão</t>
  </si>
  <si>
    <t>Rendimento Carteira</t>
  </si>
  <si>
    <t>Salário</t>
  </si>
  <si>
    <t>Sugestão investimento</t>
  </si>
  <si>
    <t>Dividendos</t>
  </si>
  <si>
    <t>PERFIL DO INVESTIDOR</t>
  </si>
  <si>
    <t>Valor a ser investido por mês</t>
  </si>
  <si>
    <t>TIPO DE FII</t>
  </si>
  <si>
    <t>%</t>
  </si>
  <si>
    <t>VALORES</t>
  </si>
  <si>
    <t>Papel</t>
  </si>
  <si>
    <t>Tijolo</t>
  </si>
  <si>
    <t>Híbridos</t>
  </si>
  <si>
    <t>Fofs</t>
  </si>
  <si>
    <t>Desenvolvimentos</t>
  </si>
  <si>
    <t>Hotelarias</t>
  </si>
  <si>
    <t>Conservador</t>
  </si>
  <si>
    <t>CHAVE</t>
  </si>
  <si>
    <t>PERFIL</t>
  </si>
  <si>
    <t>Moderado</t>
  </si>
  <si>
    <t>Agressivo</t>
  </si>
  <si>
    <t>Moderado-Papel</t>
  </si>
  <si>
    <t>TOTAL INVESTIMENTO P/ MÊS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</si>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</sst>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-0.2499465926084170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-0.24994659260841701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medium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48">
    <xf numFmtId="0" fontId="0" fillId="0" borderId="0" xfId="0"/>
    <xf numFmtId="0" fontId="5" fillId="0" borderId="0" xfId="0" applyFont="1"/>
    <xf numFmtId="0" fontId="0" fillId="0" borderId="2" xfId="0" applyBorder="1"/>
    <xf numFmtId="9" fontId="5" fillId="0" borderId="0" xfId="3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0" fontId="0" fillId="5" borderId="0" xfId="0" applyFill="1"/>
    <xf numFmtId="9" fontId="0" fillId="5" borderId="0" xfId="3" applyFont="1" applyFill="1"/>
    <xf numFmtId="0" fontId="0" fillId="0" borderId="0" xfId="0" applyBorder="1"/>
    <xf numFmtId="0" fontId="0" fillId="0" borderId="0" xfId="0" applyBorder="1" applyProtection="1">
      <protection locked="0"/>
    </xf>
    <xf numFmtId="0" fontId="7" fillId="0" borderId="0" xfId="4" applyFont="1" applyFill="1" applyAlignment="1" applyProtection="1">
      <protection locked="0"/>
    </xf>
    <xf numFmtId="0" fontId="0" fillId="0" borderId="0" xfId="0" applyProtection="1">
      <protection locked="0"/>
    </xf>
    <xf numFmtId="44" fontId="0" fillId="0" borderId="7" xfId="2" applyFont="1" applyBorder="1" applyProtection="1">
      <protection locked="0"/>
    </xf>
    <xf numFmtId="164" fontId="0" fillId="0" borderId="9" xfId="1" applyNumberFormat="1" applyFont="1" applyBorder="1" applyProtection="1">
      <protection locked="0"/>
    </xf>
    <xf numFmtId="0" fontId="6" fillId="0" borderId="0" xfId="5" applyFont="1" applyFill="1" applyBorder="1" applyProtection="1">
      <protection locked="0"/>
    </xf>
    <xf numFmtId="10" fontId="0" fillId="0" borderId="9" xfId="3" applyNumberFormat="1" applyFont="1" applyBorder="1" applyProtection="1">
      <protection locked="0"/>
    </xf>
    <xf numFmtId="0" fontId="0" fillId="4" borderId="0" xfId="0" applyFill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8" fontId="5" fillId="0" borderId="0" xfId="0" applyNumberFormat="1" applyFont="1" applyFill="1" applyBorder="1" applyProtection="1">
      <protection locked="0"/>
    </xf>
    <xf numFmtId="9" fontId="0" fillId="0" borderId="9" xfId="3" applyFont="1" applyBorder="1" applyProtection="1">
      <protection locked="0"/>
    </xf>
    <xf numFmtId="0" fontId="5" fillId="4" borderId="0" xfId="0" applyFont="1" applyFill="1" applyProtection="1">
      <protection locked="0"/>
    </xf>
    <xf numFmtId="0" fontId="6" fillId="0" borderId="1" xfId="5" applyFont="1" applyProtection="1">
      <protection locked="0"/>
    </xf>
    <xf numFmtId="0" fontId="0" fillId="0" borderId="12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0" xfId="0" applyProtection="1"/>
    <xf numFmtId="8" fontId="5" fillId="3" borderId="9" xfId="0" applyNumberFormat="1" applyFont="1" applyFill="1" applyBorder="1" applyProtection="1"/>
    <xf numFmtId="8" fontId="5" fillId="3" borderId="11" xfId="0" applyNumberFormat="1" applyFont="1" applyFill="1" applyBorder="1" applyProtection="1"/>
    <xf numFmtId="44" fontId="0" fillId="0" borderId="9" xfId="2" applyFont="1" applyBorder="1" applyProtection="1"/>
    <xf numFmtId="8" fontId="0" fillId="0" borderId="13" xfId="0" applyNumberFormat="1" applyBorder="1" applyProtection="1"/>
    <xf numFmtId="8" fontId="0" fillId="0" borderId="14" xfId="0" applyNumberFormat="1" applyBorder="1" applyProtection="1"/>
    <xf numFmtId="8" fontId="0" fillId="0" borderId="16" xfId="0" applyNumberFormat="1" applyBorder="1" applyProtection="1"/>
    <xf numFmtId="8" fontId="0" fillId="0" borderId="17" xfId="0" applyNumberFormat="1" applyBorder="1" applyProtection="1"/>
    <xf numFmtId="8" fontId="0" fillId="0" borderId="19" xfId="0" applyNumberFormat="1" applyBorder="1" applyProtection="1"/>
    <xf numFmtId="8" fontId="0" fillId="0" borderId="20" xfId="0" applyNumberFormat="1" applyBorder="1" applyProtection="1"/>
    <xf numFmtId="44" fontId="0" fillId="0" borderId="0" xfId="0" applyNumberFormat="1" applyProtection="1"/>
    <xf numFmtId="9" fontId="0" fillId="0" borderId="0" xfId="3" applyFont="1" applyProtection="1"/>
    <xf numFmtId="0" fontId="5" fillId="4" borderId="0" xfId="0" applyFont="1" applyFill="1" applyProtection="1"/>
    <xf numFmtId="44" fontId="5" fillId="4" borderId="0" xfId="0" applyNumberFormat="1" applyFont="1" applyFill="1" applyProtection="1"/>
    <xf numFmtId="0" fontId="9" fillId="6" borderId="0" xfId="6" applyFont="1" applyFill="1" applyProtection="1"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5" fillId="3" borderId="10" xfId="0" applyFont="1" applyFill="1" applyBorder="1" applyAlignment="1" applyProtection="1">
      <alignment horizontal="left"/>
      <protection locked="0"/>
    </xf>
    <xf numFmtId="0" fontId="5" fillId="3" borderId="4" xfId="0" applyFont="1" applyFill="1" applyBorder="1" applyAlignment="1" applyProtection="1">
      <alignment horizontal="left"/>
      <protection locked="0"/>
    </xf>
    <xf numFmtId="0" fontId="5" fillId="3" borderId="8" xfId="0" applyFont="1" applyFill="1" applyBorder="1" applyAlignment="1" applyProtection="1">
      <alignment horizontal="left"/>
      <protection locked="0"/>
    </xf>
    <xf numFmtId="0" fontId="5" fillId="3" borderId="3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horizontal="center"/>
      <protection locked="0"/>
    </xf>
  </cellXfs>
  <cellStyles count="7">
    <cellStyle name="Moeda" xfId="2" builtinId="4"/>
    <cellStyle name="Neutra" xfId="6" builtinId="28"/>
    <cellStyle name="Normal" xfId="0" builtinId="0"/>
    <cellStyle name="Porcentagem" xfId="3" builtinId="5"/>
    <cellStyle name="Título" xfId="4" builtinId="15"/>
    <cellStyle name="Título 3" xfId="5" builtinId="18"/>
    <cellStyle name="Vírgula" xfId="1" builtinId="3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COMPOSIÇÃO DO INVESTIMENTO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74-498F-944A-B970E10AFC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74-498F-944A-B970E10AFC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A74-498F-944A-B970E10AFC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A74-498F-944A-B970E10AFC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A74-498F-944A-B970E10AFC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A74-498F-944A-B970E10AFC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Planilha1!$G$10:$G$15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Desenvolvimentos</c:v>
                </c:pt>
                <c:pt idx="5">
                  <c:v>Hotelarias</c:v>
                </c:pt>
              </c:strCache>
            </c:strRef>
          </c:cat>
          <c:val>
            <c:numRef>
              <c:f>Planilha1!$H$10:$H$15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E-4E47-AD2E-4E4D4542D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Retângulo Arredondado 2"/>
        <xdr:cNvSpPr/>
      </xdr:nvSpPr>
      <xdr:spPr>
        <a:xfrm>
          <a:off x="190500" y="0"/>
          <a:ext cx="10553700" cy="1228725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400" b="1">
              <a:solidFill>
                <a:schemeClr val="lt1"/>
              </a:solidFill>
              <a:latin typeface="+mn-lt"/>
              <a:ea typeface="+mn-ea"/>
              <a:cs typeface="+mn-cs"/>
            </a:rPr>
            <a:t>CONTROLE DE INVESTIMENTOS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90500"/>
          <a:ext cx="1038225" cy="1038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Retângulo Arredondado 3"/>
        <xdr:cNvSpPr/>
      </xdr:nvSpPr>
      <xdr:spPr>
        <a:xfrm>
          <a:off x="190500" y="1543050"/>
          <a:ext cx="4581525" cy="4953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INVESTIMENTO MENSAL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Retângulo Arredondado 4"/>
        <xdr:cNvSpPr/>
      </xdr:nvSpPr>
      <xdr:spPr>
        <a:xfrm>
          <a:off x="190501" y="3181350"/>
          <a:ext cx="4581525" cy="4953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CONFIGURAÇÕES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Retângulo Arredondado 5"/>
        <xdr:cNvSpPr/>
      </xdr:nvSpPr>
      <xdr:spPr>
        <a:xfrm>
          <a:off x="190501" y="4781550"/>
          <a:ext cx="4581525" cy="4953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CENÁRIOS _ TEMPO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Retângulo Arredondado 6"/>
        <xdr:cNvSpPr/>
      </xdr:nvSpPr>
      <xdr:spPr>
        <a:xfrm>
          <a:off x="6162676" y="1543050"/>
          <a:ext cx="4581524" cy="4953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CENÁRIOS_ PERFIL DO INVESTIDOR_FIIs</a:t>
          </a:r>
        </a:p>
      </xdr:txBody>
    </xdr:sp>
    <xdr:clientData/>
  </xdr:twoCellAnchor>
  <xdr:twoCellAnchor>
    <xdr:from>
      <xdr:col>6</xdr:col>
      <xdr:colOff>9525</xdr:colOff>
      <xdr:row>16</xdr:row>
      <xdr:rowOff>123825</xdr:rowOff>
    </xdr:from>
    <xdr:to>
      <xdr:col>9</xdr:col>
      <xdr:colOff>0</xdr:colOff>
      <xdr:row>30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1" name="Retângulo Arredondado 10"/>
        <xdr:cNvSpPr/>
      </xdr:nvSpPr>
      <xdr:spPr>
        <a:xfrm>
          <a:off x="190500" y="190500"/>
          <a:ext cx="10553700" cy="1038225"/>
        </a:xfrm>
        <a:prstGeom prst="round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/>
            <a:t>CONTROLE DE INVESTIMENTOS</a:t>
          </a: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1038225</xdr:colOff>
      <xdr:row>2</xdr:row>
      <xdr:rowOff>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90500"/>
          <a:ext cx="1038225" cy="10382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257174</xdr:rowOff>
    </xdr:from>
    <xdr:to>
      <xdr:col>4</xdr:col>
      <xdr:colOff>0</xdr:colOff>
      <xdr:row>4</xdr:row>
      <xdr:rowOff>295274</xdr:rowOff>
    </xdr:to>
    <xdr:sp macro="" textlink="">
      <xdr:nvSpPr>
        <xdr:cNvPr id="12" name="Retângulo Arredondado 11"/>
        <xdr:cNvSpPr/>
      </xdr:nvSpPr>
      <xdr:spPr>
        <a:xfrm>
          <a:off x="190500" y="1743074"/>
          <a:ext cx="4581525" cy="295275"/>
        </a:xfrm>
        <a:prstGeom prst="round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INVESTIMENTO MENSAL</a:t>
          </a:r>
          <a:endParaRPr lang="pt-BR" sz="3200"/>
        </a:p>
      </xdr:txBody>
    </xdr:sp>
    <xdr:clientData/>
  </xdr:twoCellAnchor>
  <xdr:twoCellAnchor>
    <xdr:from>
      <xdr:col>1</xdr:col>
      <xdr:colOff>0</xdr:colOff>
      <xdr:row>12</xdr:row>
      <xdr:rowOff>85725</xdr:rowOff>
    </xdr:from>
    <xdr:to>
      <xdr:col>4</xdr:col>
      <xdr:colOff>0</xdr:colOff>
      <xdr:row>14</xdr:row>
      <xdr:rowOff>0</xdr:rowOff>
    </xdr:to>
    <xdr:sp macro="" textlink="">
      <xdr:nvSpPr>
        <xdr:cNvPr id="13" name="Retângulo Arredondado 12"/>
        <xdr:cNvSpPr/>
      </xdr:nvSpPr>
      <xdr:spPr>
        <a:xfrm>
          <a:off x="190500" y="3457575"/>
          <a:ext cx="4581525" cy="295275"/>
        </a:xfrm>
        <a:prstGeom prst="round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CONFIGURAÇÕES</a:t>
          </a:r>
          <a:endParaRPr lang="pt-BR" sz="3200"/>
        </a:p>
      </xdr:txBody>
    </xdr:sp>
    <xdr:clientData/>
  </xdr:twoCellAnchor>
  <xdr:twoCellAnchor>
    <xdr:from>
      <xdr:col>1</xdr:col>
      <xdr:colOff>0</xdr:colOff>
      <xdr:row>20</xdr:row>
      <xdr:rowOff>85725</xdr:rowOff>
    </xdr:from>
    <xdr:to>
      <xdr:col>4</xdr:col>
      <xdr:colOff>0</xdr:colOff>
      <xdr:row>22</xdr:row>
      <xdr:rowOff>0</xdr:rowOff>
    </xdr:to>
    <xdr:sp macro="" textlink="">
      <xdr:nvSpPr>
        <xdr:cNvPr id="14" name="Retângulo Arredondado 13"/>
        <xdr:cNvSpPr/>
      </xdr:nvSpPr>
      <xdr:spPr>
        <a:xfrm>
          <a:off x="190500" y="4981575"/>
          <a:ext cx="4581525" cy="295275"/>
        </a:xfrm>
        <a:prstGeom prst="round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CENÁRIOS</a:t>
          </a:r>
          <a:endParaRPr lang="pt-BR" sz="32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6" name="Retângulo Arredondado 15"/>
        <xdr:cNvSpPr/>
      </xdr:nvSpPr>
      <xdr:spPr>
        <a:xfrm>
          <a:off x="6162675" y="1743075"/>
          <a:ext cx="4581525" cy="295275"/>
        </a:xfrm>
        <a:prstGeom prst="round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PERFIL DE INVESTIMENTO</a:t>
          </a:r>
          <a:endParaRPr lang="pt-BR" sz="3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showRowColHeaders="0" tabSelected="1" workbookViewId="0">
      <selection activeCell="D9" sqref="D9"/>
    </sheetView>
  </sheetViews>
  <sheetFormatPr defaultColWidth="0" defaultRowHeight="15" zeroHeight="1" x14ac:dyDescent="0.25"/>
  <cols>
    <col min="1" max="1" width="2.85546875" style="10" customWidth="1"/>
    <col min="2" max="2" width="27.140625" style="10" bestFit="1" customWidth="1"/>
    <col min="3" max="3" width="27.140625" style="10" customWidth="1"/>
    <col min="4" max="4" width="14.42578125" style="10" bestFit="1" customWidth="1"/>
    <col min="5" max="5" width="11.7109375" style="10" bestFit="1" customWidth="1"/>
    <col min="6" max="6" width="9.140625" style="10" customWidth="1"/>
    <col min="7" max="8" width="27.140625" style="10" customWidth="1"/>
    <col min="9" max="9" width="14.42578125" style="10" customWidth="1"/>
    <col min="10" max="12" width="9.140625" style="10" hidden="1" customWidth="1"/>
    <col min="13" max="13" width="0" style="10" hidden="1" customWidth="1"/>
    <col min="14" max="16384" width="9.140625" style="10" hidden="1"/>
  </cols>
  <sheetData>
    <row r="1" spans="2:9" customFormat="1" x14ac:dyDescent="0.25"/>
    <row r="2" spans="2:9" s="7" customFormat="1" ht="81.75" customHeight="1" x14ac:dyDescent="0.25"/>
    <row r="3" spans="2:9" s="7" customFormat="1" ht="20.25" customHeight="1" x14ac:dyDescent="0.25"/>
    <row r="4" spans="2:9" s="8" customFormat="1" ht="20.25" customHeight="1" x14ac:dyDescent="0.25"/>
    <row r="5" spans="2:9" ht="23.25" x14ac:dyDescent="0.35">
      <c r="B5" s="9"/>
      <c r="C5" s="9"/>
      <c r="D5" s="9"/>
    </row>
    <row r="6" spans="2:9" x14ac:dyDescent="0.25">
      <c r="B6" s="39" t="s">
        <v>0</v>
      </c>
      <c r="C6" s="40"/>
      <c r="D6" s="11">
        <v>1500</v>
      </c>
      <c r="G6" s="10" t="s">
        <v>11</v>
      </c>
      <c r="H6" s="38" t="s">
        <v>29</v>
      </c>
    </row>
    <row r="7" spans="2:9" x14ac:dyDescent="0.25">
      <c r="B7" s="41" t="s">
        <v>1</v>
      </c>
      <c r="C7" s="42"/>
      <c r="D7" s="12">
        <v>1</v>
      </c>
      <c r="G7" s="13" t="s">
        <v>12</v>
      </c>
      <c r="H7" s="34">
        <f>D6</f>
        <v>1500</v>
      </c>
    </row>
    <row r="8" spans="2:9" x14ac:dyDescent="0.25">
      <c r="B8" s="41" t="s">
        <v>2</v>
      </c>
      <c r="C8" s="42"/>
      <c r="D8" s="14">
        <v>0.01</v>
      </c>
    </row>
    <row r="9" spans="2:9" x14ac:dyDescent="0.25">
      <c r="B9" s="45" t="s">
        <v>3</v>
      </c>
      <c r="C9" s="46"/>
      <c r="D9" s="25">
        <f>FV(D8,D7*12,-D6,0)</f>
        <v>19023.754519795464</v>
      </c>
      <c r="G9" s="15" t="s">
        <v>13</v>
      </c>
      <c r="H9" s="15" t="s">
        <v>14</v>
      </c>
      <c r="I9" s="15" t="s">
        <v>15</v>
      </c>
    </row>
    <row r="10" spans="2:9" x14ac:dyDescent="0.25">
      <c r="B10" s="43" t="s">
        <v>4</v>
      </c>
      <c r="C10" s="44"/>
      <c r="D10" s="26">
        <f>D9*D16</f>
        <v>190.23754519795463</v>
      </c>
      <c r="G10" s="10" t="s">
        <v>16</v>
      </c>
      <c r="H10" s="35">
        <f>VLOOKUP($H$6&amp;"-"&amp;G10,Planilha2!$B:$E,4,0)</f>
        <v>0.5</v>
      </c>
      <c r="I10" s="34">
        <f t="shared" ref="I10:I15" si="0">H10*$H$7</f>
        <v>750</v>
      </c>
    </row>
    <row r="11" spans="2:9" x14ac:dyDescent="0.25">
      <c r="B11" s="16"/>
      <c r="C11" s="16"/>
      <c r="D11" s="17"/>
      <c r="E11" s="24"/>
      <c r="G11" s="10" t="s">
        <v>17</v>
      </c>
      <c r="H11" s="35">
        <f>VLOOKUP($H$6&amp;"-"&amp;G11,Planilha2!$B:$E,4,0)</f>
        <v>0.1</v>
      </c>
      <c r="I11" s="34">
        <f t="shared" si="0"/>
        <v>150</v>
      </c>
    </row>
    <row r="12" spans="2:9" x14ac:dyDescent="0.25">
      <c r="B12" s="16"/>
      <c r="C12" s="16"/>
      <c r="D12" s="17"/>
      <c r="G12" s="10" t="s">
        <v>18</v>
      </c>
      <c r="H12" s="35">
        <f>VLOOKUP($H$6&amp;"-"&amp;G12,Planilha2!$B:$E,4,0)</f>
        <v>0.05</v>
      </c>
      <c r="I12" s="34">
        <f t="shared" si="0"/>
        <v>75</v>
      </c>
    </row>
    <row r="13" spans="2:9" x14ac:dyDescent="0.25">
      <c r="G13" s="10" t="s">
        <v>19</v>
      </c>
      <c r="H13" s="35">
        <f>VLOOKUP($H$6&amp;"-"&amp;G13,Planilha2!$B:$E,4,0)</f>
        <v>0.05</v>
      </c>
      <c r="I13" s="34">
        <f t="shared" si="0"/>
        <v>75</v>
      </c>
    </row>
    <row r="14" spans="2:9" x14ac:dyDescent="0.25">
      <c r="B14" s="47"/>
      <c r="C14" s="47"/>
      <c r="D14" s="47"/>
      <c r="G14" s="10" t="s">
        <v>20</v>
      </c>
      <c r="H14" s="35">
        <f>VLOOKUP($H$6&amp;"-"&amp;G14,Planilha2!$B:$E,4,0)</f>
        <v>0.2</v>
      </c>
      <c r="I14" s="34">
        <f t="shared" si="0"/>
        <v>300</v>
      </c>
    </row>
    <row r="15" spans="2:9" x14ac:dyDescent="0.25">
      <c r="B15" s="39" t="s">
        <v>8</v>
      </c>
      <c r="C15" s="40"/>
      <c r="D15" s="11">
        <v>5000</v>
      </c>
      <c r="G15" s="10" t="s">
        <v>21</v>
      </c>
      <c r="H15" s="35">
        <f>VLOOKUP($H$6&amp;"-"&amp;G15,Planilha2!$B:$E,4,0)</f>
        <v>0.1</v>
      </c>
      <c r="I15" s="34">
        <f t="shared" si="0"/>
        <v>150</v>
      </c>
    </row>
    <row r="16" spans="2:9" x14ac:dyDescent="0.25">
      <c r="B16" s="41" t="s">
        <v>7</v>
      </c>
      <c r="C16" s="42"/>
      <c r="D16" s="18">
        <v>0.01</v>
      </c>
      <c r="G16" s="19" t="s">
        <v>28</v>
      </c>
      <c r="H16" s="36"/>
      <c r="I16" s="37">
        <f>SUM(I10:I15)</f>
        <v>1500</v>
      </c>
    </row>
    <row r="17" spans="2:4" x14ac:dyDescent="0.25">
      <c r="B17" s="41" t="s">
        <v>9</v>
      </c>
      <c r="C17" s="42"/>
      <c r="D17" s="27">
        <f>D15*0.3</f>
        <v>1500</v>
      </c>
    </row>
    <row r="18" spans="2:4" x14ac:dyDescent="0.25"/>
    <row r="19" spans="2:4" x14ac:dyDescent="0.25"/>
    <row r="20" spans="2:4" x14ac:dyDescent="0.25"/>
    <row r="21" spans="2:4" x14ac:dyDescent="0.25"/>
    <row r="22" spans="2:4" x14ac:dyDescent="0.25"/>
    <row r="23" spans="2:4" ht="15.75" thickBot="1" x14ac:dyDescent="0.3">
      <c r="B23" s="20" t="s">
        <v>5</v>
      </c>
      <c r="C23" s="20" t="s">
        <v>6</v>
      </c>
      <c r="D23" s="20" t="s">
        <v>10</v>
      </c>
    </row>
    <row r="24" spans="2:4" x14ac:dyDescent="0.25">
      <c r="B24" s="21">
        <v>2</v>
      </c>
      <c r="C24" s="28">
        <f>FV($D$8,B24*12,-$D$6)</f>
        <v>40460.197279787244</v>
      </c>
      <c r="D24" s="29">
        <f>C24*$D$16</f>
        <v>404.60197279787246</v>
      </c>
    </row>
    <row r="25" spans="2:4" x14ac:dyDescent="0.25">
      <c r="B25" s="22">
        <v>5</v>
      </c>
      <c r="C25" s="30">
        <f>FV($D$8,B25*12,-$D$6)</f>
        <v>122504.50478461369</v>
      </c>
      <c r="D25" s="31">
        <f>C25*$D$16</f>
        <v>1225.0450478461369</v>
      </c>
    </row>
    <row r="26" spans="2:4" x14ac:dyDescent="0.25">
      <c r="B26" s="22">
        <v>10</v>
      </c>
      <c r="C26" s="30">
        <f>FV($D$8,B26*12,-$D$6)</f>
        <v>345058.03418605047</v>
      </c>
      <c r="D26" s="31">
        <f>C26*$D$16</f>
        <v>3450.5803418605046</v>
      </c>
    </row>
    <row r="27" spans="2:4" x14ac:dyDescent="0.25">
      <c r="B27" s="22">
        <v>20</v>
      </c>
      <c r="C27" s="30">
        <f>FV($D$8,B27*12,-$D$6)</f>
        <v>1483883.0480810446</v>
      </c>
      <c r="D27" s="31">
        <f>C27*$D$16</f>
        <v>14838.830480810446</v>
      </c>
    </row>
    <row r="28" spans="2:4" x14ac:dyDescent="0.25">
      <c r="B28" s="23">
        <v>30</v>
      </c>
      <c r="C28" s="32">
        <f>FV($D$8,B28*12,-$D$6)</f>
        <v>5242446.1991527593</v>
      </c>
      <c r="D28" s="33">
        <f>C28*$D$16</f>
        <v>52424.461991527591</v>
      </c>
    </row>
    <row r="29" spans="2:4" x14ac:dyDescent="0.25"/>
    <row r="30" spans="2:4" x14ac:dyDescent="0.25"/>
  </sheetData>
  <sheetProtection sheet="1" objects="1" scenarios="1"/>
  <mergeCells count="9">
    <mergeCell ref="B15:C15"/>
    <mergeCell ref="B6:C6"/>
    <mergeCell ref="B17:C17"/>
    <mergeCell ref="B16:C16"/>
    <mergeCell ref="B10:C10"/>
    <mergeCell ref="B9:C9"/>
    <mergeCell ref="B8:C8"/>
    <mergeCell ref="B7:C7"/>
    <mergeCell ref="B14:D14"/>
  </mergeCells>
  <dataValidations count="1">
    <dataValidation type="list" allowBlank="1" showInputMessage="1" showErrorMessage="1" sqref="H6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Formulas="1" topLeftCell="B1" workbookViewId="0">
      <selection activeCell="C10" sqref="C10"/>
    </sheetView>
  </sheetViews>
  <sheetFormatPr defaultRowHeight="15" x14ac:dyDescent="0.25"/>
  <cols>
    <col min="2" max="2" width="30.140625" bestFit="1" customWidth="1"/>
    <col min="3" max="3" width="12.140625" bestFit="1" customWidth="1"/>
    <col min="4" max="4" width="17.85546875" bestFit="1" customWidth="1"/>
    <col min="5" max="5" width="6.5703125" style="4" bestFit="1" customWidth="1"/>
    <col min="6" max="6" width="2.140625" customWidth="1"/>
    <col min="7" max="7" width="16" bestFit="1" customWidth="1"/>
    <col min="8" max="8" width="46.140625" customWidth="1"/>
  </cols>
  <sheetData>
    <row r="2" spans="2:8" x14ac:dyDescent="0.25">
      <c r="B2" s="1" t="s">
        <v>23</v>
      </c>
      <c r="C2" s="1" t="s">
        <v>24</v>
      </c>
      <c r="D2" s="1" t="s">
        <v>13</v>
      </c>
      <c r="E2" s="3" t="s">
        <v>14</v>
      </c>
    </row>
    <row r="3" spans="2:8" x14ac:dyDescent="0.25">
      <c r="B3" t="str">
        <f>C3&amp;"-"&amp;D3</f>
        <v>Conservador-Papel</v>
      </c>
      <c r="C3" t="s">
        <v>22</v>
      </c>
      <c r="D3" t="s">
        <v>16</v>
      </c>
      <c r="E3" s="4">
        <v>0.3</v>
      </c>
    </row>
    <row r="4" spans="2:8" x14ac:dyDescent="0.25">
      <c r="B4" t="str">
        <f t="shared" ref="B4:B20" si="0">C4&amp;"-"&amp;D4</f>
        <v>Conservador-Tijolo</v>
      </c>
      <c r="C4" t="s">
        <v>22</v>
      </c>
      <c r="D4" t="s">
        <v>17</v>
      </c>
      <c r="E4" s="4">
        <v>0.5</v>
      </c>
    </row>
    <row r="5" spans="2:8" x14ac:dyDescent="0.25">
      <c r="B5" t="str">
        <f t="shared" si="0"/>
        <v>Conservador-Híbridos</v>
      </c>
      <c r="C5" t="s">
        <v>22</v>
      </c>
      <c r="D5" t="s">
        <v>18</v>
      </c>
      <c r="E5" s="4">
        <v>0.1</v>
      </c>
      <c r="G5" s="5" t="s">
        <v>27</v>
      </c>
      <c r="H5" s="6">
        <f>VLOOKUP(G5,B:E,4,0)</f>
        <v>0.32</v>
      </c>
    </row>
    <row r="6" spans="2:8" x14ac:dyDescent="0.25">
      <c r="B6" t="str">
        <f t="shared" si="0"/>
        <v>Conservador-Fofs</v>
      </c>
      <c r="C6" t="s">
        <v>22</v>
      </c>
      <c r="D6" t="s">
        <v>19</v>
      </c>
      <c r="E6" s="4">
        <v>0.1</v>
      </c>
    </row>
    <row r="7" spans="2:8" x14ac:dyDescent="0.25">
      <c r="B7" t="str">
        <f t="shared" si="0"/>
        <v>Conservador-Desenvolvimentos</v>
      </c>
      <c r="C7" t="s">
        <v>22</v>
      </c>
      <c r="D7" t="s">
        <v>20</v>
      </c>
      <c r="E7" s="4">
        <v>0</v>
      </c>
    </row>
    <row r="8" spans="2:8" ht="15.75" thickBot="1" x14ac:dyDescent="0.3">
      <c r="B8" s="2" t="str">
        <f t="shared" si="0"/>
        <v>Conservador-Hotelarias</v>
      </c>
      <c r="C8" s="2" t="s">
        <v>22</v>
      </c>
      <c r="D8" s="2" t="s">
        <v>21</v>
      </c>
      <c r="E8" s="4">
        <v>0</v>
      </c>
    </row>
    <row r="9" spans="2:8" x14ac:dyDescent="0.25">
      <c r="B9" t="str">
        <f t="shared" si="0"/>
        <v>Moderado-Papel</v>
      </c>
      <c r="C9" t="s">
        <v>25</v>
      </c>
      <c r="D9" t="s">
        <v>16</v>
      </c>
      <c r="E9" s="4">
        <v>0.32</v>
      </c>
    </row>
    <row r="10" spans="2:8" x14ac:dyDescent="0.25">
      <c r="B10" t="str">
        <f t="shared" si="0"/>
        <v>Moderado-Tijolo</v>
      </c>
      <c r="C10" t="s">
        <v>25</v>
      </c>
      <c r="D10" t="s">
        <v>17</v>
      </c>
      <c r="E10" s="4">
        <v>0.4</v>
      </c>
    </row>
    <row r="11" spans="2:8" x14ac:dyDescent="0.25">
      <c r="B11" t="str">
        <f t="shared" si="0"/>
        <v>Moderado-Híbridos</v>
      </c>
      <c r="C11" t="s">
        <v>25</v>
      </c>
      <c r="D11" t="s">
        <v>18</v>
      </c>
      <c r="E11" s="4">
        <v>0.08</v>
      </c>
    </row>
    <row r="12" spans="2:8" x14ac:dyDescent="0.25">
      <c r="B12" t="str">
        <f t="shared" si="0"/>
        <v>Moderado-Fofs</v>
      </c>
      <c r="C12" t="s">
        <v>25</v>
      </c>
      <c r="D12" t="s">
        <v>19</v>
      </c>
      <c r="E12" s="4">
        <v>0.1</v>
      </c>
    </row>
    <row r="13" spans="2:8" x14ac:dyDescent="0.25">
      <c r="B13" t="str">
        <f t="shared" si="0"/>
        <v>Moderado-Desenvolvimentos</v>
      </c>
      <c r="C13" t="s">
        <v>25</v>
      </c>
      <c r="D13" t="s">
        <v>20</v>
      </c>
      <c r="E13" s="4">
        <v>0.05</v>
      </c>
    </row>
    <row r="14" spans="2:8" ht="15.75" thickBot="1" x14ac:dyDescent="0.3">
      <c r="B14" s="2" t="str">
        <f t="shared" si="0"/>
        <v>Moderado-Hotelarias</v>
      </c>
      <c r="C14" s="2" t="s">
        <v>25</v>
      </c>
      <c r="D14" s="2" t="s">
        <v>21</v>
      </c>
      <c r="E14" s="4">
        <v>0.05</v>
      </c>
    </row>
    <row r="15" spans="2:8" x14ac:dyDescent="0.25">
      <c r="B15" t="str">
        <f t="shared" si="0"/>
        <v>Agressivo-Papel</v>
      </c>
      <c r="C15" t="s">
        <v>26</v>
      </c>
      <c r="D15" t="s">
        <v>16</v>
      </c>
      <c r="E15" s="4">
        <v>0.5</v>
      </c>
    </row>
    <row r="16" spans="2:8" x14ac:dyDescent="0.25">
      <c r="B16" t="str">
        <f t="shared" si="0"/>
        <v>Agressivo-Tijolo</v>
      </c>
      <c r="C16" t="s">
        <v>26</v>
      </c>
      <c r="D16" t="s">
        <v>17</v>
      </c>
      <c r="E16" s="4">
        <v>0.1</v>
      </c>
    </row>
    <row r="17" spans="2:5" x14ac:dyDescent="0.25">
      <c r="B17" t="str">
        <f t="shared" si="0"/>
        <v>Agressivo-Híbridos</v>
      </c>
      <c r="C17" t="s">
        <v>26</v>
      </c>
      <c r="D17" t="s">
        <v>18</v>
      </c>
      <c r="E17" s="4">
        <v>0.05</v>
      </c>
    </row>
    <row r="18" spans="2:5" x14ac:dyDescent="0.25">
      <c r="B18" t="str">
        <f t="shared" si="0"/>
        <v>Agressivo-Fofs</v>
      </c>
      <c r="C18" t="s">
        <v>26</v>
      </c>
      <c r="D18" t="s">
        <v>19</v>
      </c>
      <c r="E18" s="4">
        <v>0.05</v>
      </c>
    </row>
    <row r="19" spans="2:5" x14ac:dyDescent="0.25">
      <c r="B19" t="str">
        <f t="shared" si="0"/>
        <v>Agressivo-Desenvolvimentos</v>
      </c>
      <c r="C19" t="s">
        <v>26</v>
      </c>
      <c r="D19" t="s">
        <v>20</v>
      </c>
      <c r="E19" s="4">
        <v>0.2</v>
      </c>
    </row>
    <row r="20" spans="2:5" x14ac:dyDescent="0.25">
      <c r="B20" t="str">
        <f t="shared" si="0"/>
        <v>Agressivo-Hotelarias</v>
      </c>
      <c r="C20" t="s">
        <v>26</v>
      </c>
      <c r="D20" t="s">
        <v>21</v>
      </c>
      <c r="E20" s="4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Adriana</cp:lastModifiedBy>
  <dcterms:created xsi:type="dcterms:W3CDTF">2025-05-15T19:17:16Z</dcterms:created>
  <dcterms:modified xsi:type="dcterms:W3CDTF">2025-05-16T19:45:18Z</dcterms:modified>
</cp:coreProperties>
</file>