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cb37f2e8c69a45/Área de Trabalho/"/>
    </mc:Choice>
  </mc:AlternateContent>
  <xr:revisionPtr revIDLastSave="306" documentId="8_{D93F673E-D2A1-4C18-BE03-7E1EB7F24D02}" xr6:coauthVersionLast="47" xr6:coauthVersionMax="47" xr10:uidLastSave="{CEE132BF-5922-42F6-BECA-2092620A8FEB}"/>
  <bookViews>
    <workbookView xWindow="-108" yWindow="-108" windowWidth="23256" windowHeight="12456" tabRatio="349" xr2:uid="{D4E1B300-7248-497A-BE14-4BAB79861E4E}"/>
  </bookViews>
  <sheets>
    <sheet name="ASCInvestimentos" sheetId="1" r:id="rId1"/>
    <sheet name="Apoio" sheetId="2" state="hidden" r:id="rId2"/>
  </sheets>
  <definedNames>
    <definedName name="aporte">ASCInvestimentos!$D$18</definedName>
    <definedName name="patrimonio">ASCInvestimentos!$D$21</definedName>
    <definedName name="qtd_anos">ASCInvestimentos!$D$19</definedName>
    <definedName name="rendimento_carteira">ASCInvestimentos!$D$14</definedName>
    <definedName name="salario">ASCInvestimentos!$D$13</definedName>
    <definedName name="sugestao_inv">ASCInvestimentos!$D$15</definedName>
    <definedName name="taxa_mensal">ASCInvestimentos!$D$20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5" i="2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D15" i="1"/>
  <c r="D18" i="1" s="1"/>
  <c r="C25" i="1" l="1"/>
  <c r="D25" i="1" s="1"/>
  <c r="C26" i="1"/>
  <c r="D26" i="1" s="1"/>
  <c r="C27" i="1"/>
  <c r="D27" i="1" s="1"/>
  <c r="C28" i="1"/>
  <c r="D28" i="1" s="1"/>
  <c r="C29" i="1"/>
  <c r="D29" i="1" s="1"/>
  <c r="D21" i="1"/>
  <c r="D22" i="1" s="1"/>
  <c r="C33" i="1"/>
  <c r="D39" i="1" s="1"/>
  <c r="D38" i="1" l="1"/>
  <c r="D37" i="1"/>
  <c r="D40" i="1"/>
  <c r="D36" i="1"/>
  <c r="D41" i="1"/>
  <c r="D42" i="1" l="1"/>
</calcChain>
</file>

<file path=xl/sharedStrings.xml><?xml version="1.0" encoding="utf-8"?>
<sst xmlns="http://schemas.openxmlformats.org/spreadsheetml/2006/main" count="74" uniqueCount="36">
  <si>
    <t>Quanto investir por mês?</t>
  </si>
  <si>
    <t>Por quantos anos?</t>
  </si>
  <si>
    <t>Taxa de rendimento mensal?</t>
  </si>
  <si>
    <t>Patrimônio acumulado</t>
  </si>
  <si>
    <t>Dividendos mensais</t>
  </si>
  <si>
    <t>INVESTIMENTO MENSAL</t>
  </si>
  <si>
    <t>Quanto eu teria em 2 Anos?</t>
  </si>
  <si>
    <t>Quanto eu teria em 5 Anos?</t>
  </si>
  <si>
    <t>Quanto eu teria em 10 Anos?</t>
  </si>
  <si>
    <t>Quanto eu teria em 20 Anos?</t>
  </si>
  <si>
    <t>Quanto eu teria em 30 Anos?</t>
  </si>
  <si>
    <t>Salário</t>
  </si>
  <si>
    <t>Rendimento Carteira</t>
  </si>
  <si>
    <t>Sugestão de Investimento</t>
  </si>
  <si>
    <t>CONFIGURAÇÕES</t>
  </si>
  <si>
    <t>PERFIL</t>
  </si>
  <si>
    <t>Agressivo</t>
  </si>
  <si>
    <t>VALOR A SER INVESTIDO POR MÊS</t>
  </si>
  <si>
    <t>TIPO DE FII</t>
  </si>
  <si>
    <t>PAPEL</t>
  </si>
  <si>
    <t>TIJOLO</t>
  </si>
  <si>
    <t>HÍBRIDOS</t>
  </si>
  <si>
    <t>Valores</t>
  </si>
  <si>
    <t>Percentual Sugerido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</si>
  <si>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</si>
  <si>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</si>
  <si>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</si>
  <si>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</si>
  <si>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</si>
  <si>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</si>
  <si>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</si>
  <si>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</si>
  <si>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CENÁRIOS</t>
  </si>
  <si>
    <t>DIVIDENDOS</t>
  </si>
  <si>
    <t>Perfil do Investidor</t>
  </si>
  <si>
    <t>PATRIMÔNIO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</si>
</sst>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Franklin Gothic Book"/>
      <family val="2"/>
    </font>
    <font>
      <sz val="12"/>
      <color theme="1"/>
      <name val="Franklin Gothic Book"/>
      <family val="2"/>
    </font>
    <font>
      <b/>
      <sz val="12"/>
      <color theme="1"/>
      <name val="Franklin Gothic Book"/>
      <family val="2"/>
    </font>
    <font>
      <sz val="11"/>
      <color theme="0"/>
      <name val="Franklin Gothic Book"/>
      <family val="2"/>
    </font>
    <font>
      <sz val="11"/>
      <color rgb="FF006100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b/>
      <sz val="14"/>
      <color theme="0"/>
      <name val="Franklin Gothic Book"/>
      <family val="2"/>
    </font>
    <font>
      <b/>
      <sz val="14"/>
      <color theme="1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2" borderId="0" xfId="2"/>
    <xf numFmtId="10" fontId="0" fillId="0" borderId="0" xfId="0" applyNumberFormat="1"/>
    <xf numFmtId="0" fontId="0" fillId="0" borderId="0" xfId="0" applyFont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2" fillId="2" borderId="0" xfId="2" applyNumberFormat="1"/>
    <xf numFmtId="0" fontId="3" fillId="0" borderId="0" xfId="0" applyFont="1"/>
    <xf numFmtId="0" fontId="4" fillId="0" borderId="0" xfId="0" applyFont="1"/>
    <xf numFmtId="0" fontId="5" fillId="6" borderId="0" xfId="0" applyFont="1" applyFill="1" applyBorder="1" applyAlignment="1">
      <alignment horizontal="left" indent="3"/>
    </xf>
    <xf numFmtId="0" fontId="6" fillId="4" borderId="0" xfId="0" applyFont="1" applyFill="1"/>
    <xf numFmtId="8" fontId="4" fillId="6" borderId="0" xfId="0" applyNumberFormat="1" applyFont="1" applyFill="1" applyBorder="1" applyAlignment="1">
      <alignment horizontal="center"/>
    </xf>
    <xf numFmtId="0" fontId="7" fillId="2" borderId="0" xfId="2" applyFont="1" applyBorder="1" applyAlignment="1">
      <alignment horizontal="center"/>
    </xf>
    <xf numFmtId="0" fontId="7" fillId="2" borderId="0" xfId="2" applyFont="1" applyAlignment="1">
      <alignment horizontal="center"/>
    </xf>
    <xf numFmtId="0" fontId="8" fillId="6" borderId="0" xfId="0" applyFont="1" applyFill="1" applyAlignment="1">
      <alignment horizontal="center"/>
    </xf>
    <xf numFmtId="165" fontId="8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3" xfId="0" applyFont="1" applyFill="1" applyBorder="1" applyAlignment="1">
      <alignment horizontal="left" indent="3"/>
    </xf>
    <xf numFmtId="165" fontId="5" fillId="0" borderId="4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0" fontId="5" fillId="6" borderId="3" xfId="0" applyFont="1" applyFill="1" applyBorder="1" applyAlignment="1">
      <alignment horizontal="left" indent="3"/>
    </xf>
    <xf numFmtId="165" fontId="5" fillId="6" borderId="4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left" indent="3"/>
    </xf>
    <xf numFmtId="0" fontId="5" fillId="6" borderId="7" xfId="0" applyFont="1" applyFill="1" applyBorder="1" applyAlignment="1">
      <alignment horizontal="left" indent="3"/>
    </xf>
    <xf numFmtId="165" fontId="5" fillId="6" borderId="6" xfId="0" applyNumberFormat="1" applyFont="1" applyFill="1" applyBorder="1" applyAlignment="1">
      <alignment horizontal="center"/>
    </xf>
    <xf numFmtId="8" fontId="4" fillId="6" borderId="4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left" indent="3"/>
    </xf>
    <xf numFmtId="8" fontId="4" fillId="6" borderId="7" xfId="0" applyNumberFormat="1" applyFont="1" applyFill="1" applyBorder="1" applyAlignment="1">
      <alignment horizontal="center"/>
    </xf>
    <xf numFmtId="8" fontId="4" fillId="6" borderId="6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7" borderId="5" xfId="0" applyFont="1" applyFill="1" applyBorder="1"/>
    <xf numFmtId="0" fontId="6" fillId="7" borderId="7" xfId="0" applyFont="1" applyFill="1" applyBorder="1"/>
    <xf numFmtId="165" fontId="9" fillId="7" borderId="6" xfId="0" applyNumberFormat="1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left" indent="3"/>
    </xf>
    <xf numFmtId="0" fontId="5" fillId="6" borderId="0" xfId="0" applyFont="1" applyFill="1" applyBorder="1" applyAlignment="1">
      <alignment horizontal="left" indent="3"/>
    </xf>
    <xf numFmtId="0" fontId="5" fillId="6" borderId="4" xfId="2" applyFont="1" applyFill="1" applyBorder="1" applyAlignment="1">
      <alignment horizontal="center"/>
    </xf>
    <xf numFmtId="166" fontId="5" fillId="6" borderId="4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 indent="3"/>
    </xf>
    <xf numFmtId="0" fontId="5" fillId="0" borderId="0" xfId="0" applyFont="1" applyBorder="1" applyAlignment="1">
      <alignment horizontal="left" indent="3"/>
    </xf>
  </cellXfs>
  <cellStyles count="3">
    <cellStyle name="Bom" xfId="2" builtinId="26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ASCInvestimentos!$C$35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ASCInvestimentos!$B$36:$B$41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ASCInvestimentos!$C$36:$C$41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3-49C5-8527-F0D0D680C7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</xdr:rowOff>
    </xdr:from>
    <xdr:to>
      <xdr:col>4</xdr:col>
      <xdr:colOff>0</xdr:colOff>
      <xdr:row>8</xdr:row>
      <xdr:rowOff>182881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D4A089-5418-6C7C-0162-D5C60E37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"/>
          <a:ext cx="5341620" cy="1706880"/>
        </a:xfrm>
        <a:prstGeom prst="rect">
          <a:avLst/>
        </a:prstGeom>
      </xdr:spPr>
    </xdr:pic>
    <xdr:clientData/>
  </xdr:twoCellAnchor>
  <xdr:twoCellAnchor>
    <xdr:from>
      <xdr:col>1</xdr:col>
      <xdr:colOff>395654</xdr:colOff>
      <xdr:row>42</xdr:row>
      <xdr:rowOff>96715</xdr:rowOff>
    </xdr:from>
    <xdr:to>
      <xdr:col>3</xdr:col>
      <xdr:colOff>852854</xdr:colOff>
      <xdr:row>56</xdr:row>
      <xdr:rowOff>131884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2E21241-9EE7-8C5E-4D24-6C9ABEDE7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3D93-73AA-46EE-ABDC-A3288B47B945}">
  <dimension ref="A10:H65"/>
  <sheetViews>
    <sheetView showGridLines="0" showRowColHeaders="0" tabSelected="1" topLeftCell="A35" zoomScale="130" zoomScaleNormal="130" workbookViewId="0">
      <selection activeCell="C59" sqref="C59"/>
    </sheetView>
  </sheetViews>
  <sheetFormatPr defaultColWidth="0" defaultRowHeight="15" x14ac:dyDescent="0.35"/>
  <cols>
    <col min="1" max="1" width="2.44140625" style="12" customWidth="1"/>
    <col min="2" max="2" width="34.6640625" style="12" bestFit="1" customWidth="1"/>
    <col min="3" max="3" width="25.33203125" style="12" customWidth="1"/>
    <col min="4" max="4" width="17.88671875" style="12" customWidth="1"/>
    <col min="5" max="5" width="0.77734375" style="12" customWidth="1"/>
    <col min="6" max="6" width="3.5546875" style="12" hidden="1" customWidth="1"/>
    <col min="7" max="7" width="2.5546875" style="12" hidden="1" customWidth="1"/>
    <col min="8" max="8" width="3.109375" style="12" hidden="1" customWidth="1"/>
    <col min="9" max="11" width="8.88671875" style="12" hidden="1" customWidth="1"/>
    <col min="12" max="16384" width="8.88671875" style="12" hidden="1"/>
  </cols>
  <sheetData>
    <row r="10" spans="2:4" ht="15.6" thickBot="1" x14ac:dyDescent="0.4"/>
    <row r="11" spans="2:4" ht="18.600000000000001" x14ac:dyDescent="0.35">
      <c r="B11" s="47" t="s">
        <v>14</v>
      </c>
      <c r="C11" s="48"/>
      <c r="D11" s="49"/>
    </row>
    <row r="12" spans="2:4" ht="16.2" x14ac:dyDescent="0.35">
      <c r="B12" s="53" t="s">
        <v>34</v>
      </c>
      <c r="C12" s="54"/>
      <c r="D12" s="55" t="s">
        <v>30</v>
      </c>
    </row>
    <row r="13" spans="2:4" ht="16.2" x14ac:dyDescent="0.35">
      <c r="B13" s="26" t="s">
        <v>11</v>
      </c>
      <c r="C13" s="14"/>
      <c r="D13" s="27">
        <v>4549</v>
      </c>
    </row>
    <row r="14" spans="2:4" ht="16.2" x14ac:dyDescent="0.35">
      <c r="B14" s="26" t="s">
        <v>12</v>
      </c>
      <c r="C14" s="14"/>
      <c r="D14" s="56">
        <v>7.9000000000000008E-3</v>
      </c>
    </row>
    <row r="15" spans="2:4" ht="16.8" thickBot="1" x14ac:dyDescent="0.4">
      <c r="B15" s="28" t="s">
        <v>13</v>
      </c>
      <c r="C15" s="29"/>
      <c r="D15" s="30">
        <f>D13*30%</f>
        <v>1364.7</v>
      </c>
    </row>
    <row r="16" spans="2:4" ht="16.8" thickBot="1" x14ac:dyDescent="0.4">
      <c r="B16" s="13"/>
      <c r="C16" s="13"/>
      <c r="D16" s="13"/>
    </row>
    <row r="17" spans="1:4" ht="18.600000000000001" customHeight="1" x14ac:dyDescent="0.35">
      <c r="B17" s="44" t="s">
        <v>5</v>
      </c>
      <c r="C17" s="45"/>
      <c r="D17" s="46"/>
    </row>
    <row r="18" spans="1:4" ht="16.2" x14ac:dyDescent="0.35">
      <c r="B18" s="57" t="s">
        <v>0</v>
      </c>
      <c r="C18" s="58"/>
      <c r="D18" s="23">
        <f>sugestao_inv</f>
        <v>1364.7</v>
      </c>
    </row>
    <row r="19" spans="1:4" ht="16.2" x14ac:dyDescent="0.35">
      <c r="B19" s="57" t="s">
        <v>1</v>
      </c>
      <c r="C19" s="58"/>
      <c r="D19" s="24">
        <v>10</v>
      </c>
    </row>
    <row r="20" spans="1:4" ht="16.2" x14ac:dyDescent="0.35">
      <c r="B20" s="57" t="s">
        <v>2</v>
      </c>
      <c r="C20" s="58"/>
      <c r="D20" s="25">
        <v>1.0789999999999999E-2</v>
      </c>
    </row>
    <row r="21" spans="1:4" ht="16.2" x14ac:dyDescent="0.35">
      <c r="B21" s="26" t="s">
        <v>3</v>
      </c>
      <c r="C21" s="14"/>
      <c r="D21" s="27">
        <f>FV(taxa_mensal,qtd_anos*12,aporte*-1)</f>
        <v>332009.96483992599</v>
      </c>
    </row>
    <row r="22" spans="1:4" ht="16.8" thickBot="1" x14ac:dyDescent="0.4">
      <c r="B22" s="28" t="s">
        <v>4</v>
      </c>
      <c r="C22" s="29"/>
      <c r="D22" s="30">
        <f>patrimonio*rendimento_carteira</f>
        <v>2622.8787222354154</v>
      </c>
    </row>
    <row r="23" spans="1:4" ht="16.8" thickBot="1" x14ac:dyDescent="0.4">
      <c r="B23" s="13"/>
      <c r="C23" s="13"/>
      <c r="D23" s="13"/>
    </row>
    <row r="24" spans="1:4" ht="18.600000000000001" x14ac:dyDescent="0.35">
      <c r="B24" s="42" t="s">
        <v>32</v>
      </c>
      <c r="C24" s="50" t="s">
        <v>35</v>
      </c>
      <c r="D24" s="43" t="s">
        <v>33</v>
      </c>
    </row>
    <row r="25" spans="1:4" ht="16.2" x14ac:dyDescent="0.35">
      <c r="A25" s="15">
        <v>2</v>
      </c>
      <c r="B25" s="22" t="s">
        <v>6</v>
      </c>
      <c r="C25" s="16">
        <f>FV($D$20,$A25*12,$D$18*-1)</f>
        <v>37157.542973096432</v>
      </c>
      <c r="D25" s="31">
        <f>C25*rendimento_carteira</f>
        <v>293.54458948746185</v>
      </c>
    </row>
    <row r="26" spans="1:4" ht="16.2" x14ac:dyDescent="0.35">
      <c r="A26" s="15">
        <v>5</v>
      </c>
      <c r="B26" s="22" t="s">
        <v>7</v>
      </c>
      <c r="C26" s="16">
        <f>FV($D$20,$A26*12,$D$18*-1)</f>
        <v>114330.35453373608</v>
      </c>
      <c r="D26" s="31">
        <f>C26*rendimento_carteira</f>
        <v>903.20980081651521</v>
      </c>
    </row>
    <row r="27" spans="1:4" ht="16.2" x14ac:dyDescent="0.35">
      <c r="A27" s="15">
        <v>10</v>
      </c>
      <c r="B27" s="22" t="s">
        <v>8</v>
      </c>
      <c r="C27" s="16">
        <f>FV($D$20,$A27*12,$D$18*-1)</f>
        <v>332009.96483992599</v>
      </c>
      <c r="D27" s="31">
        <f>C27*rendimento_carteira</f>
        <v>2622.8787222354154</v>
      </c>
    </row>
    <row r="28" spans="1:4" ht="16.2" x14ac:dyDescent="0.35">
      <c r="A28" s="15">
        <v>20</v>
      </c>
      <c r="B28" s="22" t="s">
        <v>9</v>
      </c>
      <c r="C28" s="16">
        <f>FV($D$20,$A28*12,$D$18*-1)</f>
        <v>1535558.256612486</v>
      </c>
      <c r="D28" s="31">
        <f>C28*rendimento_carteira</f>
        <v>12130.910227238641</v>
      </c>
    </row>
    <row r="29" spans="1:4" ht="16.8" thickBot="1" x14ac:dyDescent="0.4">
      <c r="A29" s="15">
        <v>30</v>
      </c>
      <c r="B29" s="32" t="s">
        <v>10</v>
      </c>
      <c r="C29" s="33">
        <f>FV($D$20,$A29*12,$D$18*-1)</f>
        <v>5898464.928184934</v>
      </c>
      <c r="D29" s="34">
        <f>C29*rendimento_carteira</f>
        <v>46597.872932660983</v>
      </c>
    </row>
    <row r="30" spans="1:4" hidden="1" x14ac:dyDescent="0.35"/>
    <row r="31" spans="1:4" hidden="1" x14ac:dyDescent="0.35"/>
    <row r="32" spans="1:4" hidden="1" x14ac:dyDescent="0.35">
      <c r="B32" s="17" t="s">
        <v>15</v>
      </c>
      <c r="C32" s="18" t="s">
        <v>30</v>
      </c>
      <c r="D32" s="18"/>
    </row>
    <row r="33" spans="2:4" hidden="1" x14ac:dyDescent="0.35">
      <c r="B33" s="19" t="s">
        <v>17</v>
      </c>
      <c r="C33" s="20">
        <f>aporte</f>
        <v>1364.7</v>
      </c>
      <c r="D33" s="21"/>
    </row>
    <row r="34" spans="2:4" ht="15.6" thickBot="1" x14ac:dyDescent="0.4"/>
    <row r="35" spans="2:4" ht="18.600000000000001" x14ac:dyDescent="0.4">
      <c r="B35" s="39" t="s">
        <v>18</v>
      </c>
      <c r="C35" s="40" t="s">
        <v>23</v>
      </c>
      <c r="D35" s="41" t="s">
        <v>22</v>
      </c>
    </row>
    <row r="36" spans="2:4" x14ac:dyDescent="0.35">
      <c r="B36" s="35" t="s">
        <v>19</v>
      </c>
      <c r="C36" s="51">
        <f>VLOOKUP($C$32&amp;"-"&amp;B36,Apoio!$A:$D,4,FALSE)</f>
        <v>0.32</v>
      </c>
      <c r="D36" s="52">
        <f>C36*$C$33</f>
        <v>436.70400000000001</v>
      </c>
    </row>
    <row r="37" spans="2:4" x14ac:dyDescent="0.35">
      <c r="B37" s="35" t="s">
        <v>20</v>
      </c>
      <c r="C37" s="51">
        <f>VLOOKUP($C$32&amp;"-"&amp;B37,Apoio!$A:$D,4,FALSE)</f>
        <v>0.35</v>
      </c>
      <c r="D37" s="52">
        <f t="shared" ref="D37:D41" si="0">C37*$C$33</f>
        <v>477.64499999999998</v>
      </c>
    </row>
    <row r="38" spans="2:4" x14ac:dyDescent="0.35">
      <c r="B38" s="35" t="s">
        <v>21</v>
      </c>
      <c r="C38" s="51">
        <f>VLOOKUP($C$32&amp;"-"&amp;B38,Apoio!$A:$D,4,FALSE)</f>
        <v>0.08</v>
      </c>
      <c r="D38" s="52">
        <f t="shared" si="0"/>
        <v>109.176</v>
      </c>
    </row>
    <row r="39" spans="2:4" x14ac:dyDescent="0.35">
      <c r="B39" s="35" t="s">
        <v>24</v>
      </c>
      <c r="C39" s="51">
        <f>VLOOKUP($C$32&amp;"-"&amp;B39,Apoio!$A:$D,4,FALSE)</f>
        <v>0.05</v>
      </c>
      <c r="D39" s="52">
        <f t="shared" si="0"/>
        <v>68.234999999999999</v>
      </c>
    </row>
    <row r="40" spans="2:4" x14ac:dyDescent="0.35">
      <c r="B40" s="35" t="s">
        <v>25</v>
      </c>
      <c r="C40" s="51">
        <f>VLOOKUP($C$32&amp;"-"&amp;B40,Apoio!$A:$D,4,FALSE)</f>
        <v>0.1</v>
      </c>
      <c r="D40" s="52">
        <f t="shared" si="0"/>
        <v>136.47</v>
      </c>
    </row>
    <row r="41" spans="2:4" x14ac:dyDescent="0.35">
      <c r="B41" s="35" t="s">
        <v>26</v>
      </c>
      <c r="C41" s="51">
        <f>VLOOKUP($C$32&amp;"-"&amp;B41,Apoio!$A:$D,4,FALSE)</f>
        <v>0.1</v>
      </c>
      <c r="D41" s="52">
        <f t="shared" si="0"/>
        <v>136.47</v>
      </c>
    </row>
    <row r="42" spans="2:4" ht="15.6" thickBot="1" x14ac:dyDescent="0.4">
      <c r="B42" s="36"/>
      <c r="C42" s="37"/>
      <c r="D42" s="38">
        <f>SUM(D36:D41)</f>
        <v>1364.7</v>
      </c>
    </row>
    <row r="49" s="12" customFormat="1" x14ac:dyDescent="0.35"/>
    <row r="50" s="12" customFormat="1" x14ac:dyDescent="0.35"/>
    <row r="51" s="12" customFormat="1" x14ac:dyDescent="0.35"/>
    <row r="52" s="12" customFormat="1" x14ac:dyDescent="0.35"/>
    <row r="53" s="12" customFormat="1" x14ac:dyDescent="0.35"/>
    <row r="54" s="12" customFormat="1" x14ac:dyDescent="0.35"/>
    <row r="55" s="12" customFormat="1" x14ac:dyDescent="0.35"/>
    <row r="56" s="12" customFormat="1" x14ac:dyDescent="0.35"/>
    <row r="57" s="12" customFormat="1" x14ac:dyDescent="0.35"/>
    <row r="58" s="12" customFormat="1" x14ac:dyDescent="0.35"/>
    <row r="59" s="12" customFormat="1" x14ac:dyDescent="0.35"/>
    <row r="60" s="12" customFormat="1" x14ac:dyDescent="0.35"/>
    <row r="61" s="12" customFormat="1" x14ac:dyDescent="0.35"/>
    <row r="62" s="12" customFormat="1" x14ac:dyDescent="0.35"/>
    <row r="63" s="12" customFormat="1" x14ac:dyDescent="0.35"/>
    <row r="64" s="12" customFormat="1" x14ac:dyDescent="0.35"/>
    <row r="65" s="12" customFormat="1" x14ac:dyDescent="0.35"/>
  </sheetData>
  <mergeCells count="10">
    <mergeCell ref="B18:C18"/>
    <mergeCell ref="B19:C19"/>
    <mergeCell ref="B20:C20"/>
    <mergeCell ref="B21:C21"/>
    <mergeCell ref="B22:C22"/>
    <mergeCell ref="B13:C13"/>
    <mergeCell ref="B14:C14"/>
    <mergeCell ref="B15:C15"/>
    <mergeCell ref="B11:D11"/>
    <mergeCell ref="B17:D17"/>
  </mergeCells>
  <dataValidations disablePrompts="1" count="1">
    <dataValidation type="list" allowBlank="1" showInputMessage="1" showErrorMessage="1" sqref="C32 D12" xr:uid="{6D8077D2-2099-4062-AC4E-ED2438BA051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66A8-E0E3-420A-9DA4-BDD83C1C697C}">
  <dimension ref="A2:H20"/>
  <sheetViews>
    <sheetView workbookViewId="0">
      <selection activeCell="D13" sqref="D13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9.88671875" style="7" bestFit="1" customWidth="1"/>
    <col min="7" max="7" width="16.109375" bestFit="1" customWidth="1"/>
    <col min="8" max="8" width="8.88671875" style="3"/>
  </cols>
  <sheetData>
    <row r="2" spans="1:8" x14ac:dyDescent="0.3">
      <c r="A2" t="s">
        <v>29</v>
      </c>
      <c r="B2" t="s">
        <v>15</v>
      </c>
      <c r="C2" s="4" t="s">
        <v>18</v>
      </c>
      <c r="D2" s="7" t="s">
        <v>28</v>
      </c>
    </row>
    <row r="3" spans="1:8" x14ac:dyDescent="0.3">
      <c r="A3" t="str">
        <f>B3&amp;"-"&amp;C3</f>
        <v>Conservador-PAPEL</v>
      </c>
      <c r="B3" t="s">
        <v>27</v>
      </c>
      <c r="C3" s="1" t="s">
        <v>19</v>
      </c>
      <c r="D3" s="7">
        <v>0.3</v>
      </c>
    </row>
    <row r="4" spans="1:8" x14ac:dyDescent="0.3">
      <c r="A4" t="str">
        <f t="shared" ref="A4:A20" si="0">B4&amp;"-"&amp;C4</f>
        <v>Conservador-TIJOLO</v>
      </c>
      <c r="B4" t="s">
        <v>27</v>
      </c>
      <c r="C4" s="1" t="s">
        <v>20</v>
      </c>
      <c r="D4" s="7">
        <v>0.5</v>
      </c>
      <c r="H4" s="10" t="s">
        <v>28</v>
      </c>
    </row>
    <row r="5" spans="1:8" x14ac:dyDescent="0.3">
      <c r="A5" t="str">
        <f t="shared" si="0"/>
        <v>Conservador-HÍBRIDOS</v>
      </c>
      <c r="B5" t="s">
        <v>27</v>
      </c>
      <c r="C5" s="1" t="s">
        <v>21</v>
      </c>
      <c r="D5" s="7">
        <v>0.1</v>
      </c>
      <c r="G5" s="2" t="s">
        <v>31</v>
      </c>
      <c r="H5" s="11">
        <f>VLOOKUP(G5,$A:$D,4,FALSE)</f>
        <v>0.35</v>
      </c>
    </row>
    <row r="6" spans="1:8" x14ac:dyDescent="0.3">
      <c r="A6" t="str">
        <f t="shared" si="0"/>
        <v>Conservador-FOFs</v>
      </c>
      <c r="B6" t="s">
        <v>27</v>
      </c>
      <c r="C6" s="1" t="s">
        <v>24</v>
      </c>
      <c r="D6" s="7">
        <v>0.1</v>
      </c>
    </row>
    <row r="7" spans="1:8" x14ac:dyDescent="0.3">
      <c r="A7" t="str">
        <f t="shared" si="0"/>
        <v>Conservador-DESENVOLVIMENTO</v>
      </c>
      <c r="B7" t="s">
        <v>27</v>
      </c>
      <c r="C7" s="1" t="s">
        <v>25</v>
      </c>
      <c r="D7" s="7">
        <v>0</v>
      </c>
    </row>
    <row r="8" spans="1:8" ht="15" thickBot="1" x14ac:dyDescent="0.35">
      <c r="A8" s="5" t="str">
        <f t="shared" si="0"/>
        <v>Conservador-HOTELARIAS</v>
      </c>
      <c r="B8" s="5" t="s">
        <v>27</v>
      </c>
      <c r="C8" s="6" t="s">
        <v>26</v>
      </c>
      <c r="D8" s="8">
        <v>0</v>
      </c>
    </row>
    <row r="9" spans="1:8" x14ac:dyDescent="0.3">
      <c r="A9" t="str">
        <f t="shared" si="0"/>
        <v>Moderado-PAPEL</v>
      </c>
      <c r="B9" t="s">
        <v>30</v>
      </c>
      <c r="C9" s="1" t="s">
        <v>19</v>
      </c>
      <c r="D9" s="9">
        <v>0.32</v>
      </c>
    </row>
    <row r="10" spans="1:8" x14ac:dyDescent="0.3">
      <c r="A10" t="str">
        <f t="shared" si="0"/>
        <v>Moderado-TIJOLO</v>
      </c>
      <c r="B10" t="s">
        <v>30</v>
      </c>
      <c r="C10" s="1" t="s">
        <v>20</v>
      </c>
      <c r="D10" s="9">
        <v>0.35</v>
      </c>
    </row>
    <row r="11" spans="1:8" x14ac:dyDescent="0.3">
      <c r="A11" t="str">
        <f t="shared" si="0"/>
        <v>Moderado-HÍBRIDOS</v>
      </c>
      <c r="B11" t="s">
        <v>30</v>
      </c>
      <c r="C11" s="1" t="s">
        <v>21</v>
      </c>
      <c r="D11" s="7">
        <v>0.08</v>
      </c>
    </row>
    <row r="12" spans="1:8" x14ac:dyDescent="0.3">
      <c r="A12" t="str">
        <f t="shared" si="0"/>
        <v>Moderado-FOFs</v>
      </c>
      <c r="B12" t="s">
        <v>30</v>
      </c>
      <c r="C12" s="1" t="s">
        <v>24</v>
      </c>
      <c r="D12" s="7">
        <v>0.05</v>
      </c>
    </row>
    <row r="13" spans="1:8" x14ac:dyDescent="0.3">
      <c r="A13" t="str">
        <f t="shared" si="0"/>
        <v>Moderado-DESENVOLVIMENTO</v>
      </c>
      <c r="B13" t="s">
        <v>30</v>
      </c>
      <c r="C13" s="1" t="s">
        <v>25</v>
      </c>
      <c r="D13" s="7">
        <v>0.1</v>
      </c>
    </row>
    <row r="14" spans="1:8" ht="15" thickBot="1" x14ac:dyDescent="0.35">
      <c r="A14" s="5" t="str">
        <f t="shared" si="0"/>
        <v>Moderado-HOTELARIAS</v>
      </c>
      <c r="B14" s="5" t="s">
        <v>30</v>
      </c>
      <c r="C14" s="6" t="s">
        <v>26</v>
      </c>
      <c r="D14" s="8">
        <v>0.1</v>
      </c>
    </row>
    <row r="15" spans="1:8" x14ac:dyDescent="0.3">
      <c r="A15" t="str">
        <f t="shared" si="0"/>
        <v>Agressivo-PAPEL</v>
      </c>
      <c r="B15" t="s">
        <v>16</v>
      </c>
      <c r="C15" s="1" t="s">
        <v>19</v>
      </c>
      <c r="D15" s="7">
        <v>0.5</v>
      </c>
    </row>
    <row r="16" spans="1:8" x14ac:dyDescent="0.3">
      <c r="A16" t="str">
        <f t="shared" si="0"/>
        <v>Agressivo-TIJOLO</v>
      </c>
      <c r="B16" t="s">
        <v>16</v>
      </c>
      <c r="C16" s="1" t="s">
        <v>20</v>
      </c>
      <c r="D16" s="7">
        <v>0.1</v>
      </c>
    </row>
    <row r="17" spans="1:4" x14ac:dyDescent="0.3">
      <c r="A17" t="str">
        <f t="shared" si="0"/>
        <v>Agressivo-HÍBRIDOS</v>
      </c>
      <c r="B17" t="s">
        <v>16</v>
      </c>
      <c r="C17" s="1" t="s">
        <v>21</v>
      </c>
      <c r="D17" s="7">
        <v>0.05</v>
      </c>
    </row>
    <row r="18" spans="1:4" x14ac:dyDescent="0.3">
      <c r="A18" t="str">
        <f t="shared" si="0"/>
        <v>Agressivo-FOFs</v>
      </c>
      <c r="B18" t="s">
        <v>16</v>
      </c>
      <c r="C18" s="1" t="s">
        <v>24</v>
      </c>
      <c r="D18" s="7">
        <v>0.05</v>
      </c>
    </row>
    <row r="19" spans="1:4" x14ac:dyDescent="0.3">
      <c r="A19" t="str">
        <f t="shared" si="0"/>
        <v>Agressivo-DESENVOLVIMENTO</v>
      </c>
      <c r="B19" t="s">
        <v>16</v>
      </c>
      <c r="C19" s="1" t="s">
        <v>25</v>
      </c>
      <c r="D19" s="7">
        <v>0.2</v>
      </c>
    </row>
    <row r="20" spans="1:4" x14ac:dyDescent="0.3">
      <c r="A20" t="str">
        <f t="shared" si="0"/>
        <v>Agressivo-HOTELARIAS</v>
      </c>
      <c r="B20" t="s">
        <v>16</v>
      </c>
      <c r="C20" s="1" t="s">
        <v>26</v>
      </c>
      <c r="D20" s="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ASCInvestimentos</vt:lpstr>
      <vt:lpstr>Apoio</vt:lpstr>
      <vt:lpstr>aporte</vt:lpstr>
      <vt:lpstr>patrimonio</vt:lpstr>
      <vt:lpstr>qtd_anos</vt:lpstr>
      <vt:lpstr>rendimento_carteira</vt:lpstr>
      <vt:lpstr>salario</vt:lpstr>
      <vt:lpstr>sugestao_inv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Santiago</dc:creator>
  <cp:lastModifiedBy>Adriana Santiago</cp:lastModifiedBy>
  <dcterms:created xsi:type="dcterms:W3CDTF">2025-06-07T11:25:50Z</dcterms:created>
  <dcterms:modified xsi:type="dcterms:W3CDTF">2025-06-07T15:56:25Z</dcterms:modified>
</cp:coreProperties>
</file>