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defaultThemeVersion="124226"/>
  <mc:AlternateContent xmlns:mc="http://schemas.openxmlformats.org/markup-compatibility/2006">
    <mc:Choice Requires="x15">
      <x15ac:absPath xmlns:x15ac="http://schemas.microsoft.com/office/spreadsheetml/2010/11/ac" url="C:\Users\Hainke\Desktop\Vorlagen\CMK\Dosieren\"/>
    </mc:Choice>
  </mc:AlternateContent>
  <bookViews>
    <workbookView xWindow="0" yWindow="165" windowWidth="23040" windowHeight="8925"/>
  </bookViews>
  <sheets>
    <sheet name="CMK" sheetId="4" r:id="rId1"/>
    <sheet name="Values" sheetId="5" r:id="rId2"/>
    <sheet name="Versionsänderung" sheetId="6" state="hidden" r:id="rId3"/>
    <sheet name="Tabelle1" sheetId="13" state="hidden" r:id="rId4"/>
    <sheet name="Berechnung K1" sheetId="8" state="hidden" r:id="rId5"/>
    <sheet name="Berechnung K2" sheetId="9" state="hidden" r:id="rId6"/>
    <sheet name="Berechnung Gemisch" sheetId="10" state="hidden" r:id="rId7"/>
    <sheet name="Wörterbuch" sheetId="7" state="hidden" r:id="rId8"/>
    <sheet name="EinAusblenden" sheetId="12" state="hidden" r:id="rId9"/>
    <sheet name="Hilfstabelle" sheetId="11" state="hidden" r:id="rId10"/>
  </sheets>
  <externalReferences>
    <externalReference r:id="rId11"/>
    <externalReference r:id="rId12"/>
    <externalReference r:id="rId13"/>
  </externalReferences>
  <definedNames>
    <definedName name="_a">EinAusblenden!$B$1</definedName>
    <definedName name="_b">EinAusblenden!$B$2</definedName>
    <definedName name="_c">EinAusblenden!$B$3</definedName>
    <definedName name="_d">EinAusblenden!$B$4</definedName>
    <definedName name="_e">EinAusblenden!$H$1</definedName>
    <definedName name="_f">EinAusblenden!$H$2</definedName>
    <definedName name="_g">EinAusblenden!$H$3</definedName>
    <definedName name="_h">EinAusblenden!$H$4</definedName>
    <definedName name="Bild">INDIRECT(Wörterbuch!$I$1)</definedName>
    <definedName name="Bild2">INDIRECT(Wörterbuch!$J$1)</definedName>
    <definedName name="_xlnm.Print_Area" localSheetId="0">CMK!$A$1:$N$86</definedName>
  </definedNames>
  <calcPr calcId="162913"/>
</workbook>
</file>

<file path=xl/calcChain.xml><?xml version="1.0" encoding="utf-8"?>
<calcChain xmlns="http://schemas.openxmlformats.org/spreadsheetml/2006/main">
  <c r="E2" i="7" l="1"/>
  <c r="M15" i="4" l="1"/>
  <c r="D12" i="4" l="1"/>
  <c r="K21" i="4"/>
  <c r="K20" i="4"/>
  <c r="J21" i="4"/>
  <c r="J20" i="4"/>
  <c r="L19" i="4"/>
  <c r="K19" i="4"/>
  <c r="J19" i="4"/>
  <c r="L18" i="4"/>
  <c r="K18" i="4"/>
  <c r="J18" i="4"/>
  <c r="L17" i="4"/>
  <c r="L16" i="4"/>
  <c r="K15" i="4"/>
  <c r="J15" i="4"/>
  <c r="C10" i="4"/>
  <c r="C9" i="4"/>
  <c r="D8" i="4"/>
  <c r="C8" i="4"/>
  <c r="D133" i="7" l="1"/>
  <c r="C29" i="4" l="1"/>
  <c r="C30" i="4"/>
  <c r="C31" i="4"/>
  <c r="C32" i="4"/>
  <c r="C33" i="4"/>
  <c r="C34" i="4"/>
  <c r="C35" i="4"/>
  <c r="C36" i="4"/>
  <c r="D29" i="4" l="1"/>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A12" i="11" l="1"/>
  <c r="A8" i="11"/>
  <c r="C5" i="11"/>
  <c r="F9" i="4" s="1"/>
  <c r="A5" i="11"/>
  <c r="B2" i="11"/>
  <c r="A2" i="11"/>
  <c r="F83" i="4" s="1"/>
  <c r="D216" i="7"/>
  <c r="D215" i="7"/>
  <c r="D214" i="7"/>
  <c r="G7" i="11" s="1"/>
  <c r="D213" i="7"/>
  <c r="D212" i="7"/>
  <c r="D211" i="7"/>
  <c r="D210" i="7"/>
  <c r="D209" i="7"/>
  <c r="D208" i="7"/>
  <c r="D207" i="7"/>
  <c r="D206" i="7"/>
  <c r="D205" i="7"/>
  <c r="D204" i="7"/>
  <c r="D203" i="7"/>
  <c r="D202" i="7"/>
  <c r="A174" i="4" s="1"/>
  <c r="D201" i="7"/>
  <c r="A170" i="4" s="1"/>
  <c r="D200" i="7"/>
  <c r="D199" i="7"/>
  <c r="D198" i="7"/>
  <c r="A135" i="4" s="1"/>
  <c r="D197" i="7"/>
  <c r="D196" i="7"/>
  <c r="B196" i="7"/>
  <c r="D195" i="7"/>
  <c r="A160" i="4" s="1"/>
  <c r="D194" i="7"/>
  <c r="A129" i="4" s="1"/>
  <c r="D193" i="7"/>
  <c r="T192" i="7"/>
  <c r="P192" i="7"/>
  <c r="L192" i="7"/>
  <c r="H192" i="7"/>
  <c r="D192" i="7"/>
  <c r="T191" i="7"/>
  <c r="P191" i="7"/>
  <c r="L191" i="7"/>
  <c r="H191" i="7"/>
  <c r="D191" i="7"/>
  <c r="T190" i="7"/>
  <c r="P190" i="7"/>
  <c r="L190" i="7"/>
  <c r="H190" i="7"/>
  <c r="D190" i="7"/>
  <c r="T189" i="7"/>
  <c r="P189" i="7"/>
  <c r="L189" i="7"/>
  <c r="H189" i="7"/>
  <c r="D189" i="7"/>
  <c r="T188" i="7"/>
  <c r="P188" i="7"/>
  <c r="L188" i="7"/>
  <c r="H188" i="7"/>
  <c r="D188" i="7"/>
  <c r="T187" i="7"/>
  <c r="P187" i="7"/>
  <c r="L187" i="7"/>
  <c r="H187" i="7"/>
  <c r="D187" i="7"/>
  <c r="T186" i="7"/>
  <c r="P186" i="7"/>
  <c r="L186" i="7"/>
  <c r="H186" i="7"/>
  <c r="D186" i="7"/>
  <c r="T185" i="7"/>
  <c r="P185" i="7"/>
  <c r="L185" i="7"/>
  <c r="H185" i="7"/>
  <c r="D185" i="7"/>
  <c r="T184" i="7"/>
  <c r="P184" i="7"/>
  <c r="L184" i="7"/>
  <c r="H184" i="7"/>
  <c r="B184" i="7" s="1"/>
  <c r="G39" i="4" s="1"/>
  <c r="D184" i="7"/>
  <c r="T183" i="7"/>
  <c r="P183" i="7"/>
  <c r="L183" i="7"/>
  <c r="B183" i="7" s="1"/>
  <c r="G38" i="4" s="1"/>
  <c r="H183" i="7"/>
  <c r="D183" i="7"/>
  <c r="T182" i="7"/>
  <c r="P182" i="7"/>
  <c r="L182" i="7"/>
  <c r="H182" i="7"/>
  <c r="B182" i="7" s="1"/>
  <c r="D182" i="7"/>
  <c r="T181" i="7"/>
  <c r="P181" i="7"/>
  <c r="L181" i="7"/>
  <c r="H181" i="7"/>
  <c r="D181" i="7"/>
  <c r="B181" i="7"/>
  <c r="T180" i="7"/>
  <c r="P180" i="7"/>
  <c r="L180" i="7"/>
  <c r="H180" i="7"/>
  <c r="D180" i="7"/>
  <c r="T179" i="7"/>
  <c r="P179" i="7"/>
  <c r="L179" i="7"/>
  <c r="B179" i="7" s="1"/>
  <c r="H179" i="7"/>
  <c r="D179" i="7"/>
  <c r="T178" i="7"/>
  <c r="P178" i="7"/>
  <c r="L178" i="7"/>
  <c r="H178" i="7"/>
  <c r="D178" i="7"/>
  <c r="T177" i="7"/>
  <c r="P177" i="7"/>
  <c r="L177" i="7"/>
  <c r="H177" i="7"/>
  <c r="D177" i="7"/>
  <c r="B177" i="7"/>
  <c r="T176" i="7"/>
  <c r="P176" i="7"/>
  <c r="L176" i="7"/>
  <c r="H176" i="7"/>
  <c r="D176" i="7"/>
  <c r="T175" i="7"/>
  <c r="P175" i="7"/>
  <c r="L175" i="7"/>
  <c r="H175" i="7"/>
  <c r="D175" i="7"/>
  <c r="B175" i="7" s="1"/>
  <c r="E9" i="8" s="1"/>
  <c r="T173" i="7"/>
  <c r="P173" i="7"/>
  <c r="L173" i="7"/>
  <c r="H173" i="7"/>
  <c r="D173" i="7"/>
  <c r="T172" i="7"/>
  <c r="P172" i="7"/>
  <c r="L172" i="7"/>
  <c r="H172" i="7"/>
  <c r="D172" i="7"/>
  <c r="T171" i="7"/>
  <c r="P171" i="7"/>
  <c r="L171" i="7"/>
  <c r="H171" i="7"/>
  <c r="D171" i="7"/>
  <c r="B171" i="7" s="1"/>
  <c r="A172" i="7" s="1"/>
  <c r="D7" i="4" s="1"/>
  <c r="D79" i="4" s="1"/>
  <c r="T170" i="7"/>
  <c r="P170" i="7"/>
  <c r="L170" i="7"/>
  <c r="H170" i="7"/>
  <c r="B170" i="7" s="1"/>
  <c r="D170" i="7"/>
  <c r="T169" i="7"/>
  <c r="P169" i="7"/>
  <c r="L169" i="7"/>
  <c r="B169" i="7" s="1"/>
  <c r="H169" i="7"/>
  <c r="D169" i="7"/>
  <c r="T168" i="7"/>
  <c r="P168" i="7"/>
  <c r="L168" i="7"/>
  <c r="H168" i="7"/>
  <c r="D168" i="7"/>
  <c r="B168" i="7"/>
  <c r="A169" i="7" s="1"/>
  <c r="K1" i="8" s="1"/>
  <c r="T167" i="7"/>
  <c r="P167" i="7"/>
  <c r="L167" i="7"/>
  <c r="H167" i="7"/>
  <c r="D167" i="7"/>
  <c r="T166" i="7"/>
  <c r="P166" i="7"/>
  <c r="L166" i="7"/>
  <c r="B166" i="7" s="1"/>
  <c r="M34" i="4" s="1"/>
  <c r="H166" i="7"/>
  <c r="D166" i="7"/>
  <c r="T165" i="7"/>
  <c r="P165" i="7"/>
  <c r="L165" i="7"/>
  <c r="H165" i="7"/>
  <c r="D165" i="7"/>
  <c r="T164" i="7"/>
  <c r="P164" i="7"/>
  <c r="L164" i="7"/>
  <c r="H164" i="7"/>
  <c r="D164" i="7"/>
  <c r="T163" i="7"/>
  <c r="P163" i="7"/>
  <c r="L163" i="7"/>
  <c r="H163" i="7"/>
  <c r="D163" i="7"/>
  <c r="T162" i="7"/>
  <c r="P162" i="7"/>
  <c r="L162" i="7"/>
  <c r="H162" i="7"/>
  <c r="D162" i="7"/>
  <c r="B162" i="7" s="1"/>
  <c r="M30" i="4" s="1"/>
  <c r="T161" i="7"/>
  <c r="P161" i="7"/>
  <c r="L161" i="7"/>
  <c r="H161" i="7"/>
  <c r="B161" i="7" s="1"/>
  <c r="M29" i="4" s="1"/>
  <c r="D161" i="7"/>
  <c r="T160" i="7"/>
  <c r="P160" i="7"/>
  <c r="L160" i="7"/>
  <c r="H160" i="7"/>
  <c r="D160" i="7"/>
  <c r="B160" i="7" s="1"/>
  <c r="M28" i="4" s="1"/>
  <c r="T159" i="7"/>
  <c r="P159" i="7"/>
  <c r="L159" i="7"/>
  <c r="H159" i="7"/>
  <c r="D159" i="7"/>
  <c r="T158" i="7"/>
  <c r="P158" i="7"/>
  <c r="L158" i="7"/>
  <c r="B158" i="7" s="1"/>
  <c r="M26" i="4" s="1"/>
  <c r="H158" i="7"/>
  <c r="D158" i="7"/>
  <c r="T157" i="7"/>
  <c r="P157" i="7"/>
  <c r="L157" i="7"/>
  <c r="H157" i="7"/>
  <c r="B157" i="7" s="1"/>
  <c r="M25" i="4" s="1"/>
  <c r="D157" i="7"/>
  <c r="T156" i="7"/>
  <c r="P156" i="7"/>
  <c r="L156" i="7"/>
  <c r="H156" i="7"/>
  <c r="D156" i="7"/>
  <c r="B156" i="7"/>
  <c r="M24" i="4" s="1"/>
  <c r="T155" i="7"/>
  <c r="P155" i="7"/>
  <c r="L155" i="7"/>
  <c r="H155" i="7"/>
  <c r="D155" i="7"/>
  <c r="T154" i="7"/>
  <c r="P154" i="7"/>
  <c r="L154" i="7"/>
  <c r="B154" i="7" s="1"/>
  <c r="M22" i="4" s="1"/>
  <c r="H154" i="7"/>
  <c r="D154" i="7"/>
  <c r="T153" i="7"/>
  <c r="P153" i="7"/>
  <c r="L153" i="7"/>
  <c r="H153" i="7"/>
  <c r="D153" i="7"/>
  <c r="T152" i="7"/>
  <c r="P152" i="7"/>
  <c r="L152" i="7"/>
  <c r="H152" i="7"/>
  <c r="D152" i="7"/>
  <c r="B152" i="7"/>
  <c r="M20" i="4" s="1"/>
  <c r="T151" i="7"/>
  <c r="P151" i="7"/>
  <c r="L151" i="7"/>
  <c r="H151" i="7"/>
  <c r="D151" i="7"/>
  <c r="T150" i="7"/>
  <c r="P150" i="7"/>
  <c r="L150" i="7"/>
  <c r="H150" i="7"/>
  <c r="D150" i="7"/>
  <c r="T149" i="7"/>
  <c r="P149" i="7"/>
  <c r="L149" i="7"/>
  <c r="H149" i="7"/>
  <c r="D149" i="7"/>
  <c r="T148" i="7"/>
  <c r="P148" i="7"/>
  <c r="L148" i="7"/>
  <c r="H148" i="7"/>
  <c r="B148" i="7" s="1"/>
  <c r="G35" i="4" s="1"/>
  <c r="D148" i="7"/>
  <c r="T147" i="7"/>
  <c r="P147" i="7"/>
  <c r="L147" i="7"/>
  <c r="H147" i="7"/>
  <c r="D147" i="7"/>
  <c r="T146" i="7"/>
  <c r="P146" i="7"/>
  <c r="L146" i="7"/>
  <c r="H146" i="7"/>
  <c r="D146" i="7"/>
  <c r="T145" i="7"/>
  <c r="P145" i="7"/>
  <c r="L145" i="7"/>
  <c r="H145" i="7"/>
  <c r="D145" i="7"/>
  <c r="T144" i="7"/>
  <c r="P144" i="7"/>
  <c r="L144" i="7"/>
  <c r="H144" i="7"/>
  <c r="D144" i="7"/>
  <c r="T143" i="7"/>
  <c r="P143" i="7"/>
  <c r="L143" i="7"/>
  <c r="H143" i="7"/>
  <c r="D143" i="7"/>
  <c r="T142" i="7"/>
  <c r="P142" i="7"/>
  <c r="L142" i="7"/>
  <c r="H142" i="7"/>
  <c r="D142" i="7"/>
  <c r="T141" i="7"/>
  <c r="P141" i="7"/>
  <c r="L141" i="7"/>
  <c r="H141" i="7"/>
  <c r="D141" i="7"/>
  <c r="T140" i="7"/>
  <c r="P140" i="7"/>
  <c r="L140" i="7"/>
  <c r="H140" i="7"/>
  <c r="D140" i="7"/>
  <c r="T139" i="7"/>
  <c r="P139" i="7"/>
  <c r="L139" i="7"/>
  <c r="H139" i="7"/>
  <c r="D139" i="7"/>
  <c r="T138" i="7"/>
  <c r="P138" i="7"/>
  <c r="L138" i="7"/>
  <c r="H138" i="7"/>
  <c r="D138" i="7"/>
  <c r="T137" i="7"/>
  <c r="P137" i="7"/>
  <c r="L137" i="7"/>
  <c r="H137" i="7"/>
  <c r="D137" i="7"/>
  <c r="T136" i="7"/>
  <c r="P136" i="7"/>
  <c r="L136" i="7"/>
  <c r="H136" i="7"/>
  <c r="D136" i="7"/>
  <c r="T135" i="7"/>
  <c r="P135" i="7"/>
  <c r="L135" i="7"/>
  <c r="H135" i="7"/>
  <c r="D135" i="7"/>
  <c r="T134" i="7"/>
  <c r="P134" i="7"/>
  <c r="L134" i="7"/>
  <c r="H134" i="7"/>
  <c r="D134" i="7"/>
  <c r="T133" i="7"/>
  <c r="P133" i="7"/>
  <c r="L133" i="7"/>
  <c r="H133" i="7"/>
  <c r="T132" i="7"/>
  <c r="P132" i="7"/>
  <c r="L132" i="7"/>
  <c r="H132" i="7"/>
  <c r="D132" i="7"/>
  <c r="T131" i="7"/>
  <c r="P131" i="7"/>
  <c r="L131" i="7"/>
  <c r="H131" i="7"/>
  <c r="D131" i="7"/>
  <c r="T130" i="7"/>
  <c r="P130" i="7"/>
  <c r="L130" i="7"/>
  <c r="H130" i="7"/>
  <c r="D130" i="7"/>
  <c r="T129" i="7"/>
  <c r="P129" i="7"/>
  <c r="L129" i="7"/>
  <c r="H129" i="7"/>
  <c r="D129" i="7"/>
  <c r="T128" i="7"/>
  <c r="P128" i="7"/>
  <c r="L128" i="7"/>
  <c r="H128" i="7"/>
  <c r="D128" i="7"/>
  <c r="T127" i="7"/>
  <c r="P127" i="7"/>
  <c r="L127" i="7"/>
  <c r="H127" i="7"/>
  <c r="D127" i="7"/>
  <c r="T126" i="7"/>
  <c r="P126" i="7"/>
  <c r="L126" i="7"/>
  <c r="H126" i="7"/>
  <c r="D126" i="7"/>
  <c r="B126" i="7" s="1"/>
  <c r="G13" i="4" s="1"/>
  <c r="T125" i="7"/>
  <c r="P125" i="7"/>
  <c r="L125" i="7"/>
  <c r="H125" i="7"/>
  <c r="B125" i="7" s="1"/>
  <c r="G12" i="4" s="1"/>
  <c r="D125" i="7"/>
  <c r="T124" i="7"/>
  <c r="P124" i="7"/>
  <c r="L124" i="7"/>
  <c r="H124" i="7"/>
  <c r="D124" i="7"/>
  <c r="B124" i="7" s="1"/>
  <c r="G11" i="4" s="1"/>
  <c r="T123" i="7"/>
  <c r="P123" i="7"/>
  <c r="L123" i="7"/>
  <c r="H123" i="7"/>
  <c r="B123" i="7" s="1"/>
  <c r="G10" i="4" s="1"/>
  <c r="D123" i="7"/>
  <c r="T122" i="7"/>
  <c r="P122" i="7"/>
  <c r="L122" i="7"/>
  <c r="B122" i="7" s="1"/>
  <c r="G9" i="4" s="1"/>
  <c r="H122" i="7"/>
  <c r="D122" i="7"/>
  <c r="T121" i="7"/>
  <c r="P121" i="7"/>
  <c r="L121" i="7"/>
  <c r="H121" i="7"/>
  <c r="B121" i="7" s="1"/>
  <c r="G8" i="4" s="1"/>
  <c r="D121" i="7"/>
  <c r="T120" i="7"/>
  <c r="P120" i="7"/>
  <c r="L120" i="7"/>
  <c r="H120" i="7"/>
  <c r="D120" i="7"/>
  <c r="B120" i="7"/>
  <c r="G7" i="4" s="1"/>
  <c r="T119" i="7"/>
  <c r="P119" i="7"/>
  <c r="L119" i="7"/>
  <c r="H119" i="7"/>
  <c r="D119" i="7"/>
  <c r="T118" i="7"/>
  <c r="P118" i="7"/>
  <c r="L118" i="7"/>
  <c r="B118" i="7" s="1"/>
  <c r="G5" i="4" s="1"/>
  <c r="H118" i="7"/>
  <c r="D118" i="7"/>
  <c r="T117" i="7"/>
  <c r="P117" i="7"/>
  <c r="L117" i="7"/>
  <c r="H117" i="7"/>
  <c r="D117" i="7"/>
  <c r="T116" i="7"/>
  <c r="P116" i="7"/>
  <c r="L116" i="7"/>
  <c r="H116" i="7"/>
  <c r="D116" i="7"/>
  <c r="B116" i="7"/>
  <c r="G3" i="4" s="1"/>
  <c r="T115" i="7"/>
  <c r="P115" i="7"/>
  <c r="L115" i="7"/>
  <c r="H115" i="7"/>
  <c r="D115" i="7"/>
  <c r="T114" i="7"/>
  <c r="P114" i="7"/>
  <c r="L114" i="7"/>
  <c r="H114" i="7"/>
  <c r="D114" i="7"/>
  <c r="B114" i="7"/>
  <c r="E12" i="4" s="1"/>
  <c r="T113" i="7"/>
  <c r="P113" i="7"/>
  <c r="L113" i="7"/>
  <c r="H113" i="7"/>
  <c r="D113" i="7"/>
  <c r="T112" i="7"/>
  <c r="P112" i="7"/>
  <c r="L112" i="7"/>
  <c r="H112" i="7"/>
  <c r="D112" i="7"/>
  <c r="T111" i="7"/>
  <c r="P111" i="7"/>
  <c r="L111" i="7"/>
  <c r="H111" i="7"/>
  <c r="D111" i="7"/>
  <c r="T110" i="7"/>
  <c r="P110" i="7"/>
  <c r="L110" i="7"/>
  <c r="H110" i="7"/>
  <c r="D110" i="7"/>
  <c r="B110" i="7" s="1"/>
  <c r="A83" i="4" s="1"/>
  <c r="T109" i="7"/>
  <c r="P109" i="7"/>
  <c r="L109" i="7"/>
  <c r="H109" i="7"/>
  <c r="B109" i="7" s="1"/>
  <c r="A80" i="4" s="1"/>
  <c r="D109" i="7"/>
  <c r="T108" i="7"/>
  <c r="P108" i="7"/>
  <c r="L108" i="7"/>
  <c r="H108" i="7"/>
  <c r="D108" i="7"/>
  <c r="T107" i="7"/>
  <c r="P107" i="7"/>
  <c r="L107" i="7"/>
  <c r="H107" i="7"/>
  <c r="D107" i="7"/>
  <c r="T106" i="7"/>
  <c r="P106" i="7"/>
  <c r="L106" i="7"/>
  <c r="H106" i="7"/>
  <c r="D106" i="7"/>
  <c r="B106" i="7"/>
  <c r="A76" i="4" s="1"/>
  <c r="T105" i="7"/>
  <c r="P105" i="7"/>
  <c r="L105" i="7"/>
  <c r="H105" i="7"/>
  <c r="B105" i="7" s="1"/>
  <c r="A75" i="4" s="1"/>
  <c r="D105" i="7"/>
  <c r="T104" i="7"/>
  <c r="P104" i="7"/>
  <c r="L104" i="7"/>
  <c r="B104" i="7" s="1"/>
  <c r="A74" i="4" s="1"/>
  <c r="H104" i="7"/>
  <c r="D104" i="7"/>
  <c r="T103" i="7"/>
  <c r="P103" i="7"/>
  <c r="L103" i="7"/>
  <c r="H103" i="7"/>
  <c r="D103" i="7"/>
  <c r="T102" i="7"/>
  <c r="P102" i="7"/>
  <c r="L102" i="7"/>
  <c r="H102" i="7"/>
  <c r="D102" i="7"/>
  <c r="B102" i="7"/>
  <c r="A72" i="4" s="1"/>
  <c r="T101" i="7"/>
  <c r="P101" i="7"/>
  <c r="L101" i="7"/>
  <c r="H101" i="7"/>
  <c r="D101" i="7"/>
  <c r="T100" i="7"/>
  <c r="P100" i="7"/>
  <c r="L100" i="7"/>
  <c r="B100" i="7" s="1"/>
  <c r="A70" i="4" s="1"/>
  <c r="H100" i="7"/>
  <c r="D100" i="7"/>
  <c r="T99" i="7"/>
  <c r="P99" i="7"/>
  <c r="L99" i="7"/>
  <c r="H99" i="7"/>
  <c r="D99" i="7"/>
  <c r="T98" i="7"/>
  <c r="P98" i="7"/>
  <c r="L98" i="7"/>
  <c r="H98" i="7"/>
  <c r="D98" i="7"/>
  <c r="B98" i="7"/>
  <c r="A68" i="4" s="1"/>
  <c r="T97" i="7"/>
  <c r="P97" i="7"/>
  <c r="L97" i="7"/>
  <c r="H97" i="7"/>
  <c r="D97" i="7"/>
  <c r="T96" i="7"/>
  <c r="P96" i="7"/>
  <c r="L96" i="7"/>
  <c r="H96" i="7"/>
  <c r="D96" i="7"/>
  <c r="B96" i="7" s="1"/>
  <c r="A66" i="4" s="1"/>
  <c r="T95" i="7"/>
  <c r="P95" i="7"/>
  <c r="L95" i="7"/>
  <c r="H95" i="7"/>
  <c r="D95" i="7"/>
  <c r="T94" i="7"/>
  <c r="P94" i="7"/>
  <c r="L94" i="7"/>
  <c r="H94" i="7"/>
  <c r="D94" i="7"/>
  <c r="B94" i="7" s="1"/>
  <c r="A64" i="4" s="1"/>
  <c r="T93" i="7"/>
  <c r="P93" i="7"/>
  <c r="L93" i="7"/>
  <c r="H93" i="7"/>
  <c r="B93" i="7" s="1"/>
  <c r="A63" i="4" s="1"/>
  <c r="D93" i="7"/>
  <c r="T92" i="7"/>
  <c r="P92" i="7"/>
  <c r="L92" i="7"/>
  <c r="H92" i="7"/>
  <c r="D92" i="7"/>
  <c r="T91" i="7"/>
  <c r="P91" i="7"/>
  <c r="L91" i="7"/>
  <c r="H91" i="7"/>
  <c r="B91" i="7" s="1"/>
  <c r="A61" i="4" s="1"/>
  <c r="D91" i="7"/>
  <c r="T90" i="7"/>
  <c r="P90" i="7"/>
  <c r="L90" i="7"/>
  <c r="B90" i="7" s="1"/>
  <c r="A60" i="4" s="1"/>
  <c r="H90" i="7"/>
  <c r="D90" i="7"/>
  <c r="T89" i="7"/>
  <c r="P89" i="7"/>
  <c r="L89" i="7"/>
  <c r="H89" i="7"/>
  <c r="D89" i="7"/>
  <c r="T88" i="7"/>
  <c r="P88" i="7"/>
  <c r="L88" i="7"/>
  <c r="H88" i="7"/>
  <c r="D88" i="7"/>
  <c r="B88" i="7"/>
  <c r="A58" i="4" s="1"/>
  <c r="T87" i="7"/>
  <c r="P87" i="7"/>
  <c r="L87" i="7"/>
  <c r="H87" i="7"/>
  <c r="D87" i="7"/>
  <c r="T86" i="7"/>
  <c r="P86" i="7"/>
  <c r="L86" i="7"/>
  <c r="B86" i="7" s="1"/>
  <c r="A56" i="4" s="1"/>
  <c r="H86" i="7"/>
  <c r="D86" i="7"/>
  <c r="T85" i="7"/>
  <c r="P85" i="7"/>
  <c r="L85" i="7"/>
  <c r="H85" i="7"/>
  <c r="D85" i="7"/>
  <c r="T84" i="7"/>
  <c r="P84" i="7"/>
  <c r="L84" i="7"/>
  <c r="H84" i="7"/>
  <c r="D84" i="7"/>
  <c r="B84" i="7"/>
  <c r="A54" i="4" s="1"/>
  <c r="T83" i="7"/>
  <c r="P83" i="7"/>
  <c r="L83" i="7"/>
  <c r="H83" i="7"/>
  <c r="D83" i="7"/>
  <c r="T82" i="7"/>
  <c r="P82" i="7"/>
  <c r="L82" i="7"/>
  <c r="B82" i="7" s="1"/>
  <c r="A52" i="4" s="1"/>
  <c r="H82" i="7"/>
  <c r="D82" i="7"/>
  <c r="T81" i="7"/>
  <c r="P81" i="7"/>
  <c r="L81" i="7"/>
  <c r="H81" i="7"/>
  <c r="D81" i="7"/>
  <c r="T80" i="7"/>
  <c r="P80" i="7"/>
  <c r="L80" i="7"/>
  <c r="H80" i="7"/>
  <c r="D80" i="7"/>
  <c r="B80" i="7" s="1"/>
  <c r="A50" i="4" s="1"/>
  <c r="T79" i="7"/>
  <c r="P79" i="7"/>
  <c r="L79" i="7"/>
  <c r="H79" i="7"/>
  <c r="D79" i="7"/>
  <c r="T78" i="7"/>
  <c r="P78" i="7"/>
  <c r="L78" i="7"/>
  <c r="H78" i="7"/>
  <c r="D78" i="7"/>
  <c r="T77" i="7"/>
  <c r="P77" i="7"/>
  <c r="L77" i="7"/>
  <c r="H77" i="7"/>
  <c r="D77" i="7"/>
  <c r="T76" i="7"/>
  <c r="P76" i="7"/>
  <c r="L76" i="7"/>
  <c r="H76" i="7"/>
  <c r="D76" i="7"/>
  <c r="B76" i="7" s="1"/>
  <c r="A46" i="4" s="1"/>
  <c r="T75" i="7"/>
  <c r="P75" i="7"/>
  <c r="L75" i="7"/>
  <c r="H75" i="7"/>
  <c r="B75" i="7" s="1"/>
  <c r="A45" i="4" s="1"/>
  <c r="D75" i="7"/>
  <c r="T74" i="7"/>
  <c r="P74" i="7"/>
  <c r="L74" i="7"/>
  <c r="B74" i="7" s="1"/>
  <c r="A44" i="4" s="1"/>
  <c r="H74" i="7"/>
  <c r="D74" i="7"/>
  <c r="T73" i="7"/>
  <c r="P73" i="7"/>
  <c r="L73" i="7"/>
  <c r="H73" i="7"/>
  <c r="B73" i="7" s="1"/>
  <c r="A43" i="4" s="1"/>
  <c r="D73" i="7"/>
  <c r="T72" i="7"/>
  <c r="P72" i="7"/>
  <c r="L72" i="7"/>
  <c r="B72" i="7" s="1"/>
  <c r="A42" i="4" s="1"/>
  <c r="H72" i="7"/>
  <c r="D72" i="7"/>
  <c r="T71" i="7"/>
  <c r="P71" i="7"/>
  <c r="L71" i="7"/>
  <c r="H71" i="7"/>
  <c r="D71" i="7"/>
  <c r="T70" i="7"/>
  <c r="P70" i="7"/>
  <c r="L70" i="7"/>
  <c r="H70" i="7"/>
  <c r="D70" i="7"/>
  <c r="B70" i="7"/>
  <c r="A40" i="4" s="1"/>
  <c r="T69" i="7"/>
  <c r="P69" i="7"/>
  <c r="L69" i="7"/>
  <c r="H69" i="7"/>
  <c r="D69" i="7"/>
  <c r="T68" i="7"/>
  <c r="P68" i="7"/>
  <c r="L68" i="7"/>
  <c r="B68" i="7" s="1"/>
  <c r="A38" i="4" s="1"/>
  <c r="H68" i="7"/>
  <c r="D68" i="7"/>
  <c r="T67" i="7"/>
  <c r="P67" i="7"/>
  <c r="L67" i="7"/>
  <c r="H67" i="7"/>
  <c r="D67" i="7"/>
  <c r="T66" i="7"/>
  <c r="P66" i="7"/>
  <c r="L66" i="7"/>
  <c r="H66" i="7"/>
  <c r="D66" i="7"/>
  <c r="B66" i="7"/>
  <c r="A36" i="4" s="1"/>
  <c r="T65" i="7"/>
  <c r="P65" i="7"/>
  <c r="L65" i="7"/>
  <c r="H65" i="7"/>
  <c r="D65" i="7"/>
  <c r="T64" i="7"/>
  <c r="P64" i="7"/>
  <c r="L64" i="7"/>
  <c r="H64" i="7"/>
  <c r="D64" i="7"/>
  <c r="B64" i="7" s="1"/>
  <c r="A34" i="4" s="1"/>
  <c r="T63" i="7"/>
  <c r="P63" i="7"/>
  <c r="L63" i="7"/>
  <c r="H63" i="7"/>
  <c r="D63" i="7"/>
  <c r="T62" i="7"/>
  <c r="P62" i="7"/>
  <c r="L62" i="7"/>
  <c r="H62" i="7"/>
  <c r="D62" i="7"/>
  <c r="T61" i="7"/>
  <c r="P61" i="7"/>
  <c r="L61" i="7"/>
  <c r="H61" i="7"/>
  <c r="B61" i="7" s="1"/>
  <c r="A31" i="4" s="1"/>
  <c r="D61" i="7"/>
  <c r="T60" i="7"/>
  <c r="P60" i="7"/>
  <c r="L60" i="7"/>
  <c r="H60" i="7"/>
  <c r="D60" i="7"/>
  <c r="B60" i="7" s="1"/>
  <c r="A30" i="4" s="1"/>
  <c r="T59" i="7"/>
  <c r="P59" i="7"/>
  <c r="L59" i="7"/>
  <c r="H59" i="7"/>
  <c r="B59" i="7" s="1"/>
  <c r="A29" i="4" s="1"/>
  <c r="D59" i="7"/>
  <c r="T58" i="7"/>
  <c r="P58" i="7"/>
  <c r="L58" i="7"/>
  <c r="H58" i="7"/>
  <c r="D58" i="7"/>
  <c r="B58" i="7"/>
  <c r="A27" i="4" s="1"/>
  <c r="T57" i="7"/>
  <c r="P57" i="7"/>
  <c r="L57" i="7"/>
  <c r="H57" i="7"/>
  <c r="B57" i="7" s="1"/>
  <c r="A26" i="4" s="1"/>
  <c r="D57" i="7"/>
  <c r="T56" i="7"/>
  <c r="P56" i="7"/>
  <c r="L56" i="7"/>
  <c r="B56" i="7" s="1"/>
  <c r="A25" i="4" s="1"/>
  <c r="H56" i="7"/>
  <c r="D56" i="7"/>
  <c r="T55" i="7"/>
  <c r="P55" i="7"/>
  <c r="L55" i="7"/>
  <c r="H55" i="7"/>
  <c r="D55" i="7"/>
  <c r="T54" i="7"/>
  <c r="P54" i="7"/>
  <c r="L54" i="7"/>
  <c r="B54" i="7" s="1"/>
  <c r="A23" i="4" s="1"/>
  <c r="H54" i="7"/>
  <c r="D54" i="7"/>
  <c r="T53" i="7"/>
  <c r="P53" i="7"/>
  <c r="L53" i="7"/>
  <c r="H53" i="7"/>
  <c r="D53" i="7"/>
  <c r="T52" i="7"/>
  <c r="P52" i="7"/>
  <c r="L52" i="7"/>
  <c r="H52" i="7"/>
  <c r="D52" i="7"/>
  <c r="B52" i="7"/>
  <c r="A159" i="4" s="1"/>
  <c r="T51" i="7"/>
  <c r="P51" i="7"/>
  <c r="L51" i="7"/>
  <c r="H51" i="7"/>
  <c r="D51" i="7"/>
  <c r="T50" i="7"/>
  <c r="P50" i="7"/>
  <c r="L50" i="7"/>
  <c r="B50" i="7" s="1"/>
  <c r="A125" i="4" s="1"/>
  <c r="H50" i="7"/>
  <c r="D50" i="7"/>
  <c r="T49" i="7"/>
  <c r="P49" i="7"/>
  <c r="L49" i="7"/>
  <c r="H49" i="7"/>
  <c r="D49" i="7"/>
  <c r="T48" i="7"/>
  <c r="P48" i="7"/>
  <c r="L48" i="7"/>
  <c r="H48" i="7"/>
  <c r="D48" i="7"/>
  <c r="T47" i="7"/>
  <c r="P47" i="7"/>
  <c r="L47" i="7"/>
  <c r="H47" i="7"/>
  <c r="D47" i="7"/>
  <c r="T46" i="7"/>
  <c r="P46" i="7"/>
  <c r="L46" i="7"/>
  <c r="H46" i="7"/>
  <c r="D46" i="7"/>
  <c r="B46" i="7" s="1"/>
  <c r="A15" i="4" s="1"/>
  <c r="T45" i="7"/>
  <c r="P45" i="7"/>
  <c r="L45" i="7"/>
  <c r="H45" i="7"/>
  <c r="B45" i="7" s="1"/>
  <c r="D13" i="4" s="1"/>
  <c r="D45" i="7"/>
  <c r="T44" i="7"/>
  <c r="P44" i="7"/>
  <c r="L44" i="7"/>
  <c r="H44" i="7"/>
  <c r="D44" i="7"/>
  <c r="T43" i="7"/>
  <c r="P43" i="7"/>
  <c r="L43" i="7"/>
  <c r="H43" i="7"/>
  <c r="D43" i="7"/>
  <c r="T42" i="7"/>
  <c r="P42" i="7"/>
  <c r="L42" i="7"/>
  <c r="H42" i="7"/>
  <c r="D42" i="7"/>
  <c r="B42" i="7"/>
  <c r="A11" i="4" s="1"/>
  <c r="T41" i="7"/>
  <c r="P41" i="7"/>
  <c r="L41" i="7"/>
  <c r="H41" i="7"/>
  <c r="B41" i="7" s="1"/>
  <c r="A10" i="4" s="1"/>
  <c r="D41" i="7"/>
  <c r="T40" i="7"/>
  <c r="P40" i="7"/>
  <c r="L40" i="7"/>
  <c r="H40" i="7"/>
  <c r="D40" i="7"/>
  <c r="B40" i="7"/>
  <c r="A9" i="4" s="1"/>
  <c r="T39" i="7"/>
  <c r="P39" i="7"/>
  <c r="L39" i="7"/>
  <c r="H39" i="7"/>
  <c r="D39" i="7"/>
  <c r="T38" i="7"/>
  <c r="P38" i="7"/>
  <c r="L38" i="7"/>
  <c r="B38" i="7" s="1"/>
  <c r="A6" i="4" s="1"/>
  <c r="H38" i="7"/>
  <c r="D38" i="7"/>
  <c r="T37" i="7"/>
  <c r="P37" i="7"/>
  <c r="L37" i="7"/>
  <c r="H37" i="7"/>
  <c r="D37" i="7"/>
  <c r="T36" i="7"/>
  <c r="P36" i="7"/>
  <c r="L36" i="7"/>
  <c r="B36" i="7" s="1"/>
  <c r="A4" i="4" s="1"/>
  <c r="H36" i="7"/>
  <c r="D36" i="7"/>
  <c r="T35" i="7"/>
  <c r="P35" i="7"/>
  <c r="L35" i="7"/>
  <c r="H35" i="7"/>
  <c r="D35" i="7"/>
  <c r="T34" i="7"/>
  <c r="P34" i="7"/>
  <c r="L34" i="7"/>
  <c r="H34" i="7"/>
  <c r="D34" i="7"/>
  <c r="B34" i="7"/>
  <c r="A2" i="4" s="1"/>
  <c r="T33" i="7"/>
  <c r="P33" i="7"/>
  <c r="L33" i="7"/>
  <c r="H33" i="7"/>
  <c r="D33" i="7"/>
  <c r="E6" i="7"/>
  <c r="G5" i="7"/>
  <c r="B9" i="7" s="1"/>
  <c r="E5" i="7"/>
  <c r="G4" i="7"/>
  <c r="E4" i="7"/>
  <c r="G3" i="7"/>
  <c r="E3" i="7"/>
  <c r="B14" i="7" s="1"/>
  <c r="E6" i="4" s="1"/>
  <c r="G2" i="7"/>
  <c r="J1" i="7"/>
  <c r="I1" i="7"/>
  <c r="AR53" i="10"/>
  <c r="AR52" i="10"/>
  <c r="AR51" i="10"/>
  <c r="B51" i="10"/>
  <c r="AR50" i="10"/>
  <c r="B50" i="10"/>
  <c r="AR49" i="10"/>
  <c r="B49" i="10"/>
  <c r="AR48" i="10"/>
  <c r="B48" i="10"/>
  <c r="AR47" i="10"/>
  <c r="B47" i="10"/>
  <c r="AR46" i="10"/>
  <c r="B46" i="10"/>
  <c r="AR45" i="10"/>
  <c r="B45" i="10"/>
  <c r="AR44" i="10"/>
  <c r="B44" i="10"/>
  <c r="AR43" i="10"/>
  <c r="B43" i="10"/>
  <c r="AR42" i="10"/>
  <c r="B42" i="10"/>
  <c r="AR41" i="10"/>
  <c r="B41" i="10"/>
  <c r="AR40" i="10"/>
  <c r="B40" i="10"/>
  <c r="AR39" i="10"/>
  <c r="B39" i="10"/>
  <c r="AR38" i="10"/>
  <c r="B38" i="10"/>
  <c r="AR37" i="10"/>
  <c r="B37" i="10"/>
  <c r="AR36" i="10"/>
  <c r="B36" i="10"/>
  <c r="AR35" i="10"/>
  <c r="B35" i="10"/>
  <c r="AR34" i="10"/>
  <c r="B34" i="10"/>
  <c r="AR33" i="10"/>
  <c r="W33" i="10"/>
  <c r="B33" i="10"/>
  <c r="AR32" i="10"/>
  <c r="W32" i="10"/>
  <c r="B32" i="10"/>
  <c r="AR31" i="10"/>
  <c r="B31" i="10"/>
  <c r="AR30" i="10"/>
  <c r="B30" i="10"/>
  <c r="AR29" i="10"/>
  <c r="B29" i="10"/>
  <c r="AR28" i="10"/>
  <c r="B28" i="10"/>
  <c r="AR27" i="10"/>
  <c r="B27" i="10"/>
  <c r="AR26" i="10"/>
  <c r="B26" i="10"/>
  <c r="AR25" i="10"/>
  <c r="B25" i="10"/>
  <c r="AR24" i="10"/>
  <c r="B24" i="10"/>
  <c r="AR23" i="10"/>
  <c r="B23" i="10"/>
  <c r="AR22" i="10"/>
  <c r="B22" i="10"/>
  <c r="AR21" i="10"/>
  <c r="B21" i="10"/>
  <c r="AR20" i="10"/>
  <c r="B20" i="10"/>
  <c r="AR19" i="10"/>
  <c r="B19" i="10"/>
  <c r="AR18" i="10"/>
  <c r="B18" i="10"/>
  <c r="AR17" i="10"/>
  <c r="B17" i="10"/>
  <c r="AR16" i="10"/>
  <c r="B16" i="10"/>
  <c r="AY15" i="10"/>
  <c r="AR15" i="10"/>
  <c r="B15" i="10"/>
  <c r="AY14" i="10"/>
  <c r="AR14" i="10"/>
  <c r="B14" i="10"/>
  <c r="AY13" i="10"/>
  <c r="AR13" i="10"/>
  <c r="B13" i="10"/>
  <c r="AY12" i="10"/>
  <c r="AR12" i="10"/>
  <c r="B12" i="10"/>
  <c r="AY11" i="10"/>
  <c r="AR11" i="10"/>
  <c r="B11" i="10"/>
  <c r="AY10" i="10"/>
  <c r="AR10" i="10"/>
  <c r="B10" i="10"/>
  <c r="AY9" i="10"/>
  <c r="AR9" i="10"/>
  <c r="B9" i="10"/>
  <c r="AY8" i="10"/>
  <c r="AR8" i="10"/>
  <c r="B8" i="10"/>
  <c r="AY7" i="10"/>
  <c r="AR7" i="10"/>
  <c r="B7" i="10"/>
  <c r="AY6" i="10"/>
  <c r="AR6" i="10"/>
  <c r="F6" i="10"/>
  <c r="B6" i="10"/>
  <c r="AY5" i="10"/>
  <c r="AR5" i="10"/>
  <c r="F5" i="10"/>
  <c r="B5" i="10"/>
  <c r="AY4" i="10"/>
  <c r="F4" i="10"/>
  <c r="B4" i="10"/>
  <c r="AN3" i="10"/>
  <c r="AM3" i="10"/>
  <c r="AL3" i="10"/>
  <c r="AK3" i="10"/>
  <c r="AJ3" i="10"/>
  <c r="AI3" i="10"/>
  <c r="B3" i="10"/>
  <c r="B2" i="10"/>
  <c r="BE4" i="10" s="1"/>
  <c r="B51" i="9"/>
  <c r="B50" i="9"/>
  <c r="B49" i="9"/>
  <c r="B48" i="9"/>
  <c r="B47" i="9"/>
  <c r="B46" i="9"/>
  <c r="B45" i="9"/>
  <c r="B44" i="9"/>
  <c r="B43" i="9"/>
  <c r="B42" i="9"/>
  <c r="B41" i="9"/>
  <c r="B40" i="9"/>
  <c r="B39" i="9"/>
  <c r="B38" i="9"/>
  <c r="B37" i="9"/>
  <c r="B36" i="9"/>
  <c r="B35" i="9"/>
  <c r="B34" i="9"/>
  <c r="W33" i="9"/>
  <c r="B33" i="9"/>
  <c r="W32" i="9"/>
  <c r="B32" i="9"/>
  <c r="B31" i="9"/>
  <c r="B30" i="9"/>
  <c r="B29" i="9"/>
  <c r="B28" i="9"/>
  <c r="B27" i="9"/>
  <c r="B26" i="9"/>
  <c r="B25" i="9"/>
  <c r="B24" i="9"/>
  <c r="B23" i="9"/>
  <c r="B22" i="9"/>
  <c r="B21" i="9"/>
  <c r="B20" i="9"/>
  <c r="B19" i="9"/>
  <c r="B18" i="9"/>
  <c r="B17" i="9"/>
  <c r="B16" i="9"/>
  <c r="AY15" i="9"/>
  <c r="B15" i="9"/>
  <c r="AY14" i="9"/>
  <c r="B14" i="9"/>
  <c r="AY13" i="9"/>
  <c r="B13" i="9"/>
  <c r="AY12" i="9"/>
  <c r="B12" i="9"/>
  <c r="AY11" i="9"/>
  <c r="B11" i="9"/>
  <c r="AY10" i="9"/>
  <c r="B10" i="9"/>
  <c r="AY9" i="9"/>
  <c r="B9" i="9"/>
  <c r="AY8" i="9"/>
  <c r="B8" i="9"/>
  <c r="AY7" i="9"/>
  <c r="B7" i="9"/>
  <c r="AY6" i="9"/>
  <c r="F6" i="9"/>
  <c r="B6" i="9"/>
  <c r="AY5" i="9"/>
  <c r="F5" i="9"/>
  <c r="B5" i="9"/>
  <c r="AY4" i="9"/>
  <c r="F4" i="9"/>
  <c r="B4" i="9"/>
  <c r="AO3" i="9"/>
  <c r="AN3" i="9"/>
  <c r="AM3" i="9"/>
  <c r="AL3" i="9"/>
  <c r="AK3" i="9"/>
  <c r="AJ3" i="9"/>
  <c r="AI3" i="9"/>
  <c r="B3" i="9"/>
  <c r="B2" i="9"/>
  <c r="J2" i="9" s="1"/>
  <c r="AR53" i="8"/>
  <c r="AR52" i="8"/>
  <c r="AR51" i="8"/>
  <c r="B51" i="8"/>
  <c r="AR50" i="8"/>
  <c r="B50" i="8"/>
  <c r="AR49" i="8"/>
  <c r="B49" i="8"/>
  <c r="AR48" i="8"/>
  <c r="B48" i="8"/>
  <c r="AR47" i="8"/>
  <c r="B47" i="8"/>
  <c r="AR46" i="8"/>
  <c r="B46" i="8"/>
  <c r="AR45" i="8"/>
  <c r="B45" i="8"/>
  <c r="AR44" i="8"/>
  <c r="B44" i="8"/>
  <c r="AR43" i="8"/>
  <c r="B43" i="8"/>
  <c r="AR42" i="8"/>
  <c r="B42" i="8"/>
  <c r="AR41" i="8"/>
  <c r="B41" i="8"/>
  <c r="AR40" i="8"/>
  <c r="B40" i="8"/>
  <c r="AR39" i="8"/>
  <c r="B39" i="8"/>
  <c r="AR38" i="8"/>
  <c r="B38" i="8"/>
  <c r="AR37" i="8"/>
  <c r="B37" i="8"/>
  <c r="AR36" i="8"/>
  <c r="B36" i="8"/>
  <c r="AR35" i="8"/>
  <c r="B35" i="8"/>
  <c r="AR34" i="8"/>
  <c r="B34" i="8"/>
  <c r="AR33" i="8"/>
  <c r="W33" i="8"/>
  <c r="B33" i="8"/>
  <c r="AR32" i="8"/>
  <c r="W32" i="8"/>
  <c r="B32" i="8"/>
  <c r="AR31" i="8"/>
  <c r="B31" i="8"/>
  <c r="AR30" i="8"/>
  <c r="B30" i="8"/>
  <c r="AR29" i="8"/>
  <c r="B29" i="8"/>
  <c r="AR28" i="8"/>
  <c r="B28" i="8"/>
  <c r="AR27" i="8"/>
  <c r="B27" i="8"/>
  <c r="AR26" i="8"/>
  <c r="B26" i="8"/>
  <c r="AR25" i="8"/>
  <c r="B25" i="8"/>
  <c r="AR24" i="8"/>
  <c r="B24" i="8"/>
  <c r="AR23" i="8"/>
  <c r="B23" i="8"/>
  <c r="AR22" i="8"/>
  <c r="B22" i="8"/>
  <c r="AR21" i="8"/>
  <c r="B21" i="8"/>
  <c r="AR20" i="8"/>
  <c r="B20" i="8"/>
  <c r="AR19" i="8"/>
  <c r="B19" i="8"/>
  <c r="AR18" i="8"/>
  <c r="B18" i="8"/>
  <c r="AR17" i="8"/>
  <c r="B17" i="8"/>
  <c r="AR16" i="8"/>
  <c r="B16" i="8"/>
  <c r="AY15" i="8"/>
  <c r="AR15" i="8"/>
  <c r="B15" i="8"/>
  <c r="AY14" i="8"/>
  <c r="AR14" i="8"/>
  <c r="B14" i="8"/>
  <c r="AY13" i="8"/>
  <c r="AR13" i="8"/>
  <c r="B13" i="8"/>
  <c r="AY12" i="8"/>
  <c r="AR12" i="8"/>
  <c r="B12" i="8"/>
  <c r="AY11" i="8"/>
  <c r="AR11" i="8"/>
  <c r="B11" i="8"/>
  <c r="AY10" i="8"/>
  <c r="AR10" i="8"/>
  <c r="B10" i="8"/>
  <c r="AY9" i="8"/>
  <c r="AR9" i="8"/>
  <c r="B9" i="8"/>
  <c r="AY8" i="8"/>
  <c r="AR8" i="8"/>
  <c r="B8" i="8"/>
  <c r="AY7" i="8"/>
  <c r="AR7" i="8"/>
  <c r="B7" i="8"/>
  <c r="AY6" i="8"/>
  <c r="AR6" i="8"/>
  <c r="F6" i="8"/>
  <c r="B6" i="8"/>
  <c r="AY5" i="8"/>
  <c r="AR5" i="8"/>
  <c r="F5" i="8"/>
  <c r="B5" i="8"/>
  <c r="AY4" i="8"/>
  <c r="F4" i="8"/>
  <c r="B4" i="8"/>
  <c r="AN3" i="8"/>
  <c r="AM3" i="8"/>
  <c r="AL3" i="8"/>
  <c r="AK3" i="8"/>
  <c r="AJ3" i="8"/>
  <c r="AI3" i="8"/>
  <c r="B3" i="8"/>
  <c r="B2" i="8"/>
  <c r="BE4" i="8" s="1"/>
  <c r="A212" i="4"/>
  <c r="A188" i="4"/>
  <c r="A186" i="4"/>
  <c r="A185" i="4"/>
  <c r="E184" i="4"/>
  <c r="A184" i="4"/>
  <c r="A181" i="4"/>
  <c r="A175" i="4"/>
  <c r="A171" i="4"/>
  <c r="A169" i="4"/>
  <c r="A168" i="4"/>
  <c r="A166" i="4"/>
  <c r="A165" i="4"/>
  <c r="A143" i="4"/>
  <c r="A139" i="4"/>
  <c r="A137" i="4"/>
  <c r="A136" i="4"/>
  <c r="A134" i="4"/>
  <c r="A133" i="4"/>
  <c r="A112" i="4"/>
  <c r="A108" i="4"/>
  <c r="A107" i="4"/>
  <c r="A103" i="4"/>
  <c r="A102" i="4"/>
  <c r="E83" i="4"/>
  <c r="D83" i="4"/>
  <c r="C83"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33" i="4"/>
  <c r="F32" i="4"/>
  <c r="F31" i="4"/>
  <c r="F30" i="4"/>
  <c r="F29" i="4"/>
  <c r="F26" i="4"/>
  <c r="F25" i="4"/>
  <c r="F23" i="4"/>
  <c r="F22" i="4"/>
  <c r="F20" i="4"/>
  <c r="F18" i="4"/>
  <c r="F17" i="4"/>
  <c r="F16" i="4"/>
  <c r="F15" i="4"/>
  <c r="F12" i="4"/>
  <c r="F11" i="4"/>
  <c r="F10" i="4"/>
  <c r="E15" i="4"/>
  <c r="E18" i="4" s="1"/>
  <c r="F35" i="4" l="1"/>
  <c r="F43" i="4"/>
  <c r="F36" i="4"/>
  <c r="F44" i="4"/>
  <c r="F37" i="4"/>
  <c r="F38" i="4"/>
  <c r="F39" i="4"/>
  <c r="F40" i="4"/>
  <c r="F41" i="4"/>
  <c r="F42" i="4"/>
  <c r="F34" i="4"/>
  <c r="M16" i="4"/>
  <c r="B136" i="7"/>
  <c r="G23" i="4" s="1"/>
  <c r="A138" i="4"/>
  <c r="A161" i="4"/>
  <c r="B44" i="7"/>
  <c r="A13" i="4" s="1"/>
  <c r="B77" i="7"/>
  <c r="A47" i="4" s="1"/>
  <c r="B89" i="7"/>
  <c r="A59" i="4" s="1"/>
  <c r="B107" i="7"/>
  <c r="A77" i="4" s="1"/>
  <c r="B112" i="7"/>
  <c r="C85" i="4" s="1"/>
  <c r="B146" i="7"/>
  <c r="G33" i="4" s="1"/>
  <c r="B172" i="7"/>
  <c r="B185" i="7"/>
  <c r="B43" i="7"/>
  <c r="A12" i="4" s="1"/>
  <c r="B48" i="7"/>
  <c r="A17" i="4" s="1"/>
  <c r="B78" i="7"/>
  <c r="A48" i="4" s="1"/>
  <c r="B108" i="7"/>
  <c r="A78" i="4" s="1"/>
  <c r="A97" i="4"/>
  <c r="A128" i="4"/>
  <c r="A142" i="4"/>
  <c r="B159" i="7"/>
  <c r="M27" i="4" s="1"/>
  <c r="B164" i="7"/>
  <c r="M32" i="4" s="1"/>
  <c r="A111" i="4"/>
  <c r="A98" i="4"/>
  <c r="B133" i="7"/>
  <c r="B144" i="7"/>
  <c r="G31" i="4" s="1"/>
  <c r="B62" i="7"/>
  <c r="A32" i="4" s="1"/>
  <c r="B92" i="7"/>
  <c r="A62" i="4" s="1"/>
  <c r="B130" i="7"/>
  <c r="G19" i="4" s="1"/>
  <c r="B142" i="7"/>
  <c r="G29" i="4" s="1"/>
  <c r="B140" i="7"/>
  <c r="G27" i="4" s="1"/>
  <c r="B138" i="7"/>
  <c r="G25" i="4" s="1"/>
  <c r="B134" i="7"/>
  <c r="B132" i="7"/>
  <c r="G21" i="4" s="1"/>
  <c r="B128" i="7"/>
  <c r="G16" i="4" s="1"/>
  <c r="B150" i="7"/>
  <c r="M18" i="4" s="1"/>
  <c r="B131" i="7"/>
  <c r="G20" i="4" s="1"/>
  <c r="A96" i="4"/>
  <c r="B37" i="7"/>
  <c r="A5" i="4" s="1"/>
  <c r="B53" i="7"/>
  <c r="A22" i="4" s="1"/>
  <c r="B69" i="7"/>
  <c r="A39" i="4" s="1"/>
  <c r="B85" i="7"/>
  <c r="A55" i="4" s="1"/>
  <c r="B101" i="7"/>
  <c r="A71" i="4" s="1"/>
  <c r="B117" i="7"/>
  <c r="G4" i="4" s="1"/>
  <c r="B135" i="7"/>
  <c r="G22" i="4" s="1"/>
  <c r="B147" i="7"/>
  <c r="G34" i="4" s="1"/>
  <c r="B153" i="7"/>
  <c r="M21" i="4" s="1"/>
  <c r="B180" i="7"/>
  <c r="G4" i="11"/>
  <c r="A127" i="4"/>
  <c r="A167" i="4"/>
  <c r="B33" i="7"/>
  <c r="A1" i="4" s="1"/>
  <c r="B49" i="7"/>
  <c r="A18" i="4" s="1"/>
  <c r="B65" i="7"/>
  <c r="A35" i="4" s="1"/>
  <c r="B81" i="7"/>
  <c r="A51" i="4" s="1"/>
  <c r="B97" i="7"/>
  <c r="A67" i="4" s="1"/>
  <c r="B113" i="7"/>
  <c r="C86" i="4" s="1"/>
  <c r="B143" i="7"/>
  <c r="G30" i="4" s="1"/>
  <c r="B165" i="7"/>
  <c r="M33" i="4" s="1"/>
  <c r="B176" i="7"/>
  <c r="E8" i="9" s="1"/>
  <c r="B39" i="7"/>
  <c r="A8" i="4" s="1"/>
  <c r="B55" i="7"/>
  <c r="A24" i="4" s="1"/>
  <c r="B71" i="7"/>
  <c r="A41" i="4" s="1"/>
  <c r="B87" i="7"/>
  <c r="A57" i="4" s="1"/>
  <c r="B103" i="7"/>
  <c r="A73" i="4" s="1"/>
  <c r="B119" i="7"/>
  <c r="G6" i="4" s="1"/>
  <c r="B155" i="7"/>
  <c r="M23" i="4" s="1"/>
  <c r="G5" i="11"/>
  <c r="G6" i="11"/>
  <c r="A104" i="4"/>
  <c r="B35" i="7"/>
  <c r="A3" i="4" s="1"/>
  <c r="B51" i="7"/>
  <c r="A126" i="4" s="1"/>
  <c r="B67" i="7"/>
  <c r="A37" i="4" s="1"/>
  <c r="B83" i="7"/>
  <c r="A53" i="4" s="1"/>
  <c r="B99" i="7"/>
  <c r="A69" i="4" s="1"/>
  <c r="B115" i="7"/>
  <c r="G2" i="4" s="1"/>
  <c r="B145" i="7"/>
  <c r="G32" i="4" s="1"/>
  <c r="B151" i="7"/>
  <c r="M19" i="4" s="1"/>
  <c r="B167" i="7"/>
  <c r="G71" i="4" s="1"/>
  <c r="B178" i="7"/>
  <c r="O1" i="9" s="1"/>
  <c r="G2" i="11"/>
  <c r="B47" i="7"/>
  <c r="A16" i="4" s="1"/>
  <c r="B63" i="7"/>
  <c r="A33" i="4" s="1"/>
  <c r="B79" i="7"/>
  <c r="A49" i="4" s="1"/>
  <c r="B95" i="7"/>
  <c r="A65" i="4" s="1"/>
  <c r="B111" i="7"/>
  <c r="B127" i="7"/>
  <c r="G15" i="4" s="1"/>
  <c r="B141" i="7"/>
  <c r="G28" i="4" s="1"/>
  <c r="B163" i="7"/>
  <c r="M31" i="4" s="1"/>
  <c r="B173" i="7"/>
  <c r="A174" i="7" s="1"/>
  <c r="B192" i="7"/>
  <c r="N1" i="8" s="1"/>
  <c r="G3" i="11"/>
  <c r="B139" i="7"/>
  <c r="G26" i="4" s="1"/>
  <c r="B137" i="7"/>
  <c r="G24" i="4" s="1"/>
  <c r="B149" i="7"/>
  <c r="M17" i="4" s="1"/>
  <c r="B129" i="7"/>
  <c r="G17" i="4" s="1"/>
  <c r="L1" i="8"/>
  <c r="L1" i="10"/>
  <c r="W30" i="8"/>
  <c r="W30" i="10"/>
  <c r="K1" i="9"/>
  <c r="D183" i="4"/>
  <c r="L1" i="9"/>
  <c r="W30" i="9"/>
  <c r="E9" i="10"/>
  <c r="B187" i="7"/>
  <c r="AU1" i="9" s="1"/>
  <c r="A157" i="4"/>
  <c r="E9" i="9"/>
  <c r="A19" i="4"/>
  <c r="AF4" i="8"/>
  <c r="K2" i="8"/>
  <c r="K3" i="8" s="1"/>
  <c r="K4" i="8" s="1"/>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BE5" i="10"/>
  <c r="BD5" i="10" s="1"/>
  <c r="A21" i="4"/>
  <c r="A94" i="4"/>
  <c r="C7" i="4"/>
  <c r="C79" i="4" s="1"/>
  <c r="C183" i="4"/>
  <c r="C15" i="4"/>
  <c r="F7" i="8" s="1"/>
  <c r="J2" i="10"/>
  <c r="J3" i="10" s="1"/>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K2" i="10"/>
  <c r="K3" i="10" s="1"/>
  <c r="K4" i="10" s="1"/>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AF4" i="10"/>
  <c r="K2" i="9"/>
  <c r="K3" i="9" s="1"/>
  <c r="K4" i="9" s="1"/>
  <c r="K5" i="9" s="1"/>
  <c r="K6" i="9" s="1"/>
  <c r="K7" i="9" s="1"/>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BE4" i="9"/>
  <c r="BE5" i="9" s="1"/>
  <c r="BD4" i="8"/>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D14" i="4"/>
  <c r="D28" i="4" s="1"/>
  <c r="A124" i="4" s="1"/>
  <c r="E17" i="4"/>
  <c r="E8" i="4"/>
  <c r="F23" i="8"/>
  <c r="F21" i="8"/>
  <c r="C103" i="4" s="1"/>
  <c r="F11" i="8"/>
  <c r="BJ4" i="8" s="1"/>
  <c r="K14" i="4"/>
  <c r="BE5" i="8"/>
  <c r="BE6" i="8" s="1"/>
  <c r="BE7" i="8" s="1"/>
  <c r="F24" i="8"/>
  <c r="F12" i="8"/>
  <c r="F13" i="8"/>
  <c r="F23" i="9"/>
  <c r="F13" i="9"/>
  <c r="F12" i="9"/>
  <c r="F21" i="9"/>
  <c r="C134" i="4" s="1"/>
  <c r="J3" i="9"/>
  <c r="J4" i="9" s="1"/>
  <c r="J5" i="9" s="1"/>
  <c r="J6" i="9" s="1"/>
  <c r="J7" i="9" s="1"/>
  <c r="J8" i="9" s="1"/>
  <c r="J9" i="9" s="1"/>
  <c r="J10" i="9" s="1"/>
  <c r="J11" i="9" s="1"/>
  <c r="J12" i="9" s="1"/>
  <c r="J13" i="9" s="1"/>
  <c r="J14" i="9" s="1"/>
  <c r="J15" i="9" s="1"/>
  <c r="J16" i="9" s="1"/>
  <c r="J17" i="9" s="1"/>
  <c r="J18" i="9" s="1"/>
  <c r="J19" i="9" s="1"/>
  <c r="J20" i="9" s="1"/>
  <c r="J21" i="9" s="1"/>
  <c r="J22" i="9" s="1"/>
  <c r="J23" i="9" s="1"/>
  <c r="J24" i="9" s="1"/>
  <c r="J25" i="9" s="1"/>
  <c r="J26" i="9" s="1"/>
  <c r="J27" i="9" s="1"/>
  <c r="J28" i="9" s="1"/>
  <c r="J29" i="9" s="1"/>
  <c r="J30" i="9" s="1"/>
  <c r="J31" i="9" s="1"/>
  <c r="J32" i="9" s="1"/>
  <c r="J33" i="9" s="1"/>
  <c r="J34" i="9" s="1"/>
  <c r="J35" i="9" s="1"/>
  <c r="J36" i="9" s="1"/>
  <c r="J37" i="9" s="1"/>
  <c r="J38" i="9" s="1"/>
  <c r="J39" i="9" s="1"/>
  <c r="J40" i="9" s="1"/>
  <c r="J41" i="9" s="1"/>
  <c r="J42" i="9" s="1"/>
  <c r="J43" i="9" s="1"/>
  <c r="J44" i="9" s="1"/>
  <c r="J45" i="9" s="1"/>
  <c r="J46" i="9" s="1"/>
  <c r="J47" i="9" s="1"/>
  <c r="J48" i="9" s="1"/>
  <c r="J49" i="9" s="1"/>
  <c r="J50" i="9" s="1"/>
  <c r="J51" i="9" s="1"/>
  <c r="AF4" i="9"/>
  <c r="F11" i="9"/>
  <c r="F24" i="9"/>
  <c r="G13" i="10"/>
  <c r="BD4" i="10"/>
  <c r="F11" i="10"/>
  <c r="BJ5" i="10" s="1"/>
  <c r="F7" i="10"/>
  <c r="F23" i="10"/>
  <c r="F21" i="10"/>
  <c r="C166" i="4" s="1"/>
  <c r="F24" i="10"/>
  <c r="F8" i="10"/>
  <c r="F12" i="10"/>
  <c r="F13" i="10"/>
  <c r="B190" i="7"/>
  <c r="R1" i="9" s="1"/>
  <c r="B189" i="7"/>
  <c r="R1" i="8" s="1"/>
  <c r="B186" i="7"/>
  <c r="AU1" i="8" s="1"/>
  <c r="M39" i="4" l="1"/>
  <c r="M38" i="4"/>
  <c r="A134" i="7"/>
  <c r="G18" i="4" s="1"/>
  <c r="BD4" i="9"/>
  <c r="BE6" i="10"/>
  <c r="BD6" i="10" s="1"/>
  <c r="D15" i="4"/>
  <c r="D17" i="4" s="1"/>
  <c r="F9" i="9" s="1"/>
  <c r="AG44" i="9" s="1"/>
  <c r="W34" i="10"/>
  <c r="W34" i="8"/>
  <c r="E12" i="8"/>
  <c r="B188" i="7"/>
  <c r="AU1" i="10" s="1"/>
  <c r="B191" i="7"/>
  <c r="R1" i="10" s="1"/>
  <c r="M1" i="9"/>
  <c r="AO3" i="8"/>
  <c r="AO3" i="10"/>
  <c r="W31" i="8"/>
  <c r="O1" i="10"/>
  <c r="E12" i="10"/>
  <c r="M1" i="10"/>
  <c r="E12" i="9"/>
  <c r="E8" i="8"/>
  <c r="W31" i="9"/>
  <c r="M1" i="8"/>
  <c r="A158" i="4"/>
  <c r="O1" i="8"/>
  <c r="A20" i="4"/>
  <c r="A95" i="4"/>
  <c r="W34" i="9"/>
  <c r="N1" i="9"/>
  <c r="N1" i="10"/>
  <c r="E8" i="10"/>
  <c r="W31" i="10"/>
  <c r="K1" i="10"/>
  <c r="E7" i="4"/>
  <c r="C14" i="4"/>
  <c r="A93" i="4" s="1"/>
  <c r="J14" i="4"/>
  <c r="BD5" i="9"/>
  <c r="BE6" i="9"/>
  <c r="BE7" i="9" s="1"/>
  <c r="BE8" i="9" s="1"/>
  <c r="C17" i="4"/>
  <c r="F9" i="8" s="1"/>
  <c r="C18" i="4"/>
  <c r="F8" i="8" s="1"/>
  <c r="F16" i="8" s="1"/>
  <c r="C98" i="4" s="1"/>
  <c r="BE7" i="10"/>
  <c r="BD7" i="10" s="1"/>
  <c r="BF7" i="10" s="1"/>
  <c r="BG7" i="10" s="1"/>
  <c r="BF6" i="10"/>
  <c r="BG6" i="10" s="1"/>
  <c r="BJ4" i="10"/>
  <c r="F32" i="10"/>
  <c r="C175" i="4" s="1"/>
  <c r="F33" i="10"/>
  <c r="C176" i="4" s="1"/>
  <c r="BF4" i="9"/>
  <c r="BG4" i="9" s="1"/>
  <c r="BF4" i="8"/>
  <c r="BG4" i="8" s="1"/>
  <c r="BJ6" i="8"/>
  <c r="BD7" i="9"/>
  <c r="BF7" i="9" s="1"/>
  <c r="BG7" i="9" s="1"/>
  <c r="S7" i="10"/>
  <c r="E22" i="4"/>
  <c r="C168" i="4"/>
  <c r="F22" i="10"/>
  <c r="AH53" i="10"/>
  <c r="AH52" i="10"/>
  <c r="AH51" i="10"/>
  <c r="AH48" i="10"/>
  <c r="M48" i="10"/>
  <c r="AH47" i="10"/>
  <c r="M47" i="10"/>
  <c r="AH43" i="10"/>
  <c r="M43" i="10"/>
  <c r="AH50" i="10"/>
  <c r="M50" i="10"/>
  <c r="AH46" i="10"/>
  <c r="M45" i="10"/>
  <c r="AH44" i="10"/>
  <c r="AH39" i="10"/>
  <c r="M39" i="10"/>
  <c r="AH49" i="10"/>
  <c r="M42" i="10"/>
  <c r="M38" i="10"/>
  <c r="AH37" i="10"/>
  <c r="M36" i="10"/>
  <c r="AH34" i="10"/>
  <c r="M33" i="10"/>
  <c r="M46" i="10"/>
  <c r="AH45" i="10"/>
  <c r="AH41" i="10"/>
  <c r="M41" i="10"/>
  <c r="AH35" i="10"/>
  <c r="AH33" i="10"/>
  <c r="M51" i="10"/>
  <c r="AH40" i="10"/>
  <c r="AH38" i="10"/>
  <c r="AH36" i="10"/>
  <c r="AH32" i="10"/>
  <c r="AH31" i="10"/>
  <c r="AH30" i="10"/>
  <c r="AH29" i="10"/>
  <c r="AH28" i="10"/>
  <c r="AH27" i="10"/>
  <c r="AH26" i="10"/>
  <c r="AH25" i="10"/>
  <c r="AH24" i="10"/>
  <c r="M23" i="10"/>
  <c r="M20" i="10"/>
  <c r="M49" i="10"/>
  <c r="AH42" i="10"/>
  <c r="X31" i="10"/>
  <c r="AH23" i="10"/>
  <c r="M22" i="10"/>
  <c r="AH20" i="10"/>
  <c r="AW19" i="10"/>
  <c r="AH18" i="10"/>
  <c r="M35" i="10"/>
  <c r="M34" i="10"/>
  <c r="M32" i="10"/>
  <c r="M29" i="10"/>
  <c r="M28" i="10"/>
  <c r="M27" i="10"/>
  <c r="AH22" i="10"/>
  <c r="M21" i="10"/>
  <c r="M19" i="10"/>
  <c r="M44" i="10"/>
  <c r="M40" i="10"/>
  <c r="M37" i="10"/>
  <c r="M31" i="10"/>
  <c r="M30" i="10"/>
  <c r="M26" i="10"/>
  <c r="M25" i="10"/>
  <c r="M24" i="10"/>
  <c r="AH21" i="10"/>
  <c r="AH19" i="10"/>
  <c r="M18" i="10"/>
  <c r="AH16" i="10"/>
  <c r="M15" i="10"/>
  <c r="M14" i="10"/>
  <c r="AH13" i="10"/>
  <c r="M12" i="10"/>
  <c r="AH10" i="10"/>
  <c r="AH9" i="10"/>
  <c r="M8" i="10"/>
  <c r="M3" i="10"/>
  <c r="M2" i="10"/>
  <c r="M17" i="10"/>
  <c r="AH15" i="10"/>
  <c r="AH14" i="10"/>
  <c r="AH12" i="10"/>
  <c r="AH8" i="10"/>
  <c r="M7" i="10"/>
  <c r="M6" i="10"/>
  <c r="M5" i="10"/>
  <c r="M4" i="10"/>
  <c r="AH17" i="10"/>
  <c r="M11" i="10"/>
  <c r="AH7" i="10"/>
  <c r="M16" i="10"/>
  <c r="M9" i="10"/>
  <c r="M10" i="10"/>
  <c r="AH6" i="10"/>
  <c r="AH5" i="10"/>
  <c r="M13" i="10"/>
  <c r="AH4" i="10"/>
  <c r="AQ4" i="10" s="1"/>
  <c r="AH11" i="10"/>
  <c r="F27" i="10"/>
  <c r="BF5" i="10"/>
  <c r="BG5" i="10" s="1"/>
  <c r="BJ7" i="9"/>
  <c r="BL4" i="10"/>
  <c r="BL5" i="10"/>
  <c r="BL6" i="10"/>
  <c r="C159" i="4"/>
  <c r="E21" i="4"/>
  <c r="AE50" i="9"/>
  <c r="AE51" i="9"/>
  <c r="AE46" i="9"/>
  <c r="AE42" i="9"/>
  <c r="AE38" i="9"/>
  <c r="AE52" i="9"/>
  <c r="AE45" i="9"/>
  <c r="AE41" i="9"/>
  <c r="AE37" i="9"/>
  <c r="AE53" i="9"/>
  <c r="AE23" i="9"/>
  <c r="AE20" i="9"/>
  <c r="AE18" i="9"/>
  <c r="AE10" i="9"/>
  <c r="AE9" i="9"/>
  <c r="AE34" i="9"/>
  <c r="AE22" i="9"/>
  <c r="AE16" i="9"/>
  <c r="AE13" i="9"/>
  <c r="AE12" i="9"/>
  <c r="AE8" i="9"/>
  <c r="AE47" i="9"/>
  <c r="AE43" i="9"/>
  <c r="AE39" i="9"/>
  <c r="AE35" i="9"/>
  <c r="AE32" i="9"/>
  <c r="AE21" i="9"/>
  <c r="AE19" i="9"/>
  <c r="AE15" i="9"/>
  <c r="AE14" i="9"/>
  <c r="AE33" i="9"/>
  <c r="AE24" i="9"/>
  <c r="AE6" i="9"/>
  <c r="AE31" i="9"/>
  <c r="AE27" i="9"/>
  <c r="AE26" i="9"/>
  <c r="AE11" i="9"/>
  <c r="AE5" i="9"/>
  <c r="AE49" i="9"/>
  <c r="AE48" i="9"/>
  <c r="AE44" i="9"/>
  <c r="AE40" i="9"/>
  <c r="AE36" i="9"/>
  <c r="AE30" i="9"/>
  <c r="AE28" i="9"/>
  <c r="AE17" i="9"/>
  <c r="AE7" i="9"/>
  <c r="AE4" i="9"/>
  <c r="AE25" i="9"/>
  <c r="U2" i="9"/>
  <c r="AE29" i="9"/>
  <c r="D19" i="4"/>
  <c r="C125" i="4"/>
  <c r="F33" i="9"/>
  <c r="BJ4" i="9"/>
  <c r="F32" i="9"/>
  <c r="C143" i="4" s="1"/>
  <c r="BJ5" i="9"/>
  <c r="BL6" i="9"/>
  <c r="BL5" i="9"/>
  <c r="BL4" i="9"/>
  <c r="C127" i="4"/>
  <c r="D21" i="4"/>
  <c r="BE8" i="8"/>
  <c r="C105" i="4"/>
  <c r="S7" i="8"/>
  <c r="C22" i="4"/>
  <c r="BD5" i="8"/>
  <c r="BF5" i="8" s="1"/>
  <c r="BG5" i="8" s="1"/>
  <c r="F9" i="10"/>
  <c r="BF5" i="9"/>
  <c r="BG5" i="9" s="1"/>
  <c r="C137" i="4"/>
  <c r="D25" i="4"/>
  <c r="F22" i="9"/>
  <c r="S7" i="9"/>
  <c r="D22" i="4"/>
  <c r="C136" i="4"/>
  <c r="BL6" i="8"/>
  <c r="BL5" i="8"/>
  <c r="C21" i="4"/>
  <c r="BL4" i="8"/>
  <c r="C96" i="4"/>
  <c r="AE48" i="8"/>
  <c r="AE44" i="8"/>
  <c r="AE40" i="8"/>
  <c r="AE36" i="8"/>
  <c r="AE34" i="8"/>
  <c r="AE51" i="8"/>
  <c r="AE47" i="8"/>
  <c r="AE43" i="8"/>
  <c r="AE39" i="8"/>
  <c r="AE35" i="8"/>
  <c r="AE33" i="8"/>
  <c r="F33" i="8"/>
  <c r="AE22" i="8"/>
  <c r="AE50" i="8"/>
  <c r="AE46" i="8"/>
  <c r="AE42" i="8"/>
  <c r="AE38" i="8"/>
  <c r="AE32" i="8"/>
  <c r="F32" i="8"/>
  <c r="C112" i="4" s="1"/>
  <c r="AE21" i="8"/>
  <c r="AE29" i="8"/>
  <c r="AE23" i="8"/>
  <c r="AE16" i="8"/>
  <c r="AE13" i="8"/>
  <c r="AE12" i="8"/>
  <c r="AE8" i="8"/>
  <c r="AE53" i="8"/>
  <c r="AE26" i="8"/>
  <c r="AE24" i="8"/>
  <c r="AE52" i="8"/>
  <c r="AE49" i="8"/>
  <c r="AE45" i="8"/>
  <c r="AE41" i="8"/>
  <c r="AE37" i="8"/>
  <c r="AE31" i="8"/>
  <c r="AE17" i="8"/>
  <c r="AE30" i="8"/>
  <c r="AE28" i="8"/>
  <c r="AE19" i="8"/>
  <c r="AE18" i="8"/>
  <c r="AE14" i="8"/>
  <c r="AE4" i="8"/>
  <c r="U2" i="8"/>
  <c r="AE27" i="8"/>
  <c r="AE20" i="8"/>
  <c r="AE10" i="8"/>
  <c r="C94" i="4"/>
  <c r="AE15" i="8"/>
  <c r="AE11" i="8"/>
  <c r="AE7" i="8"/>
  <c r="AE6" i="8"/>
  <c r="C19" i="4"/>
  <c r="AE25" i="8"/>
  <c r="AE9" i="8"/>
  <c r="AE5" i="8"/>
  <c r="BD7" i="8"/>
  <c r="BF7" i="8" s="1"/>
  <c r="BG7" i="8" s="1"/>
  <c r="BJ5" i="8"/>
  <c r="O51" i="8"/>
  <c r="O47" i="8"/>
  <c r="O43" i="8"/>
  <c r="O39" i="8"/>
  <c r="O32" i="8"/>
  <c r="O29" i="8"/>
  <c r="O28" i="8"/>
  <c r="O50" i="8"/>
  <c r="O46" i="8"/>
  <c r="O42" i="8"/>
  <c r="O38" i="8"/>
  <c r="O31" i="8"/>
  <c r="O30" i="8"/>
  <c r="O26" i="8"/>
  <c r="O25" i="8"/>
  <c r="O24" i="8"/>
  <c r="O49" i="8"/>
  <c r="O45" i="8"/>
  <c r="O41" i="8"/>
  <c r="O37" i="8"/>
  <c r="O35" i="8"/>
  <c r="O34" i="8"/>
  <c r="O23" i="8"/>
  <c r="O48" i="8"/>
  <c r="O44" i="8"/>
  <c r="O40" i="8"/>
  <c r="O36" i="8"/>
  <c r="O33" i="8"/>
  <c r="O27" i="8"/>
  <c r="O17" i="8"/>
  <c r="O11" i="8"/>
  <c r="O22" i="8"/>
  <c r="X35" i="8"/>
  <c r="AW20" i="8"/>
  <c r="O16" i="8"/>
  <c r="O14" i="8"/>
  <c r="O10" i="8"/>
  <c r="O5" i="8"/>
  <c r="O19" i="8"/>
  <c r="O18" i="8"/>
  <c r="O12" i="8"/>
  <c r="O4" i="8"/>
  <c r="O2" i="8"/>
  <c r="O20" i="8"/>
  <c r="O13" i="8"/>
  <c r="O9" i="8"/>
  <c r="O7" i="8"/>
  <c r="O3" i="8"/>
  <c r="O21" i="8"/>
  <c r="O15" i="8"/>
  <c r="O8" i="8"/>
  <c r="O6" i="8"/>
  <c r="AL53" i="10"/>
  <c r="AL52" i="10"/>
  <c r="AN51" i="10"/>
  <c r="AJ51" i="10"/>
  <c r="AO50" i="10"/>
  <c r="AK50" i="10"/>
  <c r="AO53" i="10"/>
  <c r="AJ53" i="10"/>
  <c r="AN52" i="10"/>
  <c r="AI52" i="10"/>
  <c r="AO51" i="10"/>
  <c r="AI51" i="10"/>
  <c r="AN53" i="10"/>
  <c r="AI53" i="10"/>
  <c r="AM52" i="10"/>
  <c r="AM51" i="10"/>
  <c r="AJ50" i="10"/>
  <c r="AO49" i="10"/>
  <c r="AK49" i="10"/>
  <c r="AL48" i="10"/>
  <c r="AM53" i="10"/>
  <c r="AK52" i="10"/>
  <c r="AL51" i="10"/>
  <c r="N51" i="10"/>
  <c r="AN50" i="10"/>
  <c r="AI50" i="10"/>
  <c r="N50" i="10"/>
  <c r="AN49" i="10"/>
  <c r="AJ49" i="10"/>
  <c r="AO48" i="10"/>
  <c r="AK48" i="10"/>
  <c r="AL47" i="10"/>
  <c r="AM46" i="10"/>
  <c r="AI46" i="10"/>
  <c r="N46" i="10"/>
  <c r="AN45" i="10"/>
  <c r="AJ45" i="10"/>
  <c r="AO44" i="10"/>
  <c r="AK44" i="10"/>
  <c r="AL43" i="10"/>
  <c r="AM42" i="10"/>
  <c r="AI42" i="10"/>
  <c r="N42" i="10"/>
  <c r="AN41" i="10"/>
  <c r="AJ41" i="10"/>
  <c r="AO40" i="10"/>
  <c r="AK40" i="10"/>
  <c r="AM49" i="10"/>
  <c r="AJ48" i="10"/>
  <c r="AN47" i="10"/>
  <c r="AI47" i="10"/>
  <c r="AN46" i="10"/>
  <c r="AK45" i="10"/>
  <c r="AM44" i="10"/>
  <c r="AO43" i="10"/>
  <c r="AJ43" i="10"/>
  <c r="AO42" i="10"/>
  <c r="AJ42" i="10"/>
  <c r="AL41" i="10"/>
  <c r="N41" i="10"/>
  <c r="AN40" i="10"/>
  <c r="AI40" i="10"/>
  <c r="AL39" i="10"/>
  <c r="AM38" i="10"/>
  <c r="AI38" i="10"/>
  <c r="N38" i="10"/>
  <c r="AN37" i="10"/>
  <c r="AJ37" i="10"/>
  <c r="AO36" i="10"/>
  <c r="AK36" i="10"/>
  <c r="AL50" i="10"/>
  <c r="AN48" i="10"/>
  <c r="AK47" i="10"/>
  <c r="AJ46" i="10"/>
  <c r="AI45" i="10"/>
  <c r="AJ44" i="10"/>
  <c r="AK43" i="10"/>
  <c r="AN42" i="10"/>
  <c r="AI41" i="10"/>
  <c r="T41" i="10"/>
  <c r="AL40" i="10"/>
  <c r="AK39" i="10"/>
  <c r="N39" i="10"/>
  <c r="AK38" i="10"/>
  <c r="AM37" i="10"/>
  <c r="AJ36" i="10"/>
  <c r="AM35" i="10"/>
  <c r="AI35" i="10"/>
  <c r="AL34" i="10"/>
  <c r="AM33" i="10"/>
  <c r="AI33" i="10"/>
  <c r="AN32" i="10"/>
  <c r="AJ32" i="10"/>
  <c r="AK53" i="10"/>
  <c r="AO52" i="10"/>
  <c r="AM48" i="10"/>
  <c r="N48" i="10"/>
  <c r="AJ47" i="10"/>
  <c r="AO46" i="10"/>
  <c r="AO45" i="10"/>
  <c r="N45" i="10"/>
  <c r="AI44" i="10"/>
  <c r="N44" i="10"/>
  <c r="AI43" i="10"/>
  <c r="AL42" i="10"/>
  <c r="AO41" i="10"/>
  <c r="AJ40" i="10"/>
  <c r="AO39" i="10"/>
  <c r="AJ39" i="10"/>
  <c r="AO38" i="10"/>
  <c r="AJ38" i="10"/>
  <c r="AL37" i="10"/>
  <c r="N37" i="10"/>
  <c r="AN36" i="10"/>
  <c r="AI36" i="10"/>
  <c r="AL35" i="10"/>
  <c r="AO34" i="10"/>
  <c r="AK34" i="10"/>
  <c r="X34" i="10"/>
  <c r="AL33" i="10"/>
  <c r="AJ52" i="10"/>
  <c r="N49" i="10"/>
  <c r="AL46" i="10"/>
  <c r="AL44" i="10"/>
  <c r="AK42" i="10"/>
  <c r="AM41" i="10"/>
  <c r="AI37" i="10"/>
  <c r="AJ35" i="10"/>
  <c r="AI34" i="10"/>
  <c r="AO33" i="10"/>
  <c r="AM32" i="10"/>
  <c r="X32" i="10"/>
  <c r="AL31" i="10"/>
  <c r="AL30" i="10"/>
  <c r="AL29" i="10"/>
  <c r="AL28" i="10"/>
  <c r="AL27" i="10"/>
  <c r="AL26" i="10"/>
  <c r="AL25" i="10"/>
  <c r="AL24" i="10"/>
  <c r="AM23" i="10"/>
  <c r="AI23" i="10"/>
  <c r="AN22" i="10"/>
  <c r="AJ22" i="10"/>
  <c r="N22" i="10"/>
  <c r="AO21" i="10"/>
  <c r="AK21" i="10"/>
  <c r="AM20" i="10"/>
  <c r="AI20" i="10"/>
  <c r="AO19" i="10"/>
  <c r="AK19" i="10"/>
  <c r="AI48" i="10"/>
  <c r="AO47" i="10"/>
  <c r="N47" i="10"/>
  <c r="AK46" i="10"/>
  <c r="AM45" i="10"/>
  <c r="AN43" i="10"/>
  <c r="N43" i="10"/>
  <c r="AK41" i="10"/>
  <c r="AN39" i="10"/>
  <c r="AO35" i="10"/>
  <c r="N35" i="10"/>
  <c r="AN34" i="10"/>
  <c r="N34" i="10"/>
  <c r="AN33" i="10"/>
  <c r="N33" i="10"/>
  <c r="AL32" i="10"/>
  <c r="N32" i="10"/>
  <c r="AO31" i="10"/>
  <c r="AK31" i="10"/>
  <c r="AO30" i="10"/>
  <c r="AK30" i="10"/>
  <c r="AO29" i="10"/>
  <c r="AK29" i="10"/>
  <c r="N29" i="10"/>
  <c r="AO28" i="10"/>
  <c r="AK28" i="10"/>
  <c r="N28" i="10"/>
  <c r="AO27" i="10"/>
  <c r="AK27" i="10"/>
  <c r="N27" i="10"/>
  <c r="AO26" i="10"/>
  <c r="AK26" i="10"/>
  <c r="AO25" i="10"/>
  <c r="AK25" i="10"/>
  <c r="AO24" i="10"/>
  <c r="AK24" i="10"/>
  <c r="AL23" i="10"/>
  <c r="AM22" i="10"/>
  <c r="AI22" i="10"/>
  <c r="AN21" i="10"/>
  <c r="AJ21" i="10"/>
  <c r="N21" i="10"/>
  <c r="AL20" i="10"/>
  <c r="AN19" i="10"/>
  <c r="AJ19" i="10"/>
  <c r="N19" i="10"/>
  <c r="AL18" i="10"/>
  <c r="AL49" i="10"/>
  <c r="AM47" i="10"/>
  <c r="AL45" i="10"/>
  <c r="AM43" i="10"/>
  <c r="N40" i="10"/>
  <c r="AM39" i="10"/>
  <c r="AN38" i="10"/>
  <c r="AO37" i="10"/>
  <c r="AM36" i="10"/>
  <c r="AN35" i="10"/>
  <c r="AM34" i="10"/>
  <c r="AK33" i="10"/>
  <c r="X33" i="10"/>
  <c r="AK32" i="10"/>
  <c r="AN31" i="10"/>
  <c r="AJ31" i="10"/>
  <c r="N31" i="10"/>
  <c r="AN30" i="10"/>
  <c r="AJ30" i="10"/>
  <c r="N30" i="10"/>
  <c r="AN29" i="10"/>
  <c r="AJ29" i="10"/>
  <c r="AN28" i="10"/>
  <c r="AJ28" i="10"/>
  <c r="AN27" i="10"/>
  <c r="AJ27" i="10"/>
  <c r="AN26" i="10"/>
  <c r="AJ26" i="10"/>
  <c r="N26" i="10"/>
  <c r="AN25" i="10"/>
  <c r="AJ25" i="10"/>
  <c r="N25" i="10"/>
  <c r="AN24" i="10"/>
  <c r="AJ24" i="10"/>
  <c r="N24" i="10"/>
  <c r="AO23" i="10"/>
  <c r="AK23" i="10"/>
  <c r="AL22" i="10"/>
  <c r="AM21" i="10"/>
  <c r="AI21" i="10"/>
  <c r="AO20" i="10"/>
  <c r="AK20" i="10"/>
  <c r="AM19" i="10"/>
  <c r="AI19" i="10"/>
  <c r="AO18" i="10"/>
  <c r="AK18" i="10"/>
  <c r="AW17" i="10"/>
  <c r="AN17" i="10"/>
  <c r="AK51" i="10"/>
  <c r="AM50" i="10"/>
  <c r="AI49" i="10"/>
  <c r="AN44" i="10"/>
  <c r="AM40" i="10"/>
  <c r="AI39" i="10"/>
  <c r="AL38" i="10"/>
  <c r="AK37" i="10"/>
  <c r="AL36" i="10"/>
  <c r="N36" i="10"/>
  <c r="AK35" i="10"/>
  <c r="AJ34" i="10"/>
  <c r="AJ33" i="10"/>
  <c r="AO32" i="10"/>
  <c r="AI32" i="10"/>
  <c r="AM31" i="10"/>
  <c r="AI31" i="10"/>
  <c r="AM30" i="10"/>
  <c r="AI30" i="10"/>
  <c r="AM29" i="10"/>
  <c r="AI29" i="10"/>
  <c r="AM28" i="10"/>
  <c r="AI28" i="10"/>
  <c r="AM27" i="10"/>
  <c r="AI27" i="10"/>
  <c r="AM26" i="10"/>
  <c r="AI26" i="10"/>
  <c r="AM25" i="10"/>
  <c r="AI25" i="10"/>
  <c r="AM24" i="10"/>
  <c r="AI24" i="10"/>
  <c r="AN23" i="10"/>
  <c r="AJ23" i="10"/>
  <c r="N23" i="10"/>
  <c r="AO22" i="10"/>
  <c r="AK22" i="10"/>
  <c r="AL21" i="10"/>
  <c r="AJ20" i="10"/>
  <c r="N20" i="10"/>
  <c r="AI18" i="10"/>
  <c r="AO17" i="10"/>
  <c r="AJ17" i="10"/>
  <c r="N17" i="10"/>
  <c r="AL16" i="10"/>
  <c r="AM15" i="10"/>
  <c r="AI15" i="10"/>
  <c r="AM14" i="10"/>
  <c r="AI14" i="10"/>
  <c r="AL13" i="10"/>
  <c r="AM12" i="10"/>
  <c r="AI12" i="10"/>
  <c r="AO11" i="10"/>
  <c r="AK11" i="10"/>
  <c r="AL10" i="10"/>
  <c r="AL9" i="10"/>
  <c r="AM8" i="10"/>
  <c r="AI8" i="10"/>
  <c r="AW7" i="10"/>
  <c r="AN7" i="10"/>
  <c r="AJ7" i="10"/>
  <c r="N7" i="10"/>
  <c r="AO6" i="10"/>
  <c r="AK6" i="10"/>
  <c r="N6" i="10"/>
  <c r="AO5" i="10"/>
  <c r="AK5" i="10"/>
  <c r="N5" i="10"/>
  <c r="AO4" i="10"/>
  <c r="AK4" i="10"/>
  <c r="N4" i="10"/>
  <c r="AN18" i="10"/>
  <c r="AM17" i="10"/>
  <c r="AI17" i="10"/>
  <c r="AO16" i="10"/>
  <c r="AK16" i="10"/>
  <c r="AL15" i="10"/>
  <c r="AL14" i="10"/>
  <c r="AO13" i="10"/>
  <c r="AK13" i="10"/>
  <c r="AL12" i="10"/>
  <c r="AW11" i="10"/>
  <c r="AN11" i="10"/>
  <c r="AJ11" i="10"/>
  <c r="N11" i="10"/>
  <c r="AO10" i="10"/>
  <c r="AK10" i="10"/>
  <c r="AO9" i="10"/>
  <c r="AK9" i="10"/>
  <c r="AL8" i="10"/>
  <c r="AM7" i="10"/>
  <c r="AI7" i="10"/>
  <c r="AW6" i="10"/>
  <c r="AN6" i="10"/>
  <c r="AJ6" i="10"/>
  <c r="AW5" i="10"/>
  <c r="AN5" i="10"/>
  <c r="AJ5" i="10"/>
  <c r="AW4" i="10"/>
  <c r="AZ4" i="10" s="1"/>
  <c r="AZ5" i="10" s="1"/>
  <c r="AZ6" i="10" s="1"/>
  <c r="AZ7" i="10" s="1"/>
  <c r="AZ8" i="10" s="1"/>
  <c r="AZ9" i="10" s="1"/>
  <c r="AZ10" i="10" s="1"/>
  <c r="AZ11" i="10" s="1"/>
  <c r="AZ12" i="10" s="1"/>
  <c r="AZ13" i="10" s="1"/>
  <c r="AZ14" i="10" s="1"/>
  <c r="AZ15" i="10" s="1"/>
  <c r="AN4" i="10"/>
  <c r="AJ4" i="10"/>
  <c r="AM18" i="10"/>
  <c r="AL17" i="10"/>
  <c r="AN16" i="10"/>
  <c r="AJ16" i="10"/>
  <c r="N16" i="10"/>
  <c r="AO15" i="10"/>
  <c r="AK15" i="10"/>
  <c r="AO14" i="10"/>
  <c r="AK14" i="10"/>
  <c r="AW13" i="10"/>
  <c r="AN13" i="10"/>
  <c r="AJ13" i="10"/>
  <c r="N13" i="10"/>
  <c r="AO12" i="10"/>
  <c r="AK12" i="10"/>
  <c r="AM11" i="10"/>
  <c r="AI11" i="10"/>
  <c r="AW10" i="10"/>
  <c r="AN10" i="10"/>
  <c r="AJ10" i="10"/>
  <c r="N10" i="10"/>
  <c r="AW9" i="10"/>
  <c r="AN9" i="10"/>
  <c r="AJ9" i="10"/>
  <c r="N9" i="10"/>
  <c r="AO8" i="10"/>
  <c r="AK8" i="10"/>
  <c r="AL7" i="10"/>
  <c r="AM6" i="10"/>
  <c r="AI6" i="10"/>
  <c r="AM5" i="10"/>
  <c r="AI5" i="10"/>
  <c r="AM4" i="10"/>
  <c r="AI4" i="10"/>
  <c r="N18" i="10"/>
  <c r="AI16" i="10"/>
  <c r="AW14" i="10"/>
  <c r="AL19" i="10"/>
  <c r="AK17" i="10"/>
  <c r="AN15" i="10"/>
  <c r="AW12" i="10"/>
  <c r="AM10" i="10"/>
  <c r="AI9" i="10"/>
  <c r="AL6" i="10"/>
  <c r="N3" i="10"/>
  <c r="AJ18" i="10"/>
  <c r="F16" i="10"/>
  <c r="C161" i="4" s="1"/>
  <c r="AJ15" i="10"/>
  <c r="N15" i="10"/>
  <c r="AN14" i="10"/>
  <c r="AM13" i="10"/>
  <c r="AL11" i="10"/>
  <c r="AI10" i="10"/>
  <c r="AN8" i="10"/>
  <c r="AL5" i="10"/>
  <c r="AI13" i="10"/>
  <c r="AL4" i="10"/>
  <c r="N2" i="10"/>
  <c r="AM16" i="10"/>
  <c r="AJ14" i="10"/>
  <c r="N12" i="10"/>
  <c r="AW8" i="10"/>
  <c r="N8" i="10"/>
  <c r="AO7" i="10"/>
  <c r="AW15" i="10"/>
  <c r="AN12" i="10"/>
  <c r="AK7" i="10"/>
  <c r="AJ8" i="10"/>
  <c r="AM9" i="10"/>
  <c r="AJ12" i="10"/>
  <c r="AN20" i="10"/>
  <c r="N14" i="10"/>
  <c r="C158" i="4"/>
  <c r="E20" i="4"/>
  <c r="BE8" i="10"/>
  <c r="BF4" i="10"/>
  <c r="BG4" i="10" s="1"/>
  <c r="O51" i="10"/>
  <c r="O50" i="10"/>
  <c r="O49" i="10"/>
  <c r="O45" i="10"/>
  <c r="O41" i="10"/>
  <c r="O48" i="10"/>
  <c r="O44" i="10"/>
  <c r="O37" i="10"/>
  <c r="O46" i="10"/>
  <c r="O47" i="10"/>
  <c r="O43" i="10"/>
  <c r="O40" i="10"/>
  <c r="O35" i="10"/>
  <c r="O34" i="10"/>
  <c r="O33" i="10"/>
  <c r="O32" i="10"/>
  <c r="O29" i="10"/>
  <c r="O28" i="10"/>
  <c r="O27" i="10"/>
  <c r="O21" i="10"/>
  <c r="O31" i="10"/>
  <c r="O30" i="10"/>
  <c r="O26" i="10"/>
  <c r="O25" i="10"/>
  <c r="O24" i="10"/>
  <c r="O39" i="10"/>
  <c r="O36" i="10"/>
  <c r="O23" i="10"/>
  <c r="O20" i="10"/>
  <c r="O18" i="10"/>
  <c r="O42" i="10"/>
  <c r="O38" i="10"/>
  <c r="X35" i="10"/>
  <c r="O22" i="10"/>
  <c r="O19" i="10"/>
  <c r="O11" i="10"/>
  <c r="AW20" i="10"/>
  <c r="O16" i="10"/>
  <c r="O13" i="10"/>
  <c r="O10" i="10"/>
  <c r="O9" i="10"/>
  <c r="O15" i="10"/>
  <c r="O14" i="10"/>
  <c r="O12" i="10"/>
  <c r="O8" i="10"/>
  <c r="O3" i="10"/>
  <c r="O2" i="10"/>
  <c r="O17" i="10"/>
  <c r="O5" i="10"/>
  <c r="O4" i="10"/>
  <c r="O7" i="10"/>
  <c r="O6" i="10"/>
  <c r="AE53" i="10"/>
  <c r="AE50" i="10"/>
  <c r="AE46" i="10"/>
  <c r="AE42" i="10"/>
  <c r="AE51" i="10"/>
  <c r="AE49" i="10"/>
  <c r="AE45" i="10"/>
  <c r="AE43" i="10"/>
  <c r="AE38" i="10"/>
  <c r="AE48" i="10"/>
  <c r="AE47" i="10"/>
  <c r="AE40" i="10"/>
  <c r="AE36" i="10"/>
  <c r="AE35" i="10"/>
  <c r="AE33" i="10"/>
  <c r="AE39" i="10"/>
  <c r="AE23" i="10"/>
  <c r="AE20" i="10"/>
  <c r="AE52" i="10"/>
  <c r="AE37" i="10"/>
  <c r="AE22" i="10"/>
  <c r="AE44" i="10"/>
  <c r="AE41" i="10"/>
  <c r="AE34" i="10"/>
  <c r="AE32" i="10"/>
  <c r="AE21" i="10"/>
  <c r="AE19" i="10"/>
  <c r="AE31" i="10"/>
  <c r="AE30" i="10"/>
  <c r="AE29" i="10"/>
  <c r="AE28" i="10"/>
  <c r="AE27" i="10"/>
  <c r="AE26" i="10"/>
  <c r="AE25" i="10"/>
  <c r="AE24" i="10"/>
  <c r="AE15" i="10"/>
  <c r="AE14" i="10"/>
  <c r="AE12" i="10"/>
  <c r="AE8" i="10"/>
  <c r="AE17" i="10"/>
  <c r="AE7" i="10"/>
  <c r="AE18" i="10"/>
  <c r="AE11" i="10"/>
  <c r="AE6" i="10"/>
  <c r="AE5" i="10"/>
  <c r="AE4" i="10"/>
  <c r="AE13" i="10"/>
  <c r="AE16" i="10"/>
  <c r="AE9" i="10"/>
  <c r="U2" i="10"/>
  <c r="AE10" i="10"/>
  <c r="C157" i="4"/>
  <c r="E19" i="4"/>
  <c r="BJ6" i="10"/>
  <c r="C169" i="4"/>
  <c r="E25" i="4"/>
  <c r="AN53" i="9"/>
  <c r="AJ53" i="9"/>
  <c r="AN52" i="9"/>
  <c r="AJ52" i="9"/>
  <c r="AL51" i="9"/>
  <c r="AM50" i="9"/>
  <c r="AI50" i="9"/>
  <c r="N50" i="9"/>
  <c r="AN49" i="9"/>
  <c r="AJ49" i="9"/>
  <c r="AL53" i="9"/>
  <c r="AL52" i="9"/>
  <c r="AN51" i="9"/>
  <c r="AJ51" i="9"/>
  <c r="AO50" i="9"/>
  <c r="AK50" i="9"/>
  <c r="AL49" i="9"/>
  <c r="AK53" i="9"/>
  <c r="AO52" i="9"/>
  <c r="AM51" i="9"/>
  <c r="AL50" i="9"/>
  <c r="AI49" i="9"/>
  <c r="N49" i="9"/>
  <c r="AO48" i="9"/>
  <c r="AK48" i="9"/>
  <c r="AL47" i="9"/>
  <c r="AM46" i="9"/>
  <c r="AI46" i="9"/>
  <c r="N46" i="9"/>
  <c r="AN45" i="9"/>
  <c r="AJ45" i="9"/>
  <c r="AO44" i="9"/>
  <c r="AK44" i="9"/>
  <c r="AL43" i="9"/>
  <c r="AM42" i="9"/>
  <c r="AI42" i="9"/>
  <c r="N42" i="9"/>
  <c r="AN41" i="9"/>
  <c r="AJ41" i="9"/>
  <c r="AO40" i="9"/>
  <c r="AK40" i="9"/>
  <c r="AL39" i="9"/>
  <c r="AM38" i="9"/>
  <c r="AI38" i="9"/>
  <c r="N38" i="9"/>
  <c r="AN37" i="9"/>
  <c r="AJ37" i="9"/>
  <c r="AO36" i="9"/>
  <c r="AK36" i="9"/>
  <c r="AL35" i="9"/>
  <c r="AO34" i="9"/>
  <c r="AK34" i="9"/>
  <c r="X34" i="9"/>
  <c r="AL33" i="9"/>
  <c r="AI53" i="9"/>
  <c r="AM52" i="9"/>
  <c r="AK51" i="9"/>
  <c r="AJ50" i="9"/>
  <c r="AO49" i="9"/>
  <c r="AN48" i="9"/>
  <c r="AJ48" i="9"/>
  <c r="AO47" i="9"/>
  <c r="AK47" i="9"/>
  <c r="AL46" i="9"/>
  <c r="AM45" i="9"/>
  <c r="AI45" i="9"/>
  <c r="N45" i="9"/>
  <c r="AN44" i="9"/>
  <c r="AJ44" i="9"/>
  <c r="AO43" i="9"/>
  <c r="AK43" i="9"/>
  <c r="AL42" i="9"/>
  <c r="AM41" i="9"/>
  <c r="AI41" i="9"/>
  <c r="N41" i="9"/>
  <c r="AN40" i="9"/>
  <c r="AJ40" i="9"/>
  <c r="AO39" i="9"/>
  <c r="AK39" i="9"/>
  <c r="AL38" i="9"/>
  <c r="AM37" i="9"/>
  <c r="AI37" i="9"/>
  <c r="N37" i="9"/>
  <c r="AN36" i="9"/>
  <c r="AJ36" i="9"/>
  <c r="AO35" i="9"/>
  <c r="AK35" i="9"/>
  <c r="N35" i="9"/>
  <c r="AN34" i="9"/>
  <c r="AJ34" i="9"/>
  <c r="N34" i="9"/>
  <c r="AO33" i="9"/>
  <c r="AK33" i="9"/>
  <c r="X33" i="9"/>
  <c r="AI52" i="9"/>
  <c r="AO51" i="9"/>
  <c r="AL48" i="9"/>
  <c r="AI47" i="9"/>
  <c r="N47" i="9"/>
  <c r="AO46" i="9"/>
  <c r="AO45" i="9"/>
  <c r="AL44" i="9"/>
  <c r="AI43" i="9"/>
  <c r="N43" i="9"/>
  <c r="AO42" i="9"/>
  <c r="AO41" i="9"/>
  <c r="AL40" i="9"/>
  <c r="AI39" i="9"/>
  <c r="N39" i="9"/>
  <c r="AO38" i="9"/>
  <c r="AO37" i="9"/>
  <c r="AL36" i="9"/>
  <c r="AI35" i="9"/>
  <c r="AJ33" i="9"/>
  <c r="AO32" i="9"/>
  <c r="AK32" i="9"/>
  <c r="X32" i="9"/>
  <c r="AL31" i="9"/>
  <c r="AL30" i="9"/>
  <c r="AL29" i="9"/>
  <c r="AL28" i="9"/>
  <c r="AL27" i="9"/>
  <c r="AL26" i="9"/>
  <c r="AL25" i="9"/>
  <c r="AL24" i="9"/>
  <c r="AM23" i="9"/>
  <c r="AI23" i="9"/>
  <c r="AN22" i="9"/>
  <c r="AJ22" i="9"/>
  <c r="N22" i="9"/>
  <c r="AO21" i="9"/>
  <c r="AK21" i="9"/>
  <c r="AM20" i="9"/>
  <c r="AI20" i="9"/>
  <c r="AO19" i="9"/>
  <c r="AK19" i="9"/>
  <c r="AM18" i="9"/>
  <c r="AI18" i="9"/>
  <c r="AL17" i="9"/>
  <c r="AN16" i="9"/>
  <c r="AJ16" i="9"/>
  <c r="N16" i="9"/>
  <c r="AO15" i="9"/>
  <c r="AK15" i="9"/>
  <c r="AO14" i="9"/>
  <c r="AK14" i="9"/>
  <c r="AW13" i="9"/>
  <c r="AN13" i="9"/>
  <c r="AJ13" i="9"/>
  <c r="N13" i="9"/>
  <c r="AW12" i="9"/>
  <c r="AN12" i="9"/>
  <c r="AJ12" i="9"/>
  <c r="N12" i="9"/>
  <c r="AL11" i="9"/>
  <c r="AM10" i="9"/>
  <c r="AI10" i="9"/>
  <c r="AM9" i="9"/>
  <c r="AI9" i="9"/>
  <c r="AW8" i="9"/>
  <c r="AN8" i="9"/>
  <c r="AJ8" i="9"/>
  <c r="N8" i="9"/>
  <c r="AO7" i="9"/>
  <c r="AK7" i="9"/>
  <c r="AL6" i="9"/>
  <c r="AL5" i="9"/>
  <c r="AL4" i="9"/>
  <c r="N3" i="9"/>
  <c r="AO53" i="9"/>
  <c r="AI51" i="9"/>
  <c r="AN50" i="9"/>
  <c r="AM49" i="9"/>
  <c r="AI48" i="9"/>
  <c r="N48" i="9"/>
  <c r="AN47" i="9"/>
  <c r="AN46" i="9"/>
  <c r="AL45" i="9"/>
  <c r="AI44" i="9"/>
  <c r="N44" i="9"/>
  <c r="AN43" i="9"/>
  <c r="AN42" i="9"/>
  <c r="AL41" i="9"/>
  <c r="AI40" i="9"/>
  <c r="N40" i="9"/>
  <c r="AN39" i="9"/>
  <c r="AN38" i="9"/>
  <c r="AL37" i="9"/>
  <c r="AI36" i="9"/>
  <c r="N36" i="9"/>
  <c r="AN35" i="9"/>
  <c r="AM34" i="9"/>
  <c r="AI33" i="9"/>
  <c r="AN32" i="9"/>
  <c r="AJ32" i="9"/>
  <c r="N32" i="9"/>
  <c r="AO31" i="9"/>
  <c r="AK31" i="9"/>
  <c r="AO30" i="9"/>
  <c r="AK30" i="9"/>
  <c r="AO29" i="9"/>
  <c r="AK29" i="9"/>
  <c r="N29" i="9"/>
  <c r="AO28" i="9"/>
  <c r="AK28" i="9"/>
  <c r="N28" i="9"/>
  <c r="AO27" i="9"/>
  <c r="AK27" i="9"/>
  <c r="N27" i="9"/>
  <c r="AO26" i="9"/>
  <c r="AK26" i="9"/>
  <c r="AO25" i="9"/>
  <c r="AK25" i="9"/>
  <c r="AO24" i="9"/>
  <c r="AK24" i="9"/>
  <c r="AL23" i="9"/>
  <c r="AM22" i="9"/>
  <c r="AI22" i="9"/>
  <c r="AN21" i="9"/>
  <c r="AJ21" i="9"/>
  <c r="N21" i="9"/>
  <c r="AL20" i="9"/>
  <c r="AN19" i="9"/>
  <c r="AJ19" i="9"/>
  <c r="N19" i="9"/>
  <c r="AL18" i="9"/>
  <c r="AO17" i="9"/>
  <c r="AK17" i="9"/>
  <c r="AM16" i="9"/>
  <c r="AI16" i="9"/>
  <c r="AW15" i="9"/>
  <c r="AN15" i="9"/>
  <c r="AJ15" i="9"/>
  <c r="N15" i="9"/>
  <c r="AW14" i="9"/>
  <c r="AN14" i="9"/>
  <c r="AJ14" i="9"/>
  <c r="N14" i="9"/>
  <c r="AM13" i="9"/>
  <c r="AI13" i="9"/>
  <c r="AM12" i="9"/>
  <c r="AI12" i="9"/>
  <c r="AO11" i="9"/>
  <c r="AK11" i="9"/>
  <c r="AL10" i="9"/>
  <c r="AL9" i="9"/>
  <c r="AM8" i="9"/>
  <c r="AI8" i="9"/>
  <c r="AW7" i="9"/>
  <c r="AN7" i="9"/>
  <c r="AJ7" i="9"/>
  <c r="N7" i="9"/>
  <c r="AO6" i="9"/>
  <c r="AK6" i="9"/>
  <c r="N6" i="9"/>
  <c r="AO5" i="9"/>
  <c r="AK5" i="9"/>
  <c r="N5" i="9"/>
  <c r="AO4" i="9"/>
  <c r="AK4" i="9"/>
  <c r="N4" i="9"/>
  <c r="AM53" i="9"/>
  <c r="AK49" i="9"/>
  <c r="AM47" i="9"/>
  <c r="AK46" i="9"/>
  <c r="AK45" i="9"/>
  <c r="AM43" i="9"/>
  <c r="AK42" i="9"/>
  <c r="AK41" i="9"/>
  <c r="T41" i="9"/>
  <c r="AM39" i="9"/>
  <c r="AK38" i="9"/>
  <c r="AK37" i="9"/>
  <c r="AM35" i="9"/>
  <c r="AL34" i="9"/>
  <c r="AN33" i="9"/>
  <c r="N33" i="9"/>
  <c r="AM32" i="9"/>
  <c r="AI32" i="9"/>
  <c r="AN31" i="9"/>
  <c r="AJ31" i="9"/>
  <c r="N31" i="9"/>
  <c r="AN30" i="9"/>
  <c r="AJ30" i="9"/>
  <c r="N30" i="9"/>
  <c r="AN29" i="9"/>
  <c r="AJ29" i="9"/>
  <c r="AN28" i="9"/>
  <c r="AJ28" i="9"/>
  <c r="AN27" i="9"/>
  <c r="AJ27" i="9"/>
  <c r="AN26" i="9"/>
  <c r="AJ26" i="9"/>
  <c r="N26" i="9"/>
  <c r="AN25" i="9"/>
  <c r="AJ25" i="9"/>
  <c r="N25" i="9"/>
  <c r="AN24" i="9"/>
  <c r="AJ24" i="9"/>
  <c r="N24" i="9"/>
  <c r="AO23" i="9"/>
  <c r="AK23" i="9"/>
  <c r="AL22" i="9"/>
  <c r="AM21" i="9"/>
  <c r="AI21" i="9"/>
  <c r="AO20" i="9"/>
  <c r="AK20" i="9"/>
  <c r="AM19" i="9"/>
  <c r="AI19" i="9"/>
  <c r="AO18" i="9"/>
  <c r="AK18" i="9"/>
  <c r="AW17" i="9"/>
  <c r="AN17" i="9"/>
  <c r="AJ17" i="9"/>
  <c r="N17" i="9"/>
  <c r="AL16" i="9"/>
  <c r="AM15" i="9"/>
  <c r="AI15" i="9"/>
  <c r="AM14" i="9"/>
  <c r="AI14" i="9"/>
  <c r="AL13" i="9"/>
  <c r="AL12" i="9"/>
  <c r="AW11" i="9"/>
  <c r="AN11" i="9"/>
  <c r="AI31" i="9"/>
  <c r="AM30" i="9"/>
  <c r="AM28" i="9"/>
  <c r="AI27" i="9"/>
  <c r="AM25" i="9"/>
  <c r="AN23" i="9"/>
  <c r="AK22" i="9"/>
  <c r="AJ20" i="9"/>
  <c r="N20" i="9"/>
  <c r="AN18" i="9"/>
  <c r="AM17" i="9"/>
  <c r="AO12" i="9"/>
  <c r="AW10" i="9"/>
  <c r="AJ10" i="9"/>
  <c r="N10" i="9"/>
  <c r="AK9" i="9"/>
  <c r="AO8" i="9"/>
  <c r="AI7" i="9"/>
  <c r="AM6" i="9"/>
  <c r="AN5" i="9"/>
  <c r="AI4" i="9"/>
  <c r="AK52" i="9"/>
  <c r="AM48" i="9"/>
  <c r="AM44" i="9"/>
  <c r="AM40" i="9"/>
  <c r="AM36" i="9"/>
  <c r="AI30" i="9"/>
  <c r="AM29" i="9"/>
  <c r="AI28" i="9"/>
  <c r="AI25" i="9"/>
  <c r="AJ23" i="9"/>
  <c r="N23" i="9"/>
  <c r="AJ18" i="9"/>
  <c r="N18" i="9"/>
  <c r="AI17" i="9"/>
  <c r="AO13" i="9"/>
  <c r="AK12" i="9"/>
  <c r="AM11" i="9"/>
  <c r="AO10" i="9"/>
  <c r="AW9" i="9"/>
  <c r="AJ9" i="9"/>
  <c r="N9" i="9"/>
  <c r="AL8" i="9"/>
  <c r="AW6" i="9"/>
  <c r="AJ6" i="9"/>
  <c r="AM5" i="9"/>
  <c r="AN4" i="9"/>
  <c r="N2" i="9"/>
  <c r="AJ47" i="9"/>
  <c r="AJ43" i="9"/>
  <c r="AJ39" i="9"/>
  <c r="AJ35" i="9"/>
  <c r="AI34" i="9"/>
  <c r="AL32" i="9"/>
  <c r="AI29" i="9"/>
  <c r="AM26" i="9"/>
  <c r="AM24" i="9"/>
  <c r="AL21" i="9"/>
  <c r="AO16" i="9"/>
  <c r="AK13" i="9"/>
  <c r="AJ11" i="9"/>
  <c r="N11" i="9"/>
  <c r="AN10" i="9"/>
  <c r="AO9" i="9"/>
  <c r="AK8" i="9"/>
  <c r="AM7" i="9"/>
  <c r="AI6" i="9"/>
  <c r="AW5" i="9"/>
  <c r="AJ5" i="9"/>
  <c r="AM4" i="9"/>
  <c r="AM33" i="9"/>
  <c r="AM27" i="9"/>
  <c r="AN6" i="9"/>
  <c r="AJ46" i="9"/>
  <c r="AJ38" i="9"/>
  <c r="AL15" i="9"/>
  <c r="AN9" i="9"/>
  <c r="C126" i="4"/>
  <c r="N51" i="9"/>
  <c r="AI26" i="9"/>
  <c r="AI24" i="9"/>
  <c r="AO22" i="9"/>
  <c r="AN20" i="9"/>
  <c r="AL14" i="9"/>
  <c r="AK10" i="9"/>
  <c r="AL7" i="9"/>
  <c r="AJ42" i="9"/>
  <c r="AM31" i="9"/>
  <c r="AL19" i="9"/>
  <c r="AK16" i="9"/>
  <c r="AI11" i="9"/>
  <c r="AI5" i="9"/>
  <c r="AW4" i="9"/>
  <c r="AZ4" i="9" s="1"/>
  <c r="AZ5" i="9" s="1"/>
  <c r="AZ6" i="9" s="1"/>
  <c r="AZ7" i="9" s="1"/>
  <c r="AZ8" i="9" s="1"/>
  <c r="AZ9" i="9" s="1"/>
  <c r="AZ10" i="9" s="1"/>
  <c r="AZ11" i="9" s="1"/>
  <c r="AZ12" i="9" s="1"/>
  <c r="AZ13" i="9" s="1"/>
  <c r="AZ14" i="9" s="1"/>
  <c r="AZ15" i="9" s="1"/>
  <c r="AJ4" i="9"/>
  <c r="D20" i="4"/>
  <c r="AL53" i="8"/>
  <c r="AL52" i="8"/>
  <c r="AN51" i="8"/>
  <c r="AJ51" i="8"/>
  <c r="AO50" i="8"/>
  <c r="AK50" i="8"/>
  <c r="AL49" i="8"/>
  <c r="AM48" i="8"/>
  <c r="AI48" i="8"/>
  <c r="N48" i="8"/>
  <c r="AN47" i="8"/>
  <c r="AJ47" i="8"/>
  <c r="AO46" i="8"/>
  <c r="AK46" i="8"/>
  <c r="AL45" i="8"/>
  <c r="AM44" i="8"/>
  <c r="AI44" i="8"/>
  <c r="N44" i="8"/>
  <c r="AN43" i="8"/>
  <c r="AJ43" i="8"/>
  <c r="AO42" i="8"/>
  <c r="AK42" i="8"/>
  <c r="AL41" i="8"/>
  <c r="AM40" i="8"/>
  <c r="AI40" i="8"/>
  <c r="N40" i="8"/>
  <c r="AN39" i="8"/>
  <c r="AJ39" i="8"/>
  <c r="AO38" i="8"/>
  <c r="AK38" i="8"/>
  <c r="AL37" i="8"/>
  <c r="AM36" i="8"/>
  <c r="AI36" i="8"/>
  <c r="N36" i="8"/>
  <c r="AN35" i="8"/>
  <c r="AJ35" i="8"/>
  <c r="AM34" i="8"/>
  <c r="AI34" i="8"/>
  <c r="AN33" i="8"/>
  <c r="AJ33" i="8"/>
  <c r="N33" i="8"/>
  <c r="AO32" i="8"/>
  <c r="AK32" i="8"/>
  <c r="X32" i="8"/>
  <c r="AL31" i="8"/>
  <c r="AL30" i="8"/>
  <c r="AL29" i="8"/>
  <c r="AL28" i="8"/>
  <c r="AO53" i="8"/>
  <c r="AK53" i="8"/>
  <c r="AO52" i="8"/>
  <c r="AK52" i="8"/>
  <c r="AM51" i="8"/>
  <c r="AI51" i="8"/>
  <c r="N51" i="8"/>
  <c r="AN50" i="8"/>
  <c r="AJ50" i="8"/>
  <c r="AO49" i="8"/>
  <c r="AK49" i="8"/>
  <c r="AL48" i="8"/>
  <c r="AM47" i="8"/>
  <c r="AI47" i="8"/>
  <c r="N47" i="8"/>
  <c r="AN46" i="8"/>
  <c r="AJ46" i="8"/>
  <c r="AO45" i="8"/>
  <c r="AK45" i="8"/>
  <c r="AL44" i="8"/>
  <c r="AM43" i="8"/>
  <c r="AI43" i="8"/>
  <c r="N43" i="8"/>
  <c r="AN42" i="8"/>
  <c r="AJ42" i="8"/>
  <c r="AO41" i="8"/>
  <c r="AK41" i="8"/>
  <c r="T41" i="8"/>
  <c r="AL40" i="8"/>
  <c r="AM39" i="8"/>
  <c r="AI39" i="8"/>
  <c r="N39" i="8"/>
  <c r="AN38" i="8"/>
  <c r="AJ38" i="8"/>
  <c r="AO37" i="8"/>
  <c r="AK37" i="8"/>
  <c r="AL36" i="8"/>
  <c r="AM35" i="8"/>
  <c r="AI35" i="8"/>
  <c r="AL34" i="8"/>
  <c r="AM33" i="8"/>
  <c r="AI33" i="8"/>
  <c r="AN32" i="8"/>
  <c r="AJ32" i="8"/>
  <c r="N32" i="8"/>
  <c r="AO31" i="8"/>
  <c r="AK31" i="8"/>
  <c r="AO30" i="8"/>
  <c r="AK30" i="8"/>
  <c r="AO29" i="8"/>
  <c r="AK29" i="8"/>
  <c r="N29" i="8"/>
  <c r="AO28" i="8"/>
  <c r="AK28" i="8"/>
  <c r="N28" i="8"/>
  <c r="AO27" i="8"/>
  <c r="AK27" i="8"/>
  <c r="N27" i="8"/>
  <c r="AO26" i="8"/>
  <c r="AK26" i="8"/>
  <c r="AO25" i="8"/>
  <c r="AK25" i="8"/>
  <c r="AO24" i="8"/>
  <c r="AK24" i="8"/>
  <c r="AL23" i="8"/>
  <c r="AM22" i="8"/>
  <c r="AI22" i="8"/>
  <c r="AN21" i="8"/>
  <c r="AN53" i="8"/>
  <c r="AJ53" i="8"/>
  <c r="AN52" i="8"/>
  <c r="AJ52" i="8"/>
  <c r="AL51" i="8"/>
  <c r="AM50" i="8"/>
  <c r="AI50" i="8"/>
  <c r="N50" i="8"/>
  <c r="AN49" i="8"/>
  <c r="AJ49" i="8"/>
  <c r="AO48" i="8"/>
  <c r="AK48" i="8"/>
  <c r="AL47" i="8"/>
  <c r="AM46" i="8"/>
  <c r="AI46" i="8"/>
  <c r="N46" i="8"/>
  <c r="AN45" i="8"/>
  <c r="AJ45" i="8"/>
  <c r="AO44" i="8"/>
  <c r="AK44" i="8"/>
  <c r="AL43" i="8"/>
  <c r="AM42" i="8"/>
  <c r="AI42" i="8"/>
  <c r="N42" i="8"/>
  <c r="AN41" i="8"/>
  <c r="AJ41" i="8"/>
  <c r="AO40" i="8"/>
  <c r="AK40" i="8"/>
  <c r="AL39" i="8"/>
  <c r="AM38" i="8"/>
  <c r="AI38" i="8"/>
  <c r="N38" i="8"/>
  <c r="AN37" i="8"/>
  <c r="AJ37" i="8"/>
  <c r="AO36" i="8"/>
  <c r="AK36" i="8"/>
  <c r="AL35" i="8"/>
  <c r="AO34" i="8"/>
  <c r="AK34" i="8"/>
  <c r="X34" i="8"/>
  <c r="AL33" i="8"/>
  <c r="AM32" i="8"/>
  <c r="AI32" i="8"/>
  <c r="AN31" i="8"/>
  <c r="AJ31" i="8"/>
  <c r="N31" i="8"/>
  <c r="AN30" i="8"/>
  <c r="AJ30" i="8"/>
  <c r="N30" i="8"/>
  <c r="AN29" i="8"/>
  <c r="AJ29" i="8"/>
  <c r="AN28" i="8"/>
  <c r="AJ28" i="8"/>
  <c r="AN27" i="8"/>
  <c r="AJ27" i="8"/>
  <c r="AN26" i="8"/>
  <c r="AJ26" i="8"/>
  <c r="N26" i="8"/>
  <c r="AN25" i="8"/>
  <c r="AJ25" i="8"/>
  <c r="N25" i="8"/>
  <c r="AN24" i="8"/>
  <c r="AJ24" i="8"/>
  <c r="N24" i="8"/>
  <c r="AO23" i="8"/>
  <c r="AK23" i="8"/>
  <c r="AL22" i="8"/>
  <c r="AM21" i="8"/>
  <c r="AI21" i="8"/>
  <c r="AI53" i="8"/>
  <c r="AM52" i="8"/>
  <c r="AM49" i="8"/>
  <c r="AM45" i="8"/>
  <c r="AM41" i="8"/>
  <c r="AM37" i="8"/>
  <c r="AK33" i="8"/>
  <c r="AM31" i="8"/>
  <c r="AL27" i="8"/>
  <c r="AL25" i="8"/>
  <c r="AM23" i="8"/>
  <c r="AN22" i="8"/>
  <c r="AO21" i="8"/>
  <c r="N21" i="8"/>
  <c r="AL20" i="8"/>
  <c r="AN19" i="8"/>
  <c r="AJ19" i="8"/>
  <c r="N19" i="8"/>
  <c r="AL18" i="8"/>
  <c r="AO17" i="8"/>
  <c r="AK17" i="8"/>
  <c r="AM16" i="8"/>
  <c r="AI16" i="8"/>
  <c r="AW15" i="8"/>
  <c r="AN15" i="8"/>
  <c r="AJ15" i="8"/>
  <c r="N15" i="8"/>
  <c r="AW14" i="8"/>
  <c r="AN14" i="8"/>
  <c r="AJ14" i="8"/>
  <c r="N14" i="8"/>
  <c r="AM13" i="8"/>
  <c r="AI13" i="8"/>
  <c r="AM12" i="8"/>
  <c r="AI12" i="8"/>
  <c r="AO11" i="8"/>
  <c r="AK11" i="8"/>
  <c r="AL10" i="8"/>
  <c r="AL9" i="8"/>
  <c r="AM8" i="8"/>
  <c r="AI8" i="8"/>
  <c r="AW7" i="8"/>
  <c r="AN7" i="8"/>
  <c r="AJ7" i="8"/>
  <c r="N7" i="8"/>
  <c r="AO6" i="8"/>
  <c r="AK6" i="8"/>
  <c r="N6" i="8"/>
  <c r="AO5" i="8"/>
  <c r="AK5" i="8"/>
  <c r="N5" i="8"/>
  <c r="AO4" i="8"/>
  <c r="AK4" i="8"/>
  <c r="N4" i="8"/>
  <c r="C95" i="4"/>
  <c r="AI52" i="8"/>
  <c r="AL50" i="8"/>
  <c r="AI49" i="8"/>
  <c r="AN48" i="8"/>
  <c r="AL46" i="8"/>
  <c r="AI45" i="8"/>
  <c r="AN44" i="8"/>
  <c r="AL42" i="8"/>
  <c r="AI41" i="8"/>
  <c r="AN40" i="8"/>
  <c r="AL38" i="8"/>
  <c r="AI37" i="8"/>
  <c r="AN36" i="8"/>
  <c r="AN34" i="8"/>
  <c r="N34" i="8"/>
  <c r="AI31" i="8"/>
  <c r="AM30" i="8"/>
  <c r="AM28" i="8"/>
  <c r="AI27" i="8"/>
  <c r="AM26" i="8"/>
  <c r="AI25" i="8"/>
  <c r="AM24" i="8"/>
  <c r="AJ23" i="8"/>
  <c r="N23" i="8"/>
  <c r="AK22" i="8"/>
  <c r="AL21" i="8"/>
  <c r="AO51" i="8"/>
  <c r="AJ48" i="8"/>
  <c r="AO47" i="8"/>
  <c r="AJ44" i="8"/>
  <c r="AO43" i="8"/>
  <c r="AJ40" i="8"/>
  <c r="AO39" i="8"/>
  <c r="AJ36" i="8"/>
  <c r="AO35" i="8"/>
  <c r="AJ34" i="8"/>
  <c r="X33" i="8"/>
  <c r="AI30" i="8"/>
  <c r="AM29" i="8"/>
  <c r="AI28" i="8"/>
  <c r="AL26" i="8"/>
  <c r="AL24" i="8"/>
  <c r="AI23" i="8"/>
  <c r="AJ22" i="8"/>
  <c r="N22" i="8"/>
  <c r="AK21" i="8"/>
  <c r="AN20" i="8"/>
  <c r="AJ20" i="8"/>
  <c r="N20" i="8"/>
  <c r="AL19" i="8"/>
  <c r="AN18" i="8"/>
  <c r="AJ18" i="8"/>
  <c r="N18" i="8"/>
  <c r="AM17" i="8"/>
  <c r="AI17" i="8"/>
  <c r="AO16" i="8"/>
  <c r="AK16" i="8"/>
  <c r="AL15" i="8"/>
  <c r="AI29" i="8"/>
  <c r="AM27" i="8"/>
  <c r="AI26" i="8"/>
  <c r="AO22" i="8"/>
  <c r="AJ21" i="8"/>
  <c r="AM20" i="8"/>
  <c r="AM19" i="8"/>
  <c r="AM18" i="8"/>
  <c r="AI15" i="8"/>
  <c r="AK14" i="8"/>
  <c r="AW13" i="8"/>
  <c r="AN13" i="8"/>
  <c r="AL12" i="8"/>
  <c r="AW11" i="8"/>
  <c r="AM11" i="8"/>
  <c r="AK10" i="8"/>
  <c r="AN9" i="8"/>
  <c r="AI9" i="8"/>
  <c r="AO8" i="8"/>
  <c r="AJ8" i="8"/>
  <c r="N8" i="8"/>
  <c r="AM7" i="8"/>
  <c r="AW6" i="8"/>
  <c r="AM6" i="8"/>
  <c r="AN5" i="8"/>
  <c r="AI5" i="8"/>
  <c r="AJ4" i="8"/>
  <c r="N35" i="8"/>
  <c r="AO33" i="8"/>
  <c r="AN23" i="8"/>
  <c r="AK20" i="8"/>
  <c r="AK19" i="8"/>
  <c r="AK18" i="8"/>
  <c r="AN17" i="8"/>
  <c r="AN16" i="8"/>
  <c r="AO15" i="8"/>
  <c r="AO14" i="8"/>
  <c r="AI14" i="8"/>
  <c r="AL13" i="8"/>
  <c r="AK12" i="8"/>
  <c r="AL11" i="8"/>
  <c r="AO10" i="8"/>
  <c r="AJ10" i="8"/>
  <c r="N10" i="8"/>
  <c r="AW9" i="8"/>
  <c r="AM9" i="8"/>
  <c r="AW8" i="8"/>
  <c r="AN8" i="8"/>
  <c r="AL7" i="8"/>
  <c r="AL6" i="8"/>
  <c r="AW5" i="8"/>
  <c r="AM5" i="8"/>
  <c r="AN4" i="8"/>
  <c r="AI4" i="8"/>
  <c r="N49" i="8"/>
  <c r="N45" i="8"/>
  <c r="N41" i="8"/>
  <c r="N37" i="8"/>
  <c r="AM25" i="8"/>
  <c r="AI20" i="8"/>
  <c r="AI19" i="8"/>
  <c r="AI18" i="8"/>
  <c r="AW17" i="8"/>
  <c r="AL17" i="8"/>
  <c r="AL16" i="8"/>
  <c r="AM15" i="8"/>
  <c r="AM14" i="8"/>
  <c r="AK13" i="8"/>
  <c r="AO12" i="8"/>
  <c r="AJ12" i="8"/>
  <c r="N12" i="8"/>
  <c r="AJ11" i="8"/>
  <c r="N11" i="8"/>
  <c r="AN10" i="8"/>
  <c r="AI10" i="8"/>
  <c r="AK9" i="8"/>
  <c r="AL8" i="8"/>
  <c r="AK7" i="8"/>
  <c r="AJ6" i="8"/>
  <c r="AL5" i="8"/>
  <c r="AW4" i="8"/>
  <c r="AZ4" i="8" s="1"/>
  <c r="AZ5" i="8" s="1"/>
  <c r="AZ6" i="8" s="1"/>
  <c r="AZ7" i="8" s="1"/>
  <c r="AZ8" i="8" s="1"/>
  <c r="AZ9" i="8" s="1"/>
  <c r="AZ10" i="8" s="1"/>
  <c r="AZ11" i="8" s="1"/>
  <c r="AZ12" i="8" s="1"/>
  <c r="AZ13" i="8" s="1"/>
  <c r="AZ14" i="8" s="1"/>
  <c r="AZ15" i="8" s="1"/>
  <c r="AM4" i="8"/>
  <c r="N2" i="8"/>
  <c r="C20" i="4"/>
  <c r="AM53" i="8"/>
  <c r="AK51" i="8"/>
  <c r="AK47" i="8"/>
  <c r="AK43" i="8"/>
  <c r="AK39" i="8"/>
  <c r="AK35" i="8"/>
  <c r="AL32" i="8"/>
  <c r="AI24" i="8"/>
  <c r="AO20" i="8"/>
  <c r="AO19" i="8"/>
  <c r="AO18" i="8"/>
  <c r="AJ17" i="8"/>
  <c r="N17" i="8"/>
  <c r="AJ16" i="8"/>
  <c r="N16" i="8"/>
  <c r="AK15" i="8"/>
  <c r="AL14" i="8"/>
  <c r="AO13" i="8"/>
  <c r="AJ13" i="8"/>
  <c r="N13" i="8"/>
  <c r="AW12" i="8"/>
  <c r="AN12" i="8"/>
  <c r="AN11" i="8"/>
  <c r="AI11" i="8"/>
  <c r="AW10" i="8"/>
  <c r="AM10" i="8"/>
  <c r="AO9" i="8"/>
  <c r="AJ9" i="8"/>
  <c r="N9" i="8"/>
  <c r="AK8" i="8"/>
  <c r="AO7" i="8"/>
  <c r="AI7" i="8"/>
  <c r="AN6" i="8"/>
  <c r="AI6" i="8"/>
  <c r="AJ5" i="8"/>
  <c r="AL4" i="8"/>
  <c r="N3" i="8"/>
  <c r="F22" i="8"/>
  <c r="C25" i="4"/>
  <c r="C106" i="4"/>
  <c r="BD6" i="8"/>
  <c r="BF6" i="8" s="1"/>
  <c r="BG6" i="8" s="1"/>
  <c r="BJ7" i="8"/>
  <c r="AH42" i="8" l="1"/>
  <c r="M45" i="8"/>
  <c r="F7" i="9"/>
  <c r="O49" i="9" s="1"/>
  <c r="BJ6" i="9"/>
  <c r="BD6" i="9"/>
  <c r="BF6" i="9" s="1"/>
  <c r="BG6" i="9" s="1"/>
  <c r="F17" i="9"/>
  <c r="C130" i="4" s="1"/>
  <c r="L12" i="9"/>
  <c r="F28" i="9"/>
  <c r="C140" i="4" s="1"/>
  <c r="D23" i="4"/>
  <c r="D24" i="4" s="1"/>
  <c r="C23" i="4"/>
  <c r="C24" i="4" s="1"/>
  <c r="BJ7" i="10"/>
  <c r="AG6" i="9"/>
  <c r="AG31" i="9"/>
  <c r="AF32" i="9" s="1"/>
  <c r="AG37" i="9"/>
  <c r="AF38" i="9" s="1"/>
  <c r="AG8" i="9"/>
  <c r="AG35" i="9"/>
  <c r="AF36" i="9" s="1"/>
  <c r="L43" i="9"/>
  <c r="L5" i="9"/>
  <c r="AG16" i="9"/>
  <c r="AF17" i="9" s="1"/>
  <c r="L42" i="9"/>
  <c r="L18" i="9"/>
  <c r="AG49" i="9"/>
  <c r="AF50" i="9" s="1"/>
  <c r="AG29" i="9"/>
  <c r="AF30" i="9" s="1"/>
  <c r="L50" i="9"/>
  <c r="AG9" i="9"/>
  <c r="AF10" i="9" s="1"/>
  <c r="L17" i="9"/>
  <c r="AG18" i="9"/>
  <c r="AF19" i="9" s="1"/>
  <c r="L24" i="9"/>
  <c r="AG36" i="9"/>
  <c r="AF37" i="9" s="1"/>
  <c r="AG13" i="9"/>
  <c r="AF14" i="9" s="1"/>
  <c r="AG51" i="9"/>
  <c r="AF52" i="9" s="1"/>
  <c r="AG32" i="9"/>
  <c r="AF33" i="9" s="1"/>
  <c r="L48" i="9"/>
  <c r="L7" i="9"/>
  <c r="AG24" i="9"/>
  <c r="AF25" i="9" s="1"/>
  <c r="AG45" i="9"/>
  <c r="AF46" i="9" s="1"/>
  <c r="AW18" i="9"/>
  <c r="AG12" i="9"/>
  <c r="AF13" i="9" s="1"/>
  <c r="L14" i="9"/>
  <c r="L13" i="9"/>
  <c r="AG4" i="9"/>
  <c r="AR4" i="9" s="1"/>
  <c r="L20" i="9"/>
  <c r="X30" i="9"/>
  <c r="AG19" i="9"/>
  <c r="AF20" i="9" s="1"/>
  <c r="L33" i="9"/>
  <c r="AG42" i="9"/>
  <c r="AF43" i="9" s="1"/>
  <c r="L39" i="9"/>
  <c r="AG34" i="9"/>
  <c r="AF35" i="9" s="1"/>
  <c r="AG48" i="9"/>
  <c r="AF49" i="9" s="1"/>
  <c r="L28" i="9"/>
  <c r="L27" i="9"/>
  <c r="L15" i="9"/>
  <c r="L16" i="9"/>
  <c r="AG5" i="9"/>
  <c r="AF6" i="9" s="1"/>
  <c r="AR6" i="9" s="1"/>
  <c r="L23" i="9"/>
  <c r="AG30" i="9"/>
  <c r="AF31" i="9" s="1"/>
  <c r="AG21" i="9"/>
  <c r="AF22" i="9" s="1"/>
  <c r="L37" i="9"/>
  <c r="L45" i="9"/>
  <c r="AG39" i="9"/>
  <c r="AF40" i="9" s="1"/>
  <c r="L36" i="9"/>
  <c r="AG52" i="9"/>
  <c r="AF53" i="9" s="1"/>
  <c r="D18" i="4"/>
  <c r="F8" i="9" s="1"/>
  <c r="L32" i="9"/>
  <c r="AG10" i="9"/>
  <c r="AF11" i="9" s="1"/>
  <c r="L19" i="9"/>
  <c r="AG20" i="9"/>
  <c r="AF21" i="9" s="1"/>
  <c r="L9" i="9"/>
  <c r="AG25" i="9"/>
  <c r="AF26" i="9" s="1"/>
  <c r="AG7" i="9"/>
  <c r="AF8" i="9" s="1"/>
  <c r="L25" i="9"/>
  <c r="L38" i="9"/>
  <c r="L46" i="9"/>
  <c r="AG43" i="9"/>
  <c r="AF44" i="9" s="1"/>
  <c r="L40" i="9"/>
  <c r="AG50" i="9"/>
  <c r="AF51" i="9" s="1"/>
  <c r="L8" i="9"/>
  <c r="AG22" i="9"/>
  <c r="AF23" i="9" s="1"/>
  <c r="L29" i="9"/>
  <c r="L22" i="9"/>
  <c r="L10" i="9"/>
  <c r="AG26" i="9"/>
  <c r="AF27" i="9" s="1"/>
  <c r="L11" i="9"/>
  <c r="L26" i="9"/>
  <c r="AG38" i="9"/>
  <c r="AF39" i="9" s="1"/>
  <c r="AG46" i="9"/>
  <c r="AF47" i="9" s="1"/>
  <c r="L47" i="9"/>
  <c r="AG40" i="9"/>
  <c r="AF41" i="9" s="1"/>
  <c r="L21" i="9"/>
  <c r="L3" i="9"/>
  <c r="L34" i="9"/>
  <c r="AG23" i="9"/>
  <c r="AF24" i="9" s="1"/>
  <c r="AG11" i="9"/>
  <c r="AF12" i="9" s="1"/>
  <c r="AG27" i="9"/>
  <c r="AF28" i="9" s="1"/>
  <c r="AG14" i="9"/>
  <c r="AF15" i="9" s="1"/>
  <c r="L30" i="9"/>
  <c r="L41" i="9"/>
  <c r="L51" i="9"/>
  <c r="AG47" i="9"/>
  <c r="AF48" i="9" s="1"/>
  <c r="L44" i="9"/>
  <c r="L2" i="9"/>
  <c r="L6" i="9"/>
  <c r="L4" i="9"/>
  <c r="AG53" i="9"/>
  <c r="L35" i="9"/>
  <c r="AG17" i="9"/>
  <c r="AF18" i="9" s="1"/>
  <c r="AG28" i="9"/>
  <c r="AF29" i="9" s="1"/>
  <c r="AG15" i="9"/>
  <c r="AF16" i="9" s="1"/>
  <c r="L31" i="9"/>
  <c r="AG41" i="9"/>
  <c r="AF42" i="9" s="1"/>
  <c r="AR42" i="9" s="1"/>
  <c r="AG33" i="9"/>
  <c r="AF34" i="9" s="1"/>
  <c r="L49" i="9"/>
  <c r="C28" i="4"/>
  <c r="E79" i="4"/>
  <c r="A156" i="4" s="1"/>
  <c r="E14" i="4"/>
  <c r="E28" i="4" s="1"/>
  <c r="L14" i="4"/>
  <c r="M8" i="8"/>
  <c r="AH20" i="8"/>
  <c r="M50" i="8"/>
  <c r="M11" i="8"/>
  <c r="AH35" i="8"/>
  <c r="M19" i="8"/>
  <c r="AH6" i="8"/>
  <c r="M40" i="8"/>
  <c r="AH51" i="8"/>
  <c r="AH15" i="8"/>
  <c r="AH30" i="8"/>
  <c r="AH12" i="8"/>
  <c r="M26" i="8"/>
  <c r="AH7" i="8"/>
  <c r="M17" i="8"/>
  <c r="AH46" i="8"/>
  <c r="AH9" i="8"/>
  <c r="AH21" i="8"/>
  <c r="AH22" i="8"/>
  <c r="M39" i="8"/>
  <c r="M22" i="8"/>
  <c r="AH40" i="8"/>
  <c r="AH31" i="8"/>
  <c r="AH45" i="8"/>
  <c r="M20" i="8"/>
  <c r="M5" i="8"/>
  <c r="M9" i="8"/>
  <c r="AH19" i="8"/>
  <c r="AH50" i="8"/>
  <c r="AH10" i="8"/>
  <c r="AH24" i="8"/>
  <c r="F27" i="8"/>
  <c r="C108" i="4" s="1"/>
  <c r="AH39" i="8"/>
  <c r="AH23" i="8"/>
  <c r="M44" i="8"/>
  <c r="M34" i="8"/>
  <c r="M49" i="8"/>
  <c r="M4" i="8"/>
  <c r="AH5" i="8"/>
  <c r="AH11" i="8"/>
  <c r="M23" i="8"/>
  <c r="M21" i="8"/>
  <c r="M12" i="8"/>
  <c r="AH26" i="8"/>
  <c r="M27" i="8"/>
  <c r="M43" i="8"/>
  <c r="X31" i="8"/>
  <c r="AH44" i="8"/>
  <c r="M35" i="8"/>
  <c r="AH49" i="8"/>
  <c r="AH4" i="8"/>
  <c r="AQ4" i="8" s="1"/>
  <c r="AH8" i="8"/>
  <c r="AH13" i="8"/>
  <c r="AH25" i="8"/>
  <c r="M25" i="8"/>
  <c r="M13" i="8"/>
  <c r="AH32" i="8"/>
  <c r="M28" i="8"/>
  <c r="AH43" i="8"/>
  <c r="M33" i="8"/>
  <c r="M48" i="8"/>
  <c r="M37" i="8"/>
  <c r="AH52" i="8"/>
  <c r="M10" i="8"/>
  <c r="M14" i="8"/>
  <c r="M15" i="8"/>
  <c r="AH27" i="8"/>
  <c r="M31" i="8"/>
  <c r="M16" i="8"/>
  <c r="M38" i="8"/>
  <c r="M29" i="8"/>
  <c r="M47" i="8"/>
  <c r="AH34" i="8"/>
  <c r="AH48" i="8"/>
  <c r="AH37" i="8"/>
  <c r="AH53" i="8"/>
  <c r="AH14" i="8"/>
  <c r="M24" i="8"/>
  <c r="AH16" i="8"/>
  <c r="M30" i="8"/>
  <c r="M2" i="8"/>
  <c r="AH18" i="8"/>
  <c r="M42" i="8"/>
  <c r="M32" i="8"/>
  <c r="AH47" i="8"/>
  <c r="M36" i="8"/>
  <c r="AH28" i="8"/>
  <c r="M41" i="8"/>
  <c r="M7" i="8"/>
  <c r="M18" i="8"/>
  <c r="M6" i="8"/>
  <c r="AH17" i="8"/>
  <c r="AH38" i="8"/>
  <c r="M3" i="8"/>
  <c r="AW19" i="8"/>
  <c r="M46" i="8"/>
  <c r="AH33" i="8"/>
  <c r="M51" i="8"/>
  <c r="AH36" i="8"/>
  <c r="AH29" i="8"/>
  <c r="AH41" i="8"/>
  <c r="O3" i="9"/>
  <c r="O35" i="9"/>
  <c r="O33" i="9"/>
  <c r="O41" i="9"/>
  <c r="O14" i="9"/>
  <c r="AF9" i="9"/>
  <c r="AF7" i="9"/>
  <c r="AF45" i="9"/>
  <c r="C26" i="4"/>
  <c r="C27" i="4" s="1"/>
  <c r="E23" i="4"/>
  <c r="E24" i="4" s="1"/>
  <c r="F34" i="10"/>
  <c r="C177" i="4" s="1"/>
  <c r="L51" i="10"/>
  <c r="AG52" i="10"/>
  <c r="AF53" i="10" s="1"/>
  <c r="AQ53" i="10" s="1"/>
  <c r="AG49" i="10"/>
  <c r="AF50" i="10" s="1"/>
  <c r="AQ50" i="10" s="1"/>
  <c r="L49" i="10"/>
  <c r="AG53" i="10"/>
  <c r="AG51" i="10"/>
  <c r="AF52" i="10" s="1"/>
  <c r="AQ52" i="10" s="1"/>
  <c r="AG48" i="10"/>
  <c r="AF49" i="10" s="1"/>
  <c r="AQ49" i="10" s="1"/>
  <c r="L48" i="10"/>
  <c r="AG44" i="10"/>
  <c r="AF45" i="10" s="1"/>
  <c r="AQ45" i="10" s="1"/>
  <c r="L44" i="10"/>
  <c r="AG40" i="10"/>
  <c r="AF41" i="10" s="1"/>
  <c r="AQ41" i="10" s="1"/>
  <c r="L43" i="10"/>
  <c r="L42" i="10"/>
  <c r="AG41" i="10"/>
  <c r="AF42" i="10" s="1"/>
  <c r="AQ42" i="10" s="1"/>
  <c r="L40" i="10"/>
  <c r="AG36" i="10"/>
  <c r="AF37" i="10" s="1"/>
  <c r="AQ37" i="10" s="1"/>
  <c r="L36" i="10"/>
  <c r="L50" i="10"/>
  <c r="AG42" i="10"/>
  <c r="AF43" i="10" s="1"/>
  <c r="AQ43" i="10" s="1"/>
  <c r="L35" i="10"/>
  <c r="L34" i="10"/>
  <c r="AG50" i="10"/>
  <c r="AF51" i="10" s="1"/>
  <c r="AQ51" i="10" s="1"/>
  <c r="AG46" i="10"/>
  <c r="AF47" i="10" s="1"/>
  <c r="AQ47" i="10" s="1"/>
  <c r="L39" i="10"/>
  <c r="L38" i="10"/>
  <c r="AG37" i="10"/>
  <c r="AF38" i="10" s="1"/>
  <c r="AQ38" i="10" s="1"/>
  <c r="AG34" i="10"/>
  <c r="AF35" i="10" s="1"/>
  <c r="AQ35" i="10" s="1"/>
  <c r="L33" i="10"/>
  <c r="L46" i="10"/>
  <c r="L41" i="10"/>
  <c r="AG39" i="10"/>
  <c r="AF40" i="10" s="1"/>
  <c r="AQ40" i="10" s="1"/>
  <c r="L37" i="10"/>
  <c r="AG33" i="10"/>
  <c r="AF34" i="10" s="1"/>
  <c r="AQ34" i="10" s="1"/>
  <c r="L31" i="10"/>
  <c r="L30" i="10"/>
  <c r="L26" i="10"/>
  <c r="L25" i="10"/>
  <c r="L24" i="10"/>
  <c r="AG21" i="10"/>
  <c r="AF22" i="10" s="1"/>
  <c r="AQ22" i="10" s="1"/>
  <c r="AG19" i="10"/>
  <c r="AF20" i="10" s="1"/>
  <c r="AQ20" i="10" s="1"/>
  <c r="L45" i="10"/>
  <c r="AG38" i="10"/>
  <c r="AF39" i="10" s="1"/>
  <c r="AQ39" i="10" s="1"/>
  <c r="AG35" i="10"/>
  <c r="AF36" i="10" s="1"/>
  <c r="AQ36" i="10" s="1"/>
  <c r="AG32" i="10"/>
  <c r="AF33" i="10" s="1"/>
  <c r="AQ33" i="10" s="1"/>
  <c r="AG31" i="10"/>
  <c r="AF32" i="10" s="1"/>
  <c r="AQ32" i="10" s="1"/>
  <c r="AG30" i="10"/>
  <c r="AF31" i="10" s="1"/>
  <c r="AQ31" i="10" s="1"/>
  <c r="X30" i="10"/>
  <c r="AG29" i="10"/>
  <c r="AF30" i="10" s="1"/>
  <c r="AQ30" i="10" s="1"/>
  <c r="AG28" i="10"/>
  <c r="AF29" i="10" s="1"/>
  <c r="AQ29" i="10" s="1"/>
  <c r="AG27" i="10"/>
  <c r="AF28" i="10" s="1"/>
  <c r="AQ28" i="10" s="1"/>
  <c r="AG26" i="10"/>
  <c r="AF27" i="10" s="1"/>
  <c r="AQ27" i="10" s="1"/>
  <c r="AG25" i="10"/>
  <c r="AF26" i="10" s="1"/>
  <c r="AQ26" i="10" s="1"/>
  <c r="AG24" i="10"/>
  <c r="AF25" i="10" s="1"/>
  <c r="AQ25" i="10" s="1"/>
  <c r="L23" i="10"/>
  <c r="L20" i="10"/>
  <c r="L18" i="10"/>
  <c r="L47" i="10"/>
  <c r="AG23" i="10"/>
  <c r="AF24" i="10" s="1"/>
  <c r="AQ24" i="10" s="1"/>
  <c r="L22" i="10"/>
  <c r="AG20" i="10"/>
  <c r="AF21" i="10" s="1"/>
  <c r="AQ21" i="10" s="1"/>
  <c r="AG18" i="10"/>
  <c r="AF19" i="10" s="1"/>
  <c r="AQ19" i="10" s="1"/>
  <c r="AG47" i="10"/>
  <c r="AF48" i="10" s="1"/>
  <c r="AQ48" i="10" s="1"/>
  <c r="AG45" i="10"/>
  <c r="AF46" i="10" s="1"/>
  <c r="AQ46" i="10" s="1"/>
  <c r="AG43" i="10"/>
  <c r="AF44" i="10" s="1"/>
  <c r="AQ44" i="10" s="1"/>
  <c r="L32" i="10"/>
  <c r="L29" i="10"/>
  <c r="L28" i="10"/>
  <c r="L27" i="10"/>
  <c r="AG22" i="10"/>
  <c r="AF23" i="10" s="1"/>
  <c r="AQ23" i="10" s="1"/>
  <c r="L16" i="10"/>
  <c r="L13" i="10"/>
  <c r="AG11" i="10"/>
  <c r="AF12" i="10" s="1"/>
  <c r="AQ12" i="10" s="1"/>
  <c r="L10" i="10"/>
  <c r="L9" i="10"/>
  <c r="AG6" i="10"/>
  <c r="AF7" i="10" s="1"/>
  <c r="AQ7" i="10" s="1"/>
  <c r="AG5" i="10"/>
  <c r="AF6" i="10" s="1"/>
  <c r="AQ6" i="10" s="1"/>
  <c r="AG4" i="10"/>
  <c r="L19" i="10"/>
  <c r="AG16" i="10"/>
  <c r="AF17" i="10" s="1"/>
  <c r="AQ17" i="10" s="1"/>
  <c r="L15" i="10"/>
  <c r="L14" i="10"/>
  <c r="AG13" i="10"/>
  <c r="AF14" i="10" s="1"/>
  <c r="AQ14" i="10" s="1"/>
  <c r="L12" i="10"/>
  <c r="AG10" i="10"/>
  <c r="AF11" i="10" s="1"/>
  <c r="AQ11" i="10" s="1"/>
  <c r="AG9" i="10"/>
  <c r="AF10" i="10" s="1"/>
  <c r="AQ10" i="10" s="1"/>
  <c r="L8" i="10"/>
  <c r="L21" i="10"/>
  <c r="L17" i="10"/>
  <c r="AG15" i="10"/>
  <c r="AF16" i="10" s="1"/>
  <c r="AQ16" i="10" s="1"/>
  <c r="AG14" i="10"/>
  <c r="AF15" i="10" s="1"/>
  <c r="AQ15" i="10" s="1"/>
  <c r="AG12" i="10"/>
  <c r="AF13" i="10" s="1"/>
  <c r="AQ13" i="10" s="1"/>
  <c r="AG8" i="10"/>
  <c r="AF9" i="10" s="1"/>
  <c r="AQ9" i="10" s="1"/>
  <c r="L7" i="10"/>
  <c r="L6" i="10"/>
  <c r="L5" i="10"/>
  <c r="L4" i="10"/>
  <c r="AW18" i="10"/>
  <c r="AG7" i="10"/>
  <c r="AF8" i="10" s="1"/>
  <c r="AQ8" i="10" s="1"/>
  <c r="AG17" i="10"/>
  <c r="AF18" i="10" s="1"/>
  <c r="AQ18" i="10" s="1"/>
  <c r="L3" i="10"/>
  <c r="L11" i="10"/>
  <c r="L2" i="10"/>
  <c r="F28" i="10"/>
  <c r="C172" i="4" s="1"/>
  <c r="F18" i="10"/>
  <c r="C163" i="4" s="1"/>
  <c r="F17" i="10"/>
  <c r="C144" i="4"/>
  <c r="F34" i="9"/>
  <c r="C145" i="4" s="1"/>
  <c r="V26" i="8"/>
  <c r="V25" i="8"/>
  <c r="V24" i="8"/>
  <c r="V23" i="8"/>
  <c r="V17" i="8"/>
  <c r="V11" i="8"/>
  <c r="V16" i="8"/>
  <c r="V20" i="8"/>
  <c r="V8" i="8"/>
  <c r="S8" i="8" s="1"/>
  <c r="V15" i="8"/>
  <c r="V14" i="8"/>
  <c r="V10" i="8"/>
  <c r="V22" i="8"/>
  <c r="V21" i="8"/>
  <c r="V12" i="8"/>
  <c r="V19" i="8"/>
  <c r="V18" i="8"/>
  <c r="V13" i="8"/>
  <c r="V9" i="8"/>
  <c r="V7" i="8"/>
  <c r="T7" i="8" s="1"/>
  <c r="C104" i="4"/>
  <c r="T40" i="9"/>
  <c r="U41" i="9"/>
  <c r="T42" i="9"/>
  <c r="T40" i="10"/>
  <c r="T42" i="10"/>
  <c r="U41" i="10"/>
  <c r="C81" i="4"/>
  <c r="C80" i="4"/>
  <c r="C82" i="4" s="1"/>
  <c r="BJ8" i="8"/>
  <c r="BD8" i="8"/>
  <c r="BF8" i="8" s="1"/>
  <c r="BG8" i="8" s="1"/>
  <c r="BE9" i="8"/>
  <c r="T42" i="8"/>
  <c r="U41" i="8"/>
  <c r="T40" i="8"/>
  <c r="E26" i="4"/>
  <c r="E27" i="4" s="1"/>
  <c r="F34" i="8"/>
  <c r="C114" i="4" s="1"/>
  <c r="C113" i="4"/>
  <c r="V21" i="9"/>
  <c r="V19" i="9"/>
  <c r="V15" i="9"/>
  <c r="V14" i="9"/>
  <c r="V7" i="9"/>
  <c r="T7" i="9" s="1"/>
  <c r="V26" i="9"/>
  <c r="V25" i="9"/>
  <c r="V24" i="9"/>
  <c r="V17" i="9"/>
  <c r="V11" i="9"/>
  <c r="V23" i="9"/>
  <c r="V20" i="9"/>
  <c r="V18" i="9"/>
  <c r="V12" i="9"/>
  <c r="V8" i="9"/>
  <c r="S8" i="9" s="1"/>
  <c r="V13" i="9"/>
  <c r="V10" i="9"/>
  <c r="V16" i="9"/>
  <c r="V9" i="9"/>
  <c r="V22" i="9"/>
  <c r="C135" i="4"/>
  <c r="E80" i="4"/>
  <c r="E82" i="4" s="1"/>
  <c r="E81" i="4"/>
  <c r="I85" i="4" s="1"/>
  <c r="C171" i="4"/>
  <c r="BE9" i="9"/>
  <c r="BD8" i="9"/>
  <c r="BF8" i="9" s="1"/>
  <c r="BG8" i="9" s="1"/>
  <c r="BJ8" i="9"/>
  <c r="BD8" i="10"/>
  <c r="BF8" i="10" s="1"/>
  <c r="BG8" i="10" s="1"/>
  <c r="BJ8" i="10"/>
  <c r="BE9" i="10"/>
  <c r="D26" i="4"/>
  <c r="D27" i="4" s="1"/>
  <c r="AG50" i="8"/>
  <c r="AF51" i="8" s="1"/>
  <c r="L50" i="8"/>
  <c r="AG46" i="8"/>
  <c r="AF47" i="8" s="1"/>
  <c r="L46" i="8"/>
  <c r="AG42" i="8"/>
  <c r="AF43" i="8" s="1"/>
  <c r="L42" i="8"/>
  <c r="AG38" i="8"/>
  <c r="AF39" i="8" s="1"/>
  <c r="L38" i="8"/>
  <c r="AG32" i="8"/>
  <c r="AF33" i="8" s="1"/>
  <c r="L31" i="8"/>
  <c r="L30" i="8"/>
  <c r="AG53" i="8"/>
  <c r="AG52" i="8"/>
  <c r="AF53" i="8" s="1"/>
  <c r="AG49" i="8"/>
  <c r="AF50" i="8" s="1"/>
  <c r="L49" i="8"/>
  <c r="AG45" i="8"/>
  <c r="AF46" i="8" s="1"/>
  <c r="L45" i="8"/>
  <c r="AG41" i="8"/>
  <c r="AF42" i="8" s="1"/>
  <c r="AQ42" i="8" s="1"/>
  <c r="L41" i="8"/>
  <c r="AG37" i="8"/>
  <c r="AF38" i="8" s="1"/>
  <c r="L37" i="8"/>
  <c r="L35" i="8"/>
  <c r="L34" i="8"/>
  <c r="AG31" i="8"/>
  <c r="AF32" i="8" s="1"/>
  <c r="AG30" i="8"/>
  <c r="AF31" i="8" s="1"/>
  <c r="X30" i="8"/>
  <c r="AG29" i="8"/>
  <c r="AF30" i="8" s="1"/>
  <c r="AG28" i="8"/>
  <c r="AF29" i="8" s="1"/>
  <c r="AG27" i="8"/>
  <c r="AF28" i="8" s="1"/>
  <c r="AG26" i="8"/>
  <c r="AF27" i="8" s="1"/>
  <c r="AG25" i="8"/>
  <c r="AF26" i="8" s="1"/>
  <c r="AG24" i="8"/>
  <c r="AF25" i="8" s="1"/>
  <c r="L23" i="8"/>
  <c r="AG48" i="8"/>
  <c r="AF49" i="8" s="1"/>
  <c r="L48" i="8"/>
  <c r="AG44" i="8"/>
  <c r="AF45" i="8" s="1"/>
  <c r="L44" i="8"/>
  <c r="AG40" i="8"/>
  <c r="AF41" i="8" s="1"/>
  <c r="L40" i="8"/>
  <c r="AG36" i="8"/>
  <c r="AF37" i="8" s="1"/>
  <c r="L36" i="8"/>
  <c r="AG34" i="8"/>
  <c r="AF35" i="8" s="1"/>
  <c r="L33" i="8"/>
  <c r="F28" i="8"/>
  <c r="C109" i="4" s="1"/>
  <c r="AG23" i="8"/>
  <c r="AF24" i="8" s="1"/>
  <c r="L22" i="8"/>
  <c r="AG51" i="8"/>
  <c r="AF52" i="8" s="1"/>
  <c r="AG47" i="8"/>
  <c r="AF48" i="8" s="1"/>
  <c r="AG43" i="8"/>
  <c r="AF44" i="8" s="1"/>
  <c r="AG39" i="8"/>
  <c r="AF40" i="8" s="1"/>
  <c r="AG35" i="8"/>
  <c r="AF36" i="8" s="1"/>
  <c r="L32" i="8"/>
  <c r="L28" i="8"/>
  <c r="L26" i="8"/>
  <c r="L24" i="8"/>
  <c r="L20" i="8"/>
  <c r="L18" i="8"/>
  <c r="AG17" i="8"/>
  <c r="AF18" i="8" s="1"/>
  <c r="AG11" i="8"/>
  <c r="AF12" i="8" s="1"/>
  <c r="L10" i="8"/>
  <c r="L9" i="8"/>
  <c r="AG6" i="8"/>
  <c r="AF7" i="8" s="1"/>
  <c r="AG5" i="8"/>
  <c r="AF6" i="8" s="1"/>
  <c r="AG4" i="8"/>
  <c r="AG33" i="8"/>
  <c r="AF34" i="8" s="1"/>
  <c r="L29" i="8"/>
  <c r="L27" i="8"/>
  <c r="AG21" i="8"/>
  <c r="AF22" i="8" s="1"/>
  <c r="L51" i="8"/>
  <c r="L47" i="8"/>
  <c r="L43" i="8"/>
  <c r="L39" i="8"/>
  <c r="L25" i="8"/>
  <c r="L21" i="8"/>
  <c r="L19" i="8"/>
  <c r="AW18" i="8"/>
  <c r="F17" i="8"/>
  <c r="AG16" i="8"/>
  <c r="AF17" i="8" s="1"/>
  <c r="L15" i="8"/>
  <c r="F18" i="8"/>
  <c r="C100" i="4" s="1"/>
  <c r="L17" i="8"/>
  <c r="L16" i="8"/>
  <c r="L13" i="8"/>
  <c r="AG12" i="8"/>
  <c r="AF13" i="8" s="1"/>
  <c r="L11" i="8"/>
  <c r="L7" i="8"/>
  <c r="L3" i="8"/>
  <c r="AG22" i="8"/>
  <c r="AF23" i="8" s="1"/>
  <c r="AG15" i="8"/>
  <c r="AF16" i="8" s="1"/>
  <c r="AG13" i="8"/>
  <c r="AF14" i="8" s="1"/>
  <c r="AG9" i="8"/>
  <c r="AF10" i="8" s="1"/>
  <c r="L8" i="8"/>
  <c r="AG7" i="8"/>
  <c r="AF8" i="8" s="1"/>
  <c r="L6" i="8"/>
  <c r="L14" i="8"/>
  <c r="AG8" i="8"/>
  <c r="AF9" i="8" s="1"/>
  <c r="L5" i="8"/>
  <c r="AG20" i="8"/>
  <c r="AF21" i="8" s="1"/>
  <c r="AG19" i="8"/>
  <c r="AF20" i="8" s="1"/>
  <c r="AG18" i="8"/>
  <c r="AF19" i="8" s="1"/>
  <c r="AG14" i="8"/>
  <c r="AF15" i="8" s="1"/>
  <c r="L12" i="8"/>
  <c r="AG10" i="8"/>
  <c r="AF11" i="8" s="1"/>
  <c r="L4" i="8"/>
  <c r="L2" i="8"/>
  <c r="V21" i="10"/>
  <c r="V19" i="10"/>
  <c r="V26" i="10"/>
  <c r="V25" i="10"/>
  <c r="V24" i="10"/>
  <c r="V23" i="10"/>
  <c r="V20" i="10"/>
  <c r="V18" i="10"/>
  <c r="V22" i="10"/>
  <c r="V11" i="10"/>
  <c r="V16" i="10"/>
  <c r="V13" i="10"/>
  <c r="V10" i="10"/>
  <c r="V9" i="10"/>
  <c r="V15" i="10"/>
  <c r="V14" i="10"/>
  <c r="V12" i="10"/>
  <c r="V8" i="10"/>
  <c r="S8" i="10" s="1"/>
  <c r="T8" i="10" s="1"/>
  <c r="V17" i="10"/>
  <c r="V7" i="10"/>
  <c r="T7" i="10" s="1"/>
  <c r="C167" i="4"/>
  <c r="O4" i="9" l="1"/>
  <c r="O37" i="9"/>
  <c r="O46" i="9"/>
  <c r="O5" i="9"/>
  <c r="O45" i="9"/>
  <c r="O11" i="9"/>
  <c r="O38" i="9"/>
  <c r="O15" i="9"/>
  <c r="O2" i="9"/>
  <c r="O40" i="9"/>
  <c r="O22" i="9"/>
  <c r="O7" i="9"/>
  <c r="X35" i="9"/>
  <c r="O34" i="9"/>
  <c r="O23" i="9"/>
  <c r="O31" i="9"/>
  <c r="O30" i="9"/>
  <c r="O9" i="9"/>
  <c r="O26" i="9"/>
  <c r="O48" i="9"/>
  <c r="O51" i="9"/>
  <c r="O25" i="9"/>
  <c r="O19" i="9"/>
  <c r="O50" i="9"/>
  <c r="O21" i="9"/>
  <c r="O28" i="9"/>
  <c r="O36" i="9"/>
  <c r="O42" i="9"/>
  <c r="O17" i="9"/>
  <c r="O27" i="9"/>
  <c r="O24" i="9"/>
  <c r="O39" i="9"/>
  <c r="AW20" i="9"/>
  <c r="O18" i="9"/>
  <c r="O16" i="9"/>
  <c r="O44" i="9"/>
  <c r="O8" i="9"/>
  <c r="O12" i="9"/>
  <c r="O32" i="9"/>
  <c r="O20" i="9"/>
  <c r="O29" i="9"/>
  <c r="O10" i="9"/>
  <c r="O43" i="9"/>
  <c r="O6" i="9"/>
  <c r="O47" i="9"/>
  <c r="AR8" i="9"/>
  <c r="O13" i="9"/>
  <c r="AH52" i="9"/>
  <c r="AQ52" i="9" s="1"/>
  <c r="F16" i="9"/>
  <c r="C129" i="4" s="1"/>
  <c r="F18" i="9"/>
  <c r="C131" i="4" s="1"/>
  <c r="F27" i="9"/>
  <c r="AR13" i="9"/>
  <c r="AR31" i="9"/>
  <c r="T8" i="8"/>
  <c r="U8" i="8" s="1"/>
  <c r="AR23" i="9"/>
  <c r="AR22" i="9"/>
  <c r="AR49" i="9"/>
  <c r="M35" i="9"/>
  <c r="AR32" i="9"/>
  <c r="AR53" i="9"/>
  <c r="M32" i="9"/>
  <c r="AR46" i="9"/>
  <c r="AR50" i="9"/>
  <c r="M30" i="9"/>
  <c r="D80" i="4"/>
  <c r="D82" i="4" s="1"/>
  <c r="AR33" i="9"/>
  <c r="M20" i="9"/>
  <c r="AH17" i="9"/>
  <c r="AQ17" i="9" s="1"/>
  <c r="AH42" i="9"/>
  <c r="AQ42" i="9" s="1"/>
  <c r="M10" i="9"/>
  <c r="M50" i="9"/>
  <c r="AH48" i="9"/>
  <c r="AQ48" i="9" s="1"/>
  <c r="AH18" i="9"/>
  <c r="AQ18" i="9" s="1"/>
  <c r="M18" i="9"/>
  <c r="AH16" i="9"/>
  <c r="AQ16" i="9" s="1"/>
  <c r="M22" i="9"/>
  <c r="AH13" i="9"/>
  <c r="AQ13" i="9" s="1"/>
  <c r="AH21" i="9"/>
  <c r="AQ21" i="9" s="1"/>
  <c r="AH22" i="9"/>
  <c r="AQ22" i="9" s="1"/>
  <c r="AH10" i="9"/>
  <c r="AQ10" i="9" s="1"/>
  <c r="AH39" i="9"/>
  <c r="AQ39" i="9" s="1"/>
  <c r="M25" i="9"/>
  <c r="M31" i="9"/>
  <c r="AH53" i="9"/>
  <c r="AQ53" i="9" s="1"/>
  <c r="M4" i="9"/>
  <c r="AH44" i="9"/>
  <c r="AQ44" i="9" s="1"/>
  <c r="M39" i="9"/>
  <c r="M24" i="9"/>
  <c r="AH31" i="9"/>
  <c r="AQ31" i="9" s="1"/>
  <c r="AR29" i="9"/>
  <c r="AR41" i="9"/>
  <c r="AR40" i="9"/>
  <c r="AQ37" i="8"/>
  <c r="AR30" i="9"/>
  <c r="M27" i="9"/>
  <c r="M45" i="9"/>
  <c r="AH46" i="9"/>
  <c r="AQ46" i="9" s="1"/>
  <c r="M14" i="9"/>
  <c r="AH28" i="9"/>
  <c r="AQ28" i="9" s="1"/>
  <c r="M7" i="9"/>
  <c r="AH5" i="9"/>
  <c r="AR16" i="9"/>
  <c r="AR18" i="9"/>
  <c r="M11" i="9"/>
  <c r="AR34" i="9"/>
  <c r="AH50" i="9"/>
  <c r="AQ50" i="9" s="1"/>
  <c r="M47" i="9"/>
  <c r="AH4" i="9"/>
  <c r="AQ4" i="9" s="1"/>
  <c r="M15" i="9"/>
  <c r="M36" i="9"/>
  <c r="M43" i="9"/>
  <c r="M2" i="9"/>
  <c r="AH20" i="9"/>
  <c r="AQ20" i="9" s="1"/>
  <c r="AH19" i="9"/>
  <c r="AQ19" i="9" s="1"/>
  <c r="M9" i="9"/>
  <c r="AH27" i="9"/>
  <c r="AQ27" i="9" s="1"/>
  <c r="M49" i="9"/>
  <c r="M46" i="9"/>
  <c r="M16" i="9"/>
  <c r="AH14" i="9"/>
  <c r="AQ14" i="9" s="1"/>
  <c r="AH41" i="9"/>
  <c r="AQ41" i="9" s="1"/>
  <c r="M23" i="9"/>
  <c r="M28" i="9"/>
  <c r="AH33" i="9"/>
  <c r="AQ33" i="9" s="1"/>
  <c r="AH32" i="9"/>
  <c r="AQ32" i="9" s="1"/>
  <c r="M44" i="9"/>
  <c r="AH45" i="9"/>
  <c r="AQ45" i="9" s="1"/>
  <c r="AH36" i="9"/>
  <c r="AQ36" i="9" s="1"/>
  <c r="M42" i="9"/>
  <c r="AQ41" i="8"/>
  <c r="M38" i="9"/>
  <c r="AH9" i="9"/>
  <c r="AQ9" i="9" s="1"/>
  <c r="AH37" i="9"/>
  <c r="AH43" i="9"/>
  <c r="AQ43" i="9" s="1"/>
  <c r="M5" i="9"/>
  <c r="X31" i="9"/>
  <c r="M26" i="9"/>
  <c r="AH29" i="9"/>
  <c r="AQ29" i="9" s="1"/>
  <c r="M21" i="9"/>
  <c r="AH51" i="9"/>
  <c r="AQ51" i="9" s="1"/>
  <c r="M37" i="9"/>
  <c r="AH12" i="9"/>
  <c r="AQ12" i="9" s="1"/>
  <c r="AH30" i="9"/>
  <c r="AQ30" i="9" s="1"/>
  <c r="M48" i="9"/>
  <c r="M6" i="9"/>
  <c r="AH38" i="9"/>
  <c r="AQ38" i="9" s="1"/>
  <c r="M8" i="9"/>
  <c r="M51" i="9"/>
  <c r="AH7" i="9"/>
  <c r="AQ7" i="9" s="1"/>
  <c r="AH11" i="9"/>
  <c r="AQ11" i="9" s="1"/>
  <c r="AH15" i="9"/>
  <c r="AQ15" i="9" s="1"/>
  <c r="AH34" i="9"/>
  <c r="AQ34" i="9" s="1"/>
  <c r="AH25" i="9"/>
  <c r="AQ25" i="9" s="1"/>
  <c r="D81" i="4"/>
  <c r="AH26" i="9"/>
  <c r="AQ26" i="9" s="1"/>
  <c r="M40" i="9"/>
  <c r="M33" i="9"/>
  <c r="AH24" i="9"/>
  <c r="AQ24" i="9" s="1"/>
  <c r="M34" i="9"/>
  <c r="AH35" i="9"/>
  <c r="AQ35" i="9" s="1"/>
  <c r="AH8" i="9"/>
  <c r="AQ8" i="9" s="1"/>
  <c r="AW19" i="9"/>
  <c r="AH49" i="9"/>
  <c r="AQ49" i="9" s="1"/>
  <c r="M41" i="9"/>
  <c r="M12" i="9"/>
  <c r="M17" i="9"/>
  <c r="AH6" i="9"/>
  <c r="AQ6" i="9" s="1"/>
  <c r="M19" i="9"/>
  <c r="AH40" i="9"/>
  <c r="AQ40" i="9" s="1"/>
  <c r="AR14" i="9"/>
  <c r="AQ7" i="8"/>
  <c r="AR7" i="9"/>
  <c r="AF5" i="9"/>
  <c r="AR5" i="9" s="1"/>
  <c r="AR52" i="9"/>
  <c r="AQ17" i="8"/>
  <c r="AR10" i="9"/>
  <c r="AR12" i="9"/>
  <c r="AQ14" i="8"/>
  <c r="AR21" i="9"/>
  <c r="AQ9" i="8"/>
  <c r="AQ23" i="8"/>
  <c r="AQ32" i="8"/>
  <c r="AR28" i="9"/>
  <c r="M3" i="9"/>
  <c r="AR20" i="9"/>
  <c r="AH23" i="9"/>
  <c r="AQ23" i="9" s="1"/>
  <c r="AH47" i="9"/>
  <c r="AQ47" i="9" s="1"/>
  <c r="M13" i="9"/>
  <c r="AQ20" i="8"/>
  <c r="AQ30" i="8"/>
  <c r="M29" i="9"/>
  <c r="AR26" i="9"/>
  <c r="AQ34" i="8"/>
  <c r="AR38" i="9"/>
  <c r="AQ39" i="8"/>
  <c r="AR11" i="9"/>
  <c r="AR25" i="9"/>
  <c r="AR43" i="9"/>
  <c r="I86" i="4"/>
  <c r="AQ52" i="8"/>
  <c r="AQ38" i="8"/>
  <c r="AQ24" i="8"/>
  <c r="AQ28" i="8"/>
  <c r="AQ35" i="8"/>
  <c r="AQ31" i="8"/>
  <c r="AQ51" i="8"/>
  <c r="AQ16" i="8"/>
  <c r="AQ45" i="8"/>
  <c r="AQ15" i="8"/>
  <c r="AQ44" i="8"/>
  <c r="AQ46" i="8"/>
  <c r="AQ11" i="8"/>
  <c r="AQ10" i="8"/>
  <c r="AQ40" i="8"/>
  <c r="AQ25" i="8"/>
  <c r="AR4" i="10"/>
  <c r="AR54" i="10" s="1"/>
  <c r="AF5" i="10"/>
  <c r="AQ5" i="10" s="1"/>
  <c r="AQ54" i="10" s="1"/>
  <c r="AQ29" i="8"/>
  <c r="AQ6" i="8"/>
  <c r="AQ27" i="8"/>
  <c r="AQ43" i="8"/>
  <c r="AQ22" i="8"/>
  <c r="AQ33" i="8"/>
  <c r="AQ26" i="8"/>
  <c r="AQ50" i="8"/>
  <c r="AQ8" i="8"/>
  <c r="AQ53" i="8"/>
  <c r="AQ19" i="8"/>
  <c r="AQ13" i="8"/>
  <c r="AQ12" i="8"/>
  <c r="AQ36" i="8"/>
  <c r="AQ47" i="8"/>
  <c r="AQ48" i="8"/>
  <c r="AQ21" i="8"/>
  <c r="AQ18" i="8"/>
  <c r="AQ49" i="8"/>
  <c r="AQ37" i="9"/>
  <c r="AR48" i="9"/>
  <c r="AR47" i="9"/>
  <c r="AR44" i="9"/>
  <c r="AR15" i="9"/>
  <c r="AR37" i="9"/>
  <c r="AR24" i="9"/>
  <c r="AR35" i="9"/>
  <c r="AR27" i="9"/>
  <c r="AR45" i="9"/>
  <c r="AR51" i="9"/>
  <c r="AR4" i="8"/>
  <c r="AR54" i="8" s="1"/>
  <c r="AF5" i="8"/>
  <c r="AQ5" i="8" s="1"/>
  <c r="AR39" i="9"/>
  <c r="AR9" i="9"/>
  <c r="AR36" i="9"/>
  <c r="AR17" i="9"/>
  <c r="AR19" i="9"/>
  <c r="F29" i="10"/>
  <c r="C173" i="4" s="1"/>
  <c r="U7" i="8"/>
  <c r="W7" i="8"/>
  <c r="T8" i="9"/>
  <c r="S9" i="9"/>
  <c r="U7" i="10"/>
  <c r="W7" i="10"/>
  <c r="U40" i="8"/>
  <c r="T39" i="8"/>
  <c r="F29" i="8"/>
  <c r="C110" i="4" s="1"/>
  <c r="U7" i="9"/>
  <c r="W7" i="9"/>
  <c r="U42" i="10"/>
  <c r="T43" i="10"/>
  <c r="T43" i="9"/>
  <c r="U42" i="9"/>
  <c r="C162" i="4"/>
  <c r="F19" i="10"/>
  <c r="C164" i="4" s="1"/>
  <c r="C165" i="4" s="1"/>
  <c r="BD9" i="10"/>
  <c r="BF9" i="10" s="1"/>
  <c r="BG9" i="10" s="1"/>
  <c r="BE10" i="10"/>
  <c r="BJ9" i="10"/>
  <c r="W8" i="10"/>
  <c r="U8" i="10"/>
  <c r="F19" i="8"/>
  <c r="C101" i="4" s="1"/>
  <c r="C102" i="4" s="1"/>
  <c r="C99" i="4"/>
  <c r="U40" i="10"/>
  <c r="T39" i="10"/>
  <c r="T39" i="9"/>
  <c r="U40" i="9"/>
  <c r="BD9" i="9"/>
  <c r="BF9" i="9" s="1"/>
  <c r="BG9" i="9" s="1"/>
  <c r="BJ9" i="9"/>
  <c r="BE10" i="9"/>
  <c r="T43" i="8"/>
  <c r="U42" i="8"/>
  <c r="BJ9" i="8"/>
  <c r="BD9" i="8"/>
  <c r="BF9" i="8" s="1"/>
  <c r="BG9" i="8" s="1"/>
  <c r="BE10" i="8"/>
  <c r="S9" i="10"/>
  <c r="S9" i="8"/>
  <c r="F19" i="9" l="1"/>
  <c r="C132" i="4" s="1"/>
  <c r="C133" i="4" s="1"/>
  <c r="C139" i="4"/>
  <c r="F29" i="9"/>
  <c r="C141" i="4" s="1"/>
  <c r="W8" i="8"/>
  <c r="X8" i="8" s="1"/>
  <c r="AQ5" i="9"/>
  <c r="AQ54" i="9" s="1"/>
  <c r="AQ54" i="8"/>
  <c r="AR54" i="9"/>
  <c r="BE11" i="8"/>
  <c r="BD10" i="8"/>
  <c r="BF10" i="8" s="1"/>
  <c r="BG10" i="8" s="1"/>
  <c r="BJ10" i="8"/>
  <c r="BJ10" i="9"/>
  <c r="BD10" i="9"/>
  <c r="BF10" i="9" s="1"/>
  <c r="BG10" i="9" s="1"/>
  <c r="BE11" i="9"/>
  <c r="BD10" i="10"/>
  <c r="BF10" i="10" s="1"/>
  <c r="BG10" i="10" s="1"/>
  <c r="BE11" i="10"/>
  <c r="BJ10" i="10"/>
  <c r="Y7" i="10"/>
  <c r="Z7" i="10" s="1"/>
  <c r="AA7" i="10" s="1"/>
  <c r="X7" i="10"/>
  <c r="Y7" i="8"/>
  <c r="Z7" i="8" s="1"/>
  <c r="AA7" i="8" s="1"/>
  <c r="X7" i="8"/>
  <c r="T44" i="10"/>
  <c r="U43" i="10"/>
  <c r="T9" i="10"/>
  <c r="S10" i="10"/>
  <c r="T44" i="8"/>
  <c r="U43" i="8"/>
  <c r="U39" i="9"/>
  <c r="T38" i="9"/>
  <c r="X8" i="10"/>
  <c r="Y8" i="10"/>
  <c r="Z8" i="10" s="1"/>
  <c r="AA8" i="10" s="1"/>
  <c r="Y7" i="9"/>
  <c r="Z7" i="9" s="1"/>
  <c r="AA7" i="9" s="1"/>
  <c r="X7" i="9"/>
  <c r="T9" i="8"/>
  <c r="S10" i="8"/>
  <c r="U39" i="10"/>
  <c r="T38" i="10"/>
  <c r="T44" i="9"/>
  <c r="U43" i="9"/>
  <c r="T38" i="8"/>
  <c r="U39" i="8"/>
  <c r="T9" i="9"/>
  <c r="S10" i="9"/>
  <c r="U8" i="9"/>
  <c r="W8" i="9"/>
  <c r="Y8" i="8" l="1"/>
  <c r="Z8" i="8" s="1"/>
  <c r="AA8" i="8" s="1"/>
  <c r="T37" i="8"/>
  <c r="U38" i="8"/>
  <c r="Y8" i="9"/>
  <c r="Z8" i="9" s="1"/>
  <c r="AA8" i="9" s="1"/>
  <c r="X8" i="9"/>
  <c r="W9" i="10"/>
  <c r="U9" i="10"/>
  <c r="W9" i="9"/>
  <c r="U9" i="9"/>
  <c r="U44" i="9"/>
  <c r="T45" i="9"/>
  <c r="T10" i="8"/>
  <c r="S11" i="8"/>
  <c r="BD11" i="9"/>
  <c r="BF11" i="9" s="1"/>
  <c r="BG11" i="9" s="1"/>
  <c r="BE12" i="9"/>
  <c r="BJ11" i="9"/>
  <c r="BJ11" i="8"/>
  <c r="BE12" i="8"/>
  <c r="BD11" i="8"/>
  <c r="BF11" i="8" s="1"/>
  <c r="BG11" i="8" s="1"/>
  <c r="U38" i="9"/>
  <c r="T37" i="9"/>
  <c r="T10" i="10"/>
  <c r="S11" i="10"/>
  <c r="T10" i="9"/>
  <c r="S11" i="9"/>
  <c r="T37" i="10"/>
  <c r="U38" i="10"/>
  <c r="W9" i="8"/>
  <c r="U9" i="8"/>
  <c r="T45" i="8"/>
  <c r="U44" i="8"/>
  <c r="T45" i="10"/>
  <c r="U44" i="10"/>
  <c r="BJ11" i="10"/>
  <c r="BE12" i="10"/>
  <c r="BD11" i="10"/>
  <c r="BF11" i="10" s="1"/>
  <c r="BG11" i="10" s="1"/>
  <c r="W10" i="10" l="1"/>
  <c r="U10" i="10"/>
  <c r="W10" i="8"/>
  <c r="U10" i="8"/>
  <c r="U37" i="8"/>
  <c r="T36" i="8"/>
  <c r="Y9" i="8"/>
  <c r="Z9" i="8" s="1"/>
  <c r="AA9" i="8" s="1"/>
  <c r="X9" i="8"/>
  <c r="Y9" i="10"/>
  <c r="Z9" i="10" s="1"/>
  <c r="AA9" i="10" s="1"/>
  <c r="X9" i="10"/>
  <c r="T46" i="8"/>
  <c r="U45" i="8"/>
  <c r="T36" i="10"/>
  <c r="U37" i="10"/>
  <c r="W10" i="9"/>
  <c r="U10" i="9"/>
  <c r="BE13" i="8"/>
  <c r="BD12" i="8"/>
  <c r="BF12" i="8" s="1"/>
  <c r="BG12" i="8" s="1"/>
  <c r="BJ12" i="8"/>
  <c r="X9" i="9"/>
  <c r="Y9" i="9"/>
  <c r="Z9" i="9" s="1"/>
  <c r="AA9" i="9" s="1"/>
  <c r="BJ12" i="10"/>
  <c r="BD12" i="10"/>
  <c r="BF12" i="10" s="1"/>
  <c r="BG12" i="10" s="1"/>
  <c r="BE13" i="10"/>
  <c r="T36" i="9"/>
  <c r="U37" i="9"/>
  <c r="BJ12" i="9"/>
  <c r="BE13" i="9"/>
  <c r="BD12" i="9"/>
  <c r="BF12" i="9" s="1"/>
  <c r="BG12" i="9" s="1"/>
  <c r="U45" i="9"/>
  <c r="T46" i="9"/>
  <c r="T46" i="10"/>
  <c r="U45" i="10"/>
  <c r="T11" i="9"/>
  <c r="S12" i="9"/>
  <c r="T11" i="10"/>
  <c r="S12" i="10"/>
  <c r="T11" i="8"/>
  <c r="S12" i="8"/>
  <c r="T12" i="8" l="1"/>
  <c r="S13" i="8"/>
  <c r="T12" i="9"/>
  <c r="S13" i="9"/>
  <c r="BD13" i="8"/>
  <c r="BF13" i="8" s="1"/>
  <c r="BG13" i="8" s="1"/>
  <c r="BJ13" i="8"/>
  <c r="BE14" i="8"/>
  <c r="W11" i="8"/>
  <c r="U11" i="8"/>
  <c r="W11" i="9"/>
  <c r="U11" i="9"/>
  <c r="T47" i="9"/>
  <c r="U46" i="9"/>
  <c r="U36" i="9"/>
  <c r="T35" i="9"/>
  <c r="T35" i="10"/>
  <c r="U36" i="10"/>
  <c r="U36" i="8"/>
  <c r="T35" i="8"/>
  <c r="X10" i="8"/>
  <c r="Y10" i="8"/>
  <c r="Z10" i="8" s="1"/>
  <c r="AA10" i="8" s="1"/>
  <c r="T12" i="10"/>
  <c r="S13" i="10"/>
  <c r="BJ13" i="9"/>
  <c r="BE14" i="9"/>
  <c r="BD13" i="9"/>
  <c r="BF13" i="9" s="1"/>
  <c r="BG13" i="9" s="1"/>
  <c r="BE14" i="10"/>
  <c r="BJ13" i="10"/>
  <c r="BD13" i="10"/>
  <c r="BF13" i="10" s="1"/>
  <c r="BG13" i="10" s="1"/>
  <c r="U11" i="10"/>
  <c r="W11" i="10"/>
  <c r="T47" i="10"/>
  <c r="U46" i="10"/>
  <c r="X10" i="9"/>
  <c r="Y10" i="9"/>
  <c r="Z10" i="9" s="1"/>
  <c r="AA10" i="9" s="1"/>
  <c r="T47" i="8"/>
  <c r="U46" i="8"/>
  <c r="Y10" i="10"/>
  <c r="Z10" i="10" s="1"/>
  <c r="AA10" i="10" s="1"/>
  <c r="X10" i="10"/>
  <c r="T13" i="10" l="1"/>
  <c r="S14" i="10"/>
  <c r="BD14" i="8"/>
  <c r="BF14" i="8" s="1"/>
  <c r="BG14" i="8" s="1"/>
  <c r="BE15" i="8"/>
  <c r="BJ14" i="8"/>
  <c r="W12" i="8"/>
  <c r="U12" i="8"/>
  <c r="BE15" i="9"/>
  <c r="BD14" i="9"/>
  <c r="BF14" i="9" s="1"/>
  <c r="BG14" i="9" s="1"/>
  <c r="BJ14" i="9"/>
  <c r="U35" i="8"/>
  <c r="T34" i="8"/>
  <c r="Y11" i="9"/>
  <c r="Z11" i="9" s="1"/>
  <c r="AA11" i="9" s="1"/>
  <c r="X11" i="9"/>
  <c r="T13" i="9"/>
  <c r="S14" i="9"/>
  <c r="T48" i="8"/>
  <c r="U47" i="8"/>
  <c r="Y11" i="10"/>
  <c r="Z11" i="10" s="1"/>
  <c r="AA11" i="10" s="1"/>
  <c r="X11" i="10"/>
  <c r="BE15" i="10"/>
  <c r="BD14" i="10"/>
  <c r="BF14" i="10" s="1"/>
  <c r="BG14" i="10" s="1"/>
  <c r="BJ14" i="10"/>
  <c r="T34" i="10"/>
  <c r="U35" i="10"/>
  <c r="U12" i="9"/>
  <c r="W12" i="9"/>
  <c r="T48" i="10"/>
  <c r="U47" i="10"/>
  <c r="W12" i="10"/>
  <c r="U12" i="10"/>
  <c r="T34" i="9"/>
  <c r="U35" i="9"/>
  <c r="T48" i="9"/>
  <c r="U47" i="9"/>
  <c r="Y11" i="8"/>
  <c r="Z11" i="8" s="1"/>
  <c r="AA11" i="8" s="1"/>
  <c r="X11" i="8"/>
  <c r="T13" i="8"/>
  <c r="S14" i="8"/>
  <c r="Y12" i="9" l="1"/>
  <c r="Z12" i="9" s="1"/>
  <c r="AA12" i="9" s="1"/>
  <c r="X12" i="9"/>
  <c r="BJ15" i="10"/>
  <c r="BD15" i="10"/>
  <c r="BF15" i="10" s="1"/>
  <c r="BG15" i="10" s="1"/>
  <c r="BE16" i="10"/>
  <c r="BE16" i="9"/>
  <c r="BJ15" i="9"/>
  <c r="BD15" i="9"/>
  <c r="BF15" i="9" s="1"/>
  <c r="BG15" i="9" s="1"/>
  <c r="T14" i="10"/>
  <c r="S15" i="10"/>
  <c r="T49" i="9"/>
  <c r="U48" i="9"/>
  <c r="T33" i="10"/>
  <c r="U34" i="10"/>
  <c r="T14" i="9"/>
  <c r="S15" i="9"/>
  <c r="W13" i="10"/>
  <c r="U13" i="10"/>
  <c r="U13" i="9"/>
  <c r="W13" i="9"/>
  <c r="U13" i="8"/>
  <c r="W13" i="8"/>
  <c r="X12" i="8"/>
  <c r="Y12" i="8"/>
  <c r="Z12" i="8" s="1"/>
  <c r="AA12" i="8" s="1"/>
  <c r="X12" i="10"/>
  <c r="Y12" i="10"/>
  <c r="Z12" i="10" s="1"/>
  <c r="AA12" i="10" s="1"/>
  <c r="T14" i="8"/>
  <c r="S15" i="8"/>
  <c r="T33" i="9"/>
  <c r="U34" i="9"/>
  <c r="T49" i="10"/>
  <c r="U48" i="10"/>
  <c r="T49" i="8"/>
  <c r="U48" i="8"/>
  <c r="U34" i="8"/>
  <c r="T33" i="8"/>
  <c r="BE16" i="8"/>
  <c r="BJ15" i="8"/>
  <c r="BD15" i="8"/>
  <c r="BF15" i="8" s="1"/>
  <c r="BG15" i="8" s="1"/>
  <c r="BE17" i="8" l="1"/>
  <c r="BJ16" i="8"/>
  <c r="BD16" i="8"/>
  <c r="BF16" i="8" s="1"/>
  <c r="BG16" i="8" s="1"/>
  <c r="T15" i="9"/>
  <c r="S16" i="9"/>
  <c r="W14" i="10"/>
  <c r="U14" i="10"/>
  <c r="T15" i="8"/>
  <c r="S16" i="8"/>
  <c r="U33" i="9"/>
  <c r="T32" i="9"/>
  <c r="U14" i="8"/>
  <c r="W14" i="8"/>
  <c r="X13" i="8"/>
  <c r="Y13" i="8"/>
  <c r="Z13" i="8" s="1"/>
  <c r="AA13" i="8" s="1"/>
  <c r="Y13" i="9"/>
  <c r="Z13" i="9" s="1"/>
  <c r="AA13" i="9" s="1"/>
  <c r="X13" i="9"/>
  <c r="BJ16" i="10"/>
  <c r="BD16" i="10"/>
  <c r="BF16" i="10" s="1"/>
  <c r="BG16" i="10" s="1"/>
  <c r="BE17" i="10"/>
  <c r="T50" i="8"/>
  <c r="U49" i="8"/>
  <c r="Y13" i="10"/>
  <c r="Z13" i="10" s="1"/>
  <c r="AA13" i="10" s="1"/>
  <c r="X13" i="10"/>
  <c r="U33" i="8"/>
  <c r="T32" i="8"/>
  <c r="U14" i="9"/>
  <c r="W14" i="9"/>
  <c r="T50" i="9"/>
  <c r="U49" i="9"/>
  <c r="BJ16" i="9"/>
  <c r="BD16" i="9"/>
  <c r="BF16" i="9" s="1"/>
  <c r="BG16" i="9" s="1"/>
  <c r="BE17" i="9"/>
  <c r="U49" i="10"/>
  <c r="T50" i="10"/>
  <c r="U33" i="10"/>
  <c r="T32" i="10"/>
  <c r="T15" i="10"/>
  <c r="S16" i="10"/>
  <c r="T16" i="10" l="1"/>
  <c r="S17" i="10"/>
  <c r="T16" i="8"/>
  <c r="S17" i="8"/>
  <c r="X14" i="10"/>
  <c r="Y14" i="10"/>
  <c r="Z14" i="10" s="1"/>
  <c r="AA14" i="10" s="1"/>
  <c r="W15" i="10"/>
  <c r="U15" i="10"/>
  <c r="BJ17" i="9"/>
  <c r="BD17" i="9"/>
  <c r="BF17" i="9" s="1"/>
  <c r="BG17" i="9" s="1"/>
  <c r="BE18" i="9"/>
  <c r="T31" i="9"/>
  <c r="U32" i="9"/>
  <c r="U15" i="8"/>
  <c r="W15" i="8"/>
  <c r="T16" i="9"/>
  <c r="S17" i="9"/>
  <c r="BJ17" i="8"/>
  <c r="BE18" i="8"/>
  <c r="BD17" i="8"/>
  <c r="BF17" i="8" s="1"/>
  <c r="BG17" i="8" s="1"/>
  <c r="BE18" i="10"/>
  <c r="BD17" i="10"/>
  <c r="BF17" i="10" s="1"/>
  <c r="BG17" i="10" s="1"/>
  <c r="BJ17" i="10"/>
  <c r="U15" i="9"/>
  <c r="W15" i="9"/>
  <c r="Y14" i="9"/>
  <c r="Z14" i="9" s="1"/>
  <c r="AA14" i="9" s="1"/>
  <c r="X14" i="9"/>
  <c r="T51" i="8"/>
  <c r="U50" i="8"/>
  <c r="T31" i="10"/>
  <c r="U32" i="10"/>
  <c r="T31" i="8"/>
  <c r="U32" i="8"/>
  <c r="T51" i="10"/>
  <c r="U50" i="10"/>
  <c r="U50" i="9"/>
  <c r="T51" i="9"/>
  <c r="Y14" i="8"/>
  <c r="Z14" i="8" s="1"/>
  <c r="AA14" i="8" s="1"/>
  <c r="X14" i="8"/>
  <c r="T52" i="10" l="1"/>
  <c r="U52" i="10" s="1"/>
  <c r="U51" i="10"/>
  <c r="X15" i="10"/>
  <c r="Y15" i="10"/>
  <c r="Z15" i="10" s="1"/>
  <c r="AA15" i="10" s="1"/>
  <c r="Y15" i="8"/>
  <c r="Z15" i="8" s="1"/>
  <c r="AA15" i="8" s="1"/>
  <c r="X15" i="8"/>
  <c r="W16" i="8"/>
  <c r="U16" i="8"/>
  <c r="U51" i="9"/>
  <c r="T52" i="9"/>
  <c r="U52" i="9" s="1"/>
  <c r="T52" i="8"/>
  <c r="U52" i="8" s="1"/>
  <c r="U51" i="8"/>
  <c r="BD18" i="8"/>
  <c r="BF18" i="8" s="1"/>
  <c r="BG18" i="8" s="1"/>
  <c r="BE19" i="8"/>
  <c r="BJ18" i="8"/>
  <c r="U16" i="9"/>
  <c r="W16" i="9"/>
  <c r="BE19" i="9"/>
  <c r="BD18" i="9"/>
  <c r="BF18" i="9" s="1"/>
  <c r="BG18" i="9" s="1"/>
  <c r="BJ18" i="9"/>
  <c r="T17" i="8"/>
  <c r="S18" i="8"/>
  <c r="T30" i="10"/>
  <c r="U30" i="10" s="1"/>
  <c r="U31" i="10"/>
  <c r="T30" i="8"/>
  <c r="U30" i="8" s="1"/>
  <c r="U31" i="8"/>
  <c r="BJ18" i="10"/>
  <c r="BD18" i="10"/>
  <c r="BF18" i="10" s="1"/>
  <c r="BG18" i="10" s="1"/>
  <c r="BE19" i="10"/>
  <c r="T17" i="10"/>
  <c r="S18" i="10"/>
  <c r="Y15" i="9"/>
  <c r="Z15" i="9" s="1"/>
  <c r="AA15" i="9" s="1"/>
  <c r="X15" i="9"/>
  <c r="T30" i="9"/>
  <c r="U30" i="9" s="1"/>
  <c r="U31" i="9"/>
  <c r="T17" i="9"/>
  <c r="S18" i="9"/>
  <c r="W16" i="10"/>
  <c r="U16" i="10"/>
  <c r="Y16" i="10" l="1"/>
  <c r="Z16" i="10" s="1"/>
  <c r="AA16" i="10" s="1"/>
  <c r="X16" i="10"/>
  <c r="U17" i="10"/>
  <c r="W17" i="10"/>
  <c r="T18" i="9"/>
  <c r="S19" i="9"/>
  <c r="BJ19" i="9"/>
  <c r="BD19" i="9"/>
  <c r="BF19" i="9" s="1"/>
  <c r="BG19" i="9" s="1"/>
  <c r="BE20" i="9"/>
  <c r="BD19" i="8"/>
  <c r="BF19" i="8" s="1"/>
  <c r="BG19" i="8" s="1"/>
  <c r="BJ19" i="8"/>
  <c r="BE20" i="8"/>
  <c r="BJ19" i="10"/>
  <c r="BE20" i="10"/>
  <c r="BD19" i="10"/>
  <c r="BF19" i="10" s="1"/>
  <c r="BG19" i="10" s="1"/>
  <c r="Y16" i="9"/>
  <c r="Z16" i="9" s="1"/>
  <c r="AA16" i="9" s="1"/>
  <c r="X16" i="9"/>
  <c r="X16" i="8"/>
  <c r="Y16" i="8"/>
  <c r="Z16" i="8" s="1"/>
  <c r="AA16" i="8" s="1"/>
  <c r="W17" i="8"/>
  <c r="U17" i="8"/>
  <c r="W17" i="9"/>
  <c r="U17" i="9"/>
  <c r="T18" i="10"/>
  <c r="S19" i="10"/>
  <c r="T18" i="8"/>
  <c r="S19" i="8"/>
  <c r="Y17" i="9" l="1"/>
  <c r="Z17" i="9" s="1"/>
  <c r="AA17" i="9" s="1"/>
  <c r="X17" i="9"/>
  <c r="W18" i="9"/>
  <c r="U18" i="9"/>
  <c r="T19" i="10"/>
  <c r="S20" i="10"/>
  <c r="BD20" i="8"/>
  <c r="BF20" i="8" s="1"/>
  <c r="BG20" i="8" s="1"/>
  <c r="BJ20" i="8"/>
  <c r="BE21" i="8"/>
  <c r="T19" i="8"/>
  <c r="S20" i="8"/>
  <c r="W18" i="10"/>
  <c r="U18" i="10"/>
  <c r="X17" i="8"/>
  <c r="Y17" i="8"/>
  <c r="Z17" i="8" s="1"/>
  <c r="AA17" i="8" s="1"/>
  <c r="BD20" i="9"/>
  <c r="BF20" i="9" s="1"/>
  <c r="BG20" i="9" s="1"/>
  <c r="BE21" i="9"/>
  <c r="BJ20" i="9"/>
  <c r="W18" i="8"/>
  <c r="U18" i="8"/>
  <c r="BE21" i="10"/>
  <c r="BJ20" i="10"/>
  <c r="BD20" i="10"/>
  <c r="BF20" i="10" s="1"/>
  <c r="BG20" i="10" s="1"/>
  <c r="T19" i="9"/>
  <c r="S20" i="9"/>
  <c r="Y17" i="10"/>
  <c r="Z17" i="10" s="1"/>
  <c r="AA17" i="10" s="1"/>
  <c r="X17" i="10"/>
  <c r="U19" i="9" l="1"/>
  <c r="W19" i="9"/>
  <c r="X18" i="10"/>
  <c r="Y18" i="10"/>
  <c r="Z18" i="10" s="1"/>
  <c r="AA18" i="10" s="1"/>
  <c r="T20" i="10"/>
  <c r="S21" i="10"/>
  <c r="T20" i="8"/>
  <c r="S21" i="8"/>
  <c r="U19" i="10"/>
  <c r="W19" i="10"/>
  <c r="BE22" i="9"/>
  <c r="BJ21" i="9"/>
  <c r="BD21" i="9"/>
  <c r="BF21" i="9" s="1"/>
  <c r="BG21" i="9" s="1"/>
  <c r="U19" i="8"/>
  <c r="W19" i="8"/>
  <c r="BD21" i="10"/>
  <c r="BF21" i="10" s="1"/>
  <c r="BG21" i="10" s="1"/>
  <c r="BJ21" i="10"/>
  <c r="BE22" i="10"/>
  <c r="BE22" i="8"/>
  <c r="BJ21" i="8"/>
  <c r="BD21" i="8"/>
  <c r="BF21" i="8" s="1"/>
  <c r="BG21" i="8" s="1"/>
  <c r="T20" i="9"/>
  <c r="S21" i="9"/>
  <c r="Y18" i="8"/>
  <c r="Z18" i="8" s="1"/>
  <c r="AA18" i="8" s="1"/>
  <c r="X18" i="8"/>
  <c r="X18" i="9"/>
  <c r="Y18" i="9"/>
  <c r="Z18" i="9" s="1"/>
  <c r="AA18" i="9" s="1"/>
  <c r="BE23" i="8" l="1"/>
  <c r="BJ22" i="8"/>
  <c r="BD22" i="8"/>
  <c r="BF22" i="8" s="1"/>
  <c r="BG22" i="8" s="1"/>
  <c r="BJ22" i="9"/>
  <c r="BD22" i="9"/>
  <c r="BF22" i="9" s="1"/>
  <c r="BG22" i="9" s="1"/>
  <c r="BE23" i="9"/>
  <c r="W20" i="8"/>
  <c r="U20" i="8"/>
  <c r="Y19" i="10"/>
  <c r="Z19" i="10" s="1"/>
  <c r="AA19" i="10" s="1"/>
  <c r="X19" i="10"/>
  <c r="T21" i="10"/>
  <c r="S22" i="10"/>
  <c r="Y19" i="9"/>
  <c r="Z19" i="9" s="1"/>
  <c r="AA19" i="9" s="1"/>
  <c r="X19" i="9"/>
  <c r="W20" i="9"/>
  <c r="U20" i="9"/>
  <c r="T21" i="8"/>
  <c r="S22" i="8"/>
  <c r="T21" i="9"/>
  <c r="S22" i="9"/>
  <c r="BE23" i="10"/>
  <c r="BD22" i="10"/>
  <c r="BF22" i="10" s="1"/>
  <c r="BG22" i="10" s="1"/>
  <c r="BJ22" i="10"/>
  <c r="Y19" i="8"/>
  <c r="Z19" i="8" s="1"/>
  <c r="AA19" i="8" s="1"/>
  <c r="X19" i="8"/>
  <c r="W20" i="10"/>
  <c r="U20" i="10"/>
  <c r="T22" i="10" l="1"/>
  <c r="S23" i="10"/>
  <c r="BD23" i="9"/>
  <c r="BF23" i="9" s="1"/>
  <c r="BG23" i="9" s="1"/>
  <c r="BJ23" i="9"/>
  <c r="BE24" i="9"/>
  <c r="T22" i="8"/>
  <c r="S23" i="8"/>
  <c r="X20" i="10"/>
  <c r="Y20" i="10"/>
  <c r="Z20" i="10" s="1"/>
  <c r="AA20" i="10" s="1"/>
  <c r="X20" i="9"/>
  <c r="Y20" i="9"/>
  <c r="Z20" i="9" s="1"/>
  <c r="AA20" i="9" s="1"/>
  <c r="U21" i="10"/>
  <c r="W21" i="10"/>
  <c r="BJ23" i="8"/>
  <c r="BE24" i="8"/>
  <c r="BD23" i="8"/>
  <c r="BF23" i="8" s="1"/>
  <c r="BG23" i="8" s="1"/>
  <c r="T22" i="9"/>
  <c r="S23" i="9"/>
  <c r="BE24" i="10"/>
  <c r="BJ23" i="10"/>
  <c r="BD23" i="10"/>
  <c r="BF23" i="10" s="1"/>
  <c r="BG23" i="10" s="1"/>
  <c r="U21" i="9"/>
  <c r="W21" i="9"/>
  <c r="U21" i="8"/>
  <c r="W21" i="8"/>
  <c r="Y20" i="8"/>
  <c r="Z20" i="8" s="1"/>
  <c r="AA20" i="8" s="1"/>
  <c r="X20" i="8"/>
  <c r="T23" i="8" l="1"/>
  <c r="S24" i="8"/>
  <c r="Y21" i="10"/>
  <c r="Z21" i="10" s="1"/>
  <c r="AA21" i="10" s="1"/>
  <c r="X21" i="10"/>
  <c r="W22" i="8"/>
  <c r="U22" i="8"/>
  <c r="T23" i="10"/>
  <c r="S24" i="10"/>
  <c r="X21" i="8"/>
  <c r="Y21" i="8"/>
  <c r="Z21" i="8" s="1"/>
  <c r="AA21" i="8" s="1"/>
  <c r="Y21" i="9"/>
  <c r="Z21" i="9" s="1"/>
  <c r="AA21" i="9" s="1"/>
  <c r="X21" i="9"/>
  <c r="T23" i="9"/>
  <c r="S24" i="9"/>
  <c r="BJ24" i="8"/>
  <c r="BD24" i="8"/>
  <c r="BF24" i="8" s="1"/>
  <c r="BG24" i="8" s="1"/>
  <c r="BE25" i="8"/>
  <c r="BJ24" i="10"/>
  <c r="BD24" i="10"/>
  <c r="BF24" i="10" s="1"/>
  <c r="BG24" i="10" s="1"/>
  <c r="BE25" i="10"/>
  <c r="U22" i="9"/>
  <c r="W22" i="9"/>
  <c r="BD24" i="9"/>
  <c r="BF24" i="9" s="1"/>
  <c r="BG24" i="9" s="1"/>
  <c r="BE25" i="9"/>
  <c r="BJ24" i="9"/>
  <c r="U22" i="10"/>
  <c r="W22" i="10"/>
  <c r="T24" i="10" l="1"/>
  <c r="S25" i="10"/>
  <c r="W23" i="9"/>
  <c r="U23" i="9"/>
  <c r="W23" i="10"/>
  <c r="U23" i="10"/>
  <c r="BD25" i="9"/>
  <c r="BF25" i="9" s="1"/>
  <c r="BG25" i="9" s="1"/>
  <c r="BJ25" i="9"/>
  <c r="BE26" i="9"/>
  <c r="T24" i="8"/>
  <c r="S25" i="8"/>
  <c r="Y22" i="9"/>
  <c r="Z22" i="9" s="1"/>
  <c r="AA22" i="9" s="1"/>
  <c r="X22" i="9"/>
  <c r="T24" i="9"/>
  <c r="S25" i="9"/>
  <c r="Y22" i="10"/>
  <c r="Z22" i="10" s="1"/>
  <c r="AA22" i="10" s="1"/>
  <c r="X22" i="10"/>
  <c r="BJ25" i="8"/>
  <c r="BE26" i="8"/>
  <c r="BD25" i="8"/>
  <c r="BF25" i="8" s="1"/>
  <c r="BG25" i="8" s="1"/>
  <c r="BJ25" i="10"/>
  <c r="BD25" i="10"/>
  <c r="BF25" i="10" s="1"/>
  <c r="BG25" i="10" s="1"/>
  <c r="BE26" i="10"/>
  <c r="X22" i="8"/>
  <c r="Y22" i="8"/>
  <c r="Z22" i="8" s="1"/>
  <c r="AA22" i="8" s="1"/>
  <c r="W23" i="8"/>
  <c r="U23" i="8"/>
  <c r="BE27" i="8" l="1"/>
  <c r="BD26" i="8"/>
  <c r="BF26" i="8" s="1"/>
  <c r="BG26" i="8" s="1"/>
  <c r="BJ26" i="8"/>
  <c r="T25" i="9"/>
  <c r="S26" i="9"/>
  <c r="T26" i="9" s="1"/>
  <c r="BD26" i="9"/>
  <c r="BF26" i="9" s="1"/>
  <c r="BG26" i="9" s="1"/>
  <c r="BJ26" i="9"/>
  <c r="BE27" i="9"/>
  <c r="X23" i="9"/>
  <c r="Y23" i="9"/>
  <c r="Z23" i="9" s="1"/>
  <c r="AA23" i="9" s="1"/>
  <c r="Y23" i="8"/>
  <c r="Z23" i="8" s="1"/>
  <c r="AA23" i="8" s="1"/>
  <c r="X23" i="8"/>
  <c r="BJ26" i="10"/>
  <c r="BE27" i="10"/>
  <c r="BD26" i="10"/>
  <c r="BF26" i="10" s="1"/>
  <c r="BG26" i="10" s="1"/>
  <c r="W24" i="9"/>
  <c r="U24" i="9"/>
  <c r="T25" i="8"/>
  <c r="S26" i="8"/>
  <c r="T26" i="8" s="1"/>
  <c r="W24" i="10"/>
  <c r="U24" i="10"/>
  <c r="U24" i="8"/>
  <c r="W24" i="8"/>
  <c r="X23" i="10"/>
  <c r="Y23" i="10"/>
  <c r="Z23" i="10" s="1"/>
  <c r="AA23" i="10" s="1"/>
  <c r="T25" i="10"/>
  <c r="S26" i="10"/>
  <c r="T26" i="10" s="1"/>
  <c r="W26" i="10" l="1"/>
  <c r="U26" i="10"/>
  <c r="U25" i="8"/>
  <c r="W25" i="8"/>
  <c r="W26" i="9"/>
  <c r="U26" i="9"/>
  <c r="Y24" i="9"/>
  <c r="Z24" i="9" s="1"/>
  <c r="AA24" i="9" s="1"/>
  <c r="X24" i="9"/>
  <c r="BE28" i="10"/>
  <c r="BD27" i="10"/>
  <c r="BF27" i="10" s="1"/>
  <c r="BG27" i="10" s="1"/>
  <c r="BJ27" i="10"/>
  <c r="W25" i="9"/>
  <c r="U25" i="9"/>
  <c r="BE28" i="8"/>
  <c r="BD27" i="8"/>
  <c r="BF27" i="8" s="1"/>
  <c r="BG27" i="8" s="1"/>
  <c r="BJ27" i="8"/>
  <c r="Y24" i="8"/>
  <c r="Z24" i="8" s="1"/>
  <c r="AA24" i="8" s="1"/>
  <c r="X24" i="8"/>
  <c r="W25" i="10"/>
  <c r="U25" i="10"/>
  <c r="BJ27" i="9"/>
  <c r="BD27" i="9"/>
  <c r="BF27" i="9" s="1"/>
  <c r="BG27" i="9" s="1"/>
  <c r="BE28" i="9"/>
  <c r="Y24" i="10"/>
  <c r="Z24" i="10" s="1"/>
  <c r="AA24" i="10" s="1"/>
  <c r="X24" i="10"/>
  <c r="U26" i="8"/>
  <c r="W26" i="8"/>
  <c r="Y26" i="9" l="1"/>
  <c r="Z26" i="9" s="1"/>
  <c r="AA26" i="9" s="1"/>
  <c r="X26" i="9"/>
  <c r="Y25" i="8"/>
  <c r="Z25" i="8" s="1"/>
  <c r="AA25" i="8" s="1"/>
  <c r="X25" i="8"/>
  <c r="BE29" i="8"/>
  <c r="BJ28" i="8"/>
  <c r="BD28" i="8"/>
  <c r="BF28" i="8" s="1"/>
  <c r="BG28" i="8" s="1"/>
  <c r="Y25" i="10"/>
  <c r="Z25" i="10" s="1"/>
  <c r="AA25" i="10" s="1"/>
  <c r="X25" i="10"/>
  <c r="Y26" i="10"/>
  <c r="Z26" i="10" s="1"/>
  <c r="AA26" i="10" s="1"/>
  <c r="X26" i="10"/>
  <c r="Y25" i="9"/>
  <c r="Z25" i="9" s="1"/>
  <c r="AA25" i="9" s="1"/>
  <c r="X25" i="9"/>
  <c r="Y26" i="8"/>
  <c r="Z26" i="8" s="1"/>
  <c r="AA26" i="8" s="1"/>
  <c r="X26" i="8"/>
  <c r="BD28" i="9"/>
  <c r="BF28" i="9" s="1"/>
  <c r="BG28" i="9" s="1"/>
  <c r="BE29" i="9"/>
  <c r="BJ28" i="9"/>
  <c r="BD28" i="10"/>
  <c r="BF28" i="10" s="1"/>
  <c r="BG28" i="10" s="1"/>
  <c r="BJ28" i="10"/>
  <c r="BE29" i="10"/>
  <c r="BD29" i="9" l="1"/>
  <c r="BF29" i="9" s="1"/>
  <c r="BG29" i="9" s="1"/>
  <c r="BJ29" i="9"/>
  <c r="BE30" i="9"/>
  <c r="Y34" i="10"/>
  <c r="Y35" i="10"/>
  <c r="Y30" i="10"/>
  <c r="Y32" i="10"/>
  <c r="Y31" i="10"/>
  <c r="Y33" i="10"/>
  <c r="Y35" i="9"/>
  <c r="Y33" i="9"/>
  <c r="Y30" i="9"/>
  <c r="Y31" i="9"/>
  <c r="Y32" i="9"/>
  <c r="Y34" i="9"/>
  <c r="BJ29" i="8"/>
  <c r="BD29" i="8"/>
  <c r="BF29" i="8" s="1"/>
  <c r="BG29" i="8" s="1"/>
  <c r="BE30" i="8"/>
  <c r="BJ29" i="10"/>
  <c r="BD29" i="10"/>
  <c r="BF29" i="10" s="1"/>
  <c r="BG29" i="10" s="1"/>
  <c r="BE30" i="10"/>
  <c r="Y35" i="8"/>
  <c r="Y34" i="8"/>
  <c r="Y31" i="8"/>
  <c r="Y33" i="8"/>
  <c r="Y32" i="8"/>
  <c r="Y30" i="8"/>
  <c r="BE31" i="9" l="1"/>
  <c r="BD30" i="9"/>
  <c r="BF30" i="9" s="1"/>
  <c r="BG30" i="9" s="1"/>
  <c r="BJ30" i="9"/>
  <c r="BD30" i="8"/>
  <c r="BF30" i="8" s="1"/>
  <c r="BG30" i="8" s="1"/>
  <c r="BE31" i="8"/>
  <c r="BJ30" i="8"/>
  <c r="BE31" i="10"/>
  <c r="BJ30" i="10"/>
  <c r="BD30" i="10"/>
  <c r="BF30" i="10" s="1"/>
  <c r="BG30" i="10" s="1"/>
  <c r="BE32" i="10" l="1"/>
  <c r="BJ31" i="10"/>
  <c r="BD31" i="10"/>
  <c r="BF31" i="10" s="1"/>
  <c r="BG31" i="10" s="1"/>
  <c r="BE32" i="9"/>
  <c r="BJ31" i="9"/>
  <c r="BD31" i="9"/>
  <c r="BF31" i="9" s="1"/>
  <c r="BG31" i="9" s="1"/>
  <c r="BE32" i="8"/>
  <c r="BD31" i="8"/>
  <c r="BF31" i="8" s="1"/>
  <c r="BG31" i="8" s="1"/>
  <c r="BJ31" i="8"/>
  <c r="BE33" i="9" l="1"/>
  <c r="BD32" i="9"/>
  <c r="BF32" i="9" s="1"/>
  <c r="BG32" i="9" s="1"/>
  <c r="BJ32" i="9"/>
  <c r="BJ32" i="8"/>
  <c r="BD32" i="8"/>
  <c r="BF32" i="8" s="1"/>
  <c r="BG32" i="8" s="1"/>
  <c r="BE33" i="8"/>
  <c r="BJ32" i="10"/>
  <c r="BD32" i="10"/>
  <c r="BF32" i="10" s="1"/>
  <c r="BG32" i="10" s="1"/>
  <c r="BE33" i="10"/>
  <c r="BD33" i="8" l="1"/>
  <c r="BF33" i="8" s="1"/>
  <c r="BG33" i="8" s="1"/>
  <c r="BJ33" i="8"/>
  <c r="BE34" i="8"/>
  <c r="BJ33" i="9"/>
  <c r="BD33" i="9"/>
  <c r="BF33" i="9" s="1"/>
  <c r="BG33" i="9" s="1"/>
  <c r="BE34" i="9"/>
  <c r="BJ33" i="10"/>
  <c r="BE34" i="10"/>
  <c r="BD33" i="10"/>
  <c r="BF33" i="10" s="1"/>
  <c r="BG33" i="10" s="1"/>
  <c r="BJ34" i="9" l="1"/>
  <c r="BE35" i="9"/>
  <c r="BD34" i="9"/>
  <c r="BF34" i="9" s="1"/>
  <c r="BG34" i="9" s="1"/>
  <c r="BE35" i="8"/>
  <c r="BD34" i="8"/>
  <c r="BF34" i="8" s="1"/>
  <c r="BG34" i="8" s="1"/>
  <c r="BJ34" i="8"/>
  <c r="BE35" i="10"/>
  <c r="BD34" i="10"/>
  <c r="BF34" i="10" s="1"/>
  <c r="BG34" i="10" s="1"/>
  <c r="BJ34" i="10"/>
  <c r="BD35" i="8" l="1"/>
  <c r="BF35" i="8" s="1"/>
  <c r="BG35" i="8" s="1"/>
  <c r="BJ35" i="8"/>
  <c r="BE36" i="8"/>
  <c r="BD35" i="10"/>
  <c r="BF35" i="10" s="1"/>
  <c r="BG35" i="10" s="1"/>
  <c r="BJ35" i="10"/>
  <c r="BE36" i="10"/>
  <c r="BD35" i="9"/>
  <c r="BF35" i="9" s="1"/>
  <c r="BG35" i="9" s="1"/>
  <c r="BE36" i="9"/>
  <c r="BJ35" i="9"/>
  <c r="BD36" i="10" l="1"/>
  <c r="BF36" i="10" s="1"/>
  <c r="BG36" i="10" s="1"/>
  <c r="BJ36" i="10"/>
  <c r="BE37" i="10"/>
  <c r="BD36" i="8"/>
  <c r="BF36" i="8" s="1"/>
  <c r="BG36" i="8" s="1"/>
  <c r="BJ36" i="8"/>
  <c r="BE37" i="8"/>
  <c r="BJ36" i="9"/>
  <c r="BD36" i="9"/>
  <c r="BF36" i="9" s="1"/>
  <c r="BG36" i="9" s="1"/>
  <c r="BE37" i="9"/>
  <c r="BE38" i="10" l="1"/>
  <c r="BJ37" i="10"/>
  <c r="BD37" i="10"/>
  <c r="BF37" i="10" s="1"/>
  <c r="BG37" i="10" s="1"/>
  <c r="BE38" i="9"/>
  <c r="BJ37" i="9"/>
  <c r="BD37" i="9"/>
  <c r="BF37" i="9" s="1"/>
  <c r="BG37" i="9" s="1"/>
  <c r="BE38" i="8"/>
  <c r="BJ37" i="8"/>
  <c r="BD37" i="8"/>
  <c r="BF37" i="8" s="1"/>
  <c r="BG37" i="8" s="1"/>
  <c r="BD38" i="9" l="1"/>
  <c r="BF38" i="9" s="1"/>
  <c r="BG38" i="9" s="1"/>
  <c r="BJ38" i="9"/>
  <c r="BE39" i="9"/>
  <c r="BE39" i="8"/>
  <c r="BJ38" i="8"/>
  <c r="BD38" i="8"/>
  <c r="BF38" i="8" s="1"/>
  <c r="BG38" i="8" s="1"/>
  <c r="BD38" i="10"/>
  <c r="BF38" i="10" s="1"/>
  <c r="BG38" i="10" s="1"/>
  <c r="BE39" i="10"/>
  <c r="BJ38" i="10"/>
  <c r="BE40" i="8" l="1"/>
  <c r="BD39" i="8"/>
  <c r="BF39" i="8" s="1"/>
  <c r="BG39" i="8" s="1"/>
  <c r="BJ39" i="8"/>
  <c r="BD39" i="9"/>
  <c r="BF39" i="9" s="1"/>
  <c r="BG39" i="9" s="1"/>
  <c r="BE40" i="9"/>
  <c r="BJ39" i="9"/>
  <c r="BD39" i="10"/>
  <c r="BF39" i="10" s="1"/>
  <c r="BG39" i="10" s="1"/>
  <c r="BJ39" i="10"/>
  <c r="BE40" i="10"/>
  <c r="BE41" i="9" l="1"/>
  <c r="BJ40" i="9"/>
  <c r="BD40" i="9"/>
  <c r="BF40" i="9" s="1"/>
  <c r="BG40" i="9" s="1"/>
  <c r="BE41" i="10"/>
  <c r="BD40" i="10"/>
  <c r="BF40" i="10" s="1"/>
  <c r="BG40" i="10" s="1"/>
  <c r="BJ40" i="10"/>
  <c r="BD40" i="8"/>
  <c r="BF40" i="8" s="1"/>
  <c r="BG40" i="8" s="1"/>
  <c r="BJ40" i="8"/>
  <c r="BE41" i="8"/>
  <c r="BJ41" i="10" l="1"/>
  <c r="BE42" i="10"/>
  <c r="BD41" i="10"/>
  <c r="BF41" i="10" s="1"/>
  <c r="BG41" i="10" s="1"/>
  <c r="BE42" i="8"/>
  <c r="BJ41" i="8"/>
  <c r="BD41" i="8"/>
  <c r="BF41" i="8" s="1"/>
  <c r="BG41" i="8" s="1"/>
  <c r="BE42" i="9"/>
  <c r="BJ41" i="9"/>
  <c r="BD41" i="9"/>
  <c r="BF41" i="9" s="1"/>
  <c r="BG41" i="9" s="1"/>
  <c r="BD42" i="9" l="1"/>
  <c r="BF42" i="9" s="1"/>
  <c r="BG42" i="9" s="1"/>
  <c r="BE43" i="9"/>
  <c r="BJ42" i="9"/>
  <c r="BE43" i="8"/>
  <c r="BJ42" i="8"/>
  <c r="BD42" i="8"/>
  <c r="BF42" i="8" s="1"/>
  <c r="BG42" i="8" s="1"/>
  <c r="BE43" i="10"/>
  <c r="BD42" i="10"/>
  <c r="BF42" i="10" s="1"/>
  <c r="BG42" i="10" s="1"/>
  <c r="BJ42" i="10"/>
  <c r="BD43" i="9" l="1"/>
  <c r="BF43" i="9" s="1"/>
  <c r="BG43" i="9" s="1"/>
  <c r="BJ43" i="9"/>
  <c r="BE44" i="9"/>
  <c r="BD43" i="10"/>
  <c r="BF43" i="10" s="1"/>
  <c r="BG43" i="10" s="1"/>
  <c r="BJ43" i="10"/>
  <c r="BE44" i="10"/>
  <c r="BE44" i="8"/>
  <c r="BD43" i="8"/>
  <c r="BF43" i="8" s="1"/>
  <c r="BG43" i="8" s="1"/>
  <c r="BJ43" i="8"/>
  <c r="BE45" i="10" l="1"/>
  <c r="BJ44" i="10"/>
  <c r="BD44" i="10"/>
  <c r="BF44" i="10" s="1"/>
  <c r="BG44" i="10" s="1"/>
  <c r="BE45" i="9"/>
  <c r="BJ44" i="9"/>
  <c r="BD44" i="9"/>
  <c r="BF44" i="9" s="1"/>
  <c r="BG44" i="9" s="1"/>
  <c r="BD44" i="8"/>
  <c r="BF44" i="8" s="1"/>
  <c r="BG44" i="8" s="1"/>
  <c r="BJ44" i="8"/>
  <c r="BE45" i="8"/>
  <c r="BJ45" i="10" l="1"/>
  <c r="BE46" i="10"/>
  <c r="BD45" i="10"/>
  <c r="BF45" i="10" s="1"/>
  <c r="BG45" i="10" s="1"/>
  <c r="BE46" i="8"/>
  <c r="BJ45" i="8"/>
  <c r="BD45" i="8"/>
  <c r="BF45" i="8" s="1"/>
  <c r="BG45" i="8" s="1"/>
  <c r="BJ45" i="9"/>
  <c r="BE46" i="9"/>
  <c r="BD45" i="9"/>
  <c r="BF45" i="9" s="1"/>
  <c r="BG45" i="9" s="1"/>
  <c r="BJ46" i="10" l="1"/>
  <c r="BD46" i="10"/>
  <c r="BF46" i="10" s="1"/>
  <c r="BG46" i="10" s="1"/>
  <c r="BE47" i="10"/>
  <c r="BD46" i="9"/>
  <c r="BF46" i="9" s="1"/>
  <c r="BG46" i="9" s="1"/>
  <c r="BE47" i="9"/>
  <c r="BJ46" i="9"/>
  <c r="BE47" i="8"/>
  <c r="BJ46" i="8"/>
  <c r="BD46" i="8"/>
  <c r="BF46" i="8" s="1"/>
  <c r="BG46" i="8" s="1"/>
  <c r="BD47" i="9" l="1"/>
  <c r="BF47" i="9" s="1"/>
  <c r="BG47" i="9" s="1"/>
  <c r="BE48" i="9"/>
  <c r="BJ47" i="9"/>
  <c r="BE48" i="8"/>
  <c r="BD47" i="8"/>
  <c r="BF47" i="8" s="1"/>
  <c r="BG47" i="8" s="1"/>
  <c r="BJ47" i="8"/>
  <c r="BJ47" i="10"/>
  <c r="BD47" i="10"/>
  <c r="BF47" i="10" s="1"/>
  <c r="BG47" i="10" s="1"/>
  <c r="BE48" i="10"/>
  <c r="BD48" i="8" l="1"/>
  <c r="BF48" i="8" s="1"/>
  <c r="BG48" i="8" s="1"/>
  <c r="BJ48" i="8"/>
  <c r="BE49" i="8"/>
  <c r="BJ48" i="10"/>
  <c r="BD48" i="10"/>
  <c r="BF48" i="10" s="1"/>
  <c r="BG48" i="10" s="1"/>
  <c r="BE49" i="10"/>
  <c r="BE49" i="9"/>
  <c r="BD48" i="9"/>
  <c r="BF48" i="9" s="1"/>
  <c r="BG48" i="9" s="1"/>
  <c r="BJ48" i="9"/>
  <c r="BD49" i="9" l="1"/>
  <c r="BF49" i="9" s="1"/>
  <c r="BG49" i="9" s="1"/>
  <c r="BJ49" i="9"/>
  <c r="BE50" i="9"/>
  <c r="BD49" i="8"/>
  <c r="BF49" i="8" s="1"/>
  <c r="BG49" i="8" s="1"/>
  <c r="BE50" i="8"/>
  <c r="BJ49" i="8"/>
  <c r="BJ49" i="10"/>
  <c r="BD49" i="10"/>
  <c r="BF49" i="10" s="1"/>
  <c r="BG49" i="10" s="1"/>
  <c r="BE50" i="10"/>
  <c r="BD50" i="10" l="1"/>
  <c r="BF50" i="10" s="1"/>
  <c r="BG50" i="10" s="1"/>
  <c r="BJ50" i="10"/>
  <c r="BE51" i="10"/>
  <c r="BE51" i="8"/>
  <c r="BJ50" i="8"/>
  <c r="BD50" i="8"/>
  <c r="BF50" i="8" s="1"/>
  <c r="BG50" i="8" s="1"/>
  <c r="BE51" i="9"/>
  <c r="BD50" i="9"/>
  <c r="BF50" i="9" s="1"/>
  <c r="BG50" i="9" s="1"/>
  <c r="BJ50" i="9"/>
  <c r="BJ51" i="10" l="1"/>
  <c r="BD51" i="10"/>
  <c r="BF51" i="10" s="1"/>
  <c r="BG51" i="10" s="1"/>
  <c r="BE52" i="10"/>
  <c r="BE52" i="9"/>
  <c r="BJ51" i="9"/>
  <c r="BD51" i="9"/>
  <c r="BF51" i="9" s="1"/>
  <c r="BG51" i="9" s="1"/>
  <c r="BJ51" i="8"/>
  <c r="BD51" i="8"/>
  <c r="BF51" i="8" s="1"/>
  <c r="BG51" i="8" s="1"/>
  <c r="BE52" i="8"/>
  <c r="BJ52" i="10" l="1"/>
  <c r="BD52" i="10"/>
  <c r="BF52" i="10" s="1"/>
  <c r="BG52" i="10" s="1"/>
  <c r="BE53" i="10"/>
  <c r="BE53" i="8"/>
  <c r="BD52" i="8"/>
  <c r="BF52" i="8" s="1"/>
  <c r="BG52" i="8" s="1"/>
  <c r="BJ52" i="8"/>
  <c r="BE53" i="9"/>
  <c r="BJ52" i="9"/>
  <c r="BD52" i="9"/>
  <c r="BF52" i="9" s="1"/>
  <c r="BG52" i="9" s="1"/>
  <c r="BJ53" i="8" l="1"/>
  <c r="BD53" i="8"/>
  <c r="BF53" i="8" s="1"/>
  <c r="BG53" i="8" s="1"/>
  <c r="BH52" i="8" s="1"/>
  <c r="BI52" i="8" s="1"/>
  <c r="BJ53" i="9"/>
  <c r="BD53" i="9"/>
  <c r="BF53" i="9" s="1"/>
  <c r="BG53" i="9" s="1"/>
  <c r="BH53" i="9" s="1"/>
  <c r="BI53" i="9" s="1"/>
  <c r="BJ53" i="10"/>
  <c r="BD53" i="10"/>
  <c r="BF53" i="10" s="1"/>
  <c r="BG53" i="10" s="1"/>
  <c r="BH52" i="10" s="1"/>
  <c r="BI52" i="10" s="1"/>
  <c r="BH50" i="9" l="1"/>
  <c r="BI50" i="9" s="1"/>
  <c r="BH52" i="9"/>
  <c r="BI52" i="9" s="1"/>
  <c r="BH6" i="9"/>
  <c r="BI6" i="9" s="1"/>
  <c r="BH7" i="9"/>
  <c r="BI7" i="9" s="1"/>
  <c r="BH5" i="9"/>
  <c r="BI5" i="9" s="1"/>
  <c r="BH4" i="9"/>
  <c r="BI4" i="9" s="1"/>
  <c r="BH8" i="9"/>
  <c r="BI8" i="9" s="1"/>
  <c r="BH9" i="9"/>
  <c r="BI9" i="9" s="1"/>
  <c r="BH12" i="9"/>
  <c r="BI12" i="9" s="1"/>
  <c r="BH10" i="9"/>
  <c r="BI10" i="9" s="1"/>
  <c r="BH11" i="9"/>
  <c r="BI11" i="9" s="1"/>
  <c r="BH13" i="9"/>
  <c r="BI13" i="9" s="1"/>
  <c r="BH14" i="9"/>
  <c r="BI14" i="9" s="1"/>
  <c r="BH17" i="9"/>
  <c r="BI17" i="9" s="1"/>
  <c r="BH16" i="9"/>
  <c r="BI16" i="9" s="1"/>
  <c r="BH15" i="9"/>
  <c r="BI15" i="9" s="1"/>
  <c r="BH18" i="9"/>
  <c r="BI18" i="9" s="1"/>
  <c r="BH19" i="9"/>
  <c r="BI19" i="9" s="1"/>
  <c r="BH23" i="9"/>
  <c r="BI23" i="9" s="1"/>
  <c r="BH20" i="9"/>
  <c r="BI20" i="9" s="1"/>
  <c r="BH22" i="9"/>
  <c r="BI22" i="9" s="1"/>
  <c r="BH21" i="9"/>
  <c r="BI21" i="9" s="1"/>
  <c r="BH24" i="9"/>
  <c r="BI24" i="9" s="1"/>
  <c r="BH25" i="9"/>
  <c r="BI25" i="9" s="1"/>
  <c r="BH27" i="9"/>
  <c r="BI27" i="9" s="1"/>
  <c r="BH28" i="9"/>
  <c r="BI28" i="9" s="1"/>
  <c r="BH30" i="9"/>
  <c r="BI30" i="9" s="1"/>
  <c r="BH26" i="9"/>
  <c r="BI26" i="9" s="1"/>
  <c r="BH31" i="9"/>
  <c r="BI31" i="9" s="1"/>
  <c r="BH29" i="9"/>
  <c r="BI29" i="9" s="1"/>
  <c r="BH32" i="9"/>
  <c r="BI32" i="9" s="1"/>
  <c r="BH34" i="9"/>
  <c r="BI34" i="9" s="1"/>
  <c r="BH33" i="9"/>
  <c r="BI33" i="9" s="1"/>
  <c r="BH35" i="9"/>
  <c r="BI35" i="9" s="1"/>
  <c r="BH38" i="9"/>
  <c r="BI38" i="9" s="1"/>
  <c r="BH36" i="9"/>
  <c r="BI36" i="9" s="1"/>
  <c r="BH37" i="9"/>
  <c r="BI37" i="9" s="1"/>
  <c r="BH39" i="9"/>
  <c r="BI39" i="9" s="1"/>
  <c r="BH40" i="9"/>
  <c r="BI40" i="9" s="1"/>
  <c r="BH42" i="9"/>
  <c r="BI42" i="9" s="1"/>
  <c r="BH41" i="9"/>
  <c r="BI41" i="9" s="1"/>
  <c r="BH43" i="9"/>
  <c r="BI43" i="9" s="1"/>
  <c r="BH46" i="9"/>
  <c r="BI46" i="9" s="1"/>
  <c r="BH45" i="9"/>
  <c r="BI45" i="9" s="1"/>
  <c r="BH44" i="9"/>
  <c r="BI44" i="9" s="1"/>
  <c r="BH47" i="9"/>
  <c r="BI47" i="9" s="1"/>
  <c r="BH49" i="9"/>
  <c r="BI49" i="9" s="1"/>
  <c r="BH48" i="9"/>
  <c r="BI48" i="9" s="1"/>
  <c r="BH50" i="10"/>
  <c r="BI50" i="10" s="1"/>
  <c r="BH53" i="8"/>
  <c r="BI53" i="8" s="1"/>
  <c r="BH6" i="10"/>
  <c r="BI6" i="10" s="1"/>
  <c r="BH8" i="10"/>
  <c r="BI8" i="10" s="1"/>
  <c r="BH7" i="10"/>
  <c r="BI7" i="10" s="1"/>
  <c r="BH5" i="10"/>
  <c r="BI5" i="10" s="1"/>
  <c r="BH4" i="10"/>
  <c r="BI4" i="10" s="1"/>
  <c r="BH10" i="10"/>
  <c r="BI10" i="10" s="1"/>
  <c r="BH11" i="10"/>
  <c r="BI11" i="10" s="1"/>
  <c r="BH9" i="10"/>
  <c r="BI9" i="10" s="1"/>
  <c r="BH12" i="10"/>
  <c r="BI12" i="10" s="1"/>
  <c r="BH14" i="10"/>
  <c r="BI14" i="10" s="1"/>
  <c r="BH15" i="10"/>
  <c r="BI15" i="10" s="1"/>
  <c r="BH13" i="10"/>
  <c r="BI13" i="10" s="1"/>
  <c r="BH16" i="10"/>
  <c r="BI16" i="10" s="1"/>
  <c r="BH19" i="10"/>
  <c r="BI19" i="10" s="1"/>
  <c r="BH18" i="10"/>
  <c r="BI18" i="10" s="1"/>
  <c r="BH17" i="10"/>
  <c r="BI17" i="10" s="1"/>
  <c r="BH20" i="10"/>
  <c r="BI20" i="10" s="1"/>
  <c r="BH22" i="10"/>
  <c r="BI22" i="10" s="1"/>
  <c r="BH21" i="10"/>
  <c r="BI21" i="10" s="1"/>
  <c r="BH23" i="10"/>
  <c r="BI23" i="10" s="1"/>
  <c r="BH24" i="10"/>
  <c r="BI24" i="10" s="1"/>
  <c r="BH25" i="10"/>
  <c r="BI25" i="10" s="1"/>
  <c r="BH26" i="10"/>
  <c r="BI26" i="10" s="1"/>
  <c r="BH27" i="10"/>
  <c r="BI27" i="10" s="1"/>
  <c r="BH28" i="10"/>
  <c r="BI28" i="10" s="1"/>
  <c r="BH29" i="10"/>
  <c r="BI29" i="10" s="1"/>
  <c r="BH30" i="10"/>
  <c r="BI30" i="10" s="1"/>
  <c r="BH31" i="10"/>
  <c r="BI31" i="10" s="1"/>
  <c r="BH32" i="10"/>
  <c r="BI32" i="10" s="1"/>
  <c r="BH35" i="10"/>
  <c r="BI35" i="10" s="1"/>
  <c r="BH33" i="10"/>
  <c r="BI33" i="10" s="1"/>
  <c r="BH37" i="10"/>
  <c r="BI37" i="10" s="1"/>
  <c r="BH34" i="10"/>
  <c r="BI34" i="10" s="1"/>
  <c r="BH38" i="10"/>
  <c r="BI38" i="10" s="1"/>
  <c r="BH36" i="10"/>
  <c r="BI36" i="10" s="1"/>
  <c r="BH39" i="10"/>
  <c r="BI39" i="10" s="1"/>
  <c r="BH41" i="10"/>
  <c r="BI41" i="10" s="1"/>
  <c r="BH42" i="10"/>
  <c r="BI42" i="10" s="1"/>
  <c r="BH44" i="10"/>
  <c r="BI44" i="10" s="1"/>
  <c r="BH40" i="10"/>
  <c r="BI40" i="10" s="1"/>
  <c r="BH43" i="10"/>
  <c r="BI43" i="10" s="1"/>
  <c r="BH45" i="10"/>
  <c r="BI45" i="10" s="1"/>
  <c r="BH46" i="10"/>
  <c r="BI46" i="10" s="1"/>
  <c r="BH47" i="10"/>
  <c r="BI47" i="10" s="1"/>
  <c r="BH48" i="10"/>
  <c r="BI48" i="10" s="1"/>
  <c r="BH49" i="10"/>
  <c r="BI49" i="10" s="1"/>
  <c r="BH53" i="10"/>
  <c r="BI53" i="10" s="1"/>
  <c r="BH4" i="8"/>
  <c r="BI4" i="8" s="1"/>
  <c r="BH10" i="8"/>
  <c r="BI10" i="8" s="1"/>
  <c r="BH8" i="8"/>
  <c r="BI8" i="8" s="1"/>
  <c r="BH7" i="8"/>
  <c r="BI7" i="8" s="1"/>
  <c r="BH11" i="8"/>
  <c r="BI11" i="8" s="1"/>
  <c r="BH6" i="8"/>
  <c r="BI6" i="8" s="1"/>
  <c r="BH5" i="8"/>
  <c r="BI5" i="8" s="1"/>
  <c r="BH9" i="8"/>
  <c r="BI9" i="8" s="1"/>
  <c r="BH12" i="8"/>
  <c r="BI12" i="8" s="1"/>
  <c r="BH13" i="8"/>
  <c r="BI13" i="8" s="1"/>
  <c r="BH14" i="8"/>
  <c r="BI14" i="8" s="1"/>
  <c r="BH17" i="8"/>
  <c r="BI17" i="8" s="1"/>
  <c r="BH15" i="8"/>
  <c r="BI15" i="8" s="1"/>
  <c r="BH16" i="8"/>
  <c r="BI16" i="8" s="1"/>
  <c r="BH18" i="8"/>
  <c r="BI18" i="8" s="1"/>
  <c r="BH22" i="8"/>
  <c r="BI22" i="8" s="1"/>
  <c r="BH19" i="8"/>
  <c r="BI19" i="8" s="1"/>
  <c r="BH21" i="8"/>
  <c r="BI21" i="8" s="1"/>
  <c r="BH20" i="8"/>
  <c r="BI20" i="8" s="1"/>
  <c r="BH23" i="8"/>
  <c r="BI23" i="8" s="1"/>
  <c r="BH24" i="8"/>
  <c r="BI24" i="8" s="1"/>
  <c r="BH26" i="8"/>
  <c r="BI26" i="8" s="1"/>
  <c r="BH25" i="8"/>
  <c r="BI25" i="8" s="1"/>
  <c r="BH27" i="8"/>
  <c r="BI27" i="8" s="1"/>
  <c r="BH29" i="8"/>
  <c r="BI29" i="8" s="1"/>
  <c r="BH28" i="8"/>
  <c r="BI28" i="8" s="1"/>
  <c r="BH30" i="8"/>
  <c r="BI30" i="8" s="1"/>
  <c r="BH31" i="8"/>
  <c r="BI31" i="8" s="1"/>
  <c r="BH32" i="8"/>
  <c r="BI32" i="8" s="1"/>
  <c r="BH33" i="8"/>
  <c r="BI33" i="8" s="1"/>
  <c r="BH34" i="8"/>
  <c r="BI34" i="8" s="1"/>
  <c r="BH37" i="8"/>
  <c r="BI37" i="8" s="1"/>
  <c r="BH38" i="8"/>
  <c r="BI38" i="8" s="1"/>
  <c r="BH35" i="8"/>
  <c r="BI35" i="8" s="1"/>
  <c r="BH36" i="8"/>
  <c r="BI36" i="8" s="1"/>
  <c r="BH39" i="8"/>
  <c r="BI39" i="8" s="1"/>
  <c r="BH40" i="8"/>
  <c r="BI40" i="8" s="1"/>
  <c r="BH41" i="8"/>
  <c r="BI41" i="8" s="1"/>
  <c r="BH42" i="8"/>
  <c r="BI42" i="8" s="1"/>
  <c r="BH43" i="8"/>
  <c r="BI43" i="8" s="1"/>
  <c r="BH45" i="8"/>
  <c r="BI45" i="8" s="1"/>
  <c r="BH46" i="8"/>
  <c r="BI46" i="8" s="1"/>
  <c r="BH44" i="8"/>
  <c r="BI44" i="8" s="1"/>
  <c r="BH47" i="8"/>
  <c r="BI47" i="8" s="1"/>
  <c r="BH50" i="8"/>
  <c r="BI50" i="8" s="1"/>
  <c r="BH51" i="8"/>
  <c r="BI51" i="8" s="1"/>
  <c r="BH49" i="8"/>
  <c r="BI49" i="8" s="1"/>
  <c r="BH48" i="8"/>
  <c r="BI48" i="8" s="1"/>
  <c r="BH51" i="10"/>
  <c r="BI51" i="10" s="1"/>
  <c r="BH51" i="9"/>
  <c r="BI51" i="9" s="1"/>
  <c r="BM9" i="9" l="1"/>
  <c r="BM10" i="9" s="1"/>
  <c r="BM11" i="9" s="1"/>
  <c r="BM9" i="8"/>
  <c r="BM10" i="8" s="1"/>
  <c r="BM11" i="8" s="1"/>
  <c r="BM9" i="10"/>
  <c r="BM10" i="10" s="1"/>
  <c r="BM11" i="10" s="1"/>
  <c r="BM17" i="10" l="1"/>
  <c r="BM15" i="10"/>
  <c r="BM14" i="10"/>
  <c r="BM16" i="10"/>
  <c r="BM16" i="8"/>
  <c r="BM15" i="8"/>
  <c r="BM17" i="8"/>
  <c r="BM14" i="8"/>
  <c r="BM19" i="8" s="1"/>
  <c r="C97" i="4" s="1"/>
  <c r="BM16" i="9"/>
  <c r="BM17" i="9"/>
  <c r="BM15" i="9"/>
  <c r="BM14" i="9"/>
  <c r="BM19" i="9" s="1"/>
  <c r="C128" i="4" s="1"/>
  <c r="BM19" i="10" l="1"/>
  <c r="C160" i="4" s="1"/>
</calcChain>
</file>

<file path=xl/comments1.xml><?xml version="1.0" encoding="utf-8"?>
<comments xmlns="http://schemas.openxmlformats.org/spreadsheetml/2006/main">
  <authors>
    <author>Englisch Marcel</author>
  </authors>
  <commentList>
    <comment ref="C97" authorId="0" shapeId="0">
      <text>
        <r>
          <rPr>
            <b/>
            <sz val="9"/>
            <color indexed="81"/>
            <rFont val="Segoe UI"/>
            <family val="2"/>
          </rPr>
          <t>Englisch Marcel:</t>
        </r>
        <r>
          <rPr>
            <sz val="9"/>
            <color indexed="81"/>
            <rFont val="Segoe UI"/>
            <family val="2"/>
          </rPr>
          <t xml:space="preserve">
Die Normalverteilung wird berechnet und im Warscheinlichkeitsnetz Grapghisch dargestellt. Sind die Werte entlang der Geraden angesiedelt sind sie Normalverteilt</t>
        </r>
      </text>
    </comment>
  </commentList>
</comments>
</file>

<file path=xl/sharedStrings.xml><?xml version="1.0" encoding="utf-8"?>
<sst xmlns="http://schemas.openxmlformats.org/spreadsheetml/2006/main" count="2904" uniqueCount="862">
  <si>
    <t>[n]</t>
  </si>
  <si>
    <t>[%]</t>
  </si>
  <si>
    <t>[]</t>
  </si>
  <si>
    <r>
      <t>C</t>
    </r>
    <r>
      <rPr>
        <b/>
        <vertAlign val="subscript"/>
        <sz val="10"/>
        <rFont val="Arial"/>
        <family val="2"/>
      </rPr>
      <t>m</t>
    </r>
  </si>
  <si>
    <r>
      <t>C</t>
    </r>
    <r>
      <rPr>
        <b/>
        <vertAlign val="subscript"/>
        <sz val="10"/>
        <rFont val="Arial"/>
        <family val="2"/>
      </rPr>
      <t>mk</t>
    </r>
  </si>
  <si>
    <r>
      <t>C</t>
    </r>
    <r>
      <rPr>
        <b/>
        <vertAlign val="subscript"/>
        <sz val="10"/>
        <color theme="0"/>
        <rFont val="Arial"/>
        <family val="2"/>
      </rPr>
      <t>mu</t>
    </r>
  </si>
  <si>
    <r>
      <t>C</t>
    </r>
    <r>
      <rPr>
        <b/>
        <vertAlign val="subscript"/>
        <sz val="10"/>
        <color theme="0"/>
        <rFont val="Arial"/>
        <family val="2"/>
      </rPr>
      <t>mo</t>
    </r>
  </si>
  <si>
    <r>
      <t>C</t>
    </r>
    <r>
      <rPr>
        <b/>
        <vertAlign val="subscript"/>
        <sz val="10"/>
        <color theme="0"/>
        <rFont val="Arial"/>
        <family val="2"/>
      </rPr>
      <t>m</t>
    </r>
  </si>
  <si>
    <r>
      <t>C</t>
    </r>
    <r>
      <rPr>
        <b/>
        <vertAlign val="subscript"/>
        <sz val="10"/>
        <color theme="0"/>
        <rFont val="Arial"/>
        <family val="2"/>
      </rPr>
      <t>mk</t>
    </r>
  </si>
  <si>
    <t>Minimum:</t>
  </si>
  <si>
    <t>Maximum:</t>
  </si>
  <si>
    <r>
      <t>p</t>
    </r>
    <r>
      <rPr>
        <b/>
        <vertAlign val="subscript"/>
        <sz val="10"/>
        <color theme="0"/>
        <rFont val="Arial"/>
        <family val="2"/>
      </rPr>
      <t>UGW</t>
    </r>
  </si>
  <si>
    <r>
      <t>p</t>
    </r>
    <r>
      <rPr>
        <b/>
        <vertAlign val="subscript"/>
        <sz val="10"/>
        <color theme="0"/>
        <rFont val="Arial"/>
        <family val="2"/>
      </rPr>
      <t>OGW</t>
    </r>
  </si>
  <si>
    <t>p</t>
  </si>
  <si>
    <t>Komentar zu Bildern frei einfügen, unterhalb der Bilder, das hier löschen !!!!!!</t>
  </si>
  <si>
    <t>Wiegeschussprogramm der Waage starten.
Hier wird jeweils ein Dosierschuss über der Waage abgegeben, dieser richtet sich nach den eingestellten werden der Dosierzeit. 
Es werden die einzelnen gewichte erfasst. Dies wird für Harz, Härter , das Gemisch und/oder alle Systeme durchgeführt.</t>
  </si>
  <si>
    <t>V1.7.7.3</t>
  </si>
  <si>
    <t>HM</t>
  </si>
  <si>
    <t>Kartusche und Pufffer wurden aufgesplittet
MPS Eingabefeld zur Ermittlung des Systemdrucks wurde hinzugefügt
Dropwdownmenü Auswahl 25 oder 50 Schuss wurde hinzugefügt</t>
  </si>
  <si>
    <t>i</t>
  </si>
  <si>
    <t>xi</t>
  </si>
  <si>
    <t>i1</t>
  </si>
  <si>
    <t>Stichprobe chronologisch</t>
  </si>
  <si>
    <t>Test auf Normalverteilung (Anderson Darling)</t>
  </si>
  <si>
    <t>Anzahl Klassen Histogramm</t>
  </si>
  <si>
    <t>Beobachteter Überschr</t>
  </si>
  <si>
    <t>Nummer</t>
  </si>
  <si>
    <t>Untere</t>
  </si>
  <si>
    <t>Obere</t>
  </si>
  <si>
    <t>Absolute</t>
  </si>
  <si>
    <t>Relative</t>
  </si>
  <si>
    <t>Häufig-</t>
  </si>
  <si>
    <t>Zähler</t>
  </si>
  <si>
    <t>X Wert</t>
  </si>
  <si>
    <t>Y Wert</t>
  </si>
  <si>
    <t>OGW</t>
  </si>
  <si>
    <t>UGW</t>
  </si>
  <si>
    <t>PUGW</t>
  </si>
  <si>
    <t>POGW</t>
  </si>
  <si>
    <t>u</t>
  </si>
  <si>
    <t>x-quer+u∙s</t>
  </si>
  <si>
    <t>Helfer</t>
  </si>
  <si>
    <t>Fehlerindikator</t>
  </si>
  <si>
    <t>xi sortiert</t>
  </si>
  <si>
    <t>BG</t>
  </si>
  <si>
    <t>S</t>
  </si>
  <si>
    <t>z</t>
  </si>
  <si>
    <t>Wert</t>
  </si>
  <si>
    <t>Datum:</t>
  </si>
  <si>
    <t>der</t>
  </si>
  <si>
    <t>Klassen-</t>
  </si>
  <si>
    <t>Summen-</t>
  </si>
  <si>
    <t>keits-</t>
  </si>
  <si>
    <t>Merkmal:</t>
  </si>
  <si>
    <t>Klasse</t>
  </si>
  <si>
    <t>grenze</t>
  </si>
  <si>
    <t>mitte</t>
  </si>
  <si>
    <t>breite</t>
  </si>
  <si>
    <t>häufigkeit</t>
  </si>
  <si>
    <t>Häufigkeit</t>
  </si>
  <si>
    <t>dichte</t>
  </si>
  <si>
    <t>Maßeinheit:</t>
  </si>
  <si>
    <t>j</t>
  </si>
  <si>
    <r>
      <t>UKG</t>
    </r>
    <r>
      <rPr>
        <vertAlign val="subscript"/>
        <sz val="10"/>
        <rFont val="Calibri"/>
        <family val="2"/>
      </rPr>
      <t>j</t>
    </r>
  </si>
  <si>
    <r>
      <t>OKG</t>
    </r>
    <r>
      <rPr>
        <vertAlign val="subscript"/>
        <sz val="10"/>
        <rFont val="Calibri"/>
        <family val="2"/>
      </rPr>
      <t>j</t>
    </r>
  </si>
  <si>
    <r>
      <t>x</t>
    </r>
    <r>
      <rPr>
        <vertAlign val="subscript"/>
        <sz val="10"/>
        <rFont val="Calibri"/>
        <family val="2"/>
      </rPr>
      <t>j</t>
    </r>
    <r>
      <rPr>
        <sz val="10"/>
        <rFont val="Calibri"/>
        <family val="2"/>
      </rPr>
      <t>´</t>
    </r>
  </si>
  <si>
    <r>
      <t>w</t>
    </r>
    <r>
      <rPr>
        <vertAlign val="subscript"/>
        <sz val="10"/>
        <rFont val="Calibri"/>
        <family val="2"/>
      </rPr>
      <t>j</t>
    </r>
  </si>
  <si>
    <r>
      <t>G(OKG</t>
    </r>
    <r>
      <rPr>
        <vertAlign val="subscript"/>
        <sz val="10"/>
        <rFont val="Calibri"/>
        <family val="2"/>
      </rPr>
      <t>j</t>
    </r>
    <r>
      <rPr>
        <sz val="10"/>
        <rFont val="Calibri"/>
        <family val="2"/>
      </rPr>
      <t>)</t>
    </r>
  </si>
  <si>
    <r>
      <t>H(OKG</t>
    </r>
    <r>
      <rPr>
        <vertAlign val="subscript"/>
        <sz val="10"/>
        <rFont val="Calibri"/>
        <family val="2"/>
      </rPr>
      <t>j</t>
    </r>
    <r>
      <rPr>
        <sz val="10"/>
        <rFont val="Calibri"/>
        <family val="2"/>
      </rPr>
      <t>)</t>
    </r>
  </si>
  <si>
    <r>
      <t>n</t>
    </r>
    <r>
      <rPr>
        <vertAlign val="subscript"/>
        <sz val="10"/>
        <rFont val="Calibri"/>
        <family val="2"/>
      </rPr>
      <t>j</t>
    </r>
  </si>
  <si>
    <r>
      <t>h</t>
    </r>
    <r>
      <rPr>
        <vertAlign val="subscript"/>
        <sz val="10"/>
        <rFont val="Calibri"/>
        <family val="2"/>
      </rPr>
      <t>j</t>
    </r>
  </si>
  <si>
    <t>h(x)</t>
  </si>
  <si>
    <r>
      <t>Sollwert m</t>
    </r>
    <r>
      <rPr>
        <vertAlign val="subscript"/>
        <sz val="10"/>
        <rFont val="Calibri"/>
        <family val="2"/>
      </rPr>
      <t>soll</t>
    </r>
    <r>
      <rPr>
        <sz val="10"/>
        <rFont val="Calibri"/>
        <family val="2"/>
      </rPr>
      <t xml:space="preserve"> =</t>
    </r>
  </si>
  <si>
    <t>Summe S</t>
  </si>
  <si>
    <t>AD</t>
  </si>
  <si>
    <t>Umfang der Stichprobe</t>
  </si>
  <si>
    <t>AD*</t>
  </si>
  <si>
    <t>Standardabweichung s</t>
  </si>
  <si>
    <t>p1</t>
  </si>
  <si>
    <t>Fähigkeitskennwerte</t>
  </si>
  <si>
    <t>p2</t>
  </si>
  <si>
    <t>Cmu</t>
  </si>
  <si>
    <t>p3</t>
  </si>
  <si>
    <t>Cmo</t>
  </si>
  <si>
    <t>Mittelwert</t>
  </si>
  <si>
    <t>p4</t>
  </si>
  <si>
    <t>Cm</t>
  </si>
  <si>
    <t>Cmk</t>
  </si>
  <si>
    <t>p Wert</t>
  </si>
  <si>
    <t>Sollwert</t>
  </si>
  <si>
    <t>Median z</t>
  </si>
  <si>
    <t>Spannweite R</t>
  </si>
  <si>
    <t>Minimum</t>
  </si>
  <si>
    <t>Maximum</t>
  </si>
  <si>
    <t>Berechnete Leistung in ppm</t>
  </si>
  <si>
    <r>
      <t>Überschreitungsanteil p</t>
    </r>
    <r>
      <rPr>
        <vertAlign val="subscript"/>
        <sz val="10"/>
        <rFont val="Calibri"/>
        <family val="2"/>
      </rPr>
      <t>UGW</t>
    </r>
  </si>
  <si>
    <r>
      <t>Überschreitungsanteil p</t>
    </r>
    <r>
      <rPr>
        <vertAlign val="subscript"/>
        <sz val="10"/>
        <rFont val="Calibri"/>
        <family val="2"/>
      </rPr>
      <t>OGW</t>
    </r>
  </si>
  <si>
    <t>Überschreitungsanteil p</t>
  </si>
  <si>
    <t>Histogramm Normalverteilung</t>
  </si>
  <si>
    <t>Beobachtete Leistung in ppm</t>
  </si>
  <si>
    <t>SUMME</t>
  </si>
  <si>
    <t xml:space="preserve">Hallo </t>
  </si>
  <si>
    <t>Sprache:</t>
  </si>
  <si>
    <t>Aufbereitung:</t>
  </si>
  <si>
    <t>System:</t>
  </si>
  <si>
    <t>Deutsch</t>
  </si>
  <si>
    <t>Englisch</t>
  </si>
  <si>
    <t>Französisch</t>
  </si>
  <si>
    <t>Zelle</t>
  </si>
  <si>
    <t>Allgemein</t>
  </si>
  <si>
    <t>Franz</t>
  </si>
  <si>
    <t>B8</t>
  </si>
  <si>
    <t>1 Komponente</t>
  </si>
  <si>
    <t>1 component</t>
  </si>
  <si>
    <t>mono-composant</t>
  </si>
  <si>
    <t>1 Komponente  2 Systeme</t>
  </si>
  <si>
    <t>1 component double system</t>
  </si>
  <si>
    <t>double mono-composant</t>
  </si>
  <si>
    <t>2 Komponenten statisch</t>
  </si>
  <si>
    <t>2 component static</t>
  </si>
  <si>
    <t>bi-composant statique</t>
  </si>
  <si>
    <t>2 Komponenten dynamisch</t>
  </si>
  <si>
    <t>2 component dynamic</t>
  </si>
  <si>
    <t>bi-composant dynamique</t>
  </si>
  <si>
    <t>D8</t>
  </si>
  <si>
    <t>PPS</t>
  </si>
  <si>
    <t>MPS</t>
  </si>
  <si>
    <t>Kartusche</t>
  </si>
  <si>
    <t>Cartrige</t>
  </si>
  <si>
    <t>Cartouche</t>
  </si>
  <si>
    <t>Behälter</t>
  </si>
  <si>
    <t>Vessel</t>
  </si>
  <si>
    <t>Réservoir</t>
  </si>
  <si>
    <t>Puffer</t>
  </si>
  <si>
    <t>Buffer</t>
  </si>
  <si>
    <t xml:space="preserve">Übertrag </t>
  </si>
  <si>
    <t>Â1</t>
  </si>
  <si>
    <t>MFU / Einstelldaten</t>
  </si>
  <si>
    <t>MFU / Settings</t>
  </si>
  <si>
    <t>Analyse de Capabilité Machine (ACM)</t>
  </si>
  <si>
    <t>A4</t>
  </si>
  <si>
    <t>Kunde:</t>
  </si>
  <si>
    <t>Customer:</t>
  </si>
  <si>
    <t>Client:</t>
  </si>
  <si>
    <t>A5</t>
  </si>
  <si>
    <t>Seriennummer:</t>
  </si>
  <si>
    <t>Serial number:</t>
  </si>
  <si>
    <t>No. De série:</t>
  </si>
  <si>
    <t>A6</t>
  </si>
  <si>
    <t>Projektleiter:</t>
  </si>
  <si>
    <t>Project engineer:</t>
  </si>
  <si>
    <t>Chef de projet:</t>
  </si>
  <si>
    <t>A7</t>
  </si>
  <si>
    <t>Softwareversion:</t>
  </si>
  <si>
    <t>Software version:</t>
  </si>
  <si>
    <t>Vérsion logiciel:</t>
  </si>
  <si>
    <t>A8</t>
  </si>
  <si>
    <t>Dosiersystem:</t>
  </si>
  <si>
    <t>Dispensing system:</t>
  </si>
  <si>
    <t>Système de dosage:</t>
  </si>
  <si>
    <t>A10</t>
  </si>
  <si>
    <t>Mischungsverhältnis:</t>
  </si>
  <si>
    <t>Mixing ratio:</t>
  </si>
  <si>
    <t>Ratio de mélange:</t>
  </si>
  <si>
    <t>A11</t>
  </si>
  <si>
    <t>Dosierleistung:</t>
  </si>
  <si>
    <t>Dispensing rate:</t>
  </si>
  <si>
    <t>Vitesse de dosage:</t>
  </si>
  <si>
    <t>A12</t>
  </si>
  <si>
    <t>Dosiergewicht:</t>
  </si>
  <si>
    <t>Dispensing weight:</t>
  </si>
  <si>
    <t>Temps de pesage:</t>
  </si>
  <si>
    <t>A13</t>
  </si>
  <si>
    <t>Topfzeit Datenblatt:</t>
  </si>
  <si>
    <t>Potlife (data sheet):</t>
  </si>
  <si>
    <t>Potlife fiche technique:</t>
  </si>
  <si>
    <t>A14</t>
  </si>
  <si>
    <t>Topfzeit Anlage:</t>
  </si>
  <si>
    <t>Potlife (machine):</t>
  </si>
  <si>
    <t>Potlife système:</t>
  </si>
  <si>
    <t>A15</t>
  </si>
  <si>
    <t>Einwaage über Mischkopf</t>
  </si>
  <si>
    <t>Weighing by mixing head</t>
  </si>
  <si>
    <t>Pesage par la tête de mélange</t>
  </si>
  <si>
    <t>C15</t>
  </si>
  <si>
    <t xml:space="preserve">Ventil </t>
  </si>
  <si>
    <t>by valves</t>
  </si>
  <si>
    <t>Vanne</t>
  </si>
  <si>
    <t>A17</t>
  </si>
  <si>
    <t>Sollwert:</t>
  </si>
  <si>
    <t>Nominal value:</t>
  </si>
  <si>
    <t>Valeur de consigne:</t>
  </si>
  <si>
    <t>A18</t>
  </si>
  <si>
    <t>Toleranz:</t>
  </si>
  <si>
    <t>Tolerance:</t>
  </si>
  <si>
    <t>Tolérance:</t>
  </si>
  <si>
    <t>A19</t>
  </si>
  <si>
    <t>Oberer Grenzwert:</t>
  </si>
  <si>
    <t>Upper limit:</t>
  </si>
  <si>
    <t>Valeur limite max.:</t>
  </si>
  <si>
    <t>A20</t>
  </si>
  <si>
    <t>Unterer Grenzwert:</t>
  </si>
  <si>
    <t>Lower limit:</t>
  </si>
  <si>
    <t>Valeur limite min.:</t>
  </si>
  <si>
    <t>A21</t>
  </si>
  <si>
    <t>Anzahl Meßwerte:</t>
  </si>
  <si>
    <t>Number of shots:</t>
  </si>
  <si>
    <t>Nombre de pesées</t>
  </si>
  <si>
    <t>A22</t>
  </si>
  <si>
    <t>Mittelwert:</t>
  </si>
  <si>
    <t>Average value:</t>
  </si>
  <si>
    <t>Valeur moyenne:</t>
  </si>
  <si>
    <t>A23</t>
  </si>
  <si>
    <t>Standardabweichung:</t>
  </si>
  <si>
    <t>Standard deviation:</t>
  </si>
  <si>
    <t>écart-type</t>
  </si>
  <si>
    <t>A24</t>
  </si>
  <si>
    <t>Minimalwert:</t>
  </si>
  <si>
    <t>Minimum value:</t>
  </si>
  <si>
    <t>Valeur min.:</t>
  </si>
  <si>
    <t>A25</t>
  </si>
  <si>
    <t>Abweichung MW:</t>
  </si>
  <si>
    <t>Deviation mean value:</t>
  </si>
  <si>
    <t>Déviation moyenne:</t>
  </si>
  <si>
    <t>A26</t>
  </si>
  <si>
    <t>A27</t>
  </si>
  <si>
    <t>Maximalwert:</t>
  </si>
  <si>
    <t>Maximum value:</t>
  </si>
  <si>
    <t>Valeur max.:</t>
  </si>
  <si>
    <t>A28</t>
  </si>
  <si>
    <t>A29</t>
  </si>
  <si>
    <t>A31</t>
  </si>
  <si>
    <t>Messwert 1</t>
  </si>
  <si>
    <t>Measured value 1</t>
  </si>
  <si>
    <t>Pesée 1</t>
  </si>
  <si>
    <t>A32</t>
  </si>
  <si>
    <t>Messwert 2</t>
  </si>
  <si>
    <t>Measured value 2</t>
  </si>
  <si>
    <t>Pesée 2</t>
  </si>
  <si>
    <t>A33</t>
  </si>
  <si>
    <t>Messwert 3</t>
  </si>
  <si>
    <t>Measured value 3</t>
  </si>
  <si>
    <t>Pesée 3</t>
  </si>
  <si>
    <t>A34</t>
  </si>
  <si>
    <t>Messwert 4</t>
  </si>
  <si>
    <t>Measured value 4</t>
  </si>
  <si>
    <t>Pesée 4</t>
  </si>
  <si>
    <t>A35</t>
  </si>
  <si>
    <t>Messwert 5</t>
  </si>
  <si>
    <t>Measured value 5</t>
  </si>
  <si>
    <t>Pesée 5</t>
  </si>
  <si>
    <t>A36</t>
  </si>
  <si>
    <t>Messwert 6</t>
  </si>
  <si>
    <t>Measured value 6</t>
  </si>
  <si>
    <t>Pesée 6</t>
  </si>
  <si>
    <t>A37</t>
  </si>
  <si>
    <t>Messwert 7</t>
  </si>
  <si>
    <t>Measured value 7</t>
  </si>
  <si>
    <t>Pesée 7</t>
  </si>
  <si>
    <t>A38</t>
  </si>
  <si>
    <t>Messwert 8</t>
  </si>
  <si>
    <t>Measured value 8</t>
  </si>
  <si>
    <t>Pesée 8</t>
  </si>
  <si>
    <t>A39</t>
  </si>
  <si>
    <t>Messwert 9</t>
  </si>
  <si>
    <t>Measured value 9</t>
  </si>
  <si>
    <t>Pesée 9</t>
  </si>
  <si>
    <t>A40</t>
  </si>
  <si>
    <t>Messwert 10</t>
  </si>
  <si>
    <t>Measured value 10</t>
  </si>
  <si>
    <t>Pesée 10</t>
  </si>
  <si>
    <t>A41</t>
  </si>
  <si>
    <t>Messwert 11</t>
  </si>
  <si>
    <t>Measured value 11</t>
  </si>
  <si>
    <t>Pesée 11</t>
  </si>
  <si>
    <t>A42</t>
  </si>
  <si>
    <t>Messwert 12</t>
  </si>
  <si>
    <t>Measured value 12</t>
  </si>
  <si>
    <t>Pesée 12</t>
  </si>
  <si>
    <t>A43</t>
  </si>
  <si>
    <t>Messwert 13</t>
  </si>
  <si>
    <t>Measured value 13</t>
  </si>
  <si>
    <t>Pesée 13</t>
  </si>
  <si>
    <t>A44</t>
  </si>
  <si>
    <t>Messwert 14</t>
  </si>
  <si>
    <t>Measured value 14</t>
  </si>
  <si>
    <t>Pesée 14</t>
  </si>
  <si>
    <t>A45</t>
  </si>
  <si>
    <t>Messwert 15</t>
  </si>
  <si>
    <t>Measured value 15</t>
  </si>
  <si>
    <t>Pesée 15</t>
  </si>
  <si>
    <t>A46</t>
  </si>
  <si>
    <t>Messwert 16</t>
  </si>
  <si>
    <t>Measured value 16</t>
  </si>
  <si>
    <t>Pesée 16</t>
  </si>
  <si>
    <t>A47</t>
  </si>
  <si>
    <t>Messwert 17</t>
  </si>
  <si>
    <t>Measured value 17</t>
  </si>
  <si>
    <t>Pesée 17</t>
  </si>
  <si>
    <t>A48</t>
  </si>
  <si>
    <t>Messwert 18</t>
  </si>
  <si>
    <t>Measured value 18</t>
  </si>
  <si>
    <t>Pesée 18</t>
  </si>
  <si>
    <t>A49</t>
  </si>
  <si>
    <t>Messwert 19</t>
  </si>
  <si>
    <t>Measured value 19</t>
  </si>
  <si>
    <t>Pesée 19</t>
  </si>
  <si>
    <t>A50</t>
  </si>
  <si>
    <t>Messwert 20</t>
  </si>
  <si>
    <t>Measured value 20</t>
  </si>
  <si>
    <t>Pesée 20</t>
  </si>
  <si>
    <t>A51</t>
  </si>
  <si>
    <t>Messwert 21</t>
  </si>
  <si>
    <t>Measured value 21</t>
  </si>
  <si>
    <t>Pesée 21</t>
  </si>
  <si>
    <t>A52</t>
  </si>
  <si>
    <t>Messwert 22</t>
  </si>
  <si>
    <t>Measured value 22</t>
  </si>
  <si>
    <t>Pesée 22</t>
  </si>
  <si>
    <t>A53</t>
  </si>
  <si>
    <t>Messwert 23</t>
  </si>
  <si>
    <t>Measured value 23</t>
  </si>
  <si>
    <t>Pesée 23</t>
  </si>
  <si>
    <t>A54</t>
  </si>
  <si>
    <t>Messwert 24</t>
  </si>
  <si>
    <t>Measured value 24</t>
  </si>
  <si>
    <t>Pesée 24</t>
  </si>
  <si>
    <t>A55</t>
  </si>
  <si>
    <t>Messwert 25</t>
  </si>
  <si>
    <t>Measured value 25</t>
  </si>
  <si>
    <t>Pesée 25</t>
  </si>
  <si>
    <t>A56</t>
  </si>
  <si>
    <t>Messwert 26</t>
  </si>
  <si>
    <t>Measured value 26</t>
  </si>
  <si>
    <t>Pesée 26</t>
  </si>
  <si>
    <t>A57</t>
  </si>
  <si>
    <t>Messwert 27</t>
  </si>
  <si>
    <t>Measured value 27</t>
  </si>
  <si>
    <t>Pesée 27</t>
  </si>
  <si>
    <t>A58</t>
  </si>
  <si>
    <t>Messwert 28</t>
  </si>
  <si>
    <t>Measured value 28</t>
  </si>
  <si>
    <t>Pesée 28</t>
  </si>
  <si>
    <t>A59</t>
  </si>
  <si>
    <t>Messwert 29</t>
  </si>
  <si>
    <t>Measured value 29</t>
  </si>
  <si>
    <t>Pesée 29</t>
  </si>
  <si>
    <t>A60</t>
  </si>
  <si>
    <t>Messwert 30</t>
  </si>
  <si>
    <t>Measured value 30</t>
  </si>
  <si>
    <t>Pesée 30</t>
  </si>
  <si>
    <t>A61</t>
  </si>
  <si>
    <t>Messwert 31</t>
  </si>
  <si>
    <t>Measured value 31</t>
  </si>
  <si>
    <t>Pesée 31</t>
  </si>
  <si>
    <t>A62</t>
  </si>
  <si>
    <t>Messwert 32</t>
  </si>
  <si>
    <t>Measured value 32</t>
  </si>
  <si>
    <t>Pesée 32</t>
  </si>
  <si>
    <t>A63</t>
  </si>
  <si>
    <t>Messwert 33</t>
  </si>
  <si>
    <t>Measured value 33</t>
  </si>
  <si>
    <t>Pesée 33</t>
  </si>
  <si>
    <t>A64</t>
  </si>
  <si>
    <t>Messwert 34</t>
  </si>
  <si>
    <t>Measured value 34</t>
  </si>
  <si>
    <t>Pesée 34</t>
  </si>
  <si>
    <t>A65</t>
  </si>
  <si>
    <t>Messwert 35</t>
  </si>
  <si>
    <t>Measured value 35</t>
  </si>
  <si>
    <t>Pesée 35</t>
  </si>
  <si>
    <t>A66</t>
  </si>
  <si>
    <t>Messwert 36</t>
  </si>
  <si>
    <t>Measured value 36</t>
  </si>
  <si>
    <t>Pesée 36</t>
  </si>
  <si>
    <t>A67</t>
  </si>
  <si>
    <t>Messwert 37</t>
  </si>
  <si>
    <t>Measured value 37</t>
  </si>
  <si>
    <t>Pesée 37</t>
  </si>
  <si>
    <t>A68</t>
  </si>
  <si>
    <t>Messwert 38</t>
  </si>
  <si>
    <t>Measured value 38</t>
  </si>
  <si>
    <t>Pesée 38</t>
  </si>
  <si>
    <t>A69</t>
  </si>
  <si>
    <t>Messwert 39</t>
  </si>
  <si>
    <t>Measured value 39</t>
  </si>
  <si>
    <t>Pesée 39</t>
  </si>
  <si>
    <t>A70</t>
  </si>
  <si>
    <t>Messwert 40</t>
  </si>
  <si>
    <t>Measured value 40</t>
  </si>
  <si>
    <t>Pesée 40</t>
  </si>
  <si>
    <t>A71</t>
  </si>
  <si>
    <t>Messwert 41</t>
  </si>
  <si>
    <t>Measured value 41</t>
  </si>
  <si>
    <t>Pesée 41</t>
  </si>
  <si>
    <t>A72</t>
  </si>
  <si>
    <t>Messwert 42</t>
  </si>
  <si>
    <t>Measured value 42</t>
  </si>
  <si>
    <t>Pesée 42</t>
  </si>
  <si>
    <t>A73</t>
  </si>
  <si>
    <t>Messwert 43</t>
  </si>
  <si>
    <t>Measured value 43</t>
  </si>
  <si>
    <t>Pesée 43</t>
  </si>
  <si>
    <t>A74</t>
  </si>
  <si>
    <t>Messwert 44</t>
  </si>
  <si>
    <t>Measured value 44</t>
  </si>
  <si>
    <t>Pesée 44</t>
  </si>
  <si>
    <t>A75</t>
  </si>
  <si>
    <t>Messwert 45</t>
  </si>
  <si>
    <t>Measured value 45</t>
  </si>
  <si>
    <t>Pesée 45</t>
  </si>
  <si>
    <t>A76</t>
  </si>
  <si>
    <t>Messwert 46</t>
  </si>
  <si>
    <t>Measured value 46</t>
  </si>
  <si>
    <t>Pesée 46</t>
  </si>
  <si>
    <t>A77</t>
  </si>
  <si>
    <t>Messwert 47</t>
  </si>
  <si>
    <t>Measured value 47</t>
  </si>
  <si>
    <t>Pesée 47</t>
  </si>
  <si>
    <t>A78</t>
  </si>
  <si>
    <t>Messwert 48</t>
  </si>
  <si>
    <t>Measured value 48</t>
  </si>
  <si>
    <t>Pesée 48</t>
  </si>
  <si>
    <t>A79</t>
  </si>
  <si>
    <t>Messwert 49</t>
  </si>
  <si>
    <t>Measured value 49</t>
  </si>
  <si>
    <t>Pesée 49</t>
  </si>
  <si>
    <t>A80</t>
  </si>
  <si>
    <t>Messwert 50</t>
  </si>
  <si>
    <t>Measured value 50</t>
  </si>
  <si>
    <t>Pesée 50</t>
  </si>
  <si>
    <t>A82</t>
  </si>
  <si>
    <t>Delta krit</t>
  </si>
  <si>
    <t>Delta crit.</t>
  </si>
  <si>
    <t>A85</t>
  </si>
  <si>
    <t>Toleranz</t>
  </si>
  <si>
    <t>Tolerance</t>
  </si>
  <si>
    <t>Tolérance</t>
  </si>
  <si>
    <t>Gemisch</t>
  </si>
  <si>
    <t>Mixture</t>
  </si>
  <si>
    <t>Mélange</t>
  </si>
  <si>
    <t>C86</t>
  </si>
  <si>
    <t>Maschinenfähigkeit bezogen auf die Streuung</t>
  </si>
  <si>
    <t>Machine capability according to the straggling</t>
  </si>
  <si>
    <t>Analyse de la capabilité machine par rapport à la dispersion</t>
  </si>
  <si>
    <t>C87</t>
  </si>
  <si>
    <t>Maschinenfähigkeit bezogen auf die Lage</t>
  </si>
  <si>
    <t>Machine capability according to the position</t>
  </si>
  <si>
    <t>Analyse de Capabilité concernant la position</t>
  </si>
  <si>
    <t>Analyse de la capabilité machine par rapport au centrage</t>
  </si>
  <si>
    <t>E14</t>
  </si>
  <si>
    <t>eingestellt</t>
  </si>
  <si>
    <t>setting</t>
  </si>
  <si>
    <t>Réglage</t>
  </si>
  <si>
    <t>G4</t>
  </si>
  <si>
    <t>Projektnummer / Versuchsnummer AWT:</t>
  </si>
  <si>
    <t>Project no. / Trial no.:</t>
  </si>
  <si>
    <t>No. Projet / Expérience no.:</t>
  </si>
  <si>
    <t>G5</t>
  </si>
  <si>
    <t>Versuchsreihe aufgenommen von:</t>
  </si>
  <si>
    <t>Test run made by:</t>
  </si>
  <si>
    <t>Série d'essais mésurée par:</t>
  </si>
  <si>
    <t>Série d'essais mesurée par:</t>
  </si>
  <si>
    <t>G6</t>
  </si>
  <si>
    <t>Versuchsreihe aufgenommen am:</t>
  </si>
  <si>
    <t>Test run date:</t>
  </si>
  <si>
    <t>Série d'essais mésurée le:</t>
  </si>
  <si>
    <t>Série d'essais mesurée le:</t>
  </si>
  <si>
    <t>G7</t>
  </si>
  <si>
    <t>Chemisches System:</t>
  </si>
  <si>
    <t>Chemical system:</t>
  </si>
  <si>
    <t>Système chimique:</t>
  </si>
  <si>
    <t>G8</t>
  </si>
  <si>
    <t>Materialhersteller:</t>
  </si>
  <si>
    <t>Material supplier:</t>
  </si>
  <si>
    <t>Fabricant des matériaux:</t>
  </si>
  <si>
    <t>G9</t>
  </si>
  <si>
    <t>Materialbezeichnung:</t>
  </si>
  <si>
    <t>Component name:</t>
  </si>
  <si>
    <t>Nom de composante:</t>
  </si>
  <si>
    <t>Nom des composants:</t>
  </si>
  <si>
    <t>G10</t>
  </si>
  <si>
    <t>Chargennummer:</t>
  </si>
  <si>
    <t>Charge code:</t>
  </si>
  <si>
    <t>No. de lot:</t>
  </si>
  <si>
    <t>G11</t>
  </si>
  <si>
    <t>G12</t>
  </si>
  <si>
    <t>G13</t>
  </si>
  <si>
    <t>Materialbezeichnung Reiniger:</t>
  </si>
  <si>
    <t>Solvent name:</t>
  </si>
  <si>
    <t>Nom du solvant:</t>
  </si>
  <si>
    <t>G14</t>
  </si>
  <si>
    <t>Vordruck Reinigerbehälter/SMR:</t>
  </si>
  <si>
    <t>Pre-pressure solvent vessel:</t>
  </si>
  <si>
    <t>Pre-pression de cuve solvant/ unité recyclage sol.:</t>
  </si>
  <si>
    <t>I15</t>
  </si>
  <si>
    <t>Systemeinstellungen</t>
  </si>
  <si>
    <t>System settings</t>
  </si>
  <si>
    <t>Valeurs de réglage des systèmes</t>
  </si>
  <si>
    <t>G17</t>
  </si>
  <si>
    <t>Drehzahl Pumpe:</t>
  </si>
  <si>
    <t>Pump speed:</t>
  </si>
  <si>
    <t>Vitesse de pompe:</t>
  </si>
  <si>
    <t>G18</t>
  </si>
  <si>
    <t>Vitesse de retour de pompe:</t>
  </si>
  <si>
    <t>G19</t>
  </si>
  <si>
    <t>Temps de mouvement de retour:</t>
  </si>
  <si>
    <t>G20</t>
  </si>
  <si>
    <t>Dosierdruck einzeln / Gemisch:</t>
  </si>
  <si>
    <t>Dispensing pressure single / mixed:</t>
  </si>
  <si>
    <t>Pression de fonctionnement:</t>
  </si>
  <si>
    <t>G21</t>
  </si>
  <si>
    <t>Limite de pression de fonctionnement max.:</t>
  </si>
  <si>
    <t>G22</t>
  </si>
  <si>
    <t>Limite de pression de fonctionnement min.:</t>
  </si>
  <si>
    <t>G24</t>
  </si>
  <si>
    <t>REST</t>
  </si>
  <si>
    <t>Temps de rempl./ de rincage:</t>
  </si>
  <si>
    <t>DYN</t>
  </si>
  <si>
    <t>Temps de rempl./ de rincage/ de sechage:</t>
  </si>
  <si>
    <t>G25</t>
  </si>
  <si>
    <t>Temp.  Du régulateur de chauffage</t>
  </si>
  <si>
    <t>Materialdruck Materialrezirkulation:</t>
  </si>
  <si>
    <t>Material recirculation pressure:</t>
  </si>
  <si>
    <t>Pression de fonctionnement recirculation mat.:</t>
  </si>
  <si>
    <t>G23</t>
  </si>
  <si>
    <t>Set pressure PPS  ( P X=X bar):</t>
  </si>
  <si>
    <t>Pression de consigne (P X=X bar):</t>
  </si>
  <si>
    <t>Mischer Drehzahl / Nenndrehzahl:</t>
  </si>
  <si>
    <t>Adjusted speed mixer / Nominal speed:</t>
  </si>
  <si>
    <t>Vitesse de rotation du malaxeur / vitesse nominale:</t>
  </si>
  <si>
    <t>Pression air cartouche:</t>
  </si>
  <si>
    <t>Vordruck Behälter:</t>
  </si>
  <si>
    <t>Vessel pre-pressure:</t>
  </si>
  <si>
    <t>Pression d’alimentation du réservoir:</t>
  </si>
  <si>
    <t>Pression Buffer bypass:</t>
  </si>
  <si>
    <t>G26</t>
  </si>
  <si>
    <t>Pression limite Max  PPS Préparation du matériel:</t>
  </si>
  <si>
    <t>Solldruck (P X=X bar):</t>
  </si>
  <si>
    <t>Setpressure (P X=X bar):</t>
  </si>
  <si>
    <t>Pression des objectifs:</t>
  </si>
  <si>
    <t>Versorgungsdruck Dosierpumpe:</t>
  </si>
  <si>
    <t>Pre pressure disp pump:</t>
  </si>
  <si>
    <t>Pression limite amont pompe de dosage:</t>
  </si>
  <si>
    <t>Débit d’alimentation pompe de dosage:</t>
  </si>
  <si>
    <t>Pression Buffer remplissage:</t>
  </si>
  <si>
    <t>G27</t>
  </si>
  <si>
    <t>Pression limite Min PPS Préparation du matériel:</t>
  </si>
  <si>
    <t>Pression réelle en sortie de pompe:</t>
  </si>
  <si>
    <t>Pression limite amont pompe de dosage Max:</t>
  </si>
  <si>
    <t>Temp. Mesurée de la matière:</t>
  </si>
  <si>
    <t>Druck Pufferspeicher Leeren:</t>
  </si>
  <si>
    <t>Pressure buffer emptying:</t>
  </si>
  <si>
    <t>Pression Buffer vidange:</t>
  </si>
  <si>
    <t>G28</t>
  </si>
  <si>
    <t>Pression limité  max PPS Pression de l'offre:</t>
  </si>
  <si>
    <t>Pression réelle du système de régulation du flux (DMRV):</t>
  </si>
  <si>
    <t>Pression limite amont pompe de dosage Min:</t>
  </si>
  <si>
    <t>Temp.  Du régulateur de chauffage:</t>
  </si>
  <si>
    <t>Buffer avec vanne à boisseau sphérique oui/non:</t>
  </si>
  <si>
    <t>G29</t>
  </si>
  <si>
    <t>Pression limité  min PPS Pression de l'offre:</t>
  </si>
  <si>
    <t>Pression limite en sortie de pompe max:</t>
  </si>
  <si>
    <t>Déclenchement coupure pression cartouche:</t>
  </si>
  <si>
    <t>Temp. Ambiante:</t>
  </si>
  <si>
    <t>Buffer avec vanne proportionnel oui/non:</t>
  </si>
  <si>
    <t>G30</t>
  </si>
  <si>
    <t>Pression vérin en Automatique:</t>
  </si>
  <si>
    <t>Pression limite en sortie de pompe min:</t>
  </si>
  <si>
    <t>Press. d'aliment. De vanne de réduction d'entrée:</t>
  </si>
  <si>
    <t>Vitesse de remplissage max:</t>
  </si>
  <si>
    <t>G31</t>
  </si>
  <si>
    <t>Pression de consigne sous-vide:</t>
  </si>
  <si>
    <t>Pression limite du système de régulation du flux (DMRV) max:</t>
  </si>
  <si>
    <t>Press. d'aliment. De vanne de réduction de sortie:</t>
  </si>
  <si>
    <t>Vitesse de remplissage consigne:</t>
  </si>
  <si>
    <t>G32</t>
  </si>
  <si>
    <t>Dépressurisation ( P X=X bar):</t>
  </si>
  <si>
    <t>Pression limite du système de régulation du flux (DMRV) min:</t>
  </si>
  <si>
    <t>Press. d’aliment. pompe à membrane/plaque suiveuse:</t>
  </si>
  <si>
    <t>Paramètre de vitesse de remplissage:</t>
  </si>
  <si>
    <t>G33</t>
  </si>
  <si>
    <t>Vitesse moteur MPS:</t>
  </si>
  <si>
    <t>Press. d’aliment. plaque suiveuse/vérin:</t>
  </si>
  <si>
    <t>G34</t>
  </si>
  <si>
    <t>Pression sous-vide réelle en automatique:</t>
  </si>
  <si>
    <t>Sous vide A/Sys 1 – B/Sys2 – chambre à vide:</t>
  </si>
  <si>
    <t>G35</t>
  </si>
  <si>
    <t>Pression sous-vide réelle en standby:</t>
  </si>
  <si>
    <t>G36</t>
  </si>
  <si>
    <t>Pression sous-vide de réglage en remplissage:</t>
  </si>
  <si>
    <t>G37</t>
  </si>
  <si>
    <t>Déterminer la pression du système :
Ouvrir complètement le système de régulation du flux (DMRV), faire le vide du réservoir jusqu’à la valeur de consigne, mettre en marche le régulateur de température et fixer un régime moteur de 20 %.</t>
  </si>
  <si>
    <t>Versorgungsprüfung:
20s Dosierschuss aus PPS wiegen und bei "Gemisch" eintragen. Die Vordrücke bei Harz/Härter eintragen.
20s Dosierschuss aus Puffer wiegen und bei "Gemisch" eintragen. Die Vordrücke bei Harz/Härter eintragen.</t>
  </si>
  <si>
    <t>Supply check:
Weigh 20s dosing shot of PPS and enter in "mixture". Enter the pre-pressures for resin/hardener.
Weigh 20s dosing shot from buffer and enter in "Mixture". Enter the prepressures for resin/hardener.</t>
  </si>
  <si>
    <t xml:space="preserve">Contrôle de l'approvisionnement :
Avec un système tampon (Buffer), peser une coulée de 20s et saisir la valeur dans la case en colonne « mélange ».
Saisir  les pressions en amont des pompes dans la case en colonne « résine / durcisseur ».
</t>
  </si>
  <si>
    <t>[s]</t>
  </si>
  <si>
    <t>[bar]</t>
  </si>
  <si>
    <t>[°C]</t>
  </si>
  <si>
    <t>[1/min]</t>
  </si>
  <si>
    <t>[g/s]</t>
  </si>
  <si>
    <t>[ink/s]</t>
  </si>
  <si>
    <t>[mbar]</t>
  </si>
  <si>
    <t>I77</t>
  </si>
  <si>
    <t>Kommentar</t>
  </si>
  <si>
    <t>Comment</t>
  </si>
  <si>
    <t>Commentaire</t>
  </si>
  <si>
    <t xml:space="preserve">C9 unten </t>
  </si>
  <si>
    <t>Harz</t>
  </si>
  <si>
    <t>Resin</t>
  </si>
  <si>
    <t>Résin</t>
  </si>
  <si>
    <t>1K</t>
  </si>
  <si>
    <t>1C</t>
  </si>
  <si>
    <t>Sys 1</t>
  </si>
  <si>
    <t xml:space="preserve">D9 unten </t>
  </si>
  <si>
    <t>Härter</t>
  </si>
  <si>
    <t>Hardener</t>
  </si>
  <si>
    <t>Durcisseur</t>
  </si>
  <si>
    <t>Sys 2</t>
  </si>
  <si>
    <t xml:space="preserve">E9 unten </t>
  </si>
  <si>
    <t>Ul</t>
  </si>
  <si>
    <t>Vlmax</t>
  </si>
  <si>
    <t>Ll</t>
  </si>
  <si>
    <t>Vlmin</t>
  </si>
  <si>
    <t>MW</t>
  </si>
  <si>
    <t>Average</t>
  </si>
  <si>
    <t>Moyenne</t>
  </si>
  <si>
    <t>Soll</t>
  </si>
  <si>
    <t>Nom</t>
  </si>
  <si>
    <t>Vcon</t>
  </si>
  <si>
    <t>Toleranzschieber</t>
  </si>
  <si>
    <t>Tolerance shifter</t>
  </si>
  <si>
    <t>Réglage de tolérance</t>
  </si>
  <si>
    <t>G42</t>
  </si>
  <si>
    <t>Istdruck Pumpenausgang</t>
  </si>
  <si>
    <t>Pressure Pump outlet</t>
  </si>
  <si>
    <t>20s Dosierschuss aus PPS</t>
  </si>
  <si>
    <t>20s Dosing shot from PPS</t>
  </si>
  <si>
    <t>coulée de 20s avec un PPS</t>
  </si>
  <si>
    <t>G43</t>
  </si>
  <si>
    <t>Istdruck DMRV</t>
  </si>
  <si>
    <t>Pressure Flow regulation</t>
  </si>
  <si>
    <t>20s Dosierschuss aus Puffer</t>
  </si>
  <si>
    <t>20s Dosing shot from Buffer</t>
  </si>
  <si>
    <t>coulée de 20s avec un système tampon (Buffer)</t>
  </si>
  <si>
    <t>M42</t>
  </si>
  <si>
    <t>[bar]/[g]</t>
  </si>
  <si>
    <t>Warscheinl. Netz 1</t>
  </si>
  <si>
    <t>Wahrscheinlichkeitsnetz</t>
  </si>
  <si>
    <t>Normal probability plot</t>
  </si>
  <si>
    <t>Réseau de probabilités</t>
  </si>
  <si>
    <t>Warscheinl. Netz 2</t>
  </si>
  <si>
    <t>Warscheinl. Netz 3</t>
  </si>
  <si>
    <t>Histogramm 1</t>
  </si>
  <si>
    <t>Histogramm</t>
  </si>
  <si>
    <t>Histogram</t>
  </si>
  <si>
    <t>Histogramme</t>
  </si>
  <si>
    <t>Histogramm 2</t>
  </si>
  <si>
    <t>Histogramm 3</t>
  </si>
  <si>
    <t>Average value</t>
  </si>
  <si>
    <t>Valeur moyenne</t>
  </si>
  <si>
    <t>Median</t>
  </si>
  <si>
    <t>Médiane</t>
  </si>
  <si>
    <t>Fähigkeits- kennwerte</t>
  </si>
  <si>
    <t>Capability Parameters</t>
  </si>
  <si>
    <t>Caractéristiques des capacités</t>
  </si>
  <si>
    <t>Die Werte sind:</t>
  </si>
  <si>
    <t>The values are:</t>
  </si>
  <si>
    <t>Les valeurs sont:</t>
  </si>
  <si>
    <t>cpk =&gt;</t>
  </si>
  <si>
    <t>Bewertung</t>
  </si>
  <si>
    <t>Evaluation</t>
  </si>
  <si>
    <t>l'évaluation</t>
  </si>
  <si>
    <t>Überschrei- tungsanteil</t>
  </si>
  <si>
    <t>Overrun rate</t>
  </si>
  <si>
    <t>Montant excédentaire</t>
  </si>
  <si>
    <t>Spannweite:</t>
  </si>
  <si>
    <t>Range:</t>
  </si>
  <si>
    <t>portée:</t>
  </si>
  <si>
    <t>Calculated performance in ppm</t>
  </si>
  <si>
    <t>Puissance calculée en ppm</t>
  </si>
  <si>
    <t>Observed performance in ppm</t>
  </si>
  <si>
    <t>Puissance observée en ppm</t>
  </si>
  <si>
    <t>normalverteilt</t>
  </si>
  <si>
    <t>normally distributed</t>
  </si>
  <si>
    <t>normalement distribué</t>
  </si>
  <si>
    <t>nicht normalverteilt</t>
  </si>
  <si>
    <t>not normally distributed</t>
  </si>
  <si>
    <t>non normalement distribué</t>
  </si>
  <si>
    <t>nicht fähig</t>
  </si>
  <si>
    <t>not capable</t>
  </si>
  <si>
    <t>incapable</t>
  </si>
  <si>
    <t>bedingt fähig</t>
  </si>
  <si>
    <t>conditionally capable</t>
  </si>
  <si>
    <t>conditionnellement capable</t>
  </si>
  <si>
    <t>Prozess fähig</t>
  </si>
  <si>
    <t>Process capable</t>
  </si>
  <si>
    <t>Processus capable</t>
  </si>
  <si>
    <t>Messaufbau</t>
  </si>
  <si>
    <t>Measurement setup</t>
  </si>
  <si>
    <t>Dispositif de mesure</t>
  </si>
  <si>
    <t xml:space="preserve">Seriennummern </t>
  </si>
  <si>
    <t xml:space="preserve">Serial numbers </t>
  </si>
  <si>
    <t xml:space="preserve">Numéros de série </t>
  </si>
  <si>
    <t>Waage:</t>
  </si>
  <si>
    <t>Scale:</t>
  </si>
  <si>
    <t>Balance:</t>
  </si>
  <si>
    <t>Dosierpumpe:</t>
  </si>
  <si>
    <t>Dosing pump:</t>
  </si>
  <si>
    <t>Pompe doseuse:</t>
  </si>
  <si>
    <t>Kalibrirzertifikat/e siehe unten</t>
  </si>
  <si>
    <t>Calibration certificate(s) see below</t>
  </si>
  <si>
    <t>Certificat(s) d'étalonnage voir ci-dessous</t>
  </si>
  <si>
    <t>Bilder:</t>
  </si>
  <si>
    <t>Pictures:</t>
  </si>
  <si>
    <t>Des images :</t>
  </si>
  <si>
    <t xml:space="preserve">Stellen nach dem Komma: </t>
  </si>
  <si>
    <t>Digits after the comma:</t>
  </si>
  <si>
    <t xml:space="preserve">Point placé après la décimale: </t>
  </si>
  <si>
    <t>Ablauf:</t>
  </si>
  <si>
    <t>Procedure:</t>
  </si>
  <si>
    <t>Procédure :</t>
  </si>
  <si>
    <t>Dosiermotor:</t>
  </si>
  <si>
    <t>Dosing motor:</t>
  </si>
  <si>
    <t>Moteur de dosage:</t>
  </si>
  <si>
    <t>a</t>
  </si>
  <si>
    <t>_e</t>
  </si>
  <si>
    <t>b</t>
  </si>
  <si>
    <t>_f</t>
  </si>
  <si>
    <t>c</t>
  </si>
  <si>
    <t>_g</t>
  </si>
  <si>
    <t>d</t>
  </si>
  <si>
    <t>_h</t>
  </si>
  <si>
    <t>Tolleranz:</t>
  </si>
  <si>
    <t>Stellen nach komma</t>
  </si>
  <si>
    <t xml:space="preserve">Einheiten </t>
  </si>
  <si>
    <t>[g]</t>
  </si>
  <si>
    <t>[mg]</t>
  </si>
  <si>
    <t>[mg/s]</t>
  </si>
  <si>
    <t>Topfzeit:</t>
  </si>
  <si>
    <t>[min.]</t>
  </si>
  <si>
    <t>Pump Speed</t>
  </si>
  <si>
    <t>Rückdrehen Menge.</t>
  </si>
  <si>
    <t>Rückdrehen Geschwindigkeit:</t>
  </si>
  <si>
    <t>Rückdrehen Menge:</t>
  </si>
  <si>
    <t>Turn back amount:</t>
  </si>
  <si>
    <t>Turn back speed:</t>
  </si>
  <si>
    <t>Temps de rempl.:</t>
  </si>
  <si>
    <t>Füllmenge: *</t>
  </si>
  <si>
    <t>Filling volume: *</t>
  </si>
  <si>
    <t>Füllmenge:*</t>
  </si>
  <si>
    <t>Filling volume:*</t>
  </si>
  <si>
    <t>Temperiergerät / Auslauftemperatur:*</t>
  </si>
  <si>
    <t>Drehzahl MPS:*</t>
  </si>
  <si>
    <t>Solldruck Vakuum Automatik:*</t>
  </si>
  <si>
    <t>Solldruck Vakuum Standby:*</t>
  </si>
  <si>
    <t>Solldruck Vakuum Umpumpen:*</t>
  </si>
  <si>
    <t>Temperatur device / Measured temperature*</t>
  </si>
  <si>
    <t>Druckgrenze Max P1:*</t>
  </si>
  <si>
    <t>Pressure limit max P1:*</t>
  </si>
  <si>
    <t>Druckgrenze Min P1:*</t>
  </si>
  <si>
    <t>Pressure limit min P1:*</t>
  </si>
  <si>
    <t>Druckgrenze Max P2:*</t>
  </si>
  <si>
    <t>Pressure limit max P2:*</t>
  </si>
  <si>
    <t>Druckgrenze Min P2:*</t>
  </si>
  <si>
    <t>Pressure limit min P2:*</t>
  </si>
  <si>
    <t>Solldruck Vakuum:*</t>
  </si>
  <si>
    <t>Set pressure vacuum:*</t>
  </si>
  <si>
    <t>Zylinder Druck Automatik:*</t>
  </si>
  <si>
    <t>Cylinder pressure automatic:*</t>
  </si>
  <si>
    <t>Solldruck Druckabbau ( P X=X bar):*</t>
  </si>
  <si>
    <t>Pressure release ( P X=X bar):*</t>
  </si>
  <si>
    <t>Dosierdruckgrenze Max:*</t>
  </si>
  <si>
    <t>Dosierdruckgrenze Min:*</t>
  </si>
  <si>
    <t>Pressure limit max:*</t>
  </si>
  <si>
    <t>Motorspeed MPS:*</t>
  </si>
  <si>
    <t>Set pressure vacuum automatic:*</t>
  </si>
  <si>
    <t>Set pressure vacuum standby:*</t>
  </si>
  <si>
    <t>Set pressure vacuum pumping:*</t>
  </si>
  <si>
    <t>Pressure limit min:*</t>
  </si>
  <si>
    <t>Dosierdruckgrenze Max: *</t>
  </si>
  <si>
    <t>Füllmenge/Spülzeit:*</t>
  </si>
  <si>
    <t>Füllmenge/Spülzeit/Blaszeit:*</t>
  </si>
  <si>
    <t>Istdruck Pumpenausgang:*</t>
  </si>
  <si>
    <t>Istdruck DMRV:*</t>
  </si>
  <si>
    <t>Druckgrenze Pumpenausgang Max:*</t>
  </si>
  <si>
    <t>Druckgrenze Pumpenausgang Min:*</t>
  </si>
  <si>
    <t>Druckgrenze DMRV Max:*</t>
  </si>
  <si>
    <t>Druckgrenze DMRV Min:*</t>
  </si>
  <si>
    <t>Systemdruck ermitteln:*
DMRV komplett öffnen, Behälter auf Sollwert evakuieren, Temperiergerät einschalten 
und 20% Motordrehzahl einstellen.</t>
  </si>
  <si>
    <t>Filling volume/ Purging time:*</t>
  </si>
  <si>
    <t>Filling volume/ Purging time/ Blowing time:*</t>
  </si>
  <si>
    <t>Pressure Pump outlet:*</t>
  </si>
  <si>
    <t>Pressure Flow regulation:*</t>
  </si>
  <si>
    <t>Pressure limit Pump outlet max :*</t>
  </si>
  <si>
    <t>Pressure limit Pump outlet min:*</t>
  </si>
  <si>
    <t>Pressure limit Flow regulation max:*</t>
  </si>
  <si>
    <t>Pressure limit Flow regulation min:*</t>
  </si>
  <si>
    <t>Determine system pressure:*
Open the DMRV completely, evacuate the vessel's to the setpoint value, switch on the temperature control unit 
and set 20% engine speed.</t>
  </si>
  <si>
    <t>Luftdruck Kartusche:*</t>
  </si>
  <si>
    <t>Versorgungsdruckgrenze Dosierpumpe Max:*</t>
  </si>
  <si>
    <t>Versorgungsdruckgrenze Dosierpumpe Min:*</t>
  </si>
  <si>
    <t>Automatische Druckluftabschaltung Kartusche:*</t>
  </si>
  <si>
    <t>Pre-pressure at mat. pressure reducer inlet:*</t>
  </si>
  <si>
    <t>Operating pressure at mat. press. Reduc. Outlet:*</t>
  </si>
  <si>
    <t>Pre-pressure at membrane p./ piston pump:*</t>
  </si>
  <si>
    <t>Pre-pressure at follower plate cylinder:*</t>
  </si>
  <si>
    <t>Vacuum A/Sys 1 - B/Sys 2 - vacuum chamber:*</t>
  </si>
  <si>
    <t>Air pressure Cartrige:*</t>
  </si>
  <si>
    <t>Pre pressure limit pump max:*</t>
  </si>
  <si>
    <t>Pre pressure limit pump min:*</t>
  </si>
  <si>
    <t>Automatic airpressure release cartrige:*</t>
  </si>
  <si>
    <t>Versorgung der Dosierpumpe:*</t>
  </si>
  <si>
    <t>Gemessene Temperatur Vergussmasse:*</t>
  </si>
  <si>
    <t>Eingestellte Temperatur Temperiergerät:*</t>
  </si>
  <si>
    <t>Umgebungstemperatur:*</t>
  </si>
  <si>
    <t>Vordruck Materialdruckreduzierventil Eingang:*</t>
  </si>
  <si>
    <t>Vordruck Materialdruckreduzierventil Ausgang:*</t>
  </si>
  <si>
    <t>Vordruck Membranpumpe / Folgeplattepumpe:*</t>
  </si>
  <si>
    <t>Vordruck Folgeplatte Hubzylinder:*</t>
  </si>
  <si>
    <t>Vakuum A/Sys 1 - B/Sys 2 - Vakuumkammer:*</t>
  </si>
  <si>
    <t>Pompe inlet flow:*</t>
  </si>
  <si>
    <t>Mixture temperature:*</t>
  </si>
  <si>
    <t>Set value at temperature controller:*</t>
  </si>
  <si>
    <t>Ambient temperature:*</t>
  </si>
  <si>
    <t>Druck Pufferspeicher Bypass:*</t>
  </si>
  <si>
    <t>Druck Pufferspeicher Füllen:*</t>
  </si>
  <si>
    <t>Booster Kugelhahn Ja/Nein:*</t>
  </si>
  <si>
    <t>Booster Proportionalventil Ja/Nein:*</t>
  </si>
  <si>
    <t>Fülleinstellung Max. Geschwindigkeit:*</t>
  </si>
  <si>
    <t>Fülleinstellung Zielgeschwindigkeit:*</t>
  </si>
  <si>
    <t>Fülleinstellung Geschwindigkeitsupdate:*</t>
  </si>
  <si>
    <t>Pressure buffer bypass:*</t>
  </si>
  <si>
    <t>Presuure buffer filling:*</t>
  </si>
  <si>
    <t>Booster Ballvalve Yes/No:*</t>
  </si>
  <si>
    <t>Booster Propvalve Yes/No:*</t>
  </si>
  <si>
    <t>Fillregulation max. speed:*</t>
  </si>
  <si>
    <t>Fillregulation taget speed:*</t>
  </si>
  <si>
    <t>Fillregulation speed update:*</t>
  </si>
  <si>
    <t>Solldruck P2</t>
  </si>
  <si>
    <t>Temperiergerät / Auslauftemperatur:</t>
  </si>
  <si>
    <t>Mischungsverhältnis A</t>
  </si>
  <si>
    <t>Mischungsverhältnis B</t>
  </si>
  <si>
    <t>Dosierleistung</t>
  </si>
  <si>
    <t>Dosiergewicht</t>
  </si>
  <si>
    <t>Drehzahl Pumpe A</t>
  </si>
  <si>
    <t>Drehzahl Pumpe B</t>
  </si>
  <si>
    <t>Rückdrehen Menge</t>
  </si>
  <si>
    <t>Rückdrehen Geschwindigkeit</t>
  </si>
  <si>
    <t>Spülzeit</t>
  </si>
  <si>
    <t>Blaszeit</t>
  </si>
  <si>
    <t>Füllmenge</t>
  </si>
  <si>
    <t>Dosierdruck A</t>
  </si>
  <si>
    <t>Dosierdruck B</t>
  </si>
  <si>
    <t>Dosierdruck Gemisch</t>
  </si>
  <si>
    <t>Dosierdruckgrenze Max A</t>
  </si>
  <si>
    <t>Dosierdruckgrenze Min A</t>
  </si>
  <si>
    <t>Dosierdruckgrenze Min B</t>
  </si>
  <si>
    <t>Dosierdruckgrenze Max B</t>
  </si>
  <si>
    <t>Topfzeit</t>
  </si>
  <si>
    <t>[rpm]</t>
  </si>
  <si>
    <t>PPS/DPS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</si>
</sst>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 _€_-;\-* #,##0.00\ _€_-;_-* &quot;-&quot;??\ _€_-;_-@_-"/>
    <numFmt numFmtId="165" formatCode="0.000"/>
    <numFmt numFmtId="166" formatCode="_-* #,##0.000\ _D_M_-;\-* #,##0.000\ _D_M_-;_-* &quot;-&quot;??\ _D_M_-;_-@_-"/>
    <numFmt numFmtId="167" formatCode="0.0"/>
    <numFmt numFmtId="168" formatCode="0.0000"/>
    <numFmt numFmtId="169" formatCode="0.00000"/>
    <numFmt numFmtId="170" formatCode="0;\-0;;@"/>
    <numFmt numFmtId="171" formatCode="#,##0.00_ ;\-#,##0.00\ "/>
    <numFmt numFmtId="172" formatCode="0.0;\-0.0;;@"/>
    <numFmt numFmtId="173" formatCode="0.0000;\-0.0000;;@"/>
    <numFmt numFmtId="174" formatCode="0.0%"/>
    <numFmt numFmtId="175" formatCode="#,##0.000"/>
    <numFmt numFmtId="176" formatCode="#,##0.0000"/>
    <numFmt numFmtId="177" formatCode="#,##0.0000_ ;\-#,##0.0000\ "/>
    <numFmt numFmtId="178" formatCode=";;;&quot;Wahrscheinlichkeitsnetz&quot;\ @"/>
    <numFmt numFmtId="179" formatCode="###0.0??"/>
    <numFmt numFmtId="180" formatCode="0.0\ &quot;[bar]&quot;"/>
  </numFmts>
  <fonts count="26" x14ac:knownFonts="1">
    <font>
      <sz val="10"/>
      <color theme="1"/>
      <name val="Arial"/>
      <family val="2"/>
    </font>
    <font>
      <sz val="10"/>
      <color indexed="8"/>
      <name val="Arial"/>
      <family val="2"/>
    </font>
    <font>
      <sz val="10"/>
      <name val="Arial"/>
      <family val="2"/>
    </font>
    <font>
      <b/>
      <sz val="10"/>
      <name val="Arial"/>
      <family val="2"/>
    </font>
    <font>
      <sz val="10"/>
      <color indexed="9"/>
      <name val="Arial"/>
      <family val="2"/>
    </font>
    <font>
      <sz val="10"/>
      <color indexed="23"/>
      <name val="Arial"/>
      <family val="2"/>
    </font>
    <font>
      <b/>
      <sz val="10"/>
      <color indexed="8"/>
      <name val="Arial"/>
      <family val="2"/>
    </font>
    <font>
      <sz val="10"/>
      <color indexed="10"/>
      <name val="Arial"/>
      <family val="2"/>
    </font>
    <font>
      <b/>
      <sz val="10"/>
      <color theme="1"/>
      <name val="Arial"/>
      <family val="2"/>
    </font>
    <font>
      <sz val="10"/>
      <color theme="0"/>
      <name val="Arial"/>
      <family val="2"/>
    </font>
    <font>
      <sz val="10"/>
      <color theme="1"/>
      <name val="Arial"/>
      <family val="2"/>
    </font>
    <font>
      <b/>
      <sz val="10"/>
      <color theme="0"/>
      <name val="Arial"/>
      <family val="2"/>
    </font>
    <font>
      <sz val="10"/>
      <name val="Calibri"/>
      <family val="2"/>
      <scheme val="minor"/>
    </font>
    <font>
      <sz val="22"/>
      <name val="Calibri"/>
      <family val="2"/>
      <scheme val="minor"/>
    </font>
    <font>
      <sz val="11"/>
      <name val="Calibri"/>
      <family val="2"/>
      <scheme val="minor"/>
    </font>
    <font>
      <sz val="24"/>
      <name val="Calibri"/>
      <family val="2"/>
      <scheme val="minor"/>
    </font>
    <font>
      <sz val="26"/>
      <name val="Calibri"/>
      <family val="2"/>
      <scheme val="minor"/>
    </font>
    <font>
      <b/>
      <sz val="10"/>
      <color rgb="FFFF0000"/>
      <name val="Arial"/>
      <family val="2"/>
    </font>
    <font>
      <b/>
      <sz val="18"/>
      <name val="Arial"/>
      <family val="2"/>
    </font>
    <font>
      <b/>
      <sz val="18"/>
      <color theme="1"/>
      <name val="Arial"/>
      <family val="2"/>
    </font>
    <font>
      <b/>
      <vertAlign val="subscript"/>
      <sz val="10"/>
      <name val="Arial"/>
      <family val="2"/>
    </font>
    <font>
      <b/>
      <vertAlign val="subscript"/>
      <sz val="10"/>
      <color theme="0"/>
      <name val="Arial"/>
      <family val="2"/>
    </font>
    <font>
      <vertAlign val="subscript"/>
      <sz val="10"/>
      <name val="Calibri"/>
      <family val="2"/>
    </font>
    <font>
      <sz val="10"/>
      <name val="Calibri"/>
      <family val="2"/>
    </font>
    <font>
      <b/>
      <sz val="9"/>
      <color indexed="81"/>
      <name val="Segoe UI"/>
      <family val="2"/>
    </font>
    <font>
      <sz val="9"/>
      <color indexed="81"/>
      <name val="Segoe UI"/>
      <family val="2"/>
    </font>
  </fonts>
  <fills count="1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2"/>
        <bgColor indexed="64"/>
      </patternFill>
    </fill>
    <fill>
      <patternFill patternType="solid">
        <fgColor rgb="FFF85E5E"/>
        <bgColor indexed="64"/>
      </patternFill>
    </fill>
    <fill>
      <patternFill patternType="solid">
        <fgColor rgb="FF92D050"/>
        <bgColor indexed="64"/>
      </patternFill>
    </fill>
    <fill>
      <patternFill patternType="solid">
        <fgColor rgb="FFFFFF00"/>
        <bgColor indexed="64"/>
      </patternFill>
    </fill>
    <fill>
      <patternFill patternType="solid">
        <fgColor rgb="FF006673"/>
        <bgColor indexed="64"/>
      </patternFill>
    </fill>
    <fill>
      <patternFill patternType="solid">
        <fgColor rgb="FFEBAF23"/>
        <bgColor indexed="64"/>
      </patternFill>
    </fill>
    <fill>
      <patternFill patternType="solid">
        <fgColor theme="0"/>
        <bgColor indexed="64"/>
      </patternFill>
    </fill>
    <fill>
      <patternFill patternType="solid">
        <fgColor rgb="FFC3E1DC"/>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0" tint="-0.24994659260841701"/>
        <bgColor indexed="64"/>
      </patternFill>
    </fill>
    <fill>
      <patternFill patternType="solid">
        <fgColor rgb="FFE1F7F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auto="1"/>
      </left>
      <right/>
      <top style="medium">
        <color auto="1"/>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s>
  <cellStyleXfs count="3">
    <xf numFmtId="164" fontId="0" fillId="0" borderId="0"/>
    <xf numFmtId="9" fontId="10" fillId="0" borderId="0"/>
    <xf numFmtId="164" fontId="10" fillId="0" borderId="0"/>
  </cellStyleXfs>
  <cellXfs count="467">
    <xf numFmtId="164" fontId="1" fillId="0" borderId="0" xfId="0" applyFont="1"/>
    <xf numFmtId="164" fontId="0" fillId="0" borderId="0" xfId="0"/>
    <xf numFmtId="2" fontId="3" fillId="6" borderId="1" xfId="0" applyNumberFormat="1" applyFont="1" applyFill="1" applyBorder="1" applyAlignment="1">
      <alignment horizontal="center" vertical="center"/>
    </xf>
    <xf numFmtId="14" fontId="0" fillId="0" borderId="0" xfId="0" applyNumberFormat="1"/>
    <xf numFmtId="164" fontId="0" fillId="0" borderId="0" xfId="0" applyAlignment="1">
      <alignment horizontal="center"/>
    </xf>
    <xf numFmtId="170" fontId="0" fillId="0" borderId="0" xfId="0" applyNumberFormat="1"/>
    <xf numFmtId="164" fontId="12" fillId="10" borderId="1" xfId="0" applyFont="1" applyFill="1" applyBorder="1" applyAlignment="1" applyProtection="1">
      <alignment horizontal="center" vertical="center"/>
      <protection hidden="1"/>
    </xf>
    <xf numFmtId="165" fontId="12" fillId="10" borderId="1" xfId="0" applyNumberFormat="1" applyFont="1" applyFill="1" applyBorder="1" applyAlignment="1" applyProtection="1">
      <alignment horizontal="center" vertical="center"/>
      <protection hidden="1"/>
    </xf>
    <xf numFmtId="165" fontId="12" fillId="10" borderId="1" xfId="0" applyNumberFormat="1" applyFont="1" applyFill="1" applyBorder="1" applyProtection="1">
      <protection hidden="1"/>
    </xf>
    <xf numFmtId="164" fontId="12" fillId="0" borderId="1" xfId="0" applyFont="1" applyBorder="1" applyAlignment="1" applyProtection="1">
      <alignment horizontal="center" vertical="center"/>
      <protection hidden="1"/>
    </xf>
    <xf numFmtId="164" fontId="12" fillId="0" borderId="1" xfId="0" applyFont="1" applyBorder="1" applyAlignment="1" applyProtection="1">
      <alignment horizontal="right" vertical="center"/>
      <protection hidden="1"/>
    </xf>
    <xf numFmtId="14" fontId="12" fillId="0" borderId="1" xfId="0" applyNumberFormat="1" applyFont="1" applyBorder="1" applyAlignment="1" applyProtection="1">
      <alignment horizontal="center" vertical="center"/>
      <protection hidden="1"/>
    </xf>
    <xf numFmtId="171" fontId="12" fillId="0" borderId="1" xfId="2" applyNumberFormat="1" applyFont="1" applyBorder="1" applyAlignment="1" applyProtection="1">
      <alignment horizontal="center" vertical="center"/>
      <protection hidden="1"/>
    </xf>
    <xf numFmtId="164" fontId="12" fillId="0" borderId="0" xfId="0" applyFont="1" applyAlignment="1" applyProtection="1">
      <alignment vertical="center"/>
      <protection hidden="1"/>
    </xf>
    <xf numFmtId="1" fontId="12" fillId="0" borderId="1" xfId="0" applyNumberFormat="1" applyFont="1" applyBorder="1" applyAlignment="1" applyProtection="1">
      <alignment horizontal="center" vertical="center"/>
      <protection hidden="1"/>
    </xf>
    <xf numFmtId="2" fontId="12" fillId="0" borderId="1" xfId="0" applyNumberFormat="1" applyFont="1" applyBorder="1" applyAlignment="1" applyProtection="1">
      <alignment horizontal="center" vertical="center"/>
      <protection hidden="1"/>
    </xf>
    <xf numFmtId="164" fontId="12" fillId="0" borderId="0" xfId="0" applyFont="1" applyAlignment="1" applyProtection="1">
      <alignment vertical="center"/>
      <protection hidden="1"/>
    </xf>
    <xf numFmtId="164" fontId="12" fillId="0" borderId="1" xfId="0" applyFont="1" applyBorder="1" applyAlignment="1" applyProtection="1">
      <alignment vertical="center"/>
      <protection hidden="1"/>
    </xf>
    <xf numFmtId="1" fontId="12" fillId="0" borderId="1" xfId="1" applyNumberFormat="1" applyFont="1" applyBorder="1" applyAlignment="1" applyProtection="1">
      <alignment horizontal="center" vertical="center"/>
      <protection hidden="1"/>
    </xf>
    <xf numFmtId="164" fontId="0" fillId="0" borderId="0" xfId="0"/>
    <xf numFmtId="171" fontId="0" fillId="0" borderId="0" xfId="0" applyNumberFormat="1"/>
    <xf numFmtId="2" fontId="0" fillId="0" borderId="0" xfId="0" applyNumberFormat="1"/>
    <xf numFmtId="168" fontId="12" fillId="0" borderId="1" xfId="0" applyNumberFormat="1" applyFont="1" applyBorder="1" applyAlignment="1" applyProtection="1">
      <alignment horizontal="center" vertical="center"/>
      <protection hidden="1"/>
    </xf>
    <xf numFmtId="169" fontId="12" fillId="0" borderId="1" xfId="0" applyNumberFormat="1" applyFont="1" applyBorder="1" applyAlignment="1" applyProtection="1">
      <alignment horizontal="center" vertical="center"/>
      <protection hidden="1"/>
    </xf>
    <xf numFmtId="168" fontId="0" fillId="0" borderId="0" xfId="0" applyNumberFormat="1"/>
    <xf numFmtId="173" fontId="0" fillId="0" borderId="0" xfId="0" applyNumberFormat="1"/>
    <xf numFmtId="165" fontId="12" fillId="0" borderId="0" xfId="0" applyNumberFormat="1" applyFont="1" applyProtection="1">
      <protection hidden="1"/>
    </xf>
    <xf numFmtId="164" fontId="0" fillId="0" borderId="0" xfId="0"/>
    <xf numFmtId="164" fontId="12" fillId="0" borderId="1" xfId="0" applyFont="1" applyBorder="1" applyAlignment="1" applyProtection="1">
      <alignment horizontal="left"/>
      <protection hidden="1"/>
    </xf>
    <xf numFmtId="164" fontId="12" fillId="0" borderId="0" xfId="0" applyFont="1" applyProtection="1">
      <protection hidden="1"/>
    </xf>
    <xf numFmtId="164" fontId="12" fillId="0" borderId="1" xfId="0" applyFont="1" applyBorder="1" applyProtection="1">
      <protection hidden="1"/>
    </xf>
    <xf numFmtId="164" fontId="12" fillId="0" borderId="1" xfId="0" applyFont="1" applyBorder="1" applyAlignment="1" applyProtection="1">
      <alignment horizontal="center"/>
      <protection hidden="1"/>
    </xf>
    <xf numFmtId="164" fontId="12" fillId="0" borderId="1" xfId="0" applyFont="1" applyBorder="1" applyAlignment="1" applyProtection="1">
      <alignment horizontal="center" vertical="top"/>
      <protection hidden="1"/>
    </xf>
    <xf numFmtId="168" fontId="12" fillId="0" borderId="1" xfId="0" applyNumberFormat="1" applyFont="1" applyBorder="1" applyAlignment="1" applyProtection="1">
      <alignment vertical="center"/>
      <protection hidden="1"/>
    </xf>
    <xf numFmtId="169" fontId="12" fillId="0" borderId="1" xfId="0" applyNumberFormat="1" applyFont="1" applyBorder="1" applyAlignment="1" applyProtection="1">
      <alignment vertical="center"/>
      <protection hidden="1"/>
    </xf>
    <xf numFmtId="1" fontId="12" fillId="0" borderId="1" xfId="0" applyNumberFormat="1" applyFont="1" applyBorder="1" applyAlignment="1" applyProtection="1">
      <alignment vertical="center"/>
      <protection hidden="1"/>
    </xf>
    <xf numFmtId="174" fontId="12" fillId="0" borderId="1" xfId="1" applyNumberFormat="1" applyFont="1" applyBorder="1" applyAlignment="1" applyProtection="1">
      <alignment vertical="center"/>
      <protection hidden="1"/>
    </xf>
    <xf numFmtId="2" fontId="12" fillId="0" borderId="1" xfId="1" applyNumberFormat="1" applyFont="1" applyBorder="1" applyAlignment="1" applyProtection="1">
      <alignment vertical="center"/>
      <protection hidden="1"/>
    </xf>
    <xf numFmtId="164" fontId="12" fillId="0" borderId="0" xfId="0" applyFont="1" applyProtection="1">
      <protection hidden="1"/>
    </xf>
    <xf numFmtId="2" fontId="12" fillId="0" borderId="1" xfId="0" applyNumberFormat="1" applyFont="1" applyBorder="1" applyProtection="1">
      <protection hidden="1"/>
    </xf>
    <xf numFmtId="2" fontId="12" fillId="0" borderId="1" xfId="0" applyNumberFormat="1" applyFont="1" applyBorder="1" applyAlignment="1" applyProtection="1">
      <alignment vertical="center"/>
      <protection hidden="1"/>
    </xf>
    <xf numFmtId="164" fontId="12" fillId="0" borderId="5" xfId="0" applyFont="1" applyBorder="1" applyProtection="1">
      <protection hidden="1"/>
    </xf>
    <xf numFmtId="2" fontId="12" fillId="0" borderId="5" xfId="0" applyNumberFormat="1" applyFont="1" applyBorder="1" applyProtection="1">
      <protection hidden="1"/>
    </xf>
    <xf numFmtId="171" fontId="12" fillId="0" borderId="5" xfId="0" applyNumberFormat="1" applyFont="1" applyBorder="1" applyProtection="1">
      <protection hidden="1"/>
    </xf>
    <xf numFmtId="171" fontId="12" fillId="0" borderId="1" xfId="0" applyNumberFormat="1" applyFont="1" applyBorder="1" applyProtection="1">
      <protection hidden="1"/>
    </xf>
    <xf numFmtId="165" fontId="2" fillId="7" borderId="7" xfId="0" applyNumberFormat="1" applyFont="1" applyFill="1" applyBorder="1" applyAlignment="1">
      <alignment horizontal="center"/>
    </xf>
    <xf numFmtId="165" fontId="2" fillId="12" borderId="7" xfId="0" applyNumberFormat="1" applyFont="1" applyFill="1" applyBorder="1" applyAlignment="1">
      <alignment horizontal="center"/>
    </xf>
    <xf numFmtId="165" fontId="2" fillId="13" borderId="7" xfId="0" applyNumberFormat="1" applyFont="1" applyFill="1" applyBorder="1" applyAlignment="1">
      <alignment horizontal="center"/>
    </xf>
    <xf numFmtId="165" fontId="2" fillId="14" borderId="7" xfId="0" applyNumberFormat="1" applyFont="1" applyFill="1" applyBorder="1" applyAlignment="1">
      <alignment horizontal="center"/>
    </xf>
    <xf numFmtId="165" fontId="2" fillId="15" borderId="7" xfId="0" applyNumberFormat="1" applyFont="1" applyFill="1" applyBorder="1" applyAlignment="1">
      <alignment horizontal="center"/>
    </xf>
    <xf numFmtId="164" fontId="0" fillId="0" borderId="4" xfId="0" applyBorder="1"/>
    <xf numFmtId="164" fontId="0" fillId="7" borderId="4" xfId="0" applyFill="1" applyBorder="1"/>
    <xf numFmtId="164" fontId="0" fillId="12" borderId="4" xfId="0" applyFill="1" applyBorder="1"/>
    <xf numFmtId="164" fontId="0" fillId="13" borderId="4" xfId="0" applyFill="1" applyBorder="1"/>
    <xf numFmtId="164" fontId="0" fillId="14" borderId="4" xfId="0" applyFill="1" applyBorder="1"/>
    <xf numFmtId="164" fontId="0" fillId="15" borderId="4" xfId="0" applyFill="1" applyBorder="1"/>
    <xf numFmtId="170" fontId="0" fillId="0" borderId="4" xfId="0" applyNumberFormat="1" applyBorder="1"/>
    <xf numFmtId="164" fontId="0" fillId="0" borderId="4" xfId="0" applyBorder="1"/>
    <xf numFmtId="164" fontId="0" fillId="15" borderId="4" xfId="0" applyFill="1" applyBorder="1"/>
    <xf numFmtId="164" fontId="0" fillId="0" borderId="6" xfId="0" applyBorder="1"/>
    <xf numFmtId="164" fontId="0" fillId="7" borderId="6" xfId="0" applyFill="1" applyBorder="1"/>
    <xf numFmtId="164" fontId="0" fillId="12" borderId="6" xfId="0" applyFill="1" applyBorder="1"/>
    <xf numFmtId="164" fontId="0" fillId="13" borderId="6" xfId="0" applyFill="1" applyBorder="1"/>
    <xf numFmtId="164" fontId="0" fillId="14" borderId="6" xfId="0" applyFill="1" applyBorder="1"/>
    <xf numFmtId="164" fontId="0" fillId="15" borderId="6" xfId="0" applyFill="1" applyBorder="1"/>
    <xf numFmtId="164" fontId="0" fillId="0" borderId="8" xfId="0" applyBorder="1"/>
    <xf numFmtId="164" fontId="0" fillId="7" borderId="8" xfId="0" applyFill="1" applyBorder="1"/>
    <xf numFmtId="164" fontId="0" fillId="12" borderId="8" xfId="0" applyFill="1" applyBorder="1"/>
    <xf numFmtId="164" fontId="0" fillId="13" borderId="8" xfId="0" applyFill="1" applyBorder="1"/>
    <xf numFmtId="164" fontId="0" fillId="14" borderId="8" xfId="0" applyFill="1" applyBorder="1"/>
    <xf numFmtId="164" fontId="0" fillId="15" borderId="8" xfId="0" applyFill="1" applyBorder="1"/>
    <xf numFmtId="164" fontId="14" fillId="0" borderId="0" xfId="0" applyFont="1" applyProtection="1">
      <protection hidden="1"/>
    </xf>
    <xf numFmtId="164" fontId="14" fillId="0" borderId="1" xfId="0" applyFont="1" applyBorder="1" applyProtection="1">
      <protection hidden="1"/>
    </xf>
    <xf numFmtId="164" fontId="14" fillId="0" borderId="1" xfId="0" applyFont="1" applyBorder="1" applyProtection="1">
      <protection hidden="1"/>
    </xf>
    <xf numFmtId="164" fontId="12" fillId="0" borderId="1" xfId="0" applyFont="1" applyBorder="1" applyAlignment="1" applyProtection="1">
      <alignment horizontal="center" vertical="center"/>
      <protection hidden="1"/>
    </xf>
    <xf numFmtId="164" fontId="12" fillId="0" borderId="1" xfId="0" applyFont="1" applyBorder="1" applyAlignment="1" applyProtection="1">
      <alignment vertical="center"/>
      <protection hidden="1"/>
    </xf>
    <xf numFmtId="165" fontId="12" fillId="0" borderId="1" xfId="0" applyNumberFormat="1" applyFont="1" applyBorder="1" applyAlignment="1" applyProtection="1">
      <alignment horizontal="center" vertical="center"/>
      <protection hidden="1"/>
    </xf>
    <xf numFmtId="175" fontId="12" fillId="0" borderId="1" xfId="0" applyNumberFormat="1" applyFont="1" applyBorder="1" applyAlignment="1" applyProtection="1">
      <alignment horizontal="center"/>
      <protection hidden="1"/>
    </xf>
    <xf numFmtId="164" fontId="12" fillId="0" borderId="0" xfId="0" applyFont="1" applyProtection="1">
      <protection hidden="1"/>
    </xf>
    <xf numFmtId="176" fontId="12" fillId="0" borderId="1" xfId="0" applyNumberFormat="1" applyFont="1" applyBorder="1" applyAlignment="1" applyProtection="1">
      <alignment horizontal="center"/>
      <protection hidden="1"/>
    </xf>
    <xf numFmtId="2" fontId="12" fillId="0" borderId="1" xfId="0" applyNumberFormat="1" applyFont="1" applyBorder="1" applyAlignment="1" applyProtection="1">
      <alignment vertical="center"/>
      <protection hidden="1"/>
    </xf>
    <xf numFmtId="165" fontId="12" fillId="0" borderId="1" xfId="0" applyNumberFormat="1" applyFont="1" applyBorder="1" applyAlignment="1" applyProtection="1">
      <alignment horizontal="center" vertical="center"/>
      <protection hidden="1"/>
    </xf>
    <xf numFmtId="168" fontId="12" fillId="0" borderId="1" xfId="0" applyNumberFormat="1" applyFont="1" applyBorder="1" applyAlignment="1" applyProtection="1">
      <alignment horizontal="center" vertical="center"/>
      <protection hidden="1"/>
    </xf>
    <xf numFmtId="1" fontId="12" fillId="0" borderId="1" xfId="0" applyNumberFormat="1" applyFont="1" applyBorder="1" applyAlignment="1" applyProtection="1">
      <alignment horizontal="center" vertical="center"/>
      <protection hidden="1"/>
    </xf>
    <xf numFmtId="175" fontId="12" fillId="0" borderId="1" xfId="0" applyNumberFormat="1" applyFont="1" applyBorder="1" applyProtection="1">
      <protection hidden="1"/>
    </xf>
    <xf numFmtId="164" fontId="12" fillId="0" borderId="0" xfId="0" applyFont="1" applyAlignment="1" applyProtection="1">
      <alignment horizontal="center" vertical="center"/>
      <protection hidden="1"/>
    </xf>
    <xf numFmtId="164" fontId="12" fillId="0" borderId="6" xfId="0" applyFont="1" applyBorder="1" applyProtection="1">
      <protection hidden="1"/>
    </xf>
    <xf numFmtId="164" fontId="12" fillId="0" borderId="6" xfId="0" applyFont="1" applyBorder="1" applyAlignment="1" applyProtection="1">
      <alignment vertical="center"/>
      <protection hidden="1"/>
    </xf>
    <xf numFmtId="164" fontId="12" fillId="0" borderId="6" xfId="0" applyFont="1" applyBorder="1" applyAlignment="1" applyProtection="1">
      <alignment vertical="center"/>
      <protection hidden="1"/>
    </xf>
    <xf numFmtId="2" fontId="12" fillId="0" borderId="6" xfId="0" applyNumberFormat="1" applyFont="1" applyBorder="1" applyProtection="1">
      <protection hidden="1"/>
    </xf>
    <xf numFmtId="2" fontId="12" fillId="0" borderId="0" xfId="0" applyNumberFormat="1" applyFont="1" applyProtection="1">
      <protection hidden="1"/>
    </xf>
    <xf numFmtId="2" fontId="12" fillId="0" borderId="0" xfId="0" applyNumberFormat="1" applyFont="1" applyProtection="1">
      <protection hidden="1"/>
    </xf>
    <xf numFmtId="164" fontId="12" fillId="0" borderId="6" xfId="0" applyFont="1" applyBorder="1" applyAlignment="1" applyProtection="1">
      <alignment horizontal="center" vertical="center"/>
      <protection hidden="1"/>
    </xf>
    <xf numFmtId="165" fontId="12" fillId="0" borderId="6" xfId="0" applyNumberFormat="1" applyFont="1" applyBorder="1" applyAlignment="1" applyProtection="1">
      <alignment horizontal="center" vertical="center"/>
      <protection hidden="1"/>
    </xf>
    <xf numFmtId="168" fontId="12" fillId="0" borderId="6" xfId="0" applyNumberFormat="1" applyFont="1" applyBorder="1" applyAlignment="1" applyProtection="1">
      <alignment horizontal="center" vertical="center"/>
      <protection hidden="1"/>
    </xf>
    <xf numFmtId="164" fontId="12" fillId="0" borderId="0" xfId="0" applyFont="1" applyAlignment="1" applyProtection="1">
      <alignment horizontal="center" vertical="center"/>
      <protection hidden="1"/>
    </xf>
    <xf numFmtId="165" fontId="12" fillId="0" borderId="0" xfId="0" applyNumberFormat="1" applyFont="1" applyAlignment="1" applyProtection="1">
      <alignment horizontal="center" vertical="center"/>
      <protection hidden="1"/>
    </xf>
    <xf numFmtId="168" fontId="12" fillId="0" borderId="0" xfId="0" applyNumberFormat="1" applyFont="1" applyAlignment="1" applyProtection="1">
      <alignment horizontal="center" vertical="center"/>
      <protection hidden="1"/>
    </xf>
    <xf numFmtId="164" fontId="0" fillId="0" borderId="0" xfId="0"/>
    <xf numFmtId="177" fontId="12" fillId="0" borderId="1" xfId="0" applyNumberFormat="1" applyFont="1" applyBorder="1" applyAlignment="1" applyProtection="1">
      <alignment vertical="center"/>
      <protection hidden="1"/>
    </xf>
    <xf numFmtId="168" fontId="12" fillId="0" borderId="1" xfId="0" applyNumberFormat="1" applyFont="1" applyBorder="1" applyAlignment="1" applyProtection="1">
      <alignment vertical="center"/>
      <protection hidden="1"/>
    </xf>
    <xf numFmtId="178" fontId="12" fillId="0" borderId="0" xfId="0" applyNumberFormat="1" applyFont="1" applyProtection="1">
      <protection hidden="1"/>
    </xf>
    <xf numFmtId="164" fontId="0" fillId="7" borderId="6" xfId="0" applyFill="1" applyBorder="1"/>
    <xf numFmtId="164" fontId="12" fillId="0" borderId="1" xfId="0" applyFont="1" applyBorder="1" applyAlignment="1" applyProtection="1">
      <alignment horizontal="center"/>
      <protection hidden="1"/>
    </xf>
    <xf numFmtId="164" fontId="0" fillId="7" borderId="0" xfId="0" applyFill="1"/>
    <xf numFmtId="164" fontId="0" fillId="12" borderId="0" xfId="0" applyFill="1"/>
    <xf numFmtId="164" fontId="0" fillId="13" borderId="0" xfId="0" applyFill="1"/>
    <xf numFmtId="164" fontId="0" fillId="14" borderId="0" xfId="0" applyFill="1"/>
    <xf numFmtId="164" fontId="0" fillId="15" borderId="0" xfId="0" applyFill="1"/>
    <xf numFmtId="168" fontId="12" fillId="0" borderId="0" xfId="0" applyNumberFormat="1" applyFont="1" applyAlignment="1" applyProtection="1">
      <alignment vertical="center"/>
      <protection hidden="1"/>
    </xf>
    <xf numFmtId="2" fontId="3" fillId="8" borderId="0" xfId="0" applyNumberFormat="1" applyFont="1" applyFill="1" applyAlignment="1">
      <alignment horizontal="center" vertical="center"/>
    </xf>
    <xf numFmtId="166" fontId="2" fillId="0" borderId="0" xfId="2" applyNumberFormat="1" applyFont="1" applyAlignment="1" applyProtection="1">
      <alignment horizontal="center"/>
      <protection locked="0"/>
    </xf>
    <xf numFmtId="165" fontId="2" fillId="0" borderId="0" xfId="2" applyNumberFormat="1" applyFont="1" applyAlignment="1">
      <alignment horizontal="center"/>
    </xf>
    <xf numFmtId="166" fontId="2" fillId="0" borderId="0" xfId="2" applyNumberFormat="1" applyFont="1" applyAlignment="1">
      <alignment horizontal="center"/>
    </xf>
    <xf numFmtId="2" fontId="3" fillId="0" borderId="0" xfId="0" applyNumberFormat="1" applyFont="1" applyAlignment="1">
      <alignment horizontal="center"/>
    </xf>
    <xf numFmtId="2" fontId="8" fillId="0" borderId="0" xfId="0" applyNumberFormat="1" applyFont="1" applyAlignment="1">
      <alignment horizontal="center"/>
    </xf>
    <xf numFmtId="2" fontId="6" fillId="0" borderId="0" xfId="0" applyNumberFormat="1" applyFont="1" applyAlignment="1">
      <alignment horizontal="center"/>
    </xf>
    <xf numFmtId="2" fontId="3" fillId="0" borderId="0" xfId="0" applyNumberFormat="1" applyFont="1" applyAlignment="1">
      <alignment horizontal="left"/>
    </xf>
    <xf numFmtId="2" fontId="0" fillId="0" borderId="0" xfId="0" applyNumberFormat="1" applyProtection="1">
      <protection locked="0"/>
    </xf>
    <xf numFmtId="2" fontId="0" fillId="0" borderId="0" xfId="0" applyNumberFormat="1" applyAlignment="1" applyProtection="1">
      <alignment horizontal="center"/>
      <protection locked="0"/>
    </xf>
    <xf numFmtId="2" fontId="0" fillId="0" borderId="0" xfId="0" applyNumberFormat="1" applyAlignment="1">
      <alignment horizontal="center"/>
    </xf>
    <xf numFmtId="2" fontId="0" fillId="0" borderId="0" xfId="0" applyNumberFormat="1" applyProtection="1">
      <protection locked="0"/>
    </xf>
    <xf numFmtId="2" fontId="0" fillId="0" borderId="0" xfId="0" applyNumberFormat="1" applyAlignment="1">
      <alignment horizontal="left"/>
    </xf>
    <xf numFmtId="2" fontId="0" fillId="0" borderId="0" xfId="0" applyNumberFormat="1"/>
    <xf numFmtId="2" fontId="0" fillId="0" borderId="0" xfId="0" applyNumberFormat="1" applyProtection="1">
      <protection locked="0"/>
    </xf>
    <xf numFmtId="2" fontId="3" fillId="3" borderId="0" xfId="0" applyNumberFormat="1" applyFont="1" applyFill="1" applyAlignment="1">
      <alignment horizontal="left"/>
    </xf>
    <xf numFmtId="165" fontId="2" fillId="3" borderId="0" xfId="0" applyNumberFormat="1" applyFont="1" applyFill="1" applyAlignment="1">
      <alignment horizontal="center"/>
    </xf>
    <xf numFmtId="2" fontId="2" fillId="3" borderId="0" xfId="0" applyNumberFormat="1" applyFont="1" applyFill="1" applyAlignment="1">
      <alignment horizontal="center"/>
    </xf>
    <xf numFmtId="165" fontId="3" fillId="3" borderId="0" xfId="0" applyNumberFormat="1" applyFont="1" applyFill="1" applyAlignment="1">
      <alignment horizontal="center"/>
    </xf>
    <xf numFmtId="164" fontId="8" fillId="0" borderId="0" xfId="0" applyFont="1" applyAlignment="1" applyProtection="1">
      <alignment horizontal="center" vertical="center"/>
      <protection hidden="1"/>
    </xf>
    <xf numFmtId="165" fontId="0" fillId="0" borderId="0" xfId="0" applyNumberFormat="1" applyAlignment="1" applyProtection="1">
      <alignment horizontal="center"/>
      <protection locked="0"/>
    </xf>
    <xf numFmtId="2" fontId="0" fillId="0" borderId="0" xfId="0" applyNumberFormat="1" applyProtection="1">
      <protection locked="0"/>
    </xf>
    <xf numFmtId="2" fontId="17" fillId="0" borderId="0" xfId="0" applyNumberFormat="1" applyFont="1" applyProtection="1">
      <protection locked="0"/>
    </xf>
    <xf numFmtId="164" fontId="11" fillId="8" borderId="1" xfId="0" applyFont="1" applyFill="1" applyBorder="1" applyAlignment="1" applyProtection="1">
      <alignment horizontal="center" vertical="center"/>
      <protection hidden="1"/>
    </xf>
    <xf numFmtId="2" fontId="2" fillId="0" borderId="0" xfId="0" applyNumberFormat="1" applyFont="1"/>
    <xf numFmtId="164" fontId="11" fillId="8" borderId="1" xfId="0" applyFont="1" applyFill="1" applyBorder="1" applyAlignment="1" applyProtection="1">
      <alignment vertical="center"/>
      <protection hidden="1"/>
    </xf>
    <xf numFmtId="165" fontId="18" fillId="0" borderId="0" xfId="0" applyNumberFormat="1" applyFont="1" applyAlignment="1">
      <alignment horizontal="left" vertical="center"/>
    </xf>
    <xf numFmtId="165" fontId="3" fillId="0" borderId="0" xfId="0" applyNumberFormat="1" applyFont="1" applyAlignment="1">
      <alignment horizontal="left"/>
    </xf>
    <xf numFmtId="164" fontId="11" fillId="8" borderId="1" xfId="0" applyFont="1" applyFill="1" applyBorder="1" applyAlignment="1" applyProtection="1">
      <alignment horizontal="left" vertical="center"/>
      <protection hidden="1"/>
    </xf>
    <xf numFmtId="164" fontId="11" fillId="8" borderId="3" xfId="0" applyFont="1" applyFill="1" applyBorder="1" applyAlignment="1" applyProtection="1">
      <alignment horizontal="center"/>
      <protection hidden="1"/>
    </xf>
    <xf numFmtId="1" fontId="8" fillId="11" borderId="7" xfId="0" applyNumberFormat="1" applyFont="1" applyFill="1" applyBorder="1" applyAlignment="1" applyProtection="1">
      <alignment horizontal="center" vertical="center"/>
      <protection hidden="1"/>
    </xf>
    <xf numFmtId="2" fontId="8" fillId="11" borderId="7" xfId="0" applyNumberFormat="1" applyFont="1" applyFill="1" applyBorder="1" applyAlignment="1" applyProtection="1">
      <alignment horizontal="center" vertical="center"/>
      <protection hidden="1"/>
    </xf>
    <xf numFmtId="169" fontId="8" fillId="11" borderId="7" xfId="0" applyNumberFormat="1" applyFont="1" applyFill="1" applyBorder="1" applyAlignment="1" applyProtection="1">
      <alignment horizontal="center" vertical="center"/>
      <protection hidden="1"/>
    </xf>
    <xf numFmtId="2" fontId="8" fillId="6" borderId="7" xfId="0" applyNumberFormat="1" applyFont="1" applyFill="1" applyBorder="1" applyAlignment="1" applyProtection="1">
      <alignment horizontal="center" vertical="center" shrinkToFit="1"/>
      <protection hidden="1"/>
    </xf>
    <xf numFmtId="164" fontId="11" fillId="8" borderId="18" xfId="0" applyFont="1" applyFill="1" applyBorder="1" applyAlignment="1" applyProtection="1">
      <alignment horizontal="center"/>
      <protection hidden="1"/>
    </xf>
    <xf numFmtId="164" fontId="8" fillId="14" borderId="7" xfId="0" applyFont="1" applyFill="1" applyBorder="1" applyAlignment="1" applyProtection="1">
      <alignment horizontal="center" vertical="center" shrinkToFit="1"/>
      <protection hidden="1"/>
    </xf>
    <xf numFmtId="164" fontId="11" fillId="8" borderId="11" xfId="0" applyFont="1" applyFill="1" applyBorder="1" applyAlignment="1" applyProtection="1">
      <alignment vertical="center"/>
      <protection hidden="1"/>
    </xf>
    <xf numFmtId="164" fontId="11" fillId="8" borderId="7" xfId="0" applyFont="1" applyFill="1" applyBorder="1" applyAlignment="1" applyProtection="1">
      <alignment vertical="center"/>
      <protection hidden="1"/>
    </xf>
    <xf numFmtId="1" fontId="8" fillId="11" borderId="7" xfId="1" applyNumberFormat="1" applyFont="1" applyFill="1" applyBorder="1" applyAlignment="1" applyProtection="1">
      <alignment horizontal="center" vertical="center"/>
      <protection hidden="1"/>
    </xf>
    <xf numFmtId="164" fontId="11" fillId="8" borderId="13" xfId="0" applyFont="1" applyFill="1" applyBorder="1" applyAlignment="1" applyProtection="1">
      <alignment horizontal="center" vertical="center"/>
      <protection hidden="1"/>
    </xf>
    <xf numFmtId="1" fontId="8" fillId="11" borderId="14" xfId="1" applyNumberFormat="1" applyFont="1" applyFill="1" applyBorder="1" applyAlignment="1" applyProtection="1">
      <alignment horizontal="center" vertical="center"/>
      <protection hidden="1"/>
    </xf>
    <xf numFmtId="164" fontId="11" fillId="8" borderId="11" xfId="0" applyFont="1" applyFill="1" applyBorder="1" applyAlignment="1" applyProtection="1">
      <alignment horizontal="left" vertical="center"/>
      <protection hidden="1"/>
    </xf>
    <xf numFmtId="164" fontId="11" fillId="8" borderId="7" xfId="0" applyFont="1" applyFill="1" applyBorder="1" applyAlignment="1" applyProtection="1">
      <alignment horizontal="left" vertical="center"/>
      <protection hidden="1"/>
    </xf>
    <xf numFmtId="164" fontId="11" fillId="8" borderId="7" xfId="0" applyFont="1" applyFill="1" applyBorder="1" applyAlignment="1" applyProtection="1">
      <alignment horizontal="center" vertical="center"/>
      <protection hidden="1"/>
    </xf>
    <xf numFmtId="164" fontId="8" fillId="0" borderId="17" xfId="0" applyFont="1" applyBorder="1"/>
    <xf numFmtId="2" fontId="3" fillId="0" borderId="38" xfId="0" applyNumberFormat="1" applyFont="1" applyBorder="1"/>
    <xf numFmtId="2" fontId="0" fillId="0" borderId="22" xfId="0" applyNumberFormat="1" applyBorder="1" applyProtection="1">
      <protection locked="0"/>
    </xf>
    <xf numFmtId="165" fontId="0" fillId="0" borderId="22" xfId="0" applyNumberFormat="1" applyBorder="1" applyAlignment="1" applyProtection="1">
      <alignment horizontal="center"/>
      <protection locked="0"/>
    </xf>
    <xf numFmtId="2" fontId="0" fillId="0" borderId="22" xfId="0" applyNumberFormat="1" applyBorder="1" applyAlignment="1" applyProtection="1">
      <alignment horizontal="center"/>
      <protection locked="0"/>
    </xf>
    <xf numFmtId="2" fontId="0" fillId="0" borderId="22" xfId="0" applyNumberFormat="1" applyBorder="1" applyAlignment="1" applyProtection="1">
      <alignment horizontal="left"/>
      <protection locked="0"/>
    </xf>
    <xf numFmtId="166" fontId="2" fillId="0" borderId="22" xfId="2" applyNumberFormat="1" applyFont="1" applyBorder="1" applyAlignment="1" applyProtection="1">
      <alignment horizontal="center"/>
      <protection locked="0"/>
    </xf>
    <xf numFmtId="2" fontId="3" fillId="0" borderId="38" xfId="0" applyNumberFormat="1" applyFont="1" applyBorder="1" applyAlignment="1">
      <alignment horizontal="left"/>
    </xf>
    <xf numFmtId="2" fontId="2" fillId="0" borderId="0" xfId="0" applyNumberFormat="1" applyFont="1" applyProtection="1">
      <protection locked="0"/>
    </xf>
    <xf numFmtId="164" fontId="1" fillId="8" borderId="0" xfId="0" applyFont="1" applyFill="1"/>
    <xf numFmtId="165" fontId="1" fillId="8" borderId="0" xfId="0" applyNumberFormat="1" applyFont="1" applyFill="1"/>
    <xf numFmtId="164" fontId="0" fillId="8" borderId="0" xfId="0" applyFill="1"/>
    <xf numFmtId="165" fontId="12" fillId="8" borderId="0" xfId="0" applyNumberFormat="1" applyFont="1" applyFill="1" applyProtection="1">
      <protection hidden="1"/>
    </xf>
    <xf numFmtId="164" fontId="11" fillId="8" borderId="0" xfId="0" applyFont="1" applyFill="1"/>
    <xf numFmtId="164" fontId="11" fillId="0" borderId="0" xfId="0" applyFont="1"/>
    <xf numFmtId="165" fontId="1" fillId="8" borderId="0" xfId="0" applyNumberFormat="1" applyFont="1" applyFill="1"/>
    <xf numFmtId="164" fontId="1" fillId="8" borderId="0" xfId="0" applyFont="1" applyFill="1"/>
    <xf numFmtId="2" fontId="0" fillId="0" borderId="0" xfId="0" applyNumberFormat="1" applyAlignment="1" applyProtection="1">
      <alignment horizontal="left"/>
      <protection locked="0"/>
    </xf>
    <xf numFmtId="164" fontId="11" fillId="0" borderId="39" xfId="0" applyFont="1" applyBorder="1" applyAlignment="1" applyProtection="1">
      <alignment horizontal="center" vertical="center" wrapText="1"/>
      <protection hidden="1"/>
    </xf>
    <xf numFmtId="164" fontId="11" fillId="0" borderId="22" xfId="0" applyFont="1" applyBorder="1" applyAlignment="1" applyProtection="1">
      <alignment horizontal="center" vertical="center"/>
      <protection hidden="1"/>
    </xf>
    <xf numFmtId="1" fontId="8" fillId="0" borderId="22" xfId="1" applyNumberFormat="1" applyFont="1" applyBorder="1" applyAlignment="1" applyProtection="1">
      <alignment horizontal="center" vertical="center"/>
      <protection hidden="1"/>
    </xf>
    <xf numFmtId="165" fontId="3" fillId="6" borderId="1" xfId="0" applyNumberFormat="1" applyFont="1" applyFill="1" applyBorder="1" applyAlignment="1">
      <alignment horizontal="center" vertical="center"/>
    </xf>
    <xf numFmtId="165" fontId="3" fillId="5" borderId="1" xfId="0" applyNumberFormat="1" applyFont="1" applyFill="1" applyBorder="1" applyAlignment="1">
      <alignment horizontal="center" vertical="center"/>
    </xf>
    <xf numFmtId="165" fontId="3" fillId="2" borderId="1"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165" fontId="2" fillId="3" borderId="20" xfId="0" applyNumberFormat="1" applyFont="1" applyFill="1" applyBorder="1" applyAlignment="1">
      <alignment horizontal="center" vertical="center"/>
    </xf>
    <xf numFmtId="165" fontId="6" fillId="3" borderId="21" xfId="0" applyNumberFormat="1" applyFont="1" applyFill="1" applyBorder="1" applyAlignment="1">
      <alignment vertical="center"/>
    </xf>
    <xf numFmtId="2" fontId="6" fillId="3" borderId="22" xfId="0" applyNumberFormat="1" applyFont="1" applyFill="1" applyBorder="1" applyAlignment="1" applyProtection="1">
      <alignment horizontal="center" vertical="center"/>
      <protection locked="0"/>
    </xf>
    <xf numFmtId="165" fontId="6" fillId="3" borderId="22" xfId="0" applyNumberFormat="1" applyFont="1" applyFill="1" applyBorder="1" applyAlignment="1">
      <alignment horizontal="right" vertical="center"/>
    </xf>
    <xf numFmtId="165" fontId="2" fillId="3" borderId="14" xfId="0" applyNumberFormat="1" applyFont="1" applyFill="1" applyBorder="1" applyAlignment="1">
      <alignment horizontal="center" vertical="center"/>
    </xf>
    <xf numFmtId="2" fontId="3" fillId="8" borderId="8" xfId="0" applyNumberFormat="1" applyFont="1" applyFill="1" applyBorder="1" applyAlignment="1">
      <alignment vertical="center"/>
    </xf>
    <xf numFmtId="165" fontId="3" fillId="2" borderId="2" xfId="0" applyNumberFormat="1" applyFont="1" applyFill="1" applyBorder="1" applyAlignment="1">
      <alignment horizontal="center" vertical="center"/>
    </xf>
    <xf numFmtId="167" fontId="0" fillId="0" borderId="2" xfId="0" applyNumberFormat="1" applyBorder="1" applyAlignment="1">
      <alignment horizontal="center" vertical="center"/>
    </xf>
    <xf numFmtId="165" fontId="2" fillId="0" borderId="1" xfId="0" applyNumberFormat="1" applyFont="1" applyBorder="1" applyAlignment="1">
      <alignment horizontal="center" vertical="center"/>
    </xf>
    <xf numFmtId="165" fontId="2" fillId="0" borderId="2" xfId="0"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165" fontId="0" fillId="0" borderId="1" xfId="0" applyNumberFormat="1" applyBorder="1" applyAlignment="1">
      <alignment horizontal="center" vertical="center"/>
    </xf>
    <xf numFmtId="2" fontId="0" fillId="0" borderId="7" xfId="0" applyNumberFormat="1" applyBorder="1" applyAlignment="1">
      <alignment horizontal="center" vertical="center"/>
    </xf>
    <xf numFmtId="165" fontId="0" fillId="11" borderId="1" xfId="0" applyNumberFormat="1" applyFill="1" applyBorder="1" applyAlignment="1">
      <alignment horizontal="center" vertical="center"/>
    </xf>
    <xf numFmtId="165" fontId="0" fillId="11" borderId="2" xfId="0" applyNumberFormat="1" applyFill="1" applyBorder="1" applyAlignment="1">
      <alignment horizontal="center" vertical="center"/>
    </xf>
    <xf numFmtId="2" fontId="2" fillId="11" borderId="1" xfId="0" applyNumberFormat="1" applyFont="1" applyFill="1" applyBorder="1" applyAlignment="1">
      <alignment horizontal="center" vertical="center"/>
    </xf>
    <xf numFmtId="2" fontId="2" fillId="11" borderId="2" xfId="0" applyNumberFormat="1" applyFont="1" applyFill="1" applyBorder="1" applyAlignment="1">
      <alignment horizontal="center" vertical="center"/>
    </xf>
    <xf numFmtId="2" fontId="3" fillId="11" borderId="1" xfId="0" applyNumberFormat="1" applyFont="1" applyFill="1" applyBorder="1" applyAlignment="1">
      <alignment horizontal="center" vertical="center"/>
    </xf>
    <xf numFmtId="2" fontId="3" fillId="11" borderId="2" xfId="0" applyNumberFormat="1" applyFont="1" applyFill="1" applyBorder="1" applyAlignment="1">
      <alignment horizontal="center" vertical="center"/>
    </xf>
    <xf numFmtId="2" fontId="3" fillId="9" borderId="28" xfId="0" applyNumberFormat="1" applyFont="1" applyFill="1" applyBorder="1" applyAlignment="1">
      <alignment horizontal="left" vertical="center"/>
    </xf>
    <xf numFmtId="2" fontId="3" fillId="9" borderId="34" xfId="0" applyNumberFormat="1" applyFont="1" applyFill="1" applyBorder="1" applyAlignment="1">
      <alignment horizontal="left" vertical="center"/>
    </xf>
    <xf numFmtId="2" fontId="3" fillId="11" borderId="13" xfId="0" applyNumberFormat="1" applyFont="1" applyFill="1" applyBorder="1" applyAlignment="1">
      <alignment horizontal="center" vertical="center"/>
    </xf>
    <xf numFmtId="2" fontId="8" fillId="11" borderId="21" xfId="0" applyNumberFormat="1" applyFont="1" applyFill="1" applyBorder="1" applyAlignment="1">
      <alignment horizontal="center" vertical="center"/>
    </xf>
    <xf numFmtId="2" fontId="0" fillId="0" borderId="14" xfId="0" applyNumberFormat="1" applyBorder="1" applyAlignment="1">
      <alignment horizontal="center" vertical="center"/>
    </xf>
    <xf numFmtId="165" fontId="2" fillId="3" borderId="1" xfId="0" applyNumberFormat="1" applyFont="1" applyFill="1" applyBorder="1" applyAlignment="1">
      <alignment vertical="center"/>
    </xf>
    <xf numFmtId="165" fontId="2" fillId="3" borderId="7" xfId="0" applyNumberFormat="1" applyFont="1" applyFill="1" applyBorder="1" applyAlignment="1">
      <alignment vertical="center"/>
    </xf>
    <xf numFmtId="0" fontId="2" fillId="0" borderId="1" xfId="2" applyNumberFormat="1" applyFont="1" applyBorder="1" applyAlignment="1" applyProtection="1">
      <alignment horizontal="center" vertical="center"/>
      <protection locked="0"/>
    </xf>
    <xf numFmtId="2" fontId="11" fillId="8" borderId="0" xfId="0" applyNumberFormat="1" applyFont="1" applyFill="1" applyAlignment="1">
      <alignment horizontal="left" vertical="center"/>
    </xf>
    <xf numFmtId="164" fontId="11" fillId="8" borderId="18" xfId="0" applyFont="1" applyFill="1" applyBorder="1" applyAlignment="1" applyProtection="1">
      <alignment horizontal="left" vertical="center"/>
      <protection hidden="1"/>
    </xf>
    <xf numFmtId="164" fontId="11" fillId="8" borderId="3" xfId="0" applyFont="1" applyFill="1" applyBorder="1" applyAlignment="1" applyProtection="1">
      <alignment horizontal="left" vertical="center"/>
      <protection hidden="1"/>
    </xf>
    <xf numFmtId="2" fontId="0" fillId="0" borderId="35" xfId="0" applyNumberFormat="1" applyBorder="1" applyProtection="1">
      <protection locked="0"/>
    </xf>
    <xf numFmtId="165" fontId="3" fillId="6" borderId="24" xfId="0" applyNumberFormat="1" applyFont="1" applyFill="1" applyBorder="1" applyAlignment="1">
      <alignment horizontal="center" vertical="center"/>
    </xf>
    <xf numFmtId="165" fontId="3" fillId="5" borderId="24" xfId="0" applyNumberFormat="1" applyFont="1" applyFill="1" applyBorder="1" applyAlignment="1">
      <alignment horizontal="center" vertical="center"/>
    </xf>
    <xf numFmtId="164" fontId="8" fillId="0" borderId="46" xfId="0" applyFont="1" applyBorder="1"/>
    <xf numFmtId="164" fontId="8" fillId="0" borderId="47" xfId="0" applyFont="1" applyBorder="1"/>
    <xf numFmtId="164" fontId="8" fillId="0" borderId="10" xfId="0" applyFont="1" applyBorder="1"/>
    <xf numFmtId="165" fontId="0" fillId="0" borderId="0" xfId="0" applyNumberFormat="1" applyAlignment="1">
      <alignment horizontal="center"/>
    </xf>
    <xf numFmtId="165" fontId="0" fillId="0" borderId="0" xfId="0" applyNumberFormat="1"/>
    <xf numFmtId="2" fontId="2" fillId="0" borderId="0" xfId="0" applyNumberFormat="1" applyFont="1" applyAlignment="1">
      <alignment vertical="center"/>
    </xf>
    <xf numFmtId="164" fontId="0" fillId="0" borderId="0" xfId="0"/>
    <xf numFmtId="164" fontId="0" fillId="3" borderId="0" xfId="0" applyFill="1"/>
    <xf numFmtId="164" fontId="0" fillId="0" borderId="0" xfId="0"/>
    <xf numFmtId="2" fontId="7" fillId="0" borderId="0" xfId="0" applyNumberFormat="1" applyFont="1"/>
    <xf numFmtId="2" fontId="5" fillId="0" borderId="0" xfId="0" applyNumberFormat="1" applyFont="1"/>
    <xf numFmtId="2" fontId="0" fillId="0" borderId="0" xfId="0" applyNumberFormat="1"/>
    <xf numFmtId="2" fontId="0" fillId="0" borderId="0" xfId="0" applyNumberFormat="1" applyAlignment="1">
      <alignment vertical="center"/>
    </xf>
    <xf numFmtId="2" fontId="7" fillId="0" borderId="0" xfId="0" applyNumberFormat="1" applyFont="1" applyAlignment="1">
      <alignment vertical="center"/>
    </xf>
    <xf numFmtId="2" fontId="5" fillId="0" borderId="0" xfId="0" applyNumberFormat="1" applyFont="1" applyAlignment="1">
      <alignment vertical="center"/>
    </xf>
    <xf numFmtId="167" fontId="2" fillId="0" borderId="1" xfId="0" applyNumberFormat="1" applyFont="1" applyBorder="1" applyAlignment="1">
      <alignment horizontal="center" vertical="center"/>
    </xf>
    <xf numFmtId="164" fontId="0" fillId="0" borderId="37" xfId="0" applyBorder="1"/>
    <xf numFmtId="2" fontId="4" fillId="0" borderId="0" xfId="0" applyNumberFormat="1" applyFont="1"/>
    <xf numFmtId="2" fontId="4" fillId="0" borderId="0" xfId="0" applyNumberFormat="1" applyFont="1"/>
    <xf numFmtId="2" fontId="0" fillId="0" borderId="0" xfId="0" applyNumberFormat="1"/>
    <xf numFmtId="165" fontId="2" fillId="3" borderId="38" xfId="0" applyNumberFormat="1" applyFont="1" applyFill="1" applyBorder="1" applyAlignment="1">
      <alignment horizontal="center"/>
    </xf>
    <xf numFmtId="2" fontId="2" fillId="3" borderId="38" xfId="0" applyNumberFormat="1" applyFont="1" applyFill="1" applyBorder="1"/>
    <xf numFmtId="2" fontId="2" fillId="3" borderId="0" xfId="0" applyNumberFormat="1" applyFont="1" applyFill="1"/>
    <xf numFmtId="2" fontId="0" fillId="0" borderId="39" xfId="0" applyNumberFormat="1" applyBorder="1"/>
    <xf numFmtId="2" fontId="0" fillId="0" borderId="22" xfId="0" applyNumberFormat="1" applyBorder="1"/>
    <xf numFmtId="165" fontId="0" fillId="0" borderId="22" xfId="0" applyNumberFormat="1" applyBorder="1" applyAlignment="1">
      <alignment horizontal="center"/>
    </xf>
    <xf numFmtId="2" fontId="0" fillId="0" borderId="22" xfId="0" applyNumberFormat="1" applyBorder="1" applyAlignment="1">
      <alignment horizontal="center"/>
    </xf>
    <xf numFmtId="2" fontId="0" fillId="0" borderId="22" xfId="0" applyNumberFormat="1" applyBorder="1" applyAlignment="1">
      <alignment horizontal="left"/>
    </xf>
    <xf numFmtId="166" fontId="2" fillId="0" borderId="22" xfId="2" applyNumberFormat="1" applyFont="1" applyBorder="1" applyAlignment="1">
      <alignment horizontal="center"/>
    </xf>
    <xf numFmtId="165" fontId="0" fillId="0" borderId="40" xfId="0" applyNumberFormat="1" applyBorder="1" applyAlignment="1">
      <alignment horizontal="center"/>
    </xf>
    <xf numFmtId="165" fontId="0" fillId="0" borderId="0" xfId="0" applyNumberFormat="1" applyAlignment="1">
      <alignment horizontal="center"/>
    </xf>
    <xf numFmtId="2" fontId="0" fillId="0" borderId="0" xfId="0" applyNumberFormat="1"/>
    <xf numFmtId="165"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left"/>
    </xf>
    <xf numFmtId="166" fontId="2" fillId="0" borderId="0" xfId="2" applyNumberFormat="1" applyFont="1" applyAlignment="1">
      <alignment horizontal="center"/>
    </xf>
    <xf numFmtId="165" fontId="0" fillId="0" borderId="0" xfId="0" applyNumberFormat="1" applyAlignment="1">
      <alignment horizontal="center"/>
    </xf>
    <xf numFmtId="2" fontId="0" fillId="0" borderId="22" xfId="0" applyNumberFormat="1" applyBorder="1"/>
    <xf numFmtId="165" fontId="0" fillId="0" borderId="22" xfId="0" applyNumberFormat="1" applyBorder="1" applyAlignment="1">
      <alignment horizontal="center"/>
    </xf>
    <xf numFmtId="2" fontId="0" fillId="0" borderId="22" xfId="0" applyNumberFormat="1" applyBorder="1" applyAlignment="1">
      <alignment horizontal="center"/>
    </xf>
    <xf numFmtId="2" fontId="0" fillId="0" borderId="22" xfId="0" applyNumberFormat="1" applyBorder="1" applyAlignment="1">
      <alignment horizontal="left"/>
    </xf>
    <xf numFmtId="166" fontId="2" fillId="0" borderId="22" xfId="2" applyNumberFormat="1" applyFont="1" applyBorder="1" applyAlignment="1">
      <alignment horizontal="center"/>
    </xf>
    <xf numFmtId="2" fontId="0" fillId="0" borderId="45" xfId="0" applyNumberFormat="1" applyBorder="1"/>
    <xf numFmtId="165" fontId="0" fillId="0" borderId="35" xfId="0" applyNumberFormat="1" applyBorder="1" applyAlignment="1">
      <alignment horizontal="center"/>
    </xf>
    <xf numFmtId="2" fontId="0" fillId="0" borderId="35" xfId="0" applyNumberFormat="1" applyBorder="1" applyAlignment="1">
      <alignment horizontal="center"/>
    </xf>
    <xf numFmtId="2" fontId="0" fillId="0" borderId="35" xfId="0" applyNumberFormat="1" applyBorder="1" applyAlignment="1">
      <alignment horizontal="left"/>
    </xf>
    <xf numFmtId="166" fontId="2" fillId="0" borderId="35" xfId="2" applyNumberFormat="1" applyFont="1" applyBorder="1" applyAlignment="1">
      <alignment horizontal="center"/>
    </xf>
    <xf numFmtId="2" fontId="0" fillId="0" borderId="35" xfId="0" applyNumberFormat="1" applyBorder="1"/>
    <xf numFmtId="165" fontId="0" fillId="0" borderId="36" xfId="0" applyNumberFormat="1" applyBorder="1" applyAlignment="1">
      <alignment horizontal="center"/>
    </xf>
    <xf numFmtId="165" fontId="0" fillId="0" borderId="37" xfId="0" applyNumberFormat="1" applyBorder="1" applyAlignment="1">
      <alignment horizontal="center"/>
    </xf>
    <xf numFmtId="2" fontId="0" fillId="0" borderId="38" xfId="0" applyNumberFormat="1" applyBorder="1"/>
    <xf numFmtId="165" fontId="0" fillId="0" borderId="38" xfId="0" applyNumberFormat="1" applyBorder="1" applyAlignment="1">
      <alignment horizontal="center"/>
    </xf>
    <xf numFmtId="164" fontId="0" fillId="0" borderId="40" xfId="0" applyBorder="1"/>
    <xf numFmtId="2" fontId="0" fillId="0" borderId="0" xfId="0" applyNumberFormat="1" applyAlignment="1">
      <alignment horizontal="center"/>
    </xf>
    <xf numFmtId="2" fontId="0" fillId="0" borderId="0" xfId="0" applyNumberFormat="1" applyAlignment="1">
      <alignment horizontal="left"/>
    </xf>
    <xf numFmtId="166" fontId="2" fillId="0" borderId="0" xfId="2" applyNumberFormat="1" applyFont="1" applyAlignment="1">
      <alignment horizontal="center"/>
    </xf>
    <xf numFmtId="2" fontId="0" fillId="0" borderId="48" xfId="0" applyNumberFormat="1" applyBorder="1" applyAlignment="1">
      <alignment horizontal="center"/>
    </xf>
    <xf numFmtId="2" fontId="0" fillId="0" borderId="40" xfId="0" applyNumberFormat="1" applyBorder="1" applyAlignment="1">
      <alignment horizontal="center"/>
    </xf>
    <xf numFmtId="2" fontId="0" fillId="0" borderId="38" xfId="0" applyNumberFormat="1" applyBorder="1" applyAlignment="1">
      <alignment horizontal="center"/>
    </xf>
    <xf numFmtId="2" fontId="0" fillId="0" borderId="38" xfId="0" applyNumberFormat="1" applyBorder="1"/>
    <xf numFmtId="2" fontId="0" fillId="0" borderId="0" xfId="0" applyNumberFormat="1" applyAlignment="1">
      <alignment horizontal="center"/>
    </xf>
    <xf numFmtId="2" fontId="0" fillId="0" borderId="0" xfId="0" applyNumberFormat="1" applyAlignment="1">
      <alignment horizontal="left"/>
    </xf>
    <xf numFmtId="166" fontId="2" fillId="0" borderId="0" xfId="2" applyNumberFormat="1" applyFont="1" applyAlignment="1">
      <alignment horizontal="center"/>
    </xf>
    <xf numFmtId="164" fontId="8" fillId="11" borderId="1" xfId="0" applyFont="1" applyFill="1" applyBorder="1" applyAlignment="1" applyProtection="1">
      <alignment shrinkToFit="1"/>
      <protection locked="0"/>
    </xf>
    <xf numFmtId="164" fontId="8" fillId="11" borderId="13" xfId="0" applyFont="1" applyFill="1" applyBorder="1" applyAlignment="1" applyProtection="1">
      <alignment shrinkToFit="1"/>
      <protection locked="0"/>
    </xf>
    <xf numFmtId="164" fontId="0" fillId="0" borderId="37" xfId="0" applyBorder="1" applyProtection="1">
      <protection locked="0"/>
    </xf>
    <xf numFmtId="164" fontId="0" fillId="0" borderId="40" xfId="0" applyBorder="1" applyProtection="1">
      <protection locked="0"/>
    </xf>
    <xf numFmtId="164" fontId="8" fillId="0" borderId="35" xfId="0" applyFont="1" applyBorder="1" applyProtection="1">
      <protection locked="0"/>
    </xf>
    <xf numFmtId="164" fontId="0" fillId="0" borderId="36" xfId="0" applyBorder="1" applyProtection="1">
      <protection locked="0"/>
    </xf>
    <xf numFmtId="164" fontId="8" fillId="0" borderId="0" xfId="0" applyFont="1" applyProtection="1">
      <protection locked="0"/>
    </xf>
    <xf numFmtId="164" fontId="11" fillId="8" borderId="39" xfId="0" applyFont="1" applyFill="1" applyBorder="1" applyAlignment="1" applyProtection="1">
      <alignment horizontal="center" vertical="center" wrapText="1"/>
      <protection hidden="1"/>
    </xf>
    <xf numFmtId="164" fontId="11" fillId="8" borderId="22" xfId="0" applyFont="1" applyFill="1" applyBorder="1" applyAlignment="1" applyProtection="1">
      <alignment horizontal="center" vertical="center"/>
      <protection hidden="1"/>
    </xf>
    <xf numFmtId="1" fontId="8" fillId="11" borderId="22" xfId="1" applyNumberFormat="1" applyFont="1" applyFill="1" applyBorder="1" applyAlignment="1" applyProtection="1">
      <alignment horizontal="center" vertical="center"/>
      <protection hidden="1"/>
    </xf>
    <xf numFmtId="164" fontId="0" fillId="12" borderId="4" xfId="0" applyFill="1" applyBorder="1" applyAlignment="1">
      <alignment wrapText="1"/>
    </xf>
    <xf numFmtId="164" fontId="0" fillId="15" borderId="4" xfId="0" applyFill="1" applyBorder="1" applyAlignment="1">
      <alignment wrapText="1"/>
    </xf>
    <xf numFmtId="0" fontId="3" fillId="0" borderId="1" xfId="0" applyNumberFormat="1" applyFont="1" applyBorder="1" applyAlignment="1" applyProtection="1">
      <alignment horizontal="center" vertical="center"/>
      <protection locked="0"/>
    </xf>
    <xf numFmtId="0" fontId="3" fillId="0" borderId="13" xfId="0" applyNumberFormat="1" applyFont="1" applyBorder="1" applyAlignment="1" applyProtection="1">
      <alignment horizontal="center" vertical="center"/>
      <protection locked="0"/>
    </xf>
    <xf numFmtId="0" fontId="17" fillId="0" borderId="1" xfId="0" applyNumberFormat="1" applyFont="1" applyBorder="1" applyAlignment="1" applyProtection="1">
      <alignment horizontal="center" vertical="center"/>
      <protection locked="0"/>
    </xf>
    <xf numFmtId="0" fontId="3" fillId="3" borderId="2" xfId="0" applyNumberFormat="1" applyFont="1" applyFill="1" applyBorder="1" applyAlignment="1">
      <alignment vertical="center"/>
    </xf>
    <xf numFmtId="0" fontId="8" fillId="0" borderId="4" xfId="0" applyNumberFormat="1" applyFont="1" applyBorder="1" applyAlignment="1">
      <alignment vertical="center"/>
    </xf>
    <xf numFmtId="0" fontId="0" fillId="0" borderId="19" xfId="0" applyNumberFormat="1" applyBorder="1" applyAlignment="1">
      <alignment vertical="center"/>
    </xf>
    <xf numFmtId="179" fontId="3" fillId="5" borderId="1" xfId="0" applyNumberFormat="1" applyFont="1" applyFill="1" applyBorder="1" applyAlignment="1" applyProtection="1">
      <alignment horizontal="center" vertical="center"/>
      <protection locked="0"/>
    </xf>
    <xf numFmtId="179" fontId="3" fillId="6" borderId="1" xfId="0" applyNumberFormat="1" applyFont="1" applyFill="1" applyBorder="1" applyAlignment="1" applyProtection="1">
      <alignment horizontal="center" vertical="center"/>
      <protection locked="0"/>
    </xf>
    <xf numFmtId="164" fontId="1" fillId="10" borderId="1" xfId="0" applyFont="1" applyFill="1" applyBorder="1"/>
    <xf numFmtId="165" fontId="1" fillId="10" borderId="8" xfId="0" applyNumberFormat="1" applyFont="1" applyFill="1" applyBorder="1"/>
    <xf numFmtId="165" fontId="1" fillId="10" borderId="4" xfId="0" applyNumberFormat="1" applyFont="1" applyFill="1" applyBorder="1"/>
    <xf numFmtId="165" fontId="1" fillId="10" borderId="2" xfId="0" applyNumberFormat="1" applyFont="1" applyFill="1" applyBorder="1"/>
    <xf numFmtId="164" fontId="1" fillId="0" borderId="1" xfId="0" applyFont="1" applyFill="1" applyBorder="1"/>
    <xf numFmtId="165" fontId="1" fillId="10" borderId="1" xfId="0" applyNumberFormat="1" applyFont="1" applyFill="1" applyBorder="1"/>
    <xf numFmtId="2" fontId="0" fillId="0" borderId="7" xfId="0" applyNumberFormat="1" applyFont="1" applyFill="1" applyBorder="1" applyAlignment="1" applyProtection="1">
      <alignment horizontal="center" vertical="center"/>
    </xf>
    <xf numFmtId="167" fontId="3" fillId="0" borderId="1" xfId="0" applyNumberFormat="1" applyFont="1" applyFill="1" applyBorder="1" applyAlignment="1" applyProtection="1">
      <alignment horizontal="center"/>
      <protection locked="0"/>
    </xf>
    <xf numFmtId="167" fontId="3" fillId="0" borderId="13" xfId="0" applyNumberFormat="1" applyFont="1" applyFill="1" applyBorder="1" applyAlignment="1" applyProtection="1">
      <alignment horizontal="center"/>
      <protection locked="0"/>
    </xf>
    <xf numFmtId="2" fontId="0" fillId="0" borderId="0" xfId="0" applyNumberFormat="1" applyFont="1" applyFill="1" applyBorder="1" applyAlignment="1" applyProtection="1">
      <alignment horizontal="center"/>
    </xf>
    <xf numFmtId="2" fontId="0" fillId="0" borderId="0" xfId="0" applyNumberFormat="1" applyFont="1" applyFill="1" applyBorder="1" applyAlignment="1" applyProtection="1">
      <alignment horizontal="left"/>
    </xf>
    <xf numFmtId="166" fontId="2" fillId="0" borderId="0" xfId="2" applyNumberFormat="1" applyFont="1" applyFill="1" applyBorder="1" applyAlignment="1" applyProtection="1">
      <alignment horizontal="center"/>
    </xf>
    <xf numFmtId="2" fontId="0" fillId="0" borderId="0" xfId="0" applyNumberFormat="1" applyFont="1" applyFill="1" applyBorder="1" applyAlignment="1" applyProtection="1"/>
    <xf numFmtId="164" fontId="0" fillId="0" borderId="37" xfId="0" applyFont="1" applyFill="1" applyBorder="1" applyProtection="1"/>
    <xf numFmtId="165" fontId="2" fillId="0" borderId="0" xfId="2" applyNumberFormat="1" applyFont="1" applyFill="1" applyBorder="1" applyAlignment="1" applyProtection="1">
      <alignment horizontal="center"/>
    </xf>
    <xf numFmtId="2" fontId="3" fillId="0" borderId="0" xfId="0" applyNumberFormat="1" applyFont="1" applyFill="1" applyBorder="1" applyAlignment="1" applyProtection="1">
      <alignment horizontal="center"/>
    </xf>
    <xf numFmtId="0" fontId="0" fillId="13" borderId="4" xfId="0" applyNumberFormat="1" applyFill="1" applyBorder="1"/>
    <xf numFmtId="0" fontId="0" fillId="0" borderId="4" xfId="0" applyNumberFormat="1" applyBorder="1"/>
    <xf numFmtId="2" fontId="0" fillId="0" borderId="28" xfId="0" applyNumberFormat="1" applyBorder="1" applyAlignment="1">
      <alignment horizontal="center"/>
    </xf>
    <xf numFmtId="2" fontId="0" fillId="0" borderId="26" xfId="0" applyNumberFormat="1" applyBorder="1" applyAlignment="1">
      <alignment horizontal="center"/>
    </xf>
    <xf numFmtId="2" fontId="0" fillId="0" borderId="27" xfId="0" applyNumberFormat="1" applyBorder="1" applyAlignment="1">
      <alignment horizontal="center"/>
    </xf>
    <xf numFmtId="2" fontId="11" fillId="8" borderId="11" xfId="0" applyNumberFormat="1" applyFont="1" applyFill="1" applyBorder="1" applyAlignment="1">
      <alignment horizontal="left" vertical="center"/>
    </xf>
    <xf numFmtId="2" fontId="11" fillId="8" borderId="1" xfId="0" applyNumberFormat="1" applyFont="1" applyFill="1" applyBorder="1" applyAlignment="1">
      <alignment horizontal="left" vertical="center"/>
    </xf>
    <xf numFmtId="2" fontId="8" fillId="0" borderId="18" xfId="0" applyNumberFormat="1" applyFont="1" applyBorder="1" applyAlignment="1">
      <alignment horizontal="center"/>
    </xf>
    <xf numFmtId="2" fontId="8" fillId="0" borderId="4" xfId="0" applyNumberFormat="1" applyFont="1" applyBorder="1" applyAlignment="1">
      <alignment horizontal="center"/>
    </xf>
    <xf numFmtId="2" fontId="8" fillId="0" borderId="19" xfId="0" applyNumberFormat="1" applyFont="1" applyBorder="1" applyAlignment="1">
      <alignment horizontal="center"/>
    </xf>
    <xf numFmtId="2" fontId="8" fillId="0" borderId="31" xfId="0" applyNumberFormat="1" applyFont="1" applyBorder="1" applyAlignment="1">
      <alignment horizontal="center"/>
    </xf>
    <xf numFmtId="2" fontId="8" fillId="0" borderId="32" xfId="0" applyNumberFormat="1" applyFont="1" applyBorder="1" applyAlignment="1">
      <alignment horizontal="center"/>
    </xf>
    <xf numFmtId="2" fontId="8" fillId="0" borderId="33" xfId="0" applyNumberFormat="1" applyFont="1" applyBorder="1" applyAlignment="1">
      <alignment horizontal="center"/>
    </xf>
    <xf numFmtId="2" fontId="8" fillId="0" borderId="29" xfId="0" applyNumberFormat="1" applyFont="1" applyBorder="1" applyAlignment="1">
      <alignment horizontal="center"/>
    </xf>
    <xf numFmtId="2" fontId="8" fillId="0" borderId="8" xfId="0" applyNumberFormat="1" applyFont="1" applyBorder="1" applyAlignment="1">
      <alignment horizontal="center"/>
    </xf>
    <xf numFmtId="2" fontId="8" fillId="0" borderId="30" xfId="0" applyNumberFormat="1" applyFont="1" applyBorder="1" applyAlignment="1">
      <alignment horizontal="center"/>
    </xf>
    <xf numFmtId="49" fontId="3" fillId="3" borderId="1" xfId="0" applyNumberFormat="1" applyFont="1" applyFill="1" applyBorder="1" applyAlignment="1" applyProtection="1">
      <alignment horizontal="left" vertical="center"/>
      <protection locked="0"/>
    </xf>
    <xf numFmtId="49" fontId="3" fillId="3" borderId="7" xfId="0" applyNumberFormat="1" applyFont="1" applyFill="1" applyBorder="1" applyAlignment="1" applyProtection="1">
      <alignment horizontal="left" vertical="center"/>
      <protection locked="0"/>
    </xf>
    <xf numFmtId="2" fontId="3" fillId="6" borderId="11" xfId="0" applyNumberFormat="1" applyFont="1" applyFill="1" applyBorder="1" applyAlignment="1">
      <alignment vertical="center"/>
    </xf>
    <xf numFmtId="2" fontId="3" fillId="6" borderId="1" xfId="0" applyNumberFormat="1" applyFont="1" applyFill="1" applyBorder="1" applyAlignment="1">
      <alignment vertical="center"/>
    </xf>
    <xf numFmtId="170" fontId="2" fillId="3" borderId="1" xfId="0" applyNumberFormat="1" applyFont="1" applyFill="1" applyBorder="1" applyAlignment="1">
      <alignment horizontal="center" vertical="center"/>
    </xf>
    <xf numFmtId="170" fontId="2" fillId="3" borderId="7" xfId="0" applyNumberFormat="1" applyFont="1" applyFill="1" applyBorder="1" applyAlignment="1">
      <alignment horizontal="center" vertical="center"/>
    </xf>
    <xf numFmtId="170" fontId="2" fillId="0" borderId="1" xfId="0" applyNumberFormat="1" applyFont="1" applyBorder="1" applyAlignment="1">
      <alignment horizontal="center" vertical="center"/>
    </xf>
    <xf numFmtId="170" fontId="2" fillId="0" borderId="7" xfId="0" applyNumberFormat="1" applyFont="1" applyBorder="1" applyAlignment="1">
      <alignment horizontal="center" vertical="center"/>
    </xf>
    <xf numFmtId="165" fontId="2" fillId="0" borderId="1" xfId="0" applyNumberFormat="1" applyFont="1" applyFill="1" applyBorder="1" applyAlignment="1" applyProtection="1">
      <alignment horizontal="center"/>
    </xf>
    <xf numFmtId="165" fontId="2" fillId="0" borderId="7"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4" xfId="0" applyNumberFormat="1" applyFont="1" applyFill="1" applyBorder="1" applyAlignment="1" applyProtection="1">
      <alignment horizontal="center"/>
    </xf>
    <xf numFmtId="2" fontId="2" fillId="0" borderId="16" xfId="0" applyNumberFormat="1" applyFont="1" applyFill="1" applyBorder="1" applyAlignment="1" applyProtection="1">
      <alignment horizontal="center" vertical="center" wrapText="1" shrinkToFit="1"/>
    </xf>
    <xf numFmtId="2" fontId="2" fillId="0" borderId="24" xfId="0" applyNumberFormat="1" applyFont="1" applyFill="1" applyBorder="1" applyAlignment="1" applyProtection="1">
      <alignment horizontal="center" vertical="center" wrapText="1" shrinkToFit="1"/>
    </xf>
    <xf numFmtId="2" fontId="2" fillId="0" borderId="25" xfId="0" applyNumberFormat="1" applyFont="1" applyFill="1" applyBorder="1" applyAlignment="1" applyProtection="1">
      <alignment horizontal="center" vertical="center" wrapText="1" shrinkToFit="1"/>
    </xf>
    <xf numFmtId="2" fontId="2" fillId="0" borderId="3" xfId="0" applyNumberFormat="1" applyFont="1" applyFill="1" applyBorder="1" applyAlignment="1" applyProtection="1">
      <alignment horizontal="center" vertical="center" wrapText="1" shrinkToFit="1"/>
    </xf>
    <xf numFmtId="2" fontId="2" fillId="0" borderId="1" xfId="0" applyNumberFormat="1" applyFont="1" applyFill="1" applyBorder="1" applyAlignment="1" applyProtection="1">
      <alignment horizontal="center" vertical="center" wrapText="1" shrinkToFit="1"/>
    </xf>
    <xf numFmtId="2" fontId="2" fillId="0" borderId="7" xfId="0" applyNumberFormat="1" applyFont="1" applyFill="1" applyBorder="1" applyAlignment="1" applyProtection="1">
      <alignment horizontal="center" vertical="center" wrapText="1" shrinkToFit="1"/>
    </xf>
    <xf numFmtId="170" fontId="2" fillId="0" borderId="13" xfId="0" applyNumberFormat="1" applyFont="1" applyBorder="1" applyAlignment="1">
      <alignment horizontal="center" vertical="center"/>
    </xf>
    <xf numFmtId="170" fontId="2" fillId="0" borderId="14" xfId="0" applyNumberFormat="1" applyFont="1" applyBorder="1" applyAlignment="1">
      <alignment horizontal="center" vertical="center"/>
    </xf>
    <xf numFmtId="172" fontId="11" fillId="8" borderId="11" xfId="0" applyNumberFormat="1" applyFont="1" applyFill="1" applyBorder="1" applyAlignment="1">
      <alignment vertical="center"/>
    </xf>
    <xf numFmtId="172" fontId="11" fillId="8" borderId="1" xfId="0" applyNumberFormat="1" applyFont="1" applyFill="1" applyBorder="1" applyAlignment="1">
      <alignment vertical="center"/>
    </xf>
    <xf numFmtId="2" fontId="11" fillId="8" borderId="18" xfId="0" applyNumberFormat="1" applyFont="1" applyFill="1" applyBorder="1" applyAlignment="1">
      <alignment horizontal="left" vertical="center"/>
    </xf>
    <xf numFmtId="2" fontId="11" fillId="8" borderId="4" xfId="0" applyNumberFormat="1" applyFont="1" applyFill="1" applyBorder="1" applyAlignment="1">
      <alignment horizontal="left" vertical="center"/>
    </xf>
    <xf numFmtId="2" fontId="11" fillId="8" borderId="3" xfId="0" applyNumberFormat="1" applyFont="1" applyFill="1" applyBorder="1" applyAlignment="1">
      <alignment horizontal="left" vertical="center"/>
    </xf>
    <xf numFmtId="2" fontId="3" fillId="7" borderId="12" xfId="0" applyNumberFormat="1" applyFont="1" applyFill="1" applyBorder="1" applyAlignment="1">
      <alignment vertical="center"/>
    </xf>
    <xf numFmtId="2" fontId="3" fillId="7" borderId="13" xfId="0" applyNumberFormat="1" applyFont="1" applyFill="1" applyBorder="1" applyAlignment="1">
      <alignment vertical="center"/>
    </xf>
    <xf numFmtId="164" fontId="3" fillId="3" borderId="24" xfId="0" applyFont="1" applyFill="1" applyBorder="1" applyAlignment="1" applyProtection="1">
      <alignment horizontal="left" vertical="center"/>
      <protection locked="0"/>
    </xf>
    <xf numFmtId="164" fontId="3" fillId="3" borderId="25" xfId="0" applyFont="1" applyFill="1" applyBorder="1" applyAlignment="1" applyProtection="1">
      <alignment horizontal="left" vertical="center"/>
      <protection locked="0"/>
    </xf>
    <xf numFmtId="164" fontId="3" fillId="3" borderId="2" xfId="0" applyFont="1" applyFill="1" applyBorder="1" applyAlignment="1" applyProtection="1">
      <alignment horizontal="left" vertical="center"/>
      <protection locked="0"/>
    </xf>
    <xf numFmtId="164" fontId="3" fillId="3" borderId="4" xfId="0" applyFont="1" applyFill="1" applyBorder="1" applyAlignment="1" applyProtection="1">
      <alignment horizontal="left" vertical="center"/>
      <protection locked="0"/>
    </xf>
    <xf numFmtId="164" fontId="3" fillId="3" borderId="19" xfId="0" applyFont="1" applyFill="1" applyBorder="1" applyAlignment="1" applyProtection="1">
      <alignment horizontal="left" vertical="center"/>
      <protection locked="0"/>
    </xf>
    <xf numFmtId="14" fontId="3" fillId="3" borderId="1" xfId="0" applyNumberFormat="1" applyFont="1" applyFill="1" applyBorder="1" applyAlignment="1" applyProtection="1">
      <alignment horizontal="left" vertical="center"/>
      <protection locked="0"/>
    </xf>
    <xf numFmtId="14" fontId="3" fillId="3" borderId="7" xfId="0" applyNumberFormat="1" applyFont="1" applyFill="1" applyBorder="1" applyAlignment="1" applyProtection="1">
      <alignment horizontal="left" vertical="center"/>
      <protection locked="0"/>
    </xf>
    <xf numFmtId="164" fontId="3" fillId="3" borderId="1" xfId="0" applyFont="1" applyFill="1" applyBorder="1" applyAlignment="1" applyProtection="1">
      <alignment horizontal="left" vertical="center"/>
      <protection locked="0"/>
    </xf>
    <xf numFmtId="164" fontId="3" fillId="3" borderId="7" xfId="0" applyFont="1" applyFill="1" applyBorder="1" applyAlignment="1" applyProtection="1">
      <alignment horizontal="left" vertical="center"/>
      <protection locked="0"/>
    </xf>
    <xf numFmtId="2" fontId="11" fillId="8" borderId="23" xfId="0" applyNumberFormat="1" applyFont="1" applyFill="1" applyBorder="1" applyAlignment="1">
      <alignment horizontal="center" vertical="center"/>
    </xf>
    <xf numFmtId="2" fontId="11" fillId="8" borderId="24" xfId="0" applyNumberFormat="1" applyFont="1" applyFill="1" applyBorder="1" applyAlignment="1">
      <alignment horizontal="center" vertical="center"/>
    </xf>
    <xf numFmtId="2" fontId="11" fillId="8" borderId="25" xfId="0" applyNumberFormat="1" applyFont="1" applyFill="1" applyBorder="1" applyAlignment="1">
      <alignment horizontal="center" vertical="center"/>
    </xf>
    <xf numFmtId="11" fontId="0" fillId="0" borderId="1" xfId="0" applyNumberFormat="1" applyBorder="1" applyAlignment="1">
      <alignment horizontal="center" vertical="center"/>
    </xf>
    <xf numFmtId="11" fontId="0" fillId="0" borderId="7" xfId="0" applyNumberFormat="1" applyBorder="1" applyAlignment="1">
      <alignment horizontal="center" vertical="center"/>
    </xf>
    <xf numFmtId="180" fontId="3" fillId="7" borderId="21" xfId="0" applyNumberFormat="1" applyFont="1" applyFill="1" applyBorder="1" applyAlignment="1" applyProtection="1">
      <alignment horizontal="left" vertical="center"/>
      <protection locked="0"/>
    </xf>
    <xf numFmtId="180" fontId="3" fillId="7" borderId="26" xfId="0" applyNumberFormat="1" applyFont="1" applyFill="1" applyBorder="1" applyAlignment="1" applyProtection="1">
      <alignment horizontal="left" vertical="center"/>
      <protection locked="0"/>
    </xf>
    <xf numFmtId="180" fontId="3" fillId="7" borderId="27" xfId="0" applyNumberFormat="1" applyFont="1" applyFill="1" applyBorder="1" applyAlignment="1" applyProtection="1">
      <alignment horizontal="left" vertical="center"/>
      <protection locked="0"/>
    </xf>
    <xf numFmtId="2" fontId="11" fillId="8" borderId="18" xfId="0" applyNumberFormat="1" applyFont="1" applyFill="1" applyBorder="1" applyAlignment="1">
      <alignment horizontal="center" vertical="center"/>
    </xf>
    <xf numFmtId="2" fontId="11" fillId="8" borderId="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2" fontId="11" fillId="8" borderId="3" xfId="0" applyNumberFormat="1" applyFont="1" applyFill="1" applyBorder="1" applyAlignment="1" applyProtection="1">
      <alignment horizontal="left"/>
    </xf>
    <xf numFmtId="2" fontId="11" fillId="8" borderId="1" xfId="0" applyNumberFormat="1" applyFont="1" applyFill="1" applyBorder="1" applyAlignment="1" applyProtection="1">
      <alignment horizontal="left"/>
    </xf>
    <xf numFmtId="2" fontId="11" fillId="8" borderId="34" xfId="0" applyNumberFormat="1" applyFont="1" applyFill="1" applyBorder="1" applyAlignment="1" applyProtection="1">
      <alignment horizontal="left" shrinkToFit="1"/>
    </xf>
    <xf numFmtId="2" fontId="11" fillId="8" borderId="13" xfId="0" applyNumberFormat="1" applyFont="1" applyFill="1" applyBorder="1" applyAlignment="1" applyProtection="1">
      <alignment horizontal="left" shrinkToFit="1"/>
    </xf>
    <xf numFmtId="2" fontId="11" fillId="8" borderId="12" xfId="0" applyNumberFormat="1" applyFont="1" applyFill="1" applyBorder="1" applyAlignment="1">
      <alignment horizontal="left" vertical="center"/>
    </xf>
    <xf numFmtId="2" fontId="11" fillId="8" borderId="13" xfId="0" applyNumberFormat="1" applyFont="1" applyFill="1" applyBorder="1" applyAlignment="1">
      <alignment horizontal="left" vertical="center"/>
    </xf>
    <xf numFmtId="2" fontId="11" fillId="8" borderId="38" xfId="0" applyNumberFormat="1" applyFont="1" applyFill="1" applyBorder="1" applyAlignment="1">
      <alignment horizontal="left" vertical="center"/>
    </xf>
    <xf numFmtId="2" fontId="11" fillId="8" borderId="0" xfId="0" applyNumberFormat="1" applyFont="1" applyFill="1" applyAlignment="1">
      <alignment horizontal="left" vertical="center"/>
    </xf>
    <xf numFmtId="2" fontId="11" fillId="8" borderId="11" xfId="0" applyNumberFormat="1" applyFont="1" applyFill="1" applyBorder="1" applyAlignment="1">
      <alignment horizontal="center" vertical="center"/>
    </xf>
    <xf numFmtId="2" fontId="11" fillId="8" borderId="1" xfId="0" applyNumberFormat="1" applyFont="1" applyFill="1" applyBorder="1" applyAlignment="1">
      <alignment horizontal="center" vertical="center"/>
    </xf>
    <xf numFmtId="2" fontId="11" fillId="8" borderId="11" xfId="0" applyNumberFormat="1" applyFont="1" applyFill="1" applyBorder="1" applyAlignment="1">
      <alignment vertical="center"/>
    </xf>
    <xf numFmtId="164" fontId="9" fillId="8" borderId="1" xfId="0" applyFont="1" applyFill="1" applyBorder="1" applyAlignment="1">
      <alignment vertical="center"/>
    </xf>
    <xf numFmtId="2" fontId="11" fillId="8" borderId="23" xfId="0" applyNumberFormat="1" applyFont="1" applyFill="1" applyBorder="1" applyAlignment="1">
      <alignment vertical="center"/>
    </xf>
    <xf numFmtId="164" fontId="9" fillId="8" borderId="24" xfId="0" applyFont="1" applyFill="1" applyBorder="1" applyAlignment="1">
      <alignment vertical="center"/>
    </xf>
    <xf numFmtId="0" fontId="3" fillId="3" borderId="2" xfId="0" applyNumberFormat="1" applyFont="1" applyFill="1" applyBorder="1" applyAlignment="1" applyProtection="1">
      <alignment horizontal="left" vertical="center"/>
      <protection locked="0"/>
    </xf>
    <xf numFmtId="0" fontId="3" fillId="3" borderId="4" xfId="0" applyNumberFormat="1" applyFont="1" applyFill="1" applyBorder="1" applyAlignment="1" applyProtection="1">
      <alignment horizontal="left" vertical="center"/>
      <protection locked="0"/>
    </xf>
    <xf numFmtId="0" fontId="3" fillId="3" borderId="19" xfId="0" applyNumberFormat="1" applyFont="1" applyFill="1" applyBorder="1" applyAlignment="1" applyProtection="1">
      <alignment horizontal="left" vertical="center"/>
      <protection locked="0"/>
    </xf>
    <xf numFmtId="0" fontId="3" fillId="3" borderId="10" xfId="0" applyNumberFormat="1" applyFont="1" applyFill="1" applyBorder="1" applyAlignment="1" applyProtection="1">
      <alignment horizontal="left" vertical="center"/>
      <protection locked="0"/>
    </xf>
    <xf numFmtId="0" fontId="0" fillId="0" borderId="9" xfId="0" applyNumberFormat="1" applyBorder="1" applyAlignment="1" applyProtection="1">
      <alignment horizontal="left" vertical="center"/>
      <protection locked="0"/>
    </xf>
    <xf numFmtId="0" fontId="0" fillId="0" borderId="17" xfId="0" applyNumberFormat="1" applyBorder="1" applyAlignment="1" applyProtection="1">
      <alignment horizontal="left" vertical="center"/>
      <protection locked="0"/>
    </xf>
    <xf numFmtId="0" fontId="0" fillId="0" borderId="4" xfId="0" applyNumberFormat="1" applyBorder="1" applyAlignment="1" applyProtection="1">
      <alignment horizontal="left" vertical="center"/>
      <protection locked="0"/>
    </xf>
    <xf numFmtId="0" fontId="0" fillId="0" borderId="19" xfId="0" applyNumberFormat="1" applyBorder="1" applyAlignment="1" applyProtection="1">
      <alignment horizontal="left" vertical="center"/>
      <protection locked="0"/>
    </xf>
    <xf numFmtId="2" fontId="3" fillId="5" borderId="11" xfId="0" applyNumberFormat="1" applyFont="1" applyFill="1" applyBorder="1" applyAlignment="1">
      <alignment vertical="center"/>
    </xf>
    <xf numFmtId="2" fontId="3" fillId="5" borderId="1" xfId="0" applyNumberFormat="1" applyFont="1" applyFill="1" applyBorder="1" applyAlignment="1">
      <alignment vertical="center"/>
    </xf>
    <xf numFmtId="2" fontId="3" fillId="7" borderId="11" xfId="0" applyNumberFormat="1" applyFont="1" applyFill="1" applyBorder="1" applyAlignment="1">
      <alignment vertical="center"/>
    </xf>
    <xf numFmtId="2" fontId="3" fillId="7" borderId="1" xfId="0" applyNumberFormat="1" applyFont="1" applyFill="1" applyBorder="1" applyAlignment="1">
      <alignment vertical="center"/>
    </xf>
    <xf numFmtId="172" fontId="9" fillId="8" borderId="1" xfId="0" applyNumberFormat="1" applyFont="1" applyFill="1" applyBorder="1" applyAlignment="1">
      <alignment vertical="center"/>
    </xf>
    <xf numFmtId="2" fontId="11" fillId="8" borderId="15" xfId="0" applyNumberFormat="1" applyFont="1" applyFill="1" applyBorder="1" applyAlignment="1">
      <alignment horizontal="left" vertical="center"/>
    </xf>
    <xf numFmtId="2" fontId="11" fillId="8" borderId="16" xfId="0" applyNumberFormat="1" applyFont="1" applyFill="1" applyBorder="1" applyAlignment="1">
      <alignment horizontal="left" vertical="center"/>
    </xf>
    <xf numFmtId="165" fontId="3" fillId="4" borderId="2" xfId="0" applyNumberFormat="1" applyFont="1" applyFill="1" applyBorder="1" applyAlignment="1" applyProtection="1">
      <alignment horizontal="center" vertical="center"/>
      <protection locked="0"/>
    </xf>
    <xf numFmtId="165" fontId="0" fillId="0" borderId="4" xfId="0" applyNumberFormat="1" applyBorder="1" applyAlignment="1" applyProtection="1">
      <alignment horizontal="center" vertical="center"/>
      <protection locked="0"/>
    </xf>
    <xf numFmtId="165" fontId="0" fillId="0" borderId="3" xfId="0" applyNumberFormat="1" applyBorder="1" applyAlignment="1" applyProtection="1">
      <alignment horizontal="center" vertical="center"/>
      <protection locked="0"/>
    </xf>
    <xf numFmtId="2" fontId="6" fillId="3" borderId="2" xfId="0" applyNumberFormat="1" applyFont="1" applyFill="1" applyBorder="1" applyAlignment="1" applyProtection="1">
      <alignment horizontal="center" vertical="center"/>
      <protection locked="0"/>
    </xf>
    <xf numFmtId="2" fontId="6" fillId="3" borderId="4" xfId="0" applyNumberFormat="1" applyFont="1" applyFill="1" applyBorder="1" applyAlignment="1" applyProtection="1">
      <alignment horizontal="center" vertical="center"/>
      <protection locked="0"/>
    </xf>
    <xf numFmtId="2" fontId="6" fillId="3" borderId="3" xfId="0" applyNumberFormat="1" applyFont="1" applyFill="1" applyBorder="1" applyAlignment="1" applyProtection="1">
      <alignment horizontal="center" vertical="center"/>
      <protection locked="0"/>
    </xf>
    <xf numFmtId="2" fontId="3" fillId="8" borderId="11" xfId="0" applyNumberFormat="1" applyFont="1" applyFill="1" applyBorder="1" applyAlignment="1">
      <alignment horizontal="center" vertical="center"/>
    </xf>
    <xf numFmtId="2" fontId="3" fillId="8" borderId="1" xfId="0" applyNumberFormat="1" applyFont="1" applyFill="1" applyBorder="1" applyAlignment="1">
      <alignment horizontal="center" vertical="center"/>
    </xf>
    <xf numFmtId="172" fontId="11" fillId="8" borderId="12" xfId="0" applyNumberFormat="1" applyFont="1" applyFill="1" applyBorder="1" applyAlignment="1">
      <alignment vertical="center"/>
    </xf>
    <xf numFmtId="172" fontId="9" fillId="8" borderId="13" xfId="0" applyNumberFormat="1" applyFont="1" applyFill="1" applyBorder="1" applyAlignment="1">
      <alignment vertical="center"/>
    </xf>
    <xf numFmtId="2" fontId="18" fillId="0" borderId="0" xfId="0" applyNumberFormat="1" applyFont="1" applyAlignment="1">
      <alignment horizontal="left" vertical="center"/>
    </xf>
    <xf numFmtId="2" fontId="18" fillId="0" borderId="22" xfId="0" applyNumberFormat="1" applyFont="1" applyBorder="1" applyAlignment="1">
      <alignment horizontal="left" vertical="center"/>
    </xf>
    <xf numFmtId="164" fontId="11" fillId="8" borderId="18" xfId="0" applyFont="1" applyFill="1" applyBorder="1" applyAlignment="1" applyProtection="1">
      <alignment horizontal="center" vertical="center"/>
      <protection hidden="1"/>
    </xf>
    <xf numFmtId="164" fontId="11" fillId="8" borderId="4" xfId="0" applyFont="1" applyFill="1" applyBorder="1" applyAlignment="1" applyProtection="1">
      <alignment horizontal="center" vertical="center"/>
      <protection hidden="1"/>
    </xf>
    <xf numFmtId="164" fontId="11" fillId="8" borderId="19" xfId="0" applyFont="1" applyFill="1" applyBorder="1" applyAlignment="1" applyProtection="1">
      <alignment horizontal="center" vertical="center"/>
      <protection hidden="1"/>
    </xf>
    <xf numFmtId="164" fontId="11" fillId="8" borderId="18" xfId="0" applyFont="1" applyFill="1" applyBorder="1" applyAlignment="1" applyProtection="1">
      <alignment horizontal="left" vertical="center"/>
      <protection hidden="1"/>
    </xf>
    <xf numFmtId="164" fontId="11" fillId="8" borderId="3" xfId="0" applyFont="1" applyFill="1" applyBorder="1" applyAlignment="1" applyProtection="1">
      <alignment horizontal="left" vertical="center"/>
      <protection hidden="1"/>
    </xf>
    <xf numFmtId="164" fontId="11" fillId="8" borderId="41" xfId="0" applyFont="1" applyFill="1" applyBorder="1" applyAlignment="1" applyProtection="1">
      <alignment horizontal="center" vertical="center" wrapText="1"/>
      <protection hidden="1"/>
    </xf>
    <xf numFmtId="164" fontId="11" fillId="8" borderId="42" xfId="0" applyFont="1" applyFill="1" applyBorder="1" applyAlignment="1" applyProtection="1">
      <alignment horizontal="center" vertical="center" wrapText="1"/>
      <protection hidden="1"/>
    </xf>
    <xf numFmtId="164" fontId="11" fillId="8" borderId="43" xfId="0" applyFont="1" applyFill="1" applyBorder="1" applyAlignment="1" applyProtection="1">
      <alignment horizontal="center" vertical="center" wrapText="1"/>
      <protection hidden="1"/>
    </xf>
    <xf numFmtId="2" fontId="3" fillId="9" borderId="11" xfId="0" applyNumberFormat="1" applyFont="1" applyFill="1" applyBorder="1" applyAlignment="1">
      <alignment horizontal="left" vertical="center"/>
    </xf>
    <xf numFmtId="2" fontId="3" fillId="9" borderId="1" xfId="0" applyNumberFormat="1" applyFont="1" applyFill="1" applyBorder="1" applyAlignment="1">
      <alignment horizontal="left" vertical="center"/>
    </xf>
    <xf numFmtId="2" fontId="3" fillId="8" borderId="11" xfId="0" applyNumberFormat="1" applyFont="1" applyFill="1" applyBorder="1" applyAlignment="1">
      <alignment horizontal="left" vertical="center"/>
    </xf>
    <xf numFmtId="2" fontId="3" fillId="8" borderId="1" xfId="0" applyNumberFormat="1" applyFont="1" applyFill="1" applyBorder="1" applyAlignment="1">
      <alignment horizontal="left" vertical="center"/>
    </xf>
    <xf numFmtId="2" fontId="11" fillId="8" borderId="28" xfId="0" applyNumberFormat="1" applyFont="1" applyFill="1" applyBorder="1" applyAlignment="1">
      <alignment horizontal="left"/>
    </xf>
    <xf numFmtId="2" fontId="11" fillId="8" borderId="34" xfId="0" applyNumberFormat="1" applyFont="1" applyFill="1" applyBorder="1" applyAlignment="1">
      <alignment horizontal="left"/>
    </xf>
    <xf numFmtId="164" fontId="19" fillId="11" borderId="1" xfId="0" applyFont="1" applyFill="1" applyBorder="1" applyAlignment="1">
      <alignment horizontal="center" shrinkToFit="1"/>
    </xf>
    <xf numFmtId="164" fontId="19" fillId="11" borderId="7" xfId="0" applyFont="1" applyFill="1" applyBorder="1" applyAlignment="1">
      <alignment horizontal="center" shrinkToFit="1"/>
    </xf>
    <xf numFmtId="164" fontId="11" fillId="8" borderId="44" xfId="0" applyFont="1" applyFill="1" applyBorder="1" applyAlignment="1" applyProtection="1">
      <alignment horizontal="center" vertical="center" wrapText="1"/>
      <protection hidden="1"/>
    </xf>
    <xf numFmtId="165" fontId="3" fillId="5" borderId="15" xfId="0" applyNumberFormat="1" applyFont="1" applyFill="1" applyBorder="1" applyAlignment="1">
      <alignment horizontal="center"/>
    </xf>
    <xf numFmtId="165" fontId="3" fillId="5" borderId="9" xfId="0" applyNumberFormat="1" applyFont="1" applyFill="1" applyBorder="1" applyAlignment="1">
      <alignment horizontal="center"/>
    </xf>
    <xf numFmtId="165" fontId="3" fillId="5" borderId="17" xfId="0" applyNumberFormat="1" applyFont="1" applyFill="1" applyBorder="1" applyAlignment="1">
      <alignment horizontal="center"/>
    </xf>
    <xf numFmtId="2" fontId="0" fillId="0" borderId="0" xfId="0" applyNumberFormat="1" applyAlignment="1" applyProtection="1">
      <alignment horizontal="left" vertical="top" wrapText="1"/>
      <protection locked="0"/>
    </xf>
    <xf numFmtId="165" fontId="3" fillId="6" borderId="15" xfId="0" applyNumberFormat="1" applyFont="1" applyFill="1" applyBorder="1" applyAlignment="1">
      <alignment horizontal="center"/>
    </xf>
    <xf numFmtId="165" fontId="3" fillId="6" borderId="9" xfId="0" applyNumberFormat="1" applyFont="1" applyFill="1" applyBorder="1" applyAlignment="1">
      <alignment horizontal="center"/>
    </xf>
    <xf numFmtId="165" fontId="3" fillId="6" borderId="17" xfId="0" applyNumberFormat="1" applyFont="1" applyFill="1" applyBorder="1" applyAlignment="1">
      <alignment horizontal="center"/>
    </xf>
    <xf numFmtId="2" fontId="11" fillId="8" borderId="23" xfId="0" applyNumberFormat="1" applyFont="1" applyFill="1" applyBorder="1" applyAlignment="1">
      <alignment horizontal="left"/>
    </xf>
    <xf numFmtId="2" fontId="11" fillId="8" borderId="24" xfId="0" applyNumberFormat="1" applyFont="1" applyFill="1" applyBorder="1" applyAlignment="1">
      <alignment horizontal="left"/>
    </xf>
    <xf numFmtId="2" fontId="11" fillId="8" borderId="11" xfId="0" applyNumberFormat="1" applyFont="1" applyFill="1" applyBorder="1" applyAlignment="1">
      <alignment horizontal="left"/>
    </xf>
    <xf numFmtId="2" fontId="11" fillId="8" borderId="1" xfId="0" applyNumberFormat="1" applyFont="1" applyFill="1" applyBorder="1" applyAlignment="1">
      <alignment horizontal="left"/>
    </xf>
    <xf numFmtId="165" fontId="3" fillId="16" borderId="15" xfId="0" applyNumberFormat="1" applyFont="1" applyFill="1" applyBorder="1" applyAlignment="1">
      <alignment horizontal="center"/>
    </xf>
    <xf numFmtId="165" fontId="3" fillId="16" borderId="9" xfId="0" applyNumberFormat="1" applyFont="1" applyFill="1" applyBorder="1" applyAlignment="1">
      <alignment horizontal="center"/>
    </xf>
    <xf numFmtId="165" fontId="3" fillId="16" borderId="17" xfId="0" applyNumberFormat="1" applyFont="1" applyFill="1" applyBorder="1" applyAlignment="1">
      <alignment horizontal="center"/>
    </xf>
    <xf numFmtId="164" fontId="0" fillId="0" borderId="0" xfId="0" applyAlignment="1">
      <alignment horizontal="left" vertical="top" wrapText="1"/>
    </xf>
    <xf numFmtId="164" fontId="0" fillId="0" borderId="0" xfId="0" applyAlignment="1">
      <alignment horizontal="left" vertical="top"/>
    </xf>
    <xf numFmtId="164" fontId="12" fillId="0" borderId="1" xfId="0" applyFont="1" applyBorder="1" applyAlignment="1" applyProtection="1">
      <alignment horizontal="center"/>
      <protection hidden="1"/>
    </xf>
    <xf numFmtId="164" fontId="13" fillId="0" borderId="1" xfId="0" applyFont="1" applyBorder="1" applyAlignment="1" applyProtection="1">
      <alignment horizontal="center"/>
      <protection hidden="1"/>
    </xf>
    <xf numFmtId="164" fontId="15" fillId="0" borderId="1" xfId="0" applyFont="1" applyBorder="1" applyAlignment="1" applyProtection="1">
      <alignment horizontal="center"/>
      <protection hidden="1"/>
    </xf>
    <xf numFmtId="164" fontId="16" fillId="0" borderId="1" xfId="0" applyFont="1" applyBorder="1" applyAlignment="1" applyProtection="1">
      <alignment horizontal="center"/>
      <protection hidden="1"/>
    </xf>
    <xf numFmtId="164" fontId="12" fillId="0" borderId="2" xfId="0" applyFont="1" applyBorder="1" applyAlignment="1" applyProtection="1">
      <alignment horizontal="center"/>
      <protection hidden="1"/>
    </xf>
    <xf numFmtId="164" fontId="12" fillId="0" borderId="4" xfId="0" applyFont="1" applyBorder="1" applyAlignment="1" applyProtection="1">
      <alignment horizontal="center"/>
      <protection hidden="1"/>
    </xf>
    <xf numFmtId="164" fontId="12" fillId="0" borderId="3" xfId="0" applyFont="1" applyBorder="1" applyAlignment="1" applyProtection="1">
      <alignment horizontal="center"/>
      <protection hidden="1"/>
    </xf>
    <xf numFmtId="164" fontId="0" fillId="15" borderId="0" xfId="0" applyFill="1" applyAlignment="1">
      <alignment horizontal="center"/>
    </xf>
    <xf numFmtId="164" fontId="0" fillId="0" borderId="0" xfId="0" applyAlignment="1">
      <alignment horizontal="center"/>
    </xf>
    <xf numFmtId="164" fontId="0" fillId="7" borderId="0" xfId="0" applyFill="1" applyAlignment="1">
      <alignment horizontal="center"/>
    </xf>
    <xf numFmtId="164" fontId="0" fillId="12" borderId="0" xfId="0" applyFill="1" applyAlignment="1">
      <alignment horizontal="center"/>
    </xf>
    <xf numFmtId="164" fontId="0" fillId="13" borderId="0" xfId="0" applyFill="1" applyAlignment="1">
      <alignment horizontal="center"/>
    </xf>
    <xf numFmtId="164" fontId="0" fillId="14" borderId="0" xfId="0" applyFill="1" applyAlignment="1">
      <alignment horizontal="center"/>
    </xf>
  </cellXfs>
  <cellStyles count="3">
    <cellStyle name="Komma" xfId="2" builtinId="3"/>
    <cellStyle name="Prozent" xfId="1" builtinId="5"/>
    <cellStyle name="Standard" xfId="0" builtinId="0"/>
  </cellStyles>
  <dxfs count="138">
    <dxf>
      <font>
        <color theme="0"/>
      </font>
      <fill>
        <patternFill>
          <bgColor theme="0"/>
        </patternFill>
      </fill>
      <border>
        <left/>
        <top/>
        <bottom/>
        <vertical/>
        <horizontal/>
      </border>
    </dxf>
    <dxf>
      <font>
        <color theme="0"/>
      </font>
      <fill>
        <patternFill>
          <fgColor theme="0"/>
          <bgColor theme="0"/>
        </patternFill>
      </fill>
      <border>
        <left/>
        <top/>
        <bottom/>
        <vertical/>
        <horizontal/>
      </border>
    </dxf>
    <dxf>
      <font>
        <color theme="0"/>
      </font>
      <fill>
        <patternFill>
          <fgColor theme="0"/>
          <bgColor theme="0"/>
        </patternFill>
      </fill>
      <border>
        <left/>
        <top/>
        <bottom/>
        <vertical/>
        <horizontal/>
      </border>
    </dxf>
    <dxf>
      <font>
        <color theme="0"/>
      </font>
      <fill>
        <patternFill patternType="solid">
          <fgColor theme="0"/>
          <bgColor theme="0"/>
        </patternFill>
      </fill>
      <border>
        <left/>
        <top/>
        <bottom/>
        <vertical/>
        <horizontal/>
      </border>
    </dxf>
    <dxf>
      <font>
        <color theme="0"/>
      </font>
      <fill>
        <patternFill>
          <fgColor theme="0"/>
          <bgColor theme="0"/>
        </patternFill>
      </fill>
      <border>
        <left/>
        <top/>
        <bottom/>
        <vertical/>
        <horizontal/>
      </border>
    </dxf>
    <dxf>
      <font>
        <color theme="0"/>
      </font>
      <fill>
        <patternFill>
          <fgColor theme="0"/>
          <bgColor theme="0"/>
        </patternFill>
      </fill>
      <border>
        <left/>
        <top/>
        <bottom/>
        <vertical/>
        <horizontal/>
      </border>
    </dxf>
    <dxf>
      <font>
        <color theme="0"/>
      </font>
      <fill>
        <patternFill>
          <fgColor theme="0"/>
          <bgColor theme="0"/>
        </patternFill>
      </fill>
      <border>
        <left/>
        <top/>
        <bottom/>
      </border>
    </dxf>
    <dxf>
      <font>
        <color theme="0"/>
      </font>
      <fill>
        <patternFill>
          <fgColor theme="0"/>
          <bgColor theme="0"/>
        </patternFill>
      </fill>
      <border>
        <left/>
        <top/>
        <bottom/>
        <vertical/>
        <horizontal/>
      </border>
    </dxf>
    <dxf>
      <font>
        <color theme="0"/>
      </font>
      <fill>
        <patternFill>
          <fgColor theme="0"/>
          <bgColor theme="0"/>
        </patternFill>
      </fill>
      <border>
        <left/>
        <top/>
        <bottom/>
        <vertical/>
        <horizontal/>
      </border>
    </dxf>
    <dxf>
      <fill>
        <patternFill>
          <bgColor rgb="FFA01969"/>
        </patternFill>
      </fill>
    </dxf>
    <dxf>
      <fill>
        <patternFill>
          <bgColor rgb="FFA01969"/>
        </patternFill>
      </fill>
    </dxf>
    <dxf>
      <fill>
        <patternFill>
          <bgColor rgb="FFA01969"/>
        </patternFill>
      </fill>
    </dxf>
    <dxf>
      <font>
        <color theme="0"/>
      </font>
      <fill>
        <patternFill>
          <bgColor theme="0"/>
        </patternFill>
      </fill>
    </dxf>
    <dxf>
      <fill>
        <patternFill>
          <bgColor rgb="FFA01969"/>
        </patternFill>
      </fill>
    </dxf>
    <dxf>
      <font>
        <color theme="0"/>
      </font>
      <fill>
        <patternFill>
          <bgColor theme="0"/>
        </patternFill>
      </fill>
    </dxf>
    <dxf>
      <fill>
        <patternFill>
          <bgColor theme="0"/>
        </patternFill>
      </fill>
    </dxf>
    <dxf>
      <fill>
        <patternFill>
          <bgColor rgb="FFA01969"/>
        </patternFill>
      </fill>
    </dxf>
    <dxf>
      <font>
        <color theme="0"/>
      </font>
      <fill>
        <patternFill>
          <bgColor theme="0"/>
        </patternFill>
      </fill>
    </dxf>
    <dxf>
      <font>
        <color theme="0"/>
      </font>
      <fill>
        <patternFill>
          <bgColor theme="0"/>
        </patternFill>
      </fill>
      <border>
        <right/>
        <top/>
        <bottom/>
        <vertical/>
        <horizontal/>
      </border>
    </dxf>
    <dxf>
      <border>
        <top/>
        <vertical/>
        <horizontal/>
      </border>
    </dxf>
    <dxf>
      <fill>
        <patternFill>
          <bgColor theme="0"/>
        </patternFill>
      </fill>
    </dxf>
    <dxf>
      <fill>
        <patternFill>
          <bgColor theme="0"/>
        </patternFill>
      </fill>
    </dxf>
    <dxf>
      <numFmt numFmtId="165" formatCode="0.000"/>
    </dxf>
    <dxf>
      <numFmt numFmtId="168" formatCode="0.0000"/>
    </dxf>
    <dxf>
      <numFmt numFmtId="169" formatCode="0.00000"/>
    </dxf>
    <dxf>
      <numFmt numFmtId="181" formatCode="0.000000"/>
    </dxf>
    <dxf>
      <numFmt numFmtId="167" formatCode="0.0"/>
    </dxf>
    <dxf>
      <numFmt numFmtId="2" formatCode="0.00"/>
    </dxf>
    <dxf>
      <numFmt numFmtId="165" formatCode="0.000"/>
    </dxf>
    <dxf>
      <numFmt numFmtId="168" formatCode="0.0000"/>
    </dxf>
    <dxf>
      <numFmt numFmtId="169" formatCode="0.00000"/>
    </dxf>
    <dxf>
      <numFmt numFmtId="169" formatCode="0.00000"/>
    </dxf>
    <dxf>
      <numFmt numFmtId="1" formatCode="0"/>
    </dxf>
    <dxf>
      <numFmt numFmtId="1" formatCode="0"/>
    </dxf>
    <dxf>
      <numFmt numFmtId="167" formatCode="0.0"/>
    </dxf>
    <dxf>
      <numFmt numFmtId="2" formatCode="0.00"/>
    </dxf>
    <dxf>
      <numFmt numFmtId="165" formatCode="0.000"/>
    </dxf>
    <dxf>
      <numFmt numFmtId="168" formatCode="0.0000"/>
    </dxf>
    <dxf>
      <numFmt numFmtId="169" formatCode="0.00000"/>
    </dxf>
    <dxf>
      <numFmt numFmtId="169" formatCode="0.00000"/>
    </dxf>
    <dxf>
      <numFmt numFmtId="1" formatCode="0"/>
    </dxf>
    <dxf>
      <border>
        <left style="thin">
          <color auto="1"/>
        </left>
        <right style="thin">
          <color auto="1"/>
        </right>
        <vertical/>
        <horizontal/>
      </border>
    </dxf>
    <dxf>
      <numFmt numFmtId="1" formatCode="0"/>
    </dxf>
    <dxf>
      <numFmt numFmtId="167" formatCode="0.0"/>
    </dxf>
    <dxf>
      <numFmt numFmtId="2" formatCode="0.00"/>
    </dxf>
    <dxf>
      <numFmt numFmtId="165" formatCode="0.000"/>
    </dxf>
    <dxf>
      <numFmt numFmtId="168" formatCode="0.0000"/>
    </dxf>
    <dxf>
      <numFmt numFmtId="169" formatCode="0.00000"/>
    </dxf>
    <dxf>
      <numFmt numFmtId="169" formatCode="0.00000"/>
    </dxf>
    <dxf>
      <numFmt numFmtId="1" formatCode="0"/>
    </dxf>
    <dxf>
      <numFmt numFmtId="1" formatCode="0"/>
    </dxf>
    <dxf>
      <fill>
        <patternFill>
          <bgColor rgb="FFFF0000"/>
        </patternFill>
      </fill>
    </dxf>
    <dxf>
      <numFmt numFmtId="167" formatCode="0.0"/>
    </dxf>
    <dxf>
      <numFmt numFmtId="2" formatCode="0.00"/>
    </dxf>
    <dxf>
      <numFmt numFmtId="165" formatCode="0.000"/>
    </dxf>
    <dxf>
      <numFmt numFmtId="168" formatCode="0.0000"/>
    </dxf>
    <dxf>
      <numFmt numFmtId="169" formatCode="0.00000"/>
    </dxf>
    <dxf>
      <numFmt numFmtId="169" formatCode="0.00000"/>
    </dxf>
    <dxf>
      <numFmt numFmtId="1" formatCode="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bgColor rgb="FFA01969"/>
        </patternFill>
      </fill>
    </dxf>
    <dxf>
      <font>
        <color theme="0"/>
      </font>
      <fill>
        <patternFill>
          <bgColor theme="0"/>
        </patternFill>
      </fill>
    </dxf>
    <dxf>
      <fill>
        <patternFill>
          <bgColor rgb="FFA01969"/>
        </patternFill>
      </fill>
    </dxf>
    <dxf>
      <numFmt numFmtId="167" formatCode="0.0"/>
    </dxf>
    <dxf>
      <numFmt numFmtId="2" formatCode="0.00"/>
    </dxf>
    <dxf>
      <numFmt numFmtId="165" formatCode="0.000"/>
    </dxf>
    <dxf>
      <numFmt numFmtId="168" formatCode="0.0000"/>
    </dxf>
    <dxf>
      <numFmt numFmtId="169" formatCode="0.00000"/>
    </dxf>
    <dxf>
      <numFmt numFmtId="169" formatCode="0.00000"/>
    </dxf>
    <dxf>
      <numFmt numFmtId="1" formatCode="0"/>
    </dxf>
    <dxf>
      <font>
        <color theme="0"/>
      </font>
      <fill>
        <patternFill>
          <bgColor theme="0"/>
        </patternFill>
      </fill>
    </dxf>
    <dxf>
      <fill>
        <patternFill>
          <bgColor rgb="FFA01969"/>
        </patternFill>
      </fill>
    </dxf>
    <dxf>
      <fill>
        <patternFill>
          <bgColor rgb="FFA01969"/>
        </patternFill>
      </fill>
    </dxf>
    <dxf>
      <fill>
        <patternFill>
          <bgColor rgb="FFA01969"/>
        </patternFill>
      </fill>
    </dxf>
    <dxf>
      <border>
        <left style="thin">
          <color auto="1"/>
        </left>
        <right style="thin">
          <color auto="1"/>
        </right>
        <vertical/>
        <horizontal/>
      </border>
    </dxf>
    <dxf>
      <numFmt numFmtId="167" formatCode="0.0"/>
    </dxf>
    <dxf>
      <numFmt numFmtId="167" formatCode="0.0"/>
    </dxf>
    <dxf>
      <numFmt numFmtId="1" formatCode="0"/>
    </dxf>
    <dxf>
      <numFmt numFmtId="2" formatCode="0.00"/>
    </dxf>
    <dxf>
      <numFmt numFmtId="1" formatCode="0"/>
    </dxf>
    <dxf>
      <font>
        <color theme="0"/>
      </font>
      <fill>
        <patternFill>
          <bgColor theme="0"/>
        </patternFill>
      </fill>
    </dxf>
    <dxf>
      <font>
        <color theme="0"/>
      </font>
      <fill>
        <patternFill>
          <bgColor theme="0"/>
        </patternFill>
      </fill>
    </dxf>
    <dxf>
      <numFmt numFmtId="167" formatCode="0.0"/>
    </dxf>
    <dxf>
      <numFmt numFmtId="1" formatCode="0"/>
    </dxf>
    <dxf>
      <fill>
        <patternFill>
          <bgColor rgb="FFFF0000"/>
        </patternFill>
      </fill>
    </dxf>
    <dxf>
      <fill>
        <patternFill>
          <bgColor rgb="FFFF0000"/>
        </patternFill>
      </fill>
    </dxf>
    <dxf>
      <fill>
        <patternFill>
          <bgColor rgb="FFA01969"/>
        </patternFill>
      </fill>
    </dxf>
    <dxf>
      <font>
        <color theme="0"/>
      </font>
      <fill>
        <patternFill>
          <fgColor theme="0"/>
          <bgColor theme="0"/>
        </patternFill>
      </fill>
    </dxf>
    <dxf>
      <fill>
        <patternFill>
          <bgColor theme="0"/>
        </patternFill>
      </fill>
    </dxf>
    <dxf>
      <fill>
        <patternFill>
          <bgColor theme="0"/>
        </patternFill>
      </fill>
    </dxf>
    <dxf>
      <font>
        <color theme="0"/>
      </font>
      <fill>
        <patternFill>
          <bgColor theme="0"/>
        </patternFill>
      </fill>
      <border>
        <right/>
        <bottom/>
      </border>
    </dxf>
    <dxf>
      <border>
        <right/>
        <top/>
        <bottom/>
        <vertical/>
        <horizontal/>
      </border>
    </dxf>
    <dxf>
      <border>
        <top/>
        <bottom/>
        <vertical/>
        <horizontal/>
      </border>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ont>
        <color auto="1"/>
      </font>
    </dxf>
    <dxf>
      <fill>
        <patternFill>
          <bgColor rgb="FFFF0000"/>
        </patternFill>
      </fill>
    </dxf>
    <dxf>
      <fill>
        <patternFill>
          <bgColor rgb="FFFFFF00"/>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theme="0"/>
      </font>
      <fill>
        <patternFill>
          <bgColor theme="0"/>
        </patternFill>
      </fill>
      <border>
        <left/>
        <top/>
        <bottom/>
        <vertical/>
        <horizontal/>
      </border>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ill>
        <patternFill>
          <bgColor rgb="FFA01969"/>
        </patternFill>
      </fill>
    </dxf>
    <dxf>
      <font>
        <color theme="0"/>
      </font>
    </dxf>
    <dxf>
      <font>
        <color theme="0"/>
      </font>
      <fill>
        <patternFill>
          <bgColor theme="0"/>
        </patternFill>
      </fill>
      <border>
        <left/>
        <top/>
        <bottom/>
        <vertical/>
        <horizontal/>
      </border>
    </dxf>
    <dxf>
      <font>
        <color theme="0"/>
      </font>
    </dxf>
    <dxf>
      <font>
        <color theme="0"/>
      </font>
      <fill>
        <patternFill>
          <bgColor theme="0"/>
        </patternFill>
      </fill>
      <border>
        <left/>
        <top/>
        <bottom/>
        <vertical/>
        <horizontal/>
      </border>
    </dxf>
    <dxf>
      <fill>
        <patternFill>
          <bgColor rgb="FFEBAF23"/>
        </patternFill>
      </fill>
    </dxf>
    <dxf>
      <font>
        <color theme="0"/>
      </font>
    </dxf>
    <dxf>
      <font>
        <color theme="0"/>
      </font>
    </dxf>
  </dxfs>
  <tableStyles count="0" defaultTableStyle="TableStyleMedium9" defaultPivotStyle="PivotStyleLight16"/>
  <colors>
    <mruColors>
      <color rgb="FF006673"/>
      <color rgb="FFA01969"/>
      <color rgb="FFC3E1DC"/>
      <color rgb="FFEBAF23"/>
      <color rgb="FFE1F7F5"/>
      <color rgb="FF691969"/>
      <color rgb="FF00FF00"/>
      <color rgb="FFA0197D"/>
      <color rgb="FFA00F69"/>
      <color rgb="FF7D0F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Wörterbuch!$B$190</c:f>
          <c:strCache>
            <c:ptCount val="1"/>
            <c:pt idx="0">
              <c:v> Histogramm Härter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K2'!$W$34</c:f>
              <c:strCache>
                <c:ptCount val="1"/>
                <c:pt idx="0">
                  <c:v> Mittelwert </c:v>
                </c:pt>
              </c:strCache>
            </c:strRef>
          </c:tx>
          <c:spPr>
            <a:ln w="28575">
              <a:noFill/>
            </a:ln>
          </c:spPr>
          <c:marker>
            <c:symbol val="none"/>
          </c:marker>
          <c:dLbls>
            <c:dLbl>
              <c:idx val="0"/>
              <c:layout>
                <c:manualLayout>
                  <c:x val="-8.0126206978664363E-2"/>
                  <c:y val="-6.6718050508757953E-2"/>
                </c:manualLayout>
              </c:layout>
              <c:tx>
                <c:strRef>
                  <c:f>'Berechnung K1'!$E$12</c:f>
                  <c:strCache>
                    <c:ptCount val="1"/>
                    <c:pt idx="0">
                      <c:v> Mittelwert </c:v>
                    </c:pt>
                  </c:strCache>
                </c:strRef>
              </c:tx>
              <c:spPr>
                <a:noFill/>
                <a:ln w="25400">
                  <a:noFill/>
                </a:ln>
              </c:spPr>
              <c:txPr>
                <a:bodyPr/>
                <a:lstStyle/>
                <a:p>
                  <a:pPr>
                    <a:defRPr sz="500" b="1" i="0" u="none" strike="noStrike" baseline="0">
                      <a:solidFill>
                        <a:srgbClr val="000000"/>
                      </a:solidFill>
                      <a:latin typeface="Calibri"/>
                      <a:ea typeface="Calibri"/>
                      <a:cs typeface="Calibri"/>
                    </a:defRPr>
                  </a:pPr>
                  <a:endParaRPr lang="de-DE"/>
                </a:p>
              </c:txPr>
              <c:dLblPos val="r"/>
              <c:showLegendKey val="0"/>
              <c:showVal val="0"/>
              <c:showCatName val="0"/>
              <c:showSerName val="0"/>
              <c:showPercent val="0"/>
              <c:showBubbleSize val="0"/>
              <c:extLst>
                <c:ext xmlns:c15="http://schemas.microsoft.com/office/drawing/2012/chart" uri="{CE6537A1-D6FC-4f65-9D91-7224C49458BB}">
                  <c15:dlblFieldTable>
                    <c15:dlblFTEntry>
                      <c15:txfldGUID>{CF2987C3-516A-40C3-9126-FEF0BFC43892}</c15:txfldGUID>
                      <c15:f>'Berechnung K1'!$E$12</c15:f>
                      <c15:dlblFieldTableCache>
                        <c:ptCount val="1"/>
                        <c:pt idx="0">
                          <c:v> Mittelwert </c:v>
                        </c:pt>
                      </c15:dlblFieldTableCache>
                    </c15:dlblFTEntry>
                  </c15:dlblFieldTable>
                  <c15:showDataLabelsRange val="0"/>
                </c:ext>
                <c:ext xmlns:c16="http://schemas.microsoft.com/office/drawing/2014/chart" uri="{C3380CC4-5D6E-409C-BE32-E72D297353CC}">
                  <c16:uniqueId val="{00000016-25DA-4B6A-AFC5-CEE563F9AD88}"/>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K2'!$Y$34</c:f>
                <c:numCache>
                  <c:formatCode>General</c:formatCode>
                  <c:ptCount val="1"/>
                  <c:pt idx="0">
                    <c:v>0</c:v>
                  </c:pt>
                </c:numCache>
              </c:numRef>
            </c:minus>
            <c:spPr>
              <a:ln w="25400">
                <a:solidFill>
                  <a:srgbClr val="339966"/>
                </a:solidFill>
                <a:prstDash val="solid"/>
              </a:ln>
            </c:spPr>
          </c:errBars>
          <c:xVal>
            <c:numRef>
              <c:f>'Berechnung K2'!$X$34</c:f>
            </c:numRef>
          </c:xVal>
          <c:yVal>
            <c:numRef>
              <c:f>'Berechnung K2'!$Y$34</c:f>
              <c:numCache>
                <c:formatCode>0.00</c:formatCode>
                <c:ptCount val="1"/>
                <c:pt idx="0">
                  <c:v>0</c:v>
                </c:pt>
              </c:numCache>
            </c:numRef>
          </c:yVal>
          <c:smooth val="0"/>
          <c:extLst>
            <c:ext xmlns:c16="http://schemas.microsoft.com/office/drawing/2014/chart" uri="{C3380CC4-5D6E-409C-BE32-E72D297353CC}">
              <c16:uniqueId val="{00000017-25DA-4B6A-AFC5-CEE563F9AD88}"/>
            </c:ext>
          </c:extLst>
        </c:ser>
        <c:ser>
          <c:idx val="0"/>
          <c:order val="1"/>
          <c:tx>
            <c:v>Untere Grenze</c:v>
          </c:tx>
          <c:spPr>
            <a:ln w="19050">
              <a:solidFill>
                <a:schemeClr val="tx2">
                  <a:lumMod val="75000"/>
                </a:schemeClr>
              </a:solidFill>
            </a:ln>
          </c:spPr>
          <c:marker>
            <c:symbol val="none"/>
          </c:marker>
          <c:xVal>
            <c:strRef>
              <c:f>'Berechnung K2'!$T$30:$T$52</c:f>
              <c:strCache>
                <c:ptCount val="23"/>
                <c:pt idx="0">
                  <c:v>#WERT!</c:v>
                </c:pt>
                <c:pt idx="1">
                  <c:v>#WERT!</c:v>
                </c:pt>
                <c:pt idx="2">
                  <c:v>#WERT!</c:v>
                </c:pt>
                <c:pt idx="3">
                  <c:v>#WERT!</c:v>
                </c:pt>
                <c:pt idx="4">
                  <c:v>#WERT!</c:v>
                </c:pt>
                <c:pt idx="5">
                  <c:v>#WERT!</c:v>
                </c:pt>
                <c:pt idx="6">
                  <c:v>#WERT!</c:v>
                </c:pt>
                <c:pt idx="7">
                  <c:v>#WERT!</c:v>
                </c:pt>
                <c:pt idx="8">
                  <c:v>#WERT!</c:v>
                </c:pt>
                <c:pt idx="9">
                  <c:v>#WERT!</c:v>
                </c:pt>
                <c:pt idx="10">
                  <c:v>#WERT!</c:v>
                </c:pt>
                <c:pt idx="12">
                  <c:v>#WERT!</c:v>
                </c:pt>
                <c:pt idx="13">
                  <c:v>#WERT!</c:v>
                </c:pt>
                <c:pt idx="14">
                  <c:v>#WERT!</c:v>
                </c:pt>
                <c:pt idx="15">
                  <c:v>#WERT!</c:v>
                </c:pt>
                <c:pt idx="16">
                  <c:v>#WERT!</c:v>
                </c:pt>
                <c:pt idx="17">
                  <c:v>#WERT!</c:v>
                </c:pt>
                <c:pt idx="18">
                  <c:v>#WERT!</c:v>
                </c:pt>
                <c:pt idx="19">
                  <c:v>#WERT!</c:v>
                </c:pt>
                <c:pt idx="20">
                  <c:v>#WERT!</c:v>
                </c:pt>
                <c:pt idx="21">
                  <c:v>#WERT!</c:v>
                </c:pt>
                <c:pt idx="22">
                  <c:v>#WERT!</c:v>
                </c:pt>
              </c:strCache>
            </c:strRef>
          </c:xVal>
          <c:yVal>
            <c:numRef>
              <c:f>'Berechnung K2'!$U$30:$U$52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19-25DA-4B6A-AFC5-CEE563F9AD88}"/>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K2'!$AA$6</c:f>
              <c:strCache>
                <c:ptCount val="1"/>
                <c:pt idx="0">
                  <c:v>h(x)</c:v>
                </c:pt>
              </c:strCache>
            </c:strRef>
          </c:tx>
          <c:spPr>
            <a:ln w="28575">
              <a:noFill/>
            </a:ln>
          </c:spPr>
          <c:marker>
            <c:symbol val="none"/>
          </c:marker>
          <c:errBars>
            <c:errDir val="x"/>
            <c:errBarType val="plus"/>
            <c:errValType val="cust"/>
            <c:noEndCap val="1"/>
            <c:plus>
              <c:numRef>
                <c:f>'Berechnung K2'!$V$7</c:f>
                <c:numCache>
                  <c:formatCode>General</c:formatCode>
                  <c:ptCount val="1"/>
                  <c:pt idx="0">
                    <c:v>0</c:v>
                  </c:pt>
                </c:numCache>
              </c:numRef>
            </c:plus>
            <c:minus>
              <c:numLit>
                <c:formatCode>General</c:formatCode>
                <c:ptCount val="1"/>
                <c:pt idx="0">
                  <c:v>1</c:v>
                </c:pt>
              </c:numLit>
            </c:minus>
            <c:spPr>
              <a:ln w="12700">
                <a:solidFill>
                  <a:srgbClr val="0000FF"/>
                </a:solidFill>
                <a:prstDash val="solid"/>
              </a:ln>
            </c:spPr>
          </c:errBars>
          <c:errBars>
            <c:errDir val="y"/>
            <c:errBarType val="minus"/>
            <c:errValType val="cust"/>
            <c:noEndCap val="1"/>
            <c:minus>
              <c:numRef>
                <c:f>'Berechnung K2'!$AA$7:$AA$26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strRef>
              <c:f>'Berechnung K2'!$S$7:$S$26</c:f>
              <c:strCache>
                <c:ptCount val="20"/>
                <c:pt idx="1">
                  <c:v>#WERT!</c:v>
                </c:pt>
                <c:pt idx="2">
                  <c:v>#WERT!</c:v>
                </c:pt>
                <c:pt idx="3">
                  <c:v>#WERT!</c:v>
                </c:pt>
                <c:pt idx="4">
                  <c:v>#WERT!</c:v>
                </c:pt>
                <c:pt idx="5">
                  <c:v>#WERT!</c:v>
                </c:pt>
                <c:pt idx="6">
                  <c:v>#WERT!</c:v>
                </c:pt>
                <c:pt idx="7">
                  <c:v>#WERT!</c:v>
                </c:pt>
                <c:pt idx="8">
                  <c:v>#WERT!</c:v>
                </c:pt>
                <c:pt idx="9">
                  <c:v>#WERT!</c:v>
                </c:pt>
                <c:pt idx="10">
                  <c:v>#WERT!</c:v>
                </c:pt>
                <c:pt idx="11">
                  <c:v>#WERT!</c:v>
                </c:pt>
                <c:pt idx="12">
                  <c:v>#WERT!</c:v>
                </c:pt>
                <c:pt idx="13">
                  <c:v>#WERT!</c:v>
                </c:pt>
                <c:pt idx="14">
                  <c:v>#WERT!</c:v>
                </c:pt>
                <c:pt idx="15">
                  <c:v>#WERT!</c:v>
                </c:pt>
                <c:pt idx="16">
                  <c:v>#WERT!</c:v>
                </c:pt>
                <c:pt idx="17">
                  <c:v>#WERT!</c:v>
                </c:pt>
                <c:pt idx="18">
                  <c:v>#WERT!</c:v>
                </c:pt>
                <c:pt idx="19">
                  <c:v>#WERT!</c:v>
                </c:pt>
              </c:strCache>
            </c:strRef>
          </c:xVal>
          <c:yVal>
            <c:numRef>
              <c:f>'Berechnung K2'!$AA$7:$AA$26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1B-25DA-4B6A-AFC5-CEE563F9AD88}"/>
            </c:ext>
          </c:extLst>
        </c:ser>
        <c:ser>
          <c:idx val="2"/>
          <c:order val="3"/>
          <c:tx>
            <c:v>Oben</c:v>
          </c:tx>
          <c:spPr>
            <a:ln w="28575">
              <a:noFill/>
            </a:ln>
          </c:spPr>
          <c:marker>
            <c:symbol val="none"/>
          </c:marker>
          <c:errBars>
            <c:errDir val="y"/>
            <c:errBarType val="minus"/>
            <c:errValType val="cust"/>
            <c:noEndCap val="1"/>
            <c:minus>
              <c:numRef>
                <c:f>'Berechnung K2'!$AA$7:$AA$26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K2'!$T$7:$T$26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K2'!$AA$7:$AA$26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1D-25DA-4B6A-AFC5-CEE563F9AD88}"/>
            </c:ext>
          </c:extLst>
        </c:ser>
        <c:ser>
          <c:idx val="3"/>
          <c:order val="4"/>
          <c:tx>
            <c:strRef>
              <c:f>'Berechnung K2'!$W$30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K2'!$Y$30</c:f>
                <c:numCache>
                  <c:formatCode>General</c:formatCode>
                  <c:ptCount val="1"/>
                  <c:pt idx="0">
                    <c:v>0</c:v>
                  </c:pt>
                </c:numCache>
              </c:numRef>
            </c:minus>
            <c:spPr>
              <a:ln w="12700">
                <a:solidFill>
                  <a:srgbClr val="FF0000"/>
                </a:solidFill>
                <a:prstDash val="solid"/>
              </a:ln>
            </c:spPr>
          </c:errBars>
          <c:xVal>
            <c:numRef>
              <c:f>'Berechnung K2'!$X$30</c:f>
            </c:numRef>
          </c:xVal>
          <c:yVal>
            <c:numRef>
              <c:f>'Berechnung K2'!$Y$30</c:f>
              <c:numCache>
                <c:formatCode>0.00</c:formatCode>
                <c:ptCount val="1"/>
                <c:pt idx="0">
                  <c:v>0</c:v>
                </c:pt>
              </c:numCache>
            </c:numRef>
          </c:yVal>
          <c:smooth val="0"/>
          <c:extLst>
            <c:ext xmlns:c16="http://schemas.microsoft.com/office/drawing/2014/chart" uri="{C3380CC4-5D6E-409C-BE32-E72D297353CC}">
              <c16:uniqueId val="{0000001F-25DA-4B6A-AFC5-CEE563F9AD88}"/>
            </c:ext>
          </c:extLst>
        </c:ser>
        <c:ser>
          <c:idx val="4"/>
          <c:order val="5"/>
          <c:tx>
            <c:strRef>
              <c:f>'Berechnung K2'!$W$31</c:f>
              <c:strCache>
                <c:ptCount val="1"/>
                <c:pt idx="0">
                  <c:v> UGW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K2'!$Y$31</c:f>
                <c:numCache>
                  <c:formatCode>General</c:formatCode>
                  <c:ptCount val="1"/>
                  <c:pt idx="0">
                    <c:v>0</c:v>
                  </c:pt>
                </c:numCache>
              </c:numRef>
            </c:minus>
            <c:spPr>
              <a:ln w="12700">
                <a:solidFill>
                  <a:srgbClr val="FF0000"/>
                </a:solidFill>
                <a:prstDash val="lgDash"/>
              </a:ln>
            </c:spPr>
          </c:errBars>
          <c:xVal>
            <c:numRef>
              <c:f>'Berechnung K2'!$X$31</c:f>
            </c:numRef>
          </c:xVal>
          <c:yVal>
            <c:numRef>
              <c:f>'Berechnung K2'!$Y$31</c:f>
              <c:numCache>
                <c:formatCode>0.00</c:formatCode>
                <c:ptCount val="1"/>
                <c:pt idx="0">
                  <c:v>0</c:v>
                </c:pt>
              </c:numCache>
            </c:numRef>
          </c:yVal>
          <c:smooth val="0"/>
          <c:extLst>
            <c:ext xmlns:c16="http://schemas.microsoft.com/office/drawing/2014/chart" uri="{C3380CC4-5D6E-409C-BE32-E72D297353CC}">
              <c16:uniqueId val="{00000021-25DA-4B6A-AFC5-CEE563F9AD88}"/>
            </c:ext>
          </c:extLst>
        </c:ser>
        <c:ser>
          <c:idx val="5"/>
          <c:order val="6"/>
          <c:tx>
            <c:strRef>
              <c:f>'Berechnung K2'!$W$32</c:f>
              <c:strCache>
                <c:ptCount val="1"/>
                <c:pt idx="0">
                  <c:v> + 3 Sigma </c:v>
                </c:pt>
              </c:strCache>
            </c:strRef>
          </c:tx>
          <c:spPr>
            <a:ln w="28575">
              <a:noFill/>
            </a:ln>
          </c:spPr>
          <c:marker>
            <c:symbol val="none"/>
          </c:marker>
          <c:dLbls>
            <c:dLbl>
              <c:idx val="0"/>
              <c:layout>
                <c:manualLayout>
                  <c:x val="-3.1390755535211749E-2"/>
                  <c:y val="-2.53171420192361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25DA-4B6A-AFC5-CEE563F9AD88}"/>
                </c:ext>
              </c:extLst>
            </c:dLbl>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K2'!$Y$32</c:f>
                <c:numCache>
                  <c:formatCode>General</c:formatCode>
                  <c:ptCount val="1"/>
                  <c:pt idx="0">
                    <c:v>0</c:v>
                  </c:pt>
                </c:numCache>
              </c:numRef>
            </c:minus>
            <c:spPr>
              <a:ln w="12700">
                <a:solidFill>
                  <a:srgbClr val="3366FF"/>
                </a:solidFill>
                <a:prstDash val="sysDash"/>
              </a:ln>
            </c:spPr>
          </c:errBars>
          <c:xVal>
            <c:numRef>
              <c:f>'Berechnung K2'!$X$32</c:f>
              <c:numCache>
                <c:formatCode>#,##0.00_ ;\-#,##0.00\ </c:formatCode>
                <c:ptCount val="1"/>
                <c:pt idx="0">
                  <c:v>0</c:v>
                </c:pt>
              </c:numCache>
            </c:numRef>
          </c:xVal>
          <c:yVal>
            <c:numRef>
              <c:f>'Berechnung K2'!$Y$32</c:f>
              <c:numCache>
                <c:formatCode>0.00</c:formatCode>
                <c:ptCount val="1"/>
                <c:pt idx="0">
                  <c:v>0</c:v>
                </c:pt>
              </c:numCache>
            </c:numRef>
          </c:yVal>
          <c:smooth val="0"/>
          <c:extLst>
            <c:ext xmlns:c16="http://schemas.microsoft.com/office/drawing/2014/chart" uri="{C3380CC4-5D6E-409C-BE32-E72D297353CC}">
              <c16:uniqueId val="{00000024-25DA-4B6A-AFC5-CEE563F9AD88}"/>
            </c:ext>
          </c:extLst>
        </c:ser>
        <c:ser>
          <c:idx val="6"/>
          <c:order val="7"/>
          <c:tx>
            <c:strRef>
              <c:f>'Berechnung K2'!$W$33</c:f>
              <c:strCache>
                <c:ptCount val="1"/>
                <c:pt idx="0">
                  <c:v> - 3 Sigma </c:v>
                </c:pt>
              </c:strCache>
            </c:strRef>
          </c:tx>
          <c:spPr>
            <a:ln w="28575">
              <a:noFill/>
            </a:ln>
          </c:spPr>
          <c:marker>
            <c:symbol val="none"/>
          </c:marker>
          <c:dLbls>
            <c:dLbl>
              <c:idx val="0"/>
              <c:layout>
                <c:manualLayout>
                  <c:x val="-0.13950025648676304"/>
                  <c:y val="-2.412358965992794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6-25DA-4B6A-AFC5-CEE563F9AD88}"/>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K2'!$Y$33</c:f>
                <c:numCache>
                  <c:formatCode>General</c:formatCode>
                  <c:ptCount val="1"/>
                  <c:pt idx="0">
                    <c:v>0</c:v>
                  </c:pt>
                </c:numCache>
              </c:numRef>
            </c:minus>
            <c:spPr>
              <a:ln w="12700">
                <a:solidFill>
                  <a:srgbClr val="3366FF"/>
                </a:solidFill>
                <a:prstDash val="sysDash"/>
              </a:ln>
            </c:spPr>
          </c:errBars>
          <c:xVal>
            <c:numRef>
              <c:f>'Berechnung K2'!$X$33</c:f>
              <c:numCache>
                <c:formatCode>#,##0.00_ ;\-#,##0.00\ </c:formatCode>
                <c:ptCount val="1"/>
                <c:pt idx="0">
                  <c:v>0</c:v>
                </c:pt>
              </c:numCache>
            </c:numRef>
          </c:xVal>
          <c:yVal>
            <c:numRef>
              <c:f>'Berechnung K2'!$Y$33</c:f>
              <c:numCache>
                <c:formatCode>0.00</c:formatCode>
                <c:ptCount val="1"/>
                <c:pt idx="0">
                  <c:v>0</c:v>
                </c:pt>
              </c:numCache>
            </c:numRef>
          </c:yVal>
          <c:smooth val="0"/>
          <c:extLst>
            <c:ext xmlns:c16="http://schemas.microsoft.com/office/drawing/2014/chart" uri="{C3380CC4-5D6E-409C-BE32-E72D297353CC}">
              <c16:uniqueId val="{00000027-25DA-4B6A-AFC5-CEE563F9AD88}"/>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K2'!$AU$1:$BA$1</c:f>
          <c:strCache>
            <c:ptCount val="7"/>
            <c:pt idx="0">
              <c:v> Wahrscheinlichkeitsnetz Härter </c:v>
            </c:pt>
          </c:strCache>
        </c:strRef>
      </c:tx>
      <c:layout>
        <c:manualLayout>
          <c:xMode val="edge"/>
          <c:yMode val="edge"/>
          <c:x val="0.1576310494988192"/>
          <c:y val="3.1629485072398107E-2"/>
        </c:manualLayout>
      </c:layout>
      <c:overlay val="0"/>
      <c:txPr>
        <a:bodyPr/>
        <a:lstStyle/>
        <a:p>
          <a:pPr>
            <a:defRPr sz="16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0336760762306259"/>
          <c:y val="0.15864497688430418"/>
          <c:w val="0.81453675551405758"/>
          <c:h val="0.72264258259438952"/>
        </c:manualLayout>
      </c:layout>
      <c:scatterChart>
        <c:scatterStyle val="lineMarker"/>
        <c:varyColors val="0"/>
        <c:ser>
          <c:idx val="0"/>
          <c:order val="0"/>
          <c:tx>
            <c:v>Versuch</c:v>
          </c:tx>
          <c:spPr>
            <a:ln w="28575">
              <a:noFill/>
            </a:ln>
          </c:spPr>
          <c:marker>
            <c:symbol val="none"/>
          </c:marker>
          <c:errBars>
            <c:errDir val="y"/>
            <c:errBarType val="minus"/>
            <c:errValType val="cust"/>
            <c:noEndCap val="0"/>
            <c:minus>
              <c:numRef>
                <c:f>[2]Berechnung!$AY$5</c:f>
                <c:numCache>
                  <c:formatCode>General</c:formatCode>
                  <c:ptCount val="1"/>
                  <c:pt idx="0">
                    <c:v>6</c:v>
                  </c:pt>
                </c:numCache>
              </c:numRef>
            </c:minus>
            <c:spPr>
              <a:ln w="12700">
                <a:solidFill>
                  <a:srgbClr val="666699"/>
                </a:solidFill>
                <a:prstDash val="sysDash"/>
              </a:ln>
            </c:spPr>
          </c:errBars>
          <c:xVal>
            <c:numRef>
              <c:f>'Berechnung Gemisch'!$AW$4:$AW$15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'Berechnung Gemisch'!$AX$4:$AX$15</c:f>
              <c:numCache>
                <c:formatCode>_-* #,##0.00\ _€_-;\-* #,##0.00\ _€_-;_-* "-"??\ _€_-;_-@_-</c:formatCode>
                <c:ptCount val="12"/>
                <c:pt idx="0">
                  <c:v>3</c:v>
                </c:pt>
                <c:pt idx="1">
                  <c:v>3</c:v>
                </c:pt>
                <c:pt idx="2">
                  <c:v>3</c:v>
                </c:pt>
                <c:pt idx="3">
                  <c:v>3</c:v>
                </c:pt>
                <c:pt idx="4">
                  <c:v>3</c:v>
                </c:pt>
                <c:pt idx="5">
                  <c:v>3</c:v>
                </c:pt>
                <c:pt idx="6">
                  <c:v>3</c:v>
                </c:pt>
                <c:pt idx="7">
                  <c:v>3</c:v>
                </c:pt>
                <c:pt idx="8">
                  <c:v>3</c:v>
                </c:pt>
                <c:pt idx="9">
                  <c:v>3</c:v>
                </c:pt>
                <c:pt idx="10">
                  <c:v>3</c:v>
                </c:pt>
                <c:pt idx="11">
                  <c:v>3</c:v>
                </c:pt>
              </c:numCache>
            </c:numRef>
          </c:yVal>
          <c:smooth val="0"/>
          <c:extLst>
            <c:ext xmlns:c16="http://schemas.microsoft.com/office/drawing/2014/chart" uri="{C3380CC4-5D6E-409C-BE32-E72D297353CC}">
              <c16:uniqueId val="{00000000-CC27-444D-9D01-273450AA26EA}"/>
            </c:ext>
          </c:extLst>
        </c:ser>
        <c:ser>
          <c:idx val="1"/>
          <c:order val="1"/>
          <c:tx>
            <c:v>Ausgleichskurve</c:v>
          </c:tx>
          <c:spPr>
            <a:ln w="28575">
              <a:noFill/>
            </a:ln>
          </c:spPr>
          <c:marker>
            <c:symbol val="none"/>
          </c:marker>
          <c:trendline>
            <c:spPr>
              <a:ln w="28575">
                <a:solidFill>
                  <a:srgbClr val="FF0000"/>
                </a:solidFill>
              </a:ln>
            </c:spPr>
            <c:trendlineType val="linear"/>
            <c:dispRSqr val="0"/>
            <c:dispEq val="0"/>
          </c:trendline>
          <c:xVal>
            <c:numRef>
              <c:f>'Berechnung Gemisch'!$BL$4:$BL$6</c:f>
              <c:numCache>
                <c:formatCode>0.0000</c:formatCode>
                <c:ptCount val="3"/>
                <c:pt idx="0">
                  <c:v>0</c:v>
                </c:pt>
                <c:pt idx="1">
                  <c:v>0</c:v>
                </c:pt>
                <c:pt idx="2">
                  <c:v>0</c:v>
                </c:pt>
              </c:numCache>
            </c:numRef>
          </c:xVal>
          <c:yVal>
            <c:numRef>
              <c:f>'Berechnung Gemisch'!$BM$4:$BM$6</c:f>
              <c:numCache>
                <c:formatCode>_-* #,##0.00\ _€_-;\-* #,##0.00\ _€_-;_-* "-"??\ _€_-;_-@_-</c:formatCode>
                <c:ptCount val="3"/>
                <c:pt idx="0">
                  <c:v>3</c:v>
                </c:pt>
                <c:pt idx="1">
                  <c:v>0</c:v>
                </c:pt>
                <c:pt idx="2">
                  <c:v>-3</c:v>
                </c:pt>
              </c:numCache>
            </c:numRef>
          </c:yVal>
          <c:smooth val="0"/>
          <c:extLst>
            <c:ext xmlns:c16="http://schemas.microsoft.com/office/drawing/2014/chart" uri="{C3380CC4-5D6E-409C-BE32-E72D297353CC}">
              <c16:uniqueId val="{00000001-CC27-444D-9D01-273450AA26EA}"/>
            </c:ext>
          </c:extLst>
        </c:ser>
        <c:ser>
          <c:idx val="2"/>
          <c:order val="2"/>
          <c:tx>
            <c:v>Wert</c:v>
          </c:tx>
          <c:spPr>
            <a:ln w="28575">
              <a:noFill/>
            </a:ln>
          </c:spPr>
          <c:marker>
            <c:symbol val="circle"/>
            <c:size val="4"/>
            <c:spPr>
              <a:solidFill>
                <a:schemeClr val="accent1"/>
              </a:solidFill>
              <a:ln>
                <a:noFill/>
              </a:ln>
            </c:spPr>
          </c:marker>
          <c:xVal>
            <c:numRef>
              <c:f>'Berechnung Gemisch'!$BD$4:$BD$53</c:f>
              <c:numCache>
                <c:formatCode>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'Berechnung Gemisch'!$BJ$4:$BJ$53</c:f>
              <c:numCache>
                <c:formatCode>0.0000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02-CC27-444D-9D01-273450AA26EA}"/>
            </c:ext>
          </c:extLst>
        </c:ser>
        <c:ser>
          <c:idx val="3"/>
          <c:order val="3"/>
          <c:tx>
            <c:strRef>
              <c:f>'Berechnung Gemisch'!$E$9</c:f>
              <c:strCache>
                <c:ptCount val="1"/>
                <c:pt idx="0">
                  <c:v> OGW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olid"/>
              </a:ln>
            </c:spPr>
          </c:errBars>
          <c:xVal>
            <c:numRef>
              <c:f>'Berechnung Gemisch'!$F$9</c:f>
            </c:numRef>
          </c:xVal>
          <c:yVal>
            <c:numLit>
              <c:formatCode>General</c:formatCode>
              <c:ptCount val="1"/>
              <c:pt idx="0">
                <c:v>6</c:v>
              </c:pt>
            </c:numLit>
          </c:yVal>
          <c:smooth val="0"/>
          <c:extLst>
            <c:ext xmlns:c16="http://schemas.microsoft.com/office/drawing/2014/chart" uri="{C3380CC4-5D6E-409C-BE32-E72D297353CC}">
              <c16:uniqueId val="{00000003-CC27-444D-9D01-273450AA26EA}"/>
            </c:ext>
          </c:extLst>
        </c:ser>
        <c:ser>
          <c:idx val="4"/>
          <c:order val="4"/>
          <c:tx>
            <c:strRef>
              <c:f>'Berechnung Gemisch'!$E$8</c:f>
              <c:strCache>
                <c:ptCount val="1"/>
                <c:pt idx="0">
                  <c:v> UGW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ysDash"/>
              </a:ln>
            </c:spPr>
          </c:errBars>
          <c:xVal>
            <c:numRef>
              <c:f>'Berechnung Gemisch'!$F$8</c:f>
            </c:numRef>
          </c:xVal>
          <c:yVal>
            <c:numLit>
              <c:formatCode>General</c:formatCode>
              <c:ptCount val="1"/>
              <c:pt idx="0">
                <c:v>6</c:v>
              </c:pt>
            </c:numLit>
          </c:yVal>
          <c:smooth val="0"/>
          <c:extLst>
            <c:ext xmlns:c16="http://schemas.microsoft.com/office/drawing/2014/chart" uri="{C3380CC4-5D6E-409C-BE32-E72D297353CC}">
              <c16:uniqueId val="{00000004-CC27-444D-9D01-273450AA26EA}"/>
            </c:ext>
          </c:extLst>
        </c:ser>
        <c:dLbls>
          <c:showLegendKey val="0"/>
          <c:showVal val="0"/>
          <c:showCatName val="0"/>
          <c:showSerName val="0"/>
          <c:showPercent val="0"/>
          <c:showBubbleSize val="0"/>
        </c:dLbls>
        <c:axId val="417796608"/>
        <c:axId val="417797000"/>
      </c:scatterChart>
      <c:valAx>
        <c:axId val="417796608"/>
        <c:scaling>
          <c:orientation val="minMax"/>
        </c:scaling>
        <c:delete val="0"/>
        <c:axPos val="b"/>
        <c:title>
          <c:tx>
            <c:strRef>
              <c:f>'[2]Eingabe und Diagramm'!$O$14</c:f>
              <c:strCache>
                <c:ptCount val="1"/>
                <c:pt idx="0">
                  <c:v>g</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 sourceLinked="0"/>
        <c:majorTickMark val="in"/>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7000"/>
        <c:crossesAt val="-6"/>
        <c:crossBetween val="midCat"/>
      </c:valAx>
      <c:valAx>
        <c:axId val="417797000"/>
        <c:scaling>
          <c:orientation val="minMax"/>
          <c:max val="3"/>
          <c:min val="-3"/>
        </c:scaling>
        <c:delete val="0"/>
        <c:axPos val="l"/>
        <c:title>
          <c:tx>
            <c:rich>
              <a:bodyPr/>
              <a:lstStyle/>
              <a:p>
                <a:pPr>
                  <a:defRPr sz="1200" b="1" i="0" u="none" strike="noStrike" baseline="0">
                    <a:solidFill>
                      <a:srgbClr val="000000"/>
                    </a:solidFill>
                    <a:latin typeface="Calibri"/>
                    <a:ea typeface="Calibri"/>
                    <a:cs typeface="Calibri"/>
                  </a:defRPr>
                </a:pPr>
                <a:r>
                  <a:rPr lang="de-DE"/>
                  <a:t>u - Wert</a:t>
                </a:r>
              </a:p>
            </c:rich>
          </c:tx>
          <c:overlay val="0"/>
        </c:title>
        <c:numFmt formatCode="_-* #,##0.00\ _€_-;\-* #,##0.00\ _€_-;_-* &quot;-&quot;??\ _€_-;_-@_-" sourceLinked="1"/>
        <c:majorTickMark val="none"/>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6608"/>
        <c:crosses val="autoZero"/>
        <c:crossBetween val="midCat"/>
        <c:majorUnit val="1"/>
      </c:valAx>
      <c:spPr>
        <a:ln w="25400">
          <a:solidFill>
            <a:schemeClr val="tx1"/>
          </a:solidFill>
        </a:ln>
      </c:spPr>
    </c:plotArea>
    <c:plotVisOnly val="1"/>
    <c:dispBlanksAs val="gap"/>
    <c:showDLblsOverMax val="0"/>
  </c:chart>
  <c:spPr>
    <a:ln w="15875">
      <a:solidFill>
        <a:schemeClr val="tx1"/>
      </a:solidFill>
    </a:ln>
  </c:spPr>
  <c:txPr>
    <a:bodyPr/>
    <a:lstStyle/>
    <a:p>
      <a:pPr>
        <a:defRPr sz="1000" b="0"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Gemisch'!$R$1:$AA$1</c:f>
          <c:strCache>
            <c:ptCount val="10"/>
            <c:pt idx="0">
              <c:v> Histogramm Gemisch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Gemisch'!$W$34</c:f>
              <c:strCache>
                <c:ptCount val="1"/>
                <c:pt idx="0">
                  <c:v> Mittelwert </c:v>
                </c:pt>
              </c:strCache>
            </c:strRef>
          </c:tx>
          <c:spPr>
            <a:ln w="28575">
              <a:noFill/>
            </a:ln>
          </c:spPr>
          <c:marker>
            <c:symbol val="none"/>
          </c:marker>
          <c:dLbls>
            <c:dLbl>
              <c:idx val="0"/>
              <c:layout>
                <c:manualLayout>
                  <c:x val="-8.0126206978664363E-2"/>
                  <c:y val="-6.6718050508757953E-2"/>
                </c:manualLayout>
              </c:layout>
              <c:tx>
                <c:rich>
                  <a:bodyPr/>
                  <a:lstStyle/>
                  <a:p>
                    <a:pPr>
                      <a:defRPr sz="500" b="1" i="0" u="none" strike="noStrike" baseline="0">
                        <a:solidFill>
                          <a:srgbClr val="000000"/>
                        </a:solidFill>
                        <a:latin typeface="Calibri"/>
                        <a:ea typeface="Calibri"/>
                        <a:cs typeface="Calibri"/>
                      </a:defRPr>
                    </a:pPr>
                    <a:r>
                      <a:rPr lang="en-US" sz="500"/>
                      <a:t>Mittelwert</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E2-4A51-9307-D241A091FD9C}"/>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Gemisch'!$Y$34</c:f>
                <c:numCache>
                  <c:formatCode>General</c:formatCode>
                  <c:ptCount val="1"/>
                  <c:pt idx="0">
                    <c:v>0</c:v>
                  </c:pt>
                </c:numCache>
              </c:numRef>
            </c:minus>
            <c:spPr>
              <a:ln w="25400">
                <a:solidFill>
                  <a:srgbClr val="339966"/>
                </a:solidFill>
                <a:prstDash val="solid"/>
              </a:ln>
            </c:spPr>
          </c:errBars>
          <c:xVal>
            <c:numRef>
              <c:f>'Berechnung Gemisch'!$X$34</c:f>
            </c:numRef>
          </c:xVal>
          <c:yVal>
            <c:numRef>
              <c:f>'Berechnung Gemisch'!$Y$34</c:f>
              <c:numCache>
                <c:formatCode>0.00</c:formatCode>
                <c:ptCount val="1"/>
                <c:pt idx="0">
                  <c:v>0</c:v>
                </c:pt>
              </c:numCache>
            </c:numRef>
          </c:yVal>
          <c:smooth val="0"/>
          <c:extLst>
            <c:ext xmlns:c16="http://schemas.microsoft.com/office/drawing/2014/chart" uri="{C3380CC4-5D6E-409C-BE32-E72D297353CC}">
              <c16:uniqueId val="{00000001-3DE2-4A51-9307-D241A091FD9C}"/>
            </c:ext>
          </c:extLst>
        </c:ser>
        <c:ser>
          <c:idx val="0"/>
          <c:order val="1"/>
          <c:tx>
            <c:v>Untere Grenze</c:v>
          </c:tx>
          <c:spPr>
            <a:ln w="19050">
              <a:solidFill>
                <a:schemeClr val="tx2">
                  <a:lumMod val="75000"/>
                </a:schemeClr>
              </a:solidFill>
            </a:ln>
          </c:spPr>
          <c:marker>
            <c:symbol val="none"/>
          </c:marker>
          <c:xVal>
            <c:strRef>
              <c:f>'Berechnung Gemisch'!$T$30:$T$52</c:f>
              <c:strCache>
                <c:ptCount val="23"/>
                <c:pt idx="0">
                  <c:v>#WERT!</c:v>
                </c:pt>
                <c:pt idx="1">
                  <c:v>#WERT!</c:v>
                </c:pt>
                <c:pt idx="2">
                  <c:v>#WERT!</c:v>
                </c:pt>
                <c:pt idx="3">
                  <c:v>#WERT!</c:v>
                </c:pt>
                <c:pt idx="4">
                  <c:v>#WERT!</c:v>
                </c:pt>
                <c:pt idx="5">
                  <c:v>#WERT!</c:v>
                </c:pt>
                <c:pt idx="6">
                  <c:v>#WERT!</c:v>
                </c:pt>
                <c:pt idx="7">
                  <c:v>#WERT!</c:v>
                </c:pt>
                <c:pt idx="8">
                  <c:v>#WERT!</c:v>
                </c:pt>
                <c:pt idx="9">
                  <c:v>#WERT!</c:v>
                </c:pt>
                <c:pt idx="10">
                  <c:v>#WERT!</c:v>
                </c:pt>
                <c:pt idx="12">
                  <c:v>#WERT!</c:v>
                </c:pt>
                <c:pt idx="13">
                  <c:v>#WERT!</c:v>
                </c:pt>
                <c:pt idx="14">
                  <c:v>#WERT!</c:v>
                </c:pt>
                <c:pt idx="15">
                  <c:v>#WERT!</c:v>
                </c:pt>
                <c:pt idx="16">
                  <c:v>#WERT!</c:v>
                </c:pt>
                <c:pt idx="17">
                  <c:v>#WERT!</c:v>
                </c:pt>
                <c:pt idx="18">
                  <c:v>#WERT!</c:v>
                </c:pt>
                <c:pt idx="19">
                  <c:v>#WERT!</c:v>
                </c:pt>
                <c:pt idx="20">
                  <c:v>#WERT!</c:v>
                </c:pt>
                <c:pt idx="21">
                  <c:v>#WERT!</c:v>
                </c:pt>
                <c:pt idx="22">
                  <c:v>#WERT!</c:v>
                </c:pt>
              </c:strCache>
            </c:strRef>
          </c:xVal>
          <c:yVal>
            <c:numRef>
              <c:f>'Berechnung Gemisch'!$U$30:$U$52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2-3DE2-4A51-9307-D241A091FD9C}"/>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Gemisch'!$AA$6</c:f>
              <c:strCache>
                <c:ptCount val="1"/>
                <c:pt idx="0">
                  <c:v>h(x)</c:v>
                </c:pt>
              </c:strCache>
            </c:strRef>
          </c:tx>
          <c:spPr>
            <a:ln w="28575">
              <a:noFill/>
            </a:ln>
          </c:spPr>
          <c:marker>
            <c:symbol val="none"/>
          </c:marker>
          <c:errBars>
            <c:errDir val="x"/>
            <c:errBarType val="plus"/>
            <c:errValType val="cust"/>
            <c:noEndCap val="1"/>
            <c:plus>
              <c:numRef>
                <c:f>'Berechnung Gemisch'!$V$7</c:f>
                <c:numCache>
                  <c:formatCode>General</c:formatCode>
                  <c:ptCount val="1"/>
                  <c:pt idx="0">
                    <c:v>0</c:v>
                  </c:pt>
                </c:numCache>
              </c:numRef>
            </c:plus>
            <c:minus>
              <c:numLit>
                <c:formatCode>General</c:formatCode>
                <c:ptCount val="1"/>
                <c:pt idx="0">
                  <c:v>0</c:v>
                </c:pt>
              </c:numLit>
            </c:minus>
            <c:spPr>
              <a:ln w="12700">
                <a:solidFill>
                  <a:srgbClr val="0000FF"/>
                </a:solidFill>
                <a:prstDash val="solid"/>
              </a:ln>
            </c:spPr>
          </c:errBars>
          <c:errBars>
            <c:errDir val="y"/>
            <c:errBarType val="minus"/>
            <c:errValType val="cust"/>
            <c:noEndCap val="1"/>
            <c:minus>
              <c:numRef>
                <c:f>'Berechnung Gemisch'!$AA$7:$AA$26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strRef>
              <c:f>'Berechnung Gemisch'!$S$7:$S$26</c:f>
              <c:strCache>
                <c:ptCount val="20"/>
                <c:pt idx="1">
                  <c:v>#WERT!</c:v>
                </c:pt>
                <c:pt idx="2">
                  <c:v>#WERT!</c:v>
                </c:pt>
                <c:pt idx="3">
                  <c:v>#WERT!</c:v>
                </c:pt>
                <c:pt idx="4">
                  <c:v>#WERT!</c:v>
                </c:pt>
                <c:pt idx="5">
                  <c:v>#WERT!</c:v>
                </c:pt>
                <c:pt idx="6">
                  <c:v>#WERT!</c:v>
                </c:pt>
                <c:pt idx="7">
                  <c:v>#WERT!</c:v>
                </c:pt>
                <c:pt idx="8">
                  <c:v>#WERT!</c:v>
                </c:pt>
                <c:pt idx="9">
                  <c:v>#WERT!</c:v>
                </c:pt>
                <c:pt idx="10">
                  <c:v>#WERT!</c:v>
                </c:pt>
                <c:pt idx="11">
                  <c:v>#WERT!</c:v>
                </c:pt>
                <c:pt idx="12">
                  <c:v>#WERT!</c:v>
                </c:pt>
                <c:pt idx="13">
                  <c:v>#WERT!</c:v>
                </c:pt>
                <c:pt idx="14">
                  <c:v>#WERT!</c:v>
                </c:pt>
                <c:pt idx="15">
                  <c:v>#WERT!</c:v>
                </c:pt>
                <c:pt idx="16">
                  <c:v>#WERT!</c:v>
                </c:pt>
                <c:pt idx="17">
                  <c:v>#WERT!</c:v>
                </c:pt>
                <c:pt idx="18">
                  <c:v>#WERT!</c:v>
                </c:pt>
                <c:pt idx="19">
                  <c:v>#WERT!</c:v>
                </c:pt>
              </c:strCache>
            </c:strRef>
          </c:xVal>
          <c:yVal>
            <c:numRef>
              <c:f>'Berechnung Gemisch'!$AA$7:$AA$26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3-3DE2-4A51-9307-D241A091FD9C}"/>
            </c:ext>
          </c:extLst>
        </c:ser>
        <c:ser>
          <c:idx val="2"/>
          <c:order val="3"/>
          <c:tx>
            <c:v>Oben</c:v>
          </c:tx>
          <c:spPr>
            <a:ln w="28575">
              <a:noFill/>
            </a:ln>
          </c:spPr>
          <c:marker>
            <c:symbol val="none"/>
          </c:marker>
          <c:errBars>
            <c:errDir val="y"/>
            <c:errBarType val="minus"/>
            <c:errValType val="cust"/>
            <c:noEndCap val="1"/>
            <c:minus>
              <c:numRef>
                <c:f>'Berechnung Gemisch'!$AA$7:$AA$26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Gemisch'!$T$7:$T$26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Gemisch'!$AA$7:$AA$26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4-3DE2-4A51-9307-D241A091FD9C}"/>
            </c:ext>
          </c:extLst>
        </c:ser>
        <c:ser>
          <c:idx val="3"/>
          <c:order val="4"/>
          <c:tx>
            <c:strRef>
              <c:f>'Berechnung Gemisch'!$W$30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Gemisch'!$Y$30</c:f>
                <c:numCache>
                  <c:formatCode>General</c:formatCode>
                  <c:ptCount val="1"/>
                  <c:pt idx="0">
                    <c:v>0</c:v>
                  </c:pt>
                </c:numCache>
              </c:numRef>
            </c:minus>
            <c:spPr>
              <a:ln w="12700">
                <a:solidFill>
                  <a:srgbClr val="FF0000"/>
                </a:solidFill>
                <a:prstDash val="solid"/>
              </a:ln>
            </c:spPr>
          </c:errBars>
          <c:xVal>
            <c:numRef>
              <c:f>'Berechnung Gemisch'!$X$30</c:f>
            </c:numRef>
          </c:xVal>
          <c:yVal>
            <c:numRef>
              <c:f>'Berechnung Gemisch'!$Y$30</c:f>
              <c:numCache>
                <c:formatCode>0.00</c:formatCode>
                <c:ptCount val="1"/>
                <c:pt idx="0">
                  <c:v>0</c:v>
                </c:pt>
              </c:numCache>
            </c:numRef>
          </c:yVal>
          <c:smooth val="0"/>
          <c:extLst>
            <c:ext xmlns:c16="http://schemas.microsoft.com/office/drawing/2014/chart" uri="{C3380CC4-5D6E-409C-BE32-E72D297353CC}">
              <c16:uniqueId val="{00000005-3DE2-4A51-9307-D241A091FD9C}"/>
            </c:ext>
          </c:extLst>
        </c:ser>
        <c:ser>
          <c:idx val="4"/>
          <c:order val="5"/>
          <c:tx>
            <c:strRef>
              <c:f>'Berechnung Gemisch'!$W$31</c:f>
              <c:strCache>
                <c:ptCount val="1"/>
                <c:pt idx="0">
                  <c:v> UGW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Gemisch'!$Y$31</c:f>
                <c:numCache>
                  <c:formatCode>General</c:formatCode>
                  <c:ptCount val="1"/>
                  <c:pt idx="0">
                    <c:v>0</c:v>
                  </c:pt>
                </c:numCache>
              </c:numRef>
            </c:minus>
            <c:spPr>
              <a:ln w="12700">
                <a:solidFill>
                  <a:srgbClr val="FF0000"/>
                </a:solidFill>
                <a:prstDash val="lgDash"/>
              </a:ln>
            </c:spPr>
          </c:errBars>
          <c:xVal>
            <c:numRef>
              <c:f>'Berechnung Gemisch'!$X$31</c:f>
            </c:numRef>
          </c:xVal>
          <c:yVal>
            <c:numRef>
              <c:f>'Berechnung Gemisch'!$Y$31</c:f>
              <c:numCache>
                <c:formatCode>0.00</c:formatCode>
                <c:ptCount val="1"/>
                <c:pt idx="0">
                  <c:v>0</c:v>
                </c:pt>
              </c:numCache>
            </c:numRef>
          </c:yVal>
          <c:smooth val="0"/>
          <c:extLst>
            <c:ext xmlns:c16="http://schemas.microsoft.com/office/drawing/2014/chart" uri="{C3380CC4-5D6E-409C-BE32-E72D297353CC}">
              <c16:uniqueId val="{00000006-3DE2-4A51-9307-D241A091FD9C}"/>
            </c:ext>
          </c:extLst>
        </c:ser>
        <c:ser>
          <c:idx val="5"/>
          <c:order val="6"/>
          <c:tx>
            <c:strRef>
              <c:f>'Berechnung Gemisch'!$W$32</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Gemisch'!$Y$32</c:f>
                <c:numCache>
                  <c:formatCode>General</c:formatCode>
                  <c:ptCount val="1"/>
                  <c:pt idx="0">
                    <c:v>0</c:v>
                  </c:pt>
                </c:numCache>
              </c:numRef>
            </c:minus>
            <c:spPr>
              <a:ln w="12700">
                <a:solidFill>
                  <a:srgbClr val="3366FF"/>
                </a:solidFill>
                <a:prstDash val="sysDash"/>
              </a:ln>
            </c:spPr>
          </c:errBars>
          <c:xVal>
            <c:numRef>
              <c:f>'Berechnung Gemisch'!$X$32</c:f>
              <c:numCache>
                <c:formatCode>#,##0.00_ ;\-#,##0.00\ </c:formatCode>
                <c:ptCount val="1"/>
                <c:pt idx="0">
                  <c:v>0</c:v>
                </c:pt>
              </c:numCache>
            </c:numRef>
          </c:xVal>
          <c:yVal>
            <c:numRef>
              <c:f>'Berechnung Gemisch'!$Y$32</c:f>
              <c:numCache>
                <c:formatCode>0.00</c:formatCode>
                <c:ptCount val="1"/>
                <c:pt idx="0">
                  <c:v>0</c:v>
                </c:pt>
              </c:numCache>
            </c:numRef>
          </c:yVal>
          <c:smooth val="0"/>
          <c:extLst>
            <c:ext xmlns:c16="http://schemas.microsoft.com/office/drawing/2014/chart" uri="{C3380CC4-5D6E-409C-BE32-E72D297353CC}">
              <c16:uniqueId val="{00000007-3DE2-4A51-9307-D241A091FD9C}"/>
            </c:ext>
          </c:extLst>
        </c:ser>
        <c:ser>
          <c:idx val="6"/>
          <c:order val="7"/>
          <c:tx>
            <c:strRef>
              <c:f>'Berechnung Gemisch'!$W$33</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Gemisch'!$Y$33</c:f>
                <c:numCache>
                  <c:formatCode>General</c:formatCode>
                  <c:ptCount val="1"/>
                  <c:pt idx="0">
                    <c:v>0</c:v>
                  </c:pt>
                </c:numCache>
              </c:numRef>
            </c:minus>
            <c:spPr>
              <a:ln w="12700">
                <a:solidFill>
                  <a:srgbClr val="3366FF"/>
                </a:solidFill>
                <a:prstDash val="sysDash"/>
              </a:ln>
            </c:spPr>
          </c:errBars>
          <c:xVal>
            <c:numRef>
              <c:f>'Berechnung Gemisch'!$X$33</c:f>
              <c:numCache>
                <c:formatCode>#,##0.00_ ;\-#,##0.00\ </c:formatCode>
                <c:ptCount val="1"/>
                <c:pt idx="0">
                  <c:v>0</c:v>
                </c:pt>
              </c:numCache>
            </c:numRef>
          </c:xVal>
          <c:yVal>
            <c:numRef>
              <c:f>'Berechnung Gemisch'!$Y$33</c:f>
              <c:numCache>
                <c:formatCode>0.00</c:formatCode>
                <c:ptCount val="1"/>
                <c:pt idx="0">
                  <c:v>0</c:v>
                </c:pt>
              </c:numCache>
            </c:numRef>
          </c:yVal>
          <c:smooth val="0"/>
          <c:extLst>
            <c:ext xmlns:c16="http://schemas.microsoft.com/office/drawing/2014/chart" uri="{C3380CC4-5D6E-409C-BE32-E72D297353CC}">
              <c16:uniqueId val="{00000008-3DE2-4A51-9307-D241A091FD9C}"/>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'[2]Eingabe und Diagramm'!$O$14</c:f>
              <c:strCache>
                <c:ptCount val="1"/>
                <c:pt idx="0">
                  <c:v>g</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Gemisch'!$K$1</c:f>
          <c:strCache>
            <c:ptCount val="1"/>
            <c:pt idx="0">
              <c:v> Gemisch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Gemisch'!$K$1</c:f>
              <c:strCache>
                <c:ptCount val="1"/>
                <c:pt idx="0">
                  <c:v> Gemisch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Gemisch'!$K$2:$K$51</c:f>
              <c:numCache>
                <c:formatCode>_-* #,##0.00\ _€_-;\-* #,##0.00\ _€_-;_-* "-"??\ _€_-;_-@_-</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4F38-4263-A10B-5AFB9ECF7D55}"/>
            </c:ext>
          </c:extLst>
        </c:ser>
        <c:ser>
          <c:idx val="1"/>
          <c:order val="1"/>
          <c:tx>
            <c:strRef>
              <c:f>'Berechnung Gemisch'!$L$1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Gemisch'!$L$2:$L$51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4F38-4263-A10B-5AFB9ECF7D55}"/>
            </c:ext>
          </c:extLst>
        </c:ser>
        <c:ser>
          <c:idx val="2"/>
          <c:order val="2"/>
          <c:tx>
            <c:strRef>
              <c:f>'Berechnung Gemisch'!$M$1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Gemisch'!$M$2:$M$51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4F38-4263-A10B-5AFB9ECF7D55}"/>
            </c:ext>
          </c:extLst>
        </c:ser>
        <c:ser>
          <c:idx val="3"/>
          <c:order val="3"/>
          <c:tx>
            <c:strRef>
              <c:f>'Berechnung Gemisch'!$N$1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Gemisch'!$N$2:$N$51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4F38-4263-A10B-5AFB9ECF7D55}"/>
            </c:ext>
          </c:extLst>
        </c:ser>
        <c:ser>
          <c:idx val="4"/>
          <c:order val="4"/>
          <c:tx>
            <c:strRef>
              <c:f>'Berechnung Gemisch'!$O$1</c:f>
              <c:strCache>
                <c:ptCount val="1"/>
                <c:pt idx="0">
                  <c:v> Soll </c:v>
                </c:pt>
              </c:strCache>
            </c:strRef>
          </c:tx>
          <c:spPr>
            <a:ln w="19050" cap="rnd">
              <a:solidFill>
                <a:srgbClr val="00FF00"/>
              </a:solidFill>
              <a:prstDash val="dash"/>
              <a:round/>
            </a:ln>
            <a:effectLst/>
          </c:spPr>
          <c:marker>
            <c:symbol val="none"/>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Gemisch'!$O$2:$O$51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4F38-4263-A10B-5AFB9ECF7D55}"/>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_-* #,##0.00\ _€_-;\-* #,##0.00\ _€_-;_-* &quot;-&quot;??\ _€_-;_-@_-"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K2'!$K$1</c:f>
          <c:strCache>
            <c:ptCount val="1"/>
            <c:pt idx="0">
              <c:v> Härter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K2'!$K$1</c:f>
              <c:strCache>
                <c:ptCount val="1"/>
                <c:pt idx="0">
                  <c:v> Härter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K2'!$K$2:$K$51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E959-445E-BA56-01F9606AC782}"/>
            </c:ext>
          </c:extLst>
        </c:ser>
        <c:ser>
          <c:idx val="1"/>
          <c:order val="1"/>
          <c:tx>
            <c:strRef>
              <c:f>'Berechnung K2'!$L$1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K2'!$L$2:$L$51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E959-445E-BA56-01F9606AC782}"/>
            </c:ext>
          </c:extLst>
        </c:ser>
        <c:ser>
          <c:idx val="2"/>
          <c:order val="2"/>
          <c:tx>
            <c:strRef>
              <c:f>'Berechnung K2'!$M$1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K2'!$M$2:$M$51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E959-445E-BA56-01F9606AC782}"/>
            </c:ext>
          </c:extLst>
        </c:ser>
        <c:ser>
          <c:idx val="3"/>
          <c:order val="3"/>
          <c:tx>
            <c:strRef>
              <c:f>'Berechnung K2'!$N$1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K2'!$N$2:$N$51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E959-445E-BA56-01F9606AC782}"/>
            </c:ext>
          </c:extLst>
        </c:ser>
        <c:ser>
          <c:idx val="4"/>
          <c:order val="4"/>
          <c:tx>
            <c:strRef>
              <c:f>'Berechnung K2'!$O$1</c:f>
              <c:strCache>
                <c:ptCount val="1"/>
                <c:pt idx="0">
                  <c:v> Soll </c:v>
                </c:pt>
              </c:strCache>
            </c:strRef>
          </c:tx>
          <c:spPr>
            <a:ln w="19050" cap="rnd">
              <a:solidFill>
                <a:srgbClr val="00FF00"/>
              </a:solidFill>
              <a:prstDash val="dash"/>
              <a:round/>
            </a:ln>
            <a:effectLst/>
          </c:spPr>
          <c:marker>
            <c:symbol val="none"/>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K2'!$O$2:$O$51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E959-445E-BA56-01F9606AC782}"/>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K1'!$K$1</c:f>
          <c:strCache>
            <c:ptCount val="1"/>
            <c:pt idx="0">
              <c:v> Harz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K1'!$K$1</c:f>
              <c:strCache>
                <c:ptCount val="1"/>
                <c:pt idx="0">
                  <c:v> Harz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K1'!$K$2:$K$51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6709-47D2-B606-3732093B923C}"/>
            </c:ext>
          </c:extLst>
        </c:ser>
        <c:ser>
          <c:idx val="1"/>
          <c:order val="1"/>
          <c:tx>
            <c:strRef>
              <c:f>'Berechnung K1'!$L$1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K1'!$L$2:$L$51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6709-47D2-B606-3732093B923C}"/>
            </c:ext>
          </c:extLst>
        </c:ser>
        <c:ser>
          <c:idx val="2"/>
          <c:order val="2"/>
          <c:tx>
            <c:strRef>
              <c:f>'Berechnung K1'!$M$1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K1'!$M$2:$M$51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6709-47D2-B606-3732093B923C}"/>
            </c:ext>
          </c:extLst>
        </c:ser>
        <c:ser>
          <c:idx val="3"/>
          <c:order val="3"/>
          <c:tx>
            <c:strRef>
              <c:f>'Berechnung K1'!$N$1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K1'!$N$2:$N$51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6709-47D2-B606-3732093B923C}"/>
            </c:ext>
          </c:extLst>
        </c:ser>
        <c:ser>
          <c:idx val="4"/>
          <c:order val="4"/>
          <c:tx>
            <c:strRef>
              <c:f>'Berechnung K1'!$O$1</c:f>
              <c:strCache>
                <c:ptCount val="1"/>
                <c:pt idx="0">
                  <c:v> Soll </c:v>
                </c:pt>
              </c:strCache>
            </c:strRef>
          </c:tx>
          <c:spPr>
            <a:ln w="19050" cap="rnd">
              <a:solidFill>
                <a:srgbClr val="00FF00"/>
              </a:solidFill>
              <a:prstDash val="dash"/>
              <a:round/>
            </a:ln>
            <a:effectLst/>
          </c:spPr>
          <c:marker>
            <c:symbol val="none"/>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K1'!$O$2:$O$51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6709-47D2-B606-3732093B923C}"/>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Gemisch'!$K$1</c:f>
          <c:strCache>
            <c:ptCount val="1"/>
            <c:pt idx="0">
              <c:v> Gemisch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Gemisch'!$K$1</c:f>
              <c:strCache>
                <c:ptCount val="1"/>
                <c:pt idx="0">
                  <c:v> Gemisch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Gemisch'!$K$2:$K$51</c:f>
              <c:numCache>
                <c:formatCode>_-* #,##0.00\ _€_-;\-* #,##0.00\ _€_-;_-* "-"??\ _€_-;_-@_-</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78ED-41C9-B78F-6D6BE52ACE93}"/>
            </c:ext>
          </c:extLst>
        </c:ser>
        <c:ser>
          <c:idx val="1"/>
          <c:order val="1"/>
          <c:tx>
            <c:strRef>
              <c:f>'Berechnung Gemisch'!$L$1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Gemisch'!$L$2:$L$51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78ED-41C9-B78F-6D6BE52ACE93}"/>
            </c:ext>
          </c:extLst>
        </c:ser>
        <c:ser>
          <c:idx val="2"/>
          <c:order val="2"/>
          <c:tx>
            <c:strRef>
              <c:f>'Berechnung Gemisch'!$M$1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Gemisch'!$M$2:$M$51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78ED-41C9-B78F-6D6BE52ACE93}"/>
            </c:ext>
          </c:extLst>
        </c:ser>
        <c:ser>
          <c:idx val="3"/>
          <c:order val="3"/>
          <c:tx>
            <c:strRef>
              <c:f>'Berechnung Gemisch'!$N$1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Gemisch'!$N$2:$N$51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78ED-41C9-B78F-6D6BE52ACE93}"/>
            </c:ext>
          </c:extLst>
        </c:ser>
        <c:ser>
          <c:idx val="4"/>
          <c:order val="4"/>
          <c:tx>
            <c:strRef>
              <c:f>'Berechnung Gemisch'!$O$1</c:f>
              <c:strCache>
                <c:ptCount val="1"/>
                <c:pt idx="0">
                  <c:v> Soll </c:v>
                </c:pt>
              </c:strCache>
            </c:strRef>
          </c:tx>
          <c:spPr>
            <a:ln w="19050" cap="rnd">
              <a:solidFill>
                <a:srgbClr val="00FF00"/>
              </a:solidFill>
              <a:prstDash val="dash"/>
              <a:round/>
            </a:ln>
            <a:effectLst/>
          </c:spPr>
          <c:marker>
            <c:symbol val="none"/>
          </c:marker>
          <c:xVal>
            <c:strRef>
              <c:f>'Berechnung Gemisch'!$J$2:$J$51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Gemisch'!$O$2:$O$51</c:f>
              <c:numCache>
                <c:formatCode>#,##0.00_ ;\-#,##0.00\ </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78ED-41C9-B78F-6D6BE52ACE93}"/>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_-* #,##0.00\ _€_-;\-* #,##0.00\ _€_-;_-* &quot;-&quot;??\ _€_-;_-@_-"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K2'!$K$1</c:f>
          <c:strCache>
            <c:ptCount val="1"/>
            <c:pt idx="0">
              <c:v> Härter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K2'!$K$1</c:f>
              <c:strCache>
                <c:ptCount val="1"/>
                <c:pt idx="0">
                  <c:v> Härter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K2'!$K$2:$K$51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F43D-4D84-B936-8CFC276AB72F}"/>
            </c:ext>
          </c:extLst>
        </c:ser>
        <c:ser>
          <c:idx val="1"/>
          <c:order val="1"/>
          <c:tx>
            <c:strRef>
              <c:f>'Berechnung K2'!$L$1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K2'!$L$2:$L$51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F43D-4D84-B936-8CFC276AB72F}"/>
            </c:ext>
          </c:extLst>
        </c:ser>
        <c:ser>
          <c:idx val="2"/>
          <c:order val="2"/>
          <c:tx>
            <c:strRef>
              <c:f>'Berechnung K2'!$M$1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K2'!$M$2:$M$51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F43D-4D84-B936-8CFC276AB72F}"/>
            </c:ext>
          </c:extLst>
        </c:ser>
        <c:ser>
          <c:idx val="3"/>
          <c:order val="3"/>
          <c:tx>
            <c:strRef>
              <c:f>'Berechnung K2'!$N$1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K2'!$N$2:$N$51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F43D-4D84-B936-8CFC276AB72F}"/>
            </c:ext>
          </c:extLst>
        </c:ser>
        <c:ser>
          <c:idx val="4"/>
          <c:order val="4"/>
          <c:tx>
            <c:strRef>
              <c:f>'Berechnung K2'!$O$1</c:f>
              <c:strCache>
                <c:ptCount val="1"/>
                <c:pt idx="0">
                  <c:v> Soll </c:v>
                </c:pt>
              </c:strCache>
            </c:strRef>
          </c:tx>
          <c:spPr>
            <a:ln w="19050" cap="rnd">
              <a:solidFill>
                <a:srgbClr val="00FF00"/>
              </a:solidFill>
              <a:prstDash val="dash"/>
              <a:round/>
            </a:ln>
            <a:effectLst/>
          </c:spPr>
          <c:marker>
            <c:symbol val="none"/>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K2'!$O$2:$O$51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F43D-4D84-B936-8CFC276AB72F}"/>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K1'!$K$1</c:f>
          <c:strCache>
            <c:ptCount val="1"/>
            <c:pt idx="0">
              <c:v> Harz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K1'!$K$1</c:f>
              <c:strCache>
                <c:ptCount val="1"/>
                <c:pt idx="0">
                  <c:v> Harz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K1'!$K$2:$K$51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589D-4CC6-A2F7-2C57627898F7}"/>
            </c:ext>
          </c:extLst>
        </c:ser>
        <c:ser>
          <c:idx val="1"/>
          <c:order val="1"/>
          <c:tx>
            <c:strRef>
              <c:f>'Berechnung K1'!$L$1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K1'!$L$2:$L$51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589D-4CC6-A2F7-2C57627898F7}"/>
            </c:ext>
          </c:extLst>
        </c:ser>
        <c:ser>
          <c:idx val="2"/>
          <c:order val="2"/>
          <c:tx>
            <c:strRef>
              <c:f>'Berechnung K1'!$M$1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K1'!$M$2:$M$51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589D-4CC6-A2F7-2C57627898F7}"/>
            </c:ext>
          </c:extLst>
        </c:ser>
        <c:ser>
          <c:idx val="3"/>
          <c:order val="3"/>
          <c:tx>
            <c:strRef>
              <c:f>'Berechnung K1'!$N$1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K1'!$N$2:$N$51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589D-4CC6-A2F7-2C57627898F7}"/>
            </c:ext>
          </c:extLst>
        </c:ser>
        <c:ser>
          <c:idx val="4"/>
          <c:order val="4"/>
          <c:tx>
            <c:strRef>
              <c:f>'Berechnung K1'!$O$1</c:f>
              <c:strCache>
                <c:ptCount val="1"/>
                <c:pt idx="0">
                  <c:v> Soll </c:v>
                </c:pt>
              </c:strCache>
            </c:strRef>
          </c:tx>
          <c:spPr>
            <a:ln w="19050" cap="rnd">
              <a:solidFill>
                <a:srgbClr val="00FF00"/>
              </a:solidFill>
              <a:prstDash val="dash"/>
              <a:round/>
            </a:ln>
            <a:effectLst/>
          </c:spPr>
          <c:marker>
            <c:symbol val="none"/>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K1'!$O$2:$O$51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589D-4CC6-A2F7-2C57627898F7}"/>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K2'!$K$1</c:f>
          <c:strCache>
            <c:ptCount val="1"/>
            <c:pt idx="0">
              <c:v> Härter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K2'!$K$1</c:f>
              <c:strCache>
                <c:ptCount val="1"/>
                <c:pt idx="0">
                  <c:v> Härter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K2'!$K$2:$K$51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F19E-404C-9BA3-E0B59DEE3CE0}"/>
            </c:ext>
          </c:extLst>
        </c:ser>
        <c:ser>
          <c:idx val="1"/>
          <c:order val="1"/>
          <c:tx>
            <c:strRef>
              <c:f>'Berechnung K2'!$L$1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K2'!$L$2:$L$51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F19E-404C-9BA3-E0B59DEE3CE0}"/>
            </c:ext>
          </c:extLst>
        </c:ser>
        <c:ser>
          <c:idx val="2"/>
          <c:order val="2"/>
          <c:tx>
            <c:strRef>
              <c:f>'Berechnung K2'!$M$1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K2'!$M$2:$M$51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F19E-404C-9BA3-E0B59DEE3CE0}"/>
            </c:ext>
          </c:extLst>
        </c:ser>
        <c:ser>
          <c:idx val="3"/>
          <c:order val="3"/>
          <c:tx>
            <c:strRef>
              <c:f>'Berechnung K2'!$N$1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K2'!$N$2:$N$51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F19E-404C-9BA3-E0B59DEE3CE0}"/>
            </c:ext>
          </c:extLst>
        </c:ser>
        <c:ser>
          <c:idx val="4"/>
          <c:order val="4"/>
          <c:tx>
            <c:strRef>
              <c:f>'Berechnung K2'!$O$1</c:f>
              <c:strCache>
                <c:ptCount val="1"/>
                <c:pt idx="0">
                  <c:v> Soll </c:v>
                </c:pt>
              </c:strCache>
            </c:strRef>
          </c:tx>
          <c:spPr>
            <a:ln w="19050" cap="rnd">
              <a:solidFill>
                <a:srgbClr val="00FF00"/>
              </a:solidFill>
              <a:prstDash val="dash"/>
              <a:round/>
            </a:ln>
            <a:effectLst/>
          </c:spPr>
          <c:marker>
            <c:symbol val="none"/>
          </c:marker>
          <c:xVal>
            <c:strRef>
              <c:f>'Berechnung K2'!$J$2:$J$51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K2'!$O$2:$O$51</c:f>
              <c:numCache>
                <c:formatCode>0.0000;\-0.0000;;@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F19E-404C-9BA3-E0B59DEE3CE0}"/>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K1'!$K$1</c:f>
          <c:strCache>
            <c:ptCount val="1"/>
            <c:pt idx="0">
              <c:v> Harz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K1'!$K$1</c:f>
              <c:strCache>
                <c:ptCount val="1"/>
                <c:pt idx="0">
                  <c:v> Harz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K1'!$K$2:$K$51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1C32-4981-BFFF-729F52234922}"/>
            </c:ext>
          </c:extLst>
        </c:ser>
        <c:ser>
          <c:idx val="1"/>
          <c:order val="1"/>
          <c:tx>
            <c:strRef>
              <c:f>'Berechnung K1'!$L$1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K1'!$L$2:$L$51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1C32-4981-BFFF-729F52234922}"/>
            </c:ext>
          </c:extLst>
        </c:ser>
        <c:ser>
          <c:idx val="2"/>
          <c:order val="2"/>
          <c:tx>
            <c:strRef>
              <c:f>'Berechnung K1'!$M$1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K1'!$M$2:$M$51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1C32-4981-BFFF-729F52234922}"/>
            </c:ext>
          </c:extLst>
        </c:ser>
        <c:ser>
          <c:idx val="3"/>
          <c:order val="3"/>
          <c:tx>
            <c:strRef>
              <c:f>'Berechnung K1'!$N$1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K1'!$N$2:$N$51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1C32-4981-BFFF-729F52234922}"/>
            </c:ext>
          </c:extLst>
        </c:ser>
        <c:ser>
          <c:idx val="4"/>
          <c:order val="4"/>
          <c:tx>
            <c:strRef>
              <c:f>'Berechnung K1'!$O$1</c:f>
              <c:strCache>
                <c:ptCount val="1"/>
                <c:pt idx="0">
                  <c:v> Soll </c:v>
                </c:pt>
              </c:strCache>
            </c:strRef>
          </c:tx>
          <c:spPr>
            <a:ln w="19050" cap="rnd">
              <a:solidFill>
                <a:srgbClr val="00FF00"/>
              </a:solidFill>
              <a:prstDash val="dash"/>
              <a:round/>
            </a:ln>
            <a:effectLst/>
          </c:spPr>
          <c:marker>
            <c:symbol val="none"/>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K1'!$O$2:$O$51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1C32-4981-BFFF-729F52234922}"/>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Wörterbuch!$B$191</c:f>
          <c:strCache>
            <c:ptCount val="1"/>
            <c:pt idx="0">
              <c:v> Histogramm Gemisch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Gemisch'!$E$12</c:f>
              <c:strCache>
                <c:ptCount val="1"/>
                <c:pt idx="0">
                  <c:v> Mittelwert </c:v>
                </c:pt>
              </c:strCache>
            </c:strRef>
          </c:tx>
          <c:spPr>
            <a:ln w="28575">
              <a:noFill/>
            </a:ln>
          </c:spPr>
          <c:marker>
            <c:symbol val="none"/>
          </c:marker>
          <c:dLbls>
            <c:dLbl>
              <c:idx val="0"/>
              <c:layout>
                <c:manualLayout>
                  <c:x val="-8.0126206978664363E-2"/>
                  <c:y val="-6.6718050508757953E-2"/>
                </c:manualLayout>
              </c:layout>
              <c:tx>
                <c:strRef>
                  <c:f>'Berechnung K1'!$E$12</c:f>
                  <c:strCache>
                    <c:ptCount val="1"/>
                    <c:pt idx="0">
                      <c:v> Mittelwert </c:v>
                    </c:pt>
                  </c:strCache>
                </c:strRef>
              </c:tx>
              <c:spPr>
                <a:noFill/>
                <a:ln w="25400">
                  <a:noFill/>
                </a:ln>
              </c:spPr>
              <c:txPr>
                <a:bodyPr/>
                <a:lstStyle/>
                <a:p>
                  <a:pPr>
                    <a:defRPr sz="500" b="1" i="0" u="none" strike="noStrike" baseline="0">
                      <a:solidFill>
                        <a:srgbClr val="000000"/>
                      </a:solidFill>
                      <a:latin typeface="Calibri"/>
                      <a:ea typeface="Calibri"/>
                      <a:cs typeface="Calibri"/>
                    </a:defRPr>
                  </a:pPr>
                  <a:endParaRPr lang="de-DE"/>
                </a:p>
              </c:txPr>
              <c:dLblPos val="r"/>
              <c:showLegendKey val="0"/>
              <c:showVal val="0"/>
              <c:showCatName val="0"/>
              <c:showSerName val="0"/>
              <c:showPercent val="0"/>
              <c:showBubbleSize val="0"/>
              <c:extLst>
                <c:ext xmlns:c15="http://schemas.microsoft.com/office/drawing/2012/chart" uri="{CE6537A1-D6FC-4f65-9D91-7224C49458BB}">
                  <c15:dlblFieldTable>
                    <c15:dlblFTEntry>
                      <c15:txfldGUID>{23AA247B-34FF-48CF-91FD-4897F5BB6D18}</c15:txfldGUID>
                      <c15:f>'Berechnung K1'!$E$12</c15:f>
                      <c15:dlblFieldTableCache>
                        <c:ptCount val="1"/>
                        <c:pt idx="0">
                          <c:v> Mittelwert </c:v>
                        </c:pt>
                      </c15:dlblFieldTableCache>
                    </c15:dlblFTEntry>
                  </c15:dlblFieldTable>
                  <c15:showDataLabelsRange val="0"/>
                </c:ext>
                <c:ext xmlns:c16="http://schemas.microsoft.com/office/drawing/2014/chart" uri="{C3380CC4-5D6E-409C-BE32-E72D297353CC}">
                  <c16:uniqueId val="{00000001-0BEA-4705-B5FD-2BE024B618DB}"/>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Gemisch'!$Y$34</c:f>
                <c:numCache>
                  <c:formatCode>General</c:formatCode>
                  <c:ptCount val="1"/>
                  <c:pt idx="0">
                    <c:v>0</c:v>
                  </c:pt>
                </c:numCache>
              </c:numRef>
            </c:minus>
            <c:spPr>
              <a:ln w="25400">
                <a:solidFill>
                  <a:srgbClr val="339966"/>
                </a:solidFill>
                <a:prstDash val="solid"/>
              </a:ln>
            </c:spPr>
          </c:errBars>
          <c:xVal>
            <c:numRef>
              <c:f>'Berechnung Gemisch'!$X$34</c:f>
            </c:numRef>
          </c:xVal>
          <c:yVal>
            <c:numRef>
              <c:f>'Berechnung Gemisch'!$Y$34</c:f>
              <c:numCache>
                <c:formatCode>0.00</c:formatCode>
                <c:ptCount val="1"/>
                <c:pt idx="0">
                  <c:v>0</c:v>
                </c:pt>
              </c:numCache>
            </c:numRef>
          </c:yVal>
          <c:smooth val="0"/>
          <c:extLst>
            <c:ext xmlns:c16="http://schemas.microsoft.com/office/drawing/2014/chart" uri="{C3380CC4-5D6E-409C-BE32-E72D297353CC}">
              <c16:uniqueId val="{00000002-0BEA-4705-B5FD-2BE024B618DB}"/>
            </c:ext>
          </c:extLst>
        </c:ser>
        <c:ser>
          <c:idx val="0"/>
          <c:order val="1"/>
          <c:tx>
            <c:v>Untere Grenze</c:v>
          </c:tx>
          <c:spPr>
            <a:ln w="19050">
              <a:solidFill>
                <a:schemeClr val="tx2">
                  <a:lumMod val="75000"/>
                </a:schemeClr>
              </a:solidFill>
            </a:ln>
          </c:spPr>
          <c:marker>
            <c:symbol val="none"/>
          </c:marker>
          <c:xVal>
            <c:strRef>
              <c:f>'Berechnung Gemisch'!$T$30:$T$52</c:f>
              <c:strCache>
                <c:ptCount val="23"/>
                <c:pt idx="0">
                  <c:v>#WERT!</c:v>
                </c:pt>
                <c:pt idx="1">
                  <c:v>#WERT!</c:v>
                </c:pt>
                <c:pt idx="2">
                  <c:v>#WERT!</c:v>
                </c:pt>
                <c:pt idx="3">
                  <c:v>#WERT!</c:v>
                </c:pt>
                <c:pt idx="4">
                  <c:v>#WERT!</c:v>
                </c:pt>
                <c:pt idx="5">
                  <c:v>#WERT!</c:v>
                </c:pt>
                <c:pt idx="6">
                  <c:v>#WERT!</c:v>
                </c:pt>
                <c:pt idx="7">
                  <c:v>#WERT!</c:v>
                </c:pt>
                <c:pt idx="8">
                  <c:v>#WERT!</c:v>
                </c:pt>
                <c:pt idx="9">
                  <c:v>#WERT!</c:v>
                </c:pt>
                <c:pt idx="10">
                  <c:v>#WERT!</c:v>
                </c:pt>
                <c:pt idx="12">
                  <c:v>#WERT!</c:v>
                </c:pt>
                <c:pt idx="13">
                  <c:v>#WERT!</c:v>
                </c:pt>
                <c:pt idx="14">
                  <c:v>#WERT!</c:v>
                </c:pt>
                <c:pt idx="15">
                  <c:v>#WERT!</c:v>
                </c:pt>
                <c:pt idx="16">
                  <c:v>#WERT!</c:v>
                </c:pt>
                <c:pt idx="17">
                  <c:v>#WERT!</c:v>
                </c:pt>
                <c:pt idx="18">
                  <c:v>#WERT!</c:v>
                </c:pt>
                <c:pt idx="19">
                  <c:v>#WERT!</c:v>
                </c:pt>
                <c:pt idx="20">
                  <c:v>#WERT!</c:v>
                </c:pt>
                <c:pt idx="21">
                  <c:v>#WERT!</c:v>
                </c:pt>
                <c:pt idx="22">
                  <c:v>#WERT!</c:v>
                </c:pt>
              </c:strCache>
            </c:strRef>
          </c:xVal>
          <c:yVal>
            <c:numRef>
              <c:f>'Berechnung Gemisch'!$U$30:$U$52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4-0BEA-4705-B5FD-2BE024B618DB}"/>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Gemisch'!$AA$6</c:f>
              <c:strCache>
                <c:ptCount val="1"/>
                <c:pt idx="0">
                  <c:v>h(x)</c:v>
                </c:pt>
              </c:strCache>
            </c:strRef>
          </c:tx>
          <c:spPr>
            <a:ln w="28575">
              <a:noFill/>
            </a:ln>
          </c:spPr>
          <c:marker>
            <c:symbol val="none"/>
          </c:marker>
          <c:errBars>
            <c:errDir val="x"/>
            <c:errBarType val="plus"/>
            <c:errValType val="cust"/>
            <c:noEndCap val="1"/>
            <c:plus>
              <c:numRef>
                <c:f>'Berechnung Gemisch'!$V$7</c:f>
                <c:numCache>
                  <c:formatCode>General</c:formatCode>
                  <c:ptCount val="1"/>
                  <c:pt idx="0">
                    <c:v>0</c:v>
                  </c:pt>
                </c:numCache>
              </c:numRef>
            </c:plus>
            <c:minus>
              <c:numLit>
                <c:formatCode>General</c:formatCode>
                <c:ptCount val="1"/>
                <c:pt idx="0">
                  <c:v>0</c:v>
                </c:pt>
              </c:numLit>
            </c:minus>
            <c:spPr>
              <a:ln w="12700">
                <a:solidFill>
                  <a:srgbClr val="0000FF"/>
                </a:solidFill>
                <a:prstDash val="solid"/>
              </a:ln>
            </c:spPr>
          </c:errBars>
          <c:errBars>
            <c:errDir val="y"/>
            <c:errBarType val="minus"/>
            <c:errValType val="cust"/>
            <c:noEndCap val="1"/>
            <c:minus>
              <c:numRef>
                <c:f>'Berechnung Gemisch'!$AA$7:$AA$26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strRef>
              <c:f>'Berechnung Gemisch'!$S$7:$S$26</c:f>
              <c:strCache>
                <c:ptCount val="20"/>
                <c:pt idx="1">
                  <c:v>#WERT!</c:v>
                </c:pt>
                <c:pt idx="2">
                  <c:v>#WERT!</c:v>
                </c:pt>
                <c:pt idx="3">
                  <c:v>#WERT!</c:v>
                </c:pt>
                <c:pt idx="4">
                  <c:v>#WERT!</c:v>
                </c:pt>
                <c:pt idx="5">
                  <c:v>#WERT!</c:v>
                </c:pt>
                <c:pt idx="6">
                  <c:v>#WERT!</c:v>
                </c:pt>
                <c:pt idx="7">
                  <c:v>#WERT!</c:v>
                </c:pt>
                <c:pt idx="8">
                  <c:v>#WERT!</c:v>
                </c:pt>
                <c:pt idx="9">
                  <c:v>#WERT!</c:v>
                </c:pt>
                <c:pt idx="10">
                  <c:v>#WERT!</c:v>
                </c:pt>
                <c:pt idx="11">
                  <c:v>#WERT!</c:v>
                </c:pt>
                <c:pt idx="12">
                  <c:v>#WERT!</c:v>
                </c:pt>
                <c:pt idx="13">
                  <c:v>#WERT!</c:v>
                </c:pt>
                <c:pt idx="14">
                  <c:v>#WERT!</c:v>
                </c:pt>
                <c:pt idx="15">
                  <c:v>#WERT!</c:v>
                </c:pt>
                <c:pt idx="16">
                  <c:v>#WERT!</c:v>
                </c:pt>
                <c:pt idx="17">
                  <c:v>#WERT!</c:v>
                </c:pt>
                <c:pt idx="18">
                  <c:v>#WERT!</c:v>
                </c:pt>
                <c:pt idx="19">
                  <c:v>#WERT!</c:v>
                </c:pt>
              </c:strCache>
            </c:strRef>
          </c:xVal>
          <c:yVal>
            <c:numRef>
              <c:f>'Berechnung Gemisch'!$AA$7:$AA$26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6-0BEA-4705-B5FD-2BE024B618DB}"/>
            </c:ext>
          </c:extLst>
        </c:ser>
        <c:ser>
          <c:idx val="2"/>
          <c:order val="3"/>
          <c:tx>
            <c:v>Oben</c:v>
          </c:tx>
          <c:spPr>
            <a:ln w="28575">
              <a:noFill/>
            </a:ln>
          </c:spPr>
          <c:marker>
            <c:symbol val="none"/>
          </c:marker>
          <c:errBars>
            <c:errDir val="y"/>
            <c:errBarType val="minus"/>
            <c:errValType val="cust"/>
            <c:noEndCap val="1"/>
            <c:minus>
              <c:numRef>
                <c:f>'Berechnung Gemisch'!$AA$7:$AA$26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Gemisch'!$T$7:$T$26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Gemisch'!$AA$7:$AA$26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8-0BEA-4705-B5FD-2BE024B618DB}"/>
            </c:ext>
          </c:extLst>
        </c:ser>
        <c:ser>
          <c:idx val="3"/>
          <c:order val="4"/>
          <c:tx>
            <c:strRef>
              <c:f>'Berechnung Gemisch'!$W$30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Gemisch'!$Y$30</c:f>
                <c:numCache>
                  <c:formatCode>General</c:formatCode>
                  <c:ptCount val="1"/>
                  <c:pt idx="0">
                    <c:v>0</c:v>
                  </c:pt>
                </c:numCache>
              </c:numRef>
            </c:minus>
            <c:spPr>
              <a:ln w="12700">
                <a:solidFill>
                  <a:srgbClr val="FF0000"/>
                </a:solidFill>
                <a:prstDash val="solid"/>
              </a:ln>
            </c:spPr>
          </c:errBars>
          <c:xVal>
            <c:numRef>
              <c:f>'Berechnung Gemisch'!$X$30</c:f>
            </c:numRef>
          </c:xVal>
          <c:yVal>
            <c:numRef>
              <c:f>'Berechnung Gemisch'!$Y$30</c:f>
              <c:numCache>
                <c:formatCode>0.00</c:formatCode>
                <c:ptCount val="1"/>
                <c:pt idx="0">
                  <c:v>0</c:v>
                </c:pt>
              </c:numCache>
            </c:numRef>
          </c:yVal>
          <c:smooth val="0"/>
          <c:extLst>
            <c:ext xmlns:c16="http://schemas.microsoft.com/office/drawing/2014/chart" uri="{C3380CC4-5D6E-409C-BE32-E72D297353CC}">
              <c16:uniqueId val="{0000000A-0BEA-4705-B5FD-2BE024B618DB}"/>
            </c:ext>
          </c:extLst>
        </c:ser>
        <c:ser>
          <c:idx val="4"/>
          <c:order val="5"/>
          <c:tx>
            <c:strRef>
              <c:f>'Berechnung Gemisch'!$W$31</c:f>
              <c:strCache>
                <c:ptCount val="1"/>
                <c:pt idx="0">
                  <c:v> UGW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Gemisch'!$Y$31</c:f>
                <c:numCache>
                  <c:formatCode>General</c:formatCode>
                  <c:ptCount val="1"/>
                  <c:pt idx="0">
                    <c:v>0</c:v>
                  </c:pt>
                </c:numCache>
              </c:numRef>
            </c:minus>
            <c:spPr>
              <a:ln w="12700">
                <a:solidFill>
                  <a:srgbClr val="FF0000"/>
                </a:solidFill>
                <a:prstDash val="lgDash"/>
              </a:ln>
            </c:spPr>
          </c:errBars>
          <c:xVal>
            <c:numRef>
              <c:f>'Berechnung Gemisch'!$X$31</c:f>
            </c:numRef>
          </c:xVal>
          <c:yVal>
            <c:numRef>
              <c:f>'Berechnung Gemisch'!$Y$31</c:f>
              <c:numCache>
                <c:formatCode>0.00</c:formatCode>
                <c:ptCount val="1"/>
                <c:pt idx="0">
                  <c:v>0</c:v>
                </c:pt>
              </c:numCache>
            </c:numRef>
          </c:yVal>
          <c:smooth val="0"/>
          <c:extLst>
            <c:ext xmlns:c16="http://schemas.microsoft.com/office/drawing/2014/chart" uri="{C3380CC4-5D6E-409C-BE32-E72D297353CC}">
              <c16:uniqueId val="{0000000C-0BEA-4705-B5FD-2BE024B618DB}"/>
            </c:ext>
          </c:extLst>
        </c:ser>
        <c:ser>
          <c:idx val="5"/>
          <c:order val="6"/>
          <c:tx>
            <c:strRef>
              <c:f>'Berechnung Gemisch'!$W$32</c:f>
              <c:strCache>
                <c:ptCount val="1"/>
                <c:pt idx="0">
                  <c:v> + 3 Sigma </c:v>
                </c:pt>
              </c:strCache>
            </c:strRef>
          </c:tx>
          <c:spPr>
            <a:ln w="28575">
              <a:noFill/>
            </a:ln>
          </c:spPr>
          <c:marker>
            <c:symbol val="none"/>
          </c:marker>
          <c:dLbls>
            <c:dLbl>
              <c:idx val="0"/>
              <c:layout>
                <c:manualLayout>
                  <c:x val="-3.1390755535211749E-2"/>
                  <c:y val="-2.53171420192361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0BEA-4705-B5FD-2BE024B618DB}"/>
                </c:ext>
              </c:extLst>
            </c:dLbl>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Gemisch'!$Y$32</c:f>
                <c:numCache>
                  <c:formatCode>General</c:formatCode>
                  <c:ptCount val="1"/>
                  <c:pt idx="0">
                    <c:v>0</c:v>
                  </c:pt>
                </c:numCache>
              </c:numRef>
            </c:minus>
            <c:spPr>
              <a:ln w="12700">
                <a:solidFill>
                  <a:srgbClr val="3366FF"/>
                </a:solidFill>
                <a:prstDash val="sysDash"/>
              </a:ln>
            </c:spPr>
          </c:errBars>
          <c:xVal>
            <c:numRef>
              <c:f>'Berechnung Gemisch'!$X$32</c:f>
              <c:numCache>
                <c:formatCode>#,##0.00_ ;\-#,##0.00\ </c:formatCode>
                <c:ptCount val="1"/>
                <c:pt idx="0">
                  <c:v>0</c:v>
                </c:pt>
              </c:numCache>
            </c:numRef>
          </c:xVal>
          <c:yVal>
            <c:numRef>
              <c:f>'Berechnung Gemisch'!$Y$32</c:f>
              <c:numCache>
                <c:formatCode>0.00</c:formatCode>
                <c:ptCount val="1"/>
                <c:pt idx="0">
                  <c:v>0</c:v>
                </c:pt>
              </c:numCache>
            </c:numRef>
          </c:yVal>
          <c:smooth val="0"/>
          <c:extLst>
            <c:ext xmlns:c16="http://schemas.microsoft.com/office/drawing/2014/chart" uri="{C3380CC4-5D6E-409C-BE32-E72D297353CC}">
              <c16:uniqueId val="{0000000F-0BEA-4705-B5FD-2BE024B618DB}"/>
            </c:ext>
          </c:extLst>
        </c:ser>
        <c:ser>
          <c:idx val="6"/>
          <c:order val="7"/>
          <c:tx>
            <c:strRef>
              <c:f>'Berechnung Gemisch'!$W$33</c:f>
              <c:strCache>
                <c:ptCount val="1"/>
                <c:pt idx="0">
                  <c:v> - 3 Sigma </c:v>
                </c:pt>
              </c:strCache>
            </c:strRef>
          </c:tx>
          <c:spPr>
            <a:ln w="28575">
              <a:noFill/>
            </a:ln>
          </c:spPr>
          <c:marker>
            <c:symbol val="none"/>
          </c:marker>
          <c:dLbls>
            <c:dLbl>
              <c:idx val="0"/>
              <c:layout>
                <c:manualLayout>
                  <c:x val="-0.13950025648676304"/>
                  <c:y val="-2.412358965992794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0BEA-4705-B5FD-2BE024B618DB}"/>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Gemisch'!$Y$33</c:f>
                <c:numCache>
                  <c:formatCode>General</c:formatCode>
                  <c:ptCount val="1"/>
                  <c:pt idx="0">
                    <c:v>0</c:v>
                  </c:pt>
                </c:numCache>
              </c:numRef>
            </c:minus>
            <c:spPr>
              <a:ln w="12700">
                <a:solidFill>
                  <a:srgbClr val="3366FF"/>
                </a:solidFill>
                <a:prstDash val="sysDash"/>
              </a:ln>
            </c:spPr>
          </c:errBars>
          <c:xVal>
            <c:numRef>
              <c:f>'Berechnung Gemisch'!$X$33</c:f>
              <c:numCache>
                <c:formatCode>#,##0.00_ ;\-#,##0.00\ </c:formatCode>
                <c:ptCount val="1"/>
                <c:pt idx="0">
                  <c:v>0</c:v>
                </c:pt>
              </c:numCache>
            </c:numRef>
          </c:xVal>
          <c:yVal>
            <c:numRef>
              <c:f>'Berechnung Gemisch'!$Y$33</c:f>
              <c:numCache>
                <c:formatCode>0.00</c:formatCode>
                <c:ptCount val="1"/>
                <c:pt idx="0">
                  <c:v>0</c:v>
                </c:pt>
              </c:numCache>
            </c:numRef>
          </c:yVal>
          <c:smooth val="0"/>
          <c:extLst>
            <c:ext xmlns:c16="http://schemas.microsoft.com/office/drawing/2014/chart" uri="{C3380CC4-5D6E-409C-BE32-E72D297353CC}">
              <c16:uniqueId val="{00000012-0BEA-4705-B5FD-2BE024B618DB}"/>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K1'!$K$1</c:f>
          <c:strCache>
            <c:ptCount val="1"/>
            <c:pt idx="0">
              <c:v> Harz </c:v>
            </c:pt>
          </c:strCache>
        </c:strRef>
      </c:tx>
      <c:layout>
        <c:manualLayout>
          <c:xMode val="edge"/>
          <c:yMode val="edge"/>
          <c:x val="0.43078459730348834"/>
          <c:y val="3.2797726338424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7.8372703412073488E-2"/>
          <c:y val="0.16708333333333336"/>
          <c:w val="0.82793826191894082"/>
          <c:h val="0.62362770692987513"/>
        </c:manualLayout>
      </c:layout>
      <c:scatterChart>
        <c:scatterStyle val="lineMarker"/>
        <c:varyColors val="0"/>
        <c:ser>
          <c:idx val="0"/>
          <c:order val="0"/>
          <c:tx>
            <c:strRef>
              <c:f>'Berechnung K1'!$K$1</c:f>
              <c:strCache>
                <c:ptCount val="1"/>
                <c:pt idx="0">
                  <c:v> Harz </c:v>
                </c:pt>
              </c:strCache>
            </c:strRef>
          </c:tx>
          <c:spPr>
            <a:ln w="12700" cap="rnd">
              <a:solidFill>
                <a:srgbClr val="006673"/>
              </a:solidFill>
              <a:round/>
            </a:ln>
            <a:effectLst/>
          </c:spPr>
          <c:marker>
            <c:symbol val="circle"/>
            <c:size val="3"/>
            <c:spPr>
              <a:solidFill>
                <a:srgbClr val="006673"/>
              </a:solidFill>
              <a:ln w="9525">
                <a:solidFill>
                  <a:srgbClr val="006673">
                    <a:alpha val="95686"/>
                  </a:srgbClr>
                </a:solid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K1'!$K$2:$K$51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0-37B6-41F5-8B24-AE015DF650B8}"/>
            </c:ext>
          </c:extLst>
        </c:ser>
        <c:ser>
          <c:idx val="1"/>
          <c:order val="1"/>
          <c:tx>
            <c:strRef>
              <c:f>'Berechnung K1'!$L$1</c:f>
              <c:strCache>
                <c:ptCount val="1"/>
                <c:pt idx="0">
                  <c:v> OGW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K1'!$L$2:$L$51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1-37B6-41F5-8B24-AE015DF650B8}"/>
            </c:ext>
          </c:extLst>
        </c:ser>
        <c:ser>
          <c:idx val="2"/>
          <c:order val="2"/>
          <c:tx>
            <c:strRef>
              <c:f>'Berechnung K1'!$M$1</c:f>
              <c:strCache>
                <c:ptCount val="1"/>
                <c:pt idx="0">
                  <c:v> UGW </c:v>
                </c:pt>
              </c:strCache>
            </c:strRef>
          </c:tx>
          <c:spPr>
            <a:ln w="19050" cap="rnd">
              <a:solidFill>
                <a:srgbClr val="FF0000"/>
              </a:solidFill>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K1'!$M$2:$M$51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37B6-41F5-8B24-AE015DF650B8}"/>
            </c:ext>
          </c:extLst>
        </c:ser>
        <c:ser>
          <c:idx val="3"/>
          <c:order val="3"/>
          <c:tx>
            <c:strRef>
              <c:f>'Berechnung K1'!$N$1</c:f>
              <c:strCache>
                <c:ptCount val="1"/>
                <c:pt idx="0">
                  <c:v> Mittelwert </c:v>
                </c:pt>
              </c:strCache>
            </c:strRef>
          </c:tx>
          <c:spPr>
            <a:ln w="19050" cap="rnd">
              <a:solidFill>
                <a:srgbClr val="006673"/>
              </a:solidFill>
              <a:prstDash val="sysDash"/>
              <a:round/>
            </a:ln>
            <a:effectLst/>
          </c:spPr>
          <c:marker>
            <c:symbol val="circle"/>
            <c:size val="5"/>
            <c:spPr>
              <a:noFill/>
              <a:ln w="9525">
                <a:noFill/>
              </a:ln>
              <a:effectLst/>
            </c:spPr>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K1'!$N$2:$N$51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3-37B6-41F5-8B24-AE015DF650B8}"/>
            </c:ext>
          </c:extLst>
        </c:ser>
        <c:ser>
          <c:idx val="4"/>
          <c:order val="4"/>
          <c:tx>
            <c:strRef>
              <c:f>'Berechnung K1'!$O$1</c:f>
              <c:strCache>
                <c:ptCount val="1"/>
                <c:pt idx="0">
                  <c:v> Soll </c:v>
                </c:pt>
              </c:strCache>
            </c:strRef>
          </c:tx>
          <c:spPr>
            <a:ln w="19050" cap="rnd">
              <a:solidFill>
                <a:srgbClr val="00FF00"/>
              </a:solidFill>
              <a:prstDash val="dash"/>
              <a:round/>
            </a:ln>
            <a:effectLst/>
          </c:spPr>
          <c:marker>
            <c:symbol val="none"/>
          </c:marker>
          <c:xVal>
            <c:strRef>
              <c:f>'Berechnung K1'!$J$2:$J$51</c:f>
              <c:strCache>
                <c:ptCount val="50"/>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c:v>
                </c:pt>
                <c:pt idx="21">
                  <c:v>  </c:v>
                </c:pt>
                <c:pt idx="22">
                  <c:v>  </c:v>
                </c:pt>
                <c:pt idx="23">
                  <c:v>  </c:v>
                </c:pt>
                <c:pt idx="24">
                  <c:v>  </c:v>
                </c:pt>
                <c:pt idx="25">
                  <c:v>  </c:v>
                </c:pt>
                <c:pt idx="26">
                  <c:v>  </c:v>
                </c:pt>
                <c:pt idx="27">
                  <c:v>  </c:v>
                </c:pt>
                <c:pt idx="28">
                  <c:v>  </c:v>
                </c:pt>
                <c:pt idx="29">
                  <c:v>  </c:v>
                </c:pt>
                <c:pt idx="30">
                  <c:v>  </c:v>
                </c:pt>
                <c:pt idx="31">
                  <c:v>  </c:v>
                </c:pt>
                <c:pt idx="32">
                  <c:v>  </c:v>
                </c:pt>
                <c:pt idx="33">
                  <c:v>  </c:v>
                </c:pt>
                <c:pt idx="34">
                  <c:v>  </c:v>
                </c:pt>
                <c:pt idx="35">
                  <c:v>  </c:v>
                </c:pt>
                <c:pt idx="36">
                  <c:v>  </c:v>
                </c:pt>
                <c:pt idx="37">
                  <c:v>  </c:v>
                </c:pt>
                <c:pt idx="38">
                  <c:v>  </c:v>
                </c:pt>
                <c:pt idx="39">
                  <c:v>  </c:v>
                </c:pt>
                <c:pt idx="40">
                  <c:v>  </c:v>
                </c:pt>
                <c:pt idx="41">
                  <c:v>  </c:v>
                </c:pt>
                <c:pt idx="42">
                  <c:v>  </c:v>
                </c:pt>
                <c:pt idx="43">
                  <c:v>  </c:v>
                </c:pt>
                <c:pt idx="44">
                  <c:v>  </c:v>
                </c:pt>
                <c:pt idx="45">
                  <c:v>  </c:v>
                </c:pt>
                <c:pt idx="46">
                  <c:v>  </c:v>
                </c:pt>
                <c:pt idx="47">
                  <c:v>  </c:v>
                </c:pt>
                <c:pt idx="48">
                  <c:v>  </c:v>
                </c:pt>
                <c:pt idx="49">
                  <c:v>  </c:v>
                </c:pt>
              </c:strCache>
            </c:strRef>
          </c:xVal>
          <c:yVal>
            <c:numRef>
              <c:f>'Berechnung K1'!$O$2:$O$51</c:f>
              <c:numCache>
                <c:formatCode>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4-37B6-41F5-8B24-AE015DF650B8}"/>
            </c:ext>
          </c:extLst>
        </c:ser>
        <c:dLbls>
          <c:showLegendKey val="0"/>
          <c:showVal val="0"/>
          <c:showCatName val="0"/>
          <c:showSerName val="0"/>
          <c:showPercent val="0"/>
          <c:showBubbleSize val="0"/>
        </c:dLbls>
        <c:axId val="310101599"/>
        <c:axId val="310098271"/>
      </c:scatterChart>
      <c:valAx>
        <c:axId val="310101599"/>
        <c:scaling>
          <c:orientation val="minMax"/>
          <c:min val="1"/>
        </c:scaling>
        <c:delete val="0"/>
        <c:axPos val="b"/>
        <c:numFmt formatCode="_-* #,##0.00\ _€_-;\-* #,##0.00\ _€_-;_-* &quot;-&quot;??\ _€_-;_-@_-" sourceLinked="1"/>
        <c:majorTickMark val="out"/>
        <c:minorTickMark val="in"/>
        <c:tickLblPos val="nextTo"/>
        <c:spPr>
          <a:noFill/>
          <a:ln w="9525" cap="flat" cmpd="sng" algn="ctr">
            <a:solidFill>
              <a:schemeClr val="tx1"/>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098271"/>
        <c:crosses val="autoZero"/>
        <c:crossBetween val="midCat"/>
        <c:majorUnit val="3"/>
        <c:minorUnit val="1"/>
      </c:valAx>
      <c:valAx>
        <c:axId val="310098271"/>
        <c:scaling>
          <c:orientation val="minMax"/>
        </c:scaling>
        <c:delete val="0"/>
        <c:axPos val="l"/>
        <c:numFmt formatCode="0.0000"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10101599"/>
        <c:crosses val="autoZero"/>
        <c:crossBetween val="midCat"/>
      </c:valAx>
      <c:spPr>
        <a:noFill/>
        <a:ln>
          <a:noFill/>
        </a:ln>
        <a:effectLst/>
      </c:spPr>
    </c:plotArea>
    <c:legend>
      <c:legendPos val="b"/>
      <c:layout>
        <c:manualLayout>
          <c:xMode val="edge"/>
          <c:yMode val="edge"/>
          <c:x val="0.83540376780633518"/>
          <c:y val="0.12741745435024257"/>
          <c:w val="0.16152524001726676"/>
          <c:h val="0.5566019985453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3175" cap="flat" cmpd="sng" algn="ctr">
      <a:solidFill>
        <a:sysClr val="windowText" lastClr="000000"/>
      </a:solidFill>
      <a:round/>
    </a:ln>
    <a:effectLst/>
  </c:spPr>
  <c:txPr>
    <a:bodyPr/>
    <a:lstStyle/>
    <a:p>
      <a:pPr>
        <a:defRPr/>
      </a:pPr>
      <a:endParaRPr lang="de-DE"/>
    </a:p>
  </c:txPr>
  <c:printSettings>
    <c:headerFooter/>
    <c:pageMargins b="0.78740157499999996" l="0.7" r="0.7" t="0.78740157499999996"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Gemisch'!$AU$1:$BA$1</c:f>
          <c:strCache>
            <c:ptCount val="7"/>
            <c:pt idx="0">
              <c:v> Wahrscheinlichkeitsnetz Gemisch </c:v>
            </c:pt>
          </c:strCache>
        </c:strRef>
      </c:tx>
      <c:layout>
        <c:manualLayout>
          <c:xMode val="edge"/>
          <c:yMode val="edge"/>
          <c:x val="0.1576310494988192"/>
          <c:y val="3.1629485072398107E-2"/>
        </c:manualLayout>
      </c:layout>
      <c:overlay val="0"/>
      <c:txPr>
        <a:bodyPr/>
        <a:lstStyle/>
        <a:p>
          <a:pPr>
            <a:defRPr sz="14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0336760762306259"/>
          <c:y val="0.15864497688430418"/>
          <c:w val="0.81453675551405758"/>
          <c:h val="0.72264258259438952"/>
        </c:manualLayout>
      </c:layout>
      <c:scatterChart>
        <c:scatterStyle val="lineMarker"/>
        <c:varyColors val="0"/>
        <c:ser>
          <c:idx val="0"/>
          <c:order val="0"/>
          <c:tx>
            <c:v>Versuch</c:v>
          </c:tx>
          <c:spPr>
            <a:ln w="28575">
              <a:noFill/>
            </a:ln>
          </c:spPr>
          <c:marker>
            <c:symbol val="none"/>
          </c:marker>
          <c:errBars>
            <c:errDir val="y"/>
            <c:errBarType val="minus"/>
            <c:errValType val="cust"/>
            <c:noEndCap val="0"/>
            <c:minus>
              <c:numRef>
                <c:f>[2]Berechnung!$AY$5</c:f>
                <c:numCache>
                  <c:formatCode>General</c:formatCode>
                  <c:ptCount val="1"/>
                  <c:pt idx="0">
                    <c:v>6</c:v>
                  </c:pt>
                </c:numCache>
              </c:numRef>
            </c:minus>
            <c:spPr>
              <a:ln w="12700">
                <a:solidFill>
                  <a:srgbClr val="666699"/>
                </a:solidFill>
                <a:prstDash val="sysDash"/>
              </a:ln>
            </c:spPr>
          </c:errBars>
          <c:xVal>
            <c:numRef>
              <c:f>'Berechnung Gemisch'!$AW$4:$AW$15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'Berechnung Gemisch'!$AX$4:$AX$15</c:f>
              <c:numCache>
                <c:formatCode>_-* #,##0.00\ _€_-;\-* #,##0.00\ _€_-;_-* "-"??\ _€_-;_-@_-</c:formatCode>
                <c:ptCount val="12"/>
                <c:pt idx="0">
                  <c:v>3</c:v>
                </c:pt>
                <c:pt idx="1">
                  <c:v>3</c:v>
                </c:pt>
                <c:pt idx="2">
                  <c:v>3</c:v>
                </c:pt>
                <c:pt idx="3">
                  <c:v>3</c:v>
                </c:pt>
                <c:pt idx="4">
                  <c:v>3</c:v>
                </c:pt>
                <c:pt idx="5">
                  <c:v>3</c:v>
                </c:pt>
                <c:pt idx="6">
                  <c:v>3</c:v>
                </c:pt>
                <c:pt idx="7">
                  <c:v>3</c:v>
                </c:pt>
                <c:pt idx="8">
                  <c:v>3</c:v>
                </c:pt>
                <c:pt idx="9">
                  <c:v>3</c:v>
                </c:pt>
                <c:pt idx="10">
                  <c:v>3</c:v>
                </c:pt>
                <c:pt idx="11">
                  <c:v>3</c:v>
                </c:pt>
              </c:numCache>
            </c:numRef>
          </c:yVal>
          <c:smooth val="0"/>
          <c:extLst>
            <c:ext xmlns:c16="http://schemas.microsoft.com/office/drawing/2014/chart" uri="{C3380CC4-5D6E-409C-BE32-E72D297353CC}">
              <c16:uniqueId val="{00000000-F9F3-40F4-A19E-F1BFBC7DA0F0}"/>
            </c:ext>
          </c:extLst>
        </c:ser>
        <c:ser>
          <c:idx val="1"/>
          <c:order val="1"/>
          <c:tx>
            <c:v>Ausgleichskurve</c:v>
          </c:tx>
          <c:spPr>
            <a:ln w="28575">
              <a:noFill/>
            </a:ln>
          </c:spPr>
          <c:marker>
            <c:symbol val="none"/>
          </c:marker>
          <c:trendline>
            <c:spPr>
              <a:ln w="28575">
                <a:solidFill>
                  <a:srgbClr val="FF0000"/>
                </a:solidFill>
              </a:ln>
            </c:spPr>
            <c:trendlineType val="linear"/>
            <c:dispRSqr val="0"/>
            <c:dispEq val="0"/>
          </c:trendline>
          <c:xVal>
            <c:numRef>
              <c:f>'Berechnung Gemisch'!$BL$4:$BL$6</c:f>
              <c:numCache>
                <c:formatCode>0.0000</c:formatCode>
                <c:ptCount val="3"/>
                <c:pt idx="0">
                  <c:v>0</c:v>
                </c:pt>
                <c:pt idx="1">
                  <c:v>0</c:v>
                </c:pt>
                <c:pt idx="2">
                  <c:v>0</c:v>
                </c:pt>
              </c:numCache>
            </c:numRef>
          </c:xVal>
          <c:yVal>
            <c:numRef>
              <c:f>'Berechnung Gemisch'!$BM$4:$BM$6</c:f>
              <c:numCache>
                <c:formatCode>_-* #,##0.00\ _€_-;\-* #,##0.00\ _€_-;_-* "-"??\ _€_-;_-@_-</c:formatCode>
                <c:ptCount val="3"/>
                <c:pt idx="0">
                  <c:v>3</c:v>
                </c:pt>
                <c:pt idx="1">
                  <c:v>0</c:v>
                </c:pt>
                <c:pt idx="2">
                  <c:v>-3</c:v>
                </c:pt>
              </c:numCache>
            </c:numRef>
          </c:yVal>
          <c:smooth val="0"/>
          <c:extLst>
            <c:ext xmlns:c16="http://schemas.microsoft.com/office/drawing/2014/chart" uri="{C3380CC4-5D6E-409C-BE32-E72D297353CC}">
              <c16:uniqueId val="{00000001-F9F3-40F4-A19E-F1BFBC7DA0F0}"/>
            </c:ext>
          </c:extLst>
        </c:ser>
        <c:ser>
          <c:idx val="2"/>
          <c:order val="2"/>
          <c:tx>
            <c:v>Wert</c:v>
          </c:tx>
          <c:spPr>
            <a:ln w="28575">
              <a:noFill/>
            </a:ln>
          </c:spPr>
          <c:marker>
            <c:symbol val="circle"/>
            <c:size val="4"/>
            <c:spPr>
              <a:solidFill>
                <a:schemeClr val="accent1"/>
              </a:solidFill>
              <a:ln>
                <a:noFill/>
              </a:ln>
            </c:spPr>
          </c:marker>
          <c:xVal>
            <c:numRef>
              <c:f>'Berechnung Gemisch'!$BD$4:$BD$53</c:f>
              <c:numCache>
                <c:formatCode>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'Berechnung Gemisch'!$BJ$4:$BJ$53</c:f>
              <c:numCache>
                <c:formatCode>0.0000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02-F9F3-40F4-A19E-F1BFBC7DA0F0}"/>
            </c:ext>
          </c:extLst>
        </c:ser>
        <c:ser>
          <c:idx val="3"/>
          <c:order val="3"/>
          <c:tx>
            <c:strRef>
              <c:f>'Berechnung Gemisch'!$E$9</c:f>
              <c:strCache>
                <c:ptCount val="1"/>
                <c:pt idx="0">
                  <c:v> OGW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olid"/>
              </a:ln>
            </c:spPr>
          </c:errBars>
          <c:xVal>
            <c:numRef>
              <c:f>'Berechnung Gemisch'!$F$9</c:f>
            </c:numRef>
          </c:xVal>
          <c:yVal>
            <c:numLit>
              <c:formatCode>General</c:formatCode>
              <c:ptCount val="1"/>
              <c:pt idx="0">
                <c:v>6</c:v>
              </c:pt>
            </c:numLit>
          </c:yVal>
          <c:smooth val="0"/>
          <c:extLst>
            <c:ext xmlns:c16="http://schemas.microsoft.com/office/drawing/2014/chart" uri="{C3380CC4-5D6E-409C-BE32-E72D297353CC}">
              <c16:uniqueId val="{00000003-F9F3-40F4-A19E-F1BFBC7DA0F0}"/>
            </c:ext>
          </c:extLst>
        </c:ser>
        <c:ser>
          <c:idx val="4"/>
          <c:order val="4"/>
          <c:tx>
            <c:strRef>
              <c:f>'Berechnung Gemisch'!$E$8</c:f>
              <c:strCache>
                <c:ptCount val="1"/>
                <c:pt idx="0">
                  <c:v> UGW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ysDash"/>
              </a:ln>
            </c:spPr>
          </c:errBars>
          <c:xVal>
            <c:numRef>
              <c:f>'Berechnung Gemisch'!$F$8</c:f>
            </c:numRef>
          </c:xVal>
          <c:yVal>
            <c:numLit>
              <c:formatCode>General</c:formatCode>
              <c:ptCount val="1"/>
              <c:pt idx="0">
                <c:v>6</c:v>
              </c:pt>
            </c:numLit>
          </c:yVal>
          <c:smooth val="0"/>
          <c:extLst>
            <c:ext xmlns:c16="http://schemas.microsoft.com/office/drawing/2014/chart" uri="{C3380CC4-5D6E-409C-BE32-E72D297353CC}">
              <c16:uniqueId val="{00000004-F9F3-40F4-A19E-F1BFBC7DA0F0}"/>
            </c:ext>
          </c:extLst>
        </c:ser>
        <c:dLbls>
          <c:showLegendKey val="0"/>
          <c:showVal val="0"/>
          <c:showCatName val="0"/>
          <c:showSerName val="0"/>
          <c:showPercent val="0"/>
          <c:showBubbleSize val="0"/>
        </c:dLbls>
        <c:axId val="417796608"/>
        <c:axId val="417797000"/>
      </c:scatterChart>
      <c:valAx>
        <c:axId val="417796608"/>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 sourceLinked="0"/>
        <c:majorTickMark val="in"/>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7000"/>
        <c:crossesAt val="-6"/>
        <c:crossBetween val="midCat"/>
      </c:valAx>
      <c:valAx>
        <c:axId val="417797000"/>
        <c:scaling>
          <c:orientation val="minMax"/>
          <c:max val="3"/>
          <c:min val="-3"/>
        </c:scaling>
        <c:delete val="0"/>
        <c:axPos val="l"/>
        <c:title>
          <c:tx>
            <c:rich>
              <a:bodyPr/>
              <a:lstStyle/>
              <a:p>
                <a:pPr>
                  <a:defRPr sz="1200" b="1" i="0" u="none" strike="noStrike" baseline="0">
                    <a:solidFill>
                      <a:srgbClr val="000000"/>
                    </a:solidFill>
                    <a:latin typeface="Calibri"/>
                    <a:ea typeface="Calibri"/>
                    <a:cs typeface="Calibri"/>
                  </a:defRPr>
                </a:pPr>
                <a:r>
                  <a:rPr lang="de-DE"/>
                  <a:t>u - Wert</a:t>
                </a:r>
              </a:p>
            </c:rich>
          </c:tx>
          <c:overlay val="0"/>
        </c:title>
        <c:numFmt formatCode="_-* #,##0.00\ _€_-;\-* #,##0.00\ _€_-;_-* &quot;-&quot;??\ _€_-;_-@_-" sourceLinked="1"/>
        <c:majorTickMark val="none"/>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6608"/>
        <c:crosses val="autoZero"/>
        <c:crossBetween val="midCat"/>
        <c:majorUnit val="1"/>
      </c:valAx>
      <c:spPr>
        <a:ln w="25400">
          <a:solidFill>
            <a:schemeClr val="tx1"/>
          </a:solidFill>
        </a:ln>
      </c:spPr>
    </c:plotArea>
    <c:plotVisOnly val="1"/>
    <c:dispBlanksAs val="gap"/>
    <c:showDLblsOverMax val="0"/>
  </c:chart>
  <c:spPr>
    <a:ln w="15875">
      <a:solidFill>
        <a:schemeClr val="tx1"/>
      </a:solidFill>
    </a:ln>
  </c:spPr>
  <c:txPr>
    <a:bodyPr/>
    <a:lstStyle/>
    <a:p>
      <a:pPr>
        <a:defRPr sz="1000" b="0"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K1'!$AU$1:$BA$1</c:f>
          <c:strCache>
            <c:ptCount val="7"/>
            <c:pt idx="0">
              <c:v> Wahrscheinlichkeitsnetz Harz </c:v>
            </c:pt>
          </c:strCache>
        </c:strRef>
      </c:tx>
      <c:layout>
        <c:manualLayout>
          <c:xMode val="edge"/>
          <c:yMode val="edge"/>
          <c:x val="0.1576310494988192"/>
          <c:y val="3.1629485072398107E-2"/>
        </c:manualLayout>
      </c:layout>
      <c:overlay val="0"/>
      <c:txPr>
        <a:bodyPr/>
        <a:lstStyle/>
        <a:p>
          <a:pPr>
            <a:defRPr sz="14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0336760762306259"/>
          <c:y val="0.15864497688430418"/>
          <c:w val="0.81453675551405758"/>
          <c:h val="0.72264258259438952"/>
        </c:manualLayout>
      </c:layout>
      <c:scatterChart>
        <c:scatterStyle val="lineMarker"/>
        <c:varyColors val="0"/>
        <c:ser>
          <c:idx val="0"/>
          <c:order val="0"/>
          <c:tx>
            <c:v>Versuch</c:v>
          </c:tx>
          <c:spPr>
            <a:ln w="28575">
              <a:noFill/>
            </a:ln>
          </c:spPr>
          <c:marker>
            <c:symbol val="none"/>
          </c:marker>
          <c:errBars>
            <c:errDir val="y"/>
            <c:errBarType val="minus"/>
            <c:errValType val="cust"/>
            <c:noEndCap val="0"/>
            <c:minus>
              <c:numRef>
                <c:f>[2]Berechnung!$AY$5</c:f>
                <c:numCache>
                  <c:formatCode>General</c:formatCode>
                  <c:ptCount val="1"/>
                  <c:pt idx="0">
                    <c:v>6</c:v>
                  </c:pt>
                </c:numCache>
              </c:numRef>
            </c:minus>
            <c:spPr>
              <a:ln w="12700">
                <a:solidFill>
                  <a:srgbClr val="666699"/>
                </a:solidFill>
                <a:prstDash val="sysDash"/>
              </a:ln>
            </c:spPr>
          </c:errBars>
          <c:xVal>
            <c:numRef>
              <c:f>'Berechnung K1'!$AW$4:$AW$15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'Berechnung K1'!$AX$4:$AX$15</c:f>
              <c:numCache>
                <c:formatCode>_-* #,##0.00\ _€_-;\-* #,##0.00\ _€_-;_-* "-"??\ _€_-;_-@_-</c:formatCode>
                <c:ptCount val="12"/>
                <c:pt idx="0">
                  <c:v>3</c:v>
                </c:pt>
                <c:pt idx="1">
                  <c:v>3</c:v>
                </c:pt>
                <c:pt idx="2">
                  <c:v>3</c:v>
                </c:pt>
                <c:pt idx="3">
                  <c:v>3</c:v>
                </c:pt>
                <c:pt idx="4">
                  <c:v>3</c:v>
                </c:pt>
                <c:pt idx="5">
                  <c:v>3</c:v>
                </c:pt>
                <c:pt idx="6">
                  <c:v>3</c:v>
                </c:pt>
                <c:pt idx="7">
                  <c:v>3</c:v>
                </c:pt>
                <c:pt idx="8">
                  <c:v>3</c:v>
                </c:pt>
                <c:pt idx="9">
                  <c:v>3</c:v>
                </c:pt>
                <c:pt idx="10">
                  <c:v>3</c:v>
                </c:pt>
                <c:pt idx="11">
                  <c:v>3</c:v>
                </c:pt>
              </c:numCache>
            </c:numRef>
          </c:yVal>
          <c:smooth val="0"/>
          <c:extLst>
            <c:ext xmlns:c16="http://schemas.microsoft.com/office/drawing/2014/chart" uri="{C3380CC4-5D6E-409C-BE32-E72D297353CC}">
              <c16:uniqueId val="{00000000-F513-42C3-A237-40FE297272FD}"/>
            </c:ext>
          </c:extLst>
        </c:ser>
        <c:ser>
          <c:idx val="1"/>
          <c:order val="1"/>
          <c:tx>
            <c:v>Ausgleichskurve</c:v>
          </c:tx>
          <c:spPr>
            <a:ln w="28575">
              <a:noFill/>
            </a:ln>
          </c:spPr>
          <c:marker>
            <c:symbol val="none"/>
          </c:marker>
          <c:trendline>
            <c:spPr>
              <a:ln w="28575">
                <a:solidFill>
                  <a:srgbClr val="FF0000"/>
                </a:solidFill>
              </a:ln>
            </c:spPr>
            <c:trendlineType val="linear"/>
            <c:dispRSqr val="0"/>
            <c:dispEq val="0"/>
          </c:trendline>
          <c:xVal>
            <c:numRef>
              <c:f>'Berechnung K1'!$BL$4:$BL$6</c:f>
              <c:numCache>
                <c:formatCode>0.0000</c:formatCode>
                <c:ptCount val="3"/>
                <c:pt idx="0">
                  <c:v>0</c:v>
                </c:pt>
                <c:pt idx="1">
                  <c:v>0</c:v>
                </c:pt>
                <c:pt idx="2">
                  <c:v>0</c:v>
                </c:pt>
              </c:numCache>
            </c:numRef>
          </c:xVal>
          <c:yVal>
            <c:numRef>
              <c:f>'Berechnung K1'!$BM$4:$BM$6</c:f>
              <c:numCache>
                <c:formatCode>_-* #,##0.00\ _€_-;\-* #,##0.00\ _€_-;_-* "-"??\ _€_-;_-@_-</c:formatCode>
                <c:ptCount val="3"/>
                <c:pt idx="0">
                  <c:v>3</c:v>
                </c:pt>
                <c:pt idx="1">
                  <c:v>0</c:v>
                </c:pt>
                <c:pt idx="2">
                  <c:v>-3</c:v>
                </c:pt>
              </c:numCache>
            </c:numRef>
          </c:yVal>
          <c:smooth val="0"/>
          <c:extLst>
            <c:ext xmlns:c16="http://schemas.microsoft.com/office/drawing/2014/chart" uri="{C3380CC4-5D6E-409C-BE32-E72D297353CC}">
              <c16:uniqueId val="{00000001-F513-42C3-A237-40FE297272FD}"/>
            </c:ext>
          </c:extLst>
        </c:ser>
        <c:ser>
          <c:idx val="2"/>
          <c:order val="2"/>
          <c:tx>
            <c:v>Wert</c:v>
          </c:tx>
          <c:spPr>
            <a:ln w="28575">
              <a:noFill/>
            </a:ln>
          </c:spPr>
          <c:marker>
            <c:symbol val="circle"/>
            <c:size val="4"/>
            <c:spPr>
              <a:solidFill>
                <a:schemeClr val="accent1"/>
              </a:solidFill>
              <a:ln>
                <a:noFill/>
              </a:ln>
            </c:spPr>
          </c:marker>
          <c:xVal>
            <c:numRef>
              <c:f>'Berechnung K1'!$BD$4:$BD$53</c:f>
              <c:numCache>
                <c:formatCode>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'Berechnung K1'!$BJ$4:$BJ$53</c:f>
              <c:numCache>
                <c:formatCode>0.0000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02-F513-42C3-A237-40FE297272FD}"/>
            </c:ext>
          </c:extLst>
        </c:ser>
        <c:ser>
          <c:idx val="3"/>
          <c:order val="3"/>
          <c:tx>
            <c:strRef>
              <c:f>'Berechnung K1'!$E$9</c:f>
              <c:strCache>
                <c:ptCount val="1"/>
                <c:pt idx="0">
                  <c:v> OGW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olid"/>
              </a:ln>
            </c:spPr>
          </c:errBars>
          <c:xVal>
            <c:numRef>
              <c:f>'Berechnung K1'!$F$9</c:f>
              <c:numCache>
                <c:formatCode>#,##0.00_ ;\-#,##0.00\ </c:formatCode>
                <c:ptCount val="1"/>
                <c:pt idx="0">
                  <c:v>0</c:v>
                </c:pt>
              </c:numCache>
            </c:numRef>
          </c:xVal>
          <c:yVal>
            <c:numLit>
              <c:formatCode>General</c:formatCode>
              <c:ptCount val="1"/>
              <c:pt idx="0">
                <c:v>6</c:v>
              </c:pt>
            </c:numLit>
          </c:yVal>
          <c:smooth val="0"/>
          <c:extLst>
            <c:ext xmlns:c16="http://schemas.microsoft.com/office/drawing/2014/chart" uri="{C3380CC4-5D6E-409C-BE32-E72D297353CC}">
              <c16:uniqueId val="{00000003-F513-42C3-A237-40FE297272FD}"/>
            </c:ext>
          </c:extLst>
        </c:ser>
        <c:ser>
          <c:idx val="4"/>
          <c:order val="4"/>
          <c:tx>
            <c:strRef>
              <c:f>'Berechnung K1'!$E$8</c:f>
              <c:strCache>
                <c:ptCount val="1"/>
                <c:pt idx="0">
                  <c:v> UGW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ysDash"/>
              </a:ln>
            </c:spPr>
          </c:errBars>
          <c:xVal>
            <c:numRef>
              <c:f>'Berechnung K1'!$F$8</c:f>
              <c:numCache>
                <c:formatCode>#,##0.00_ ;\-#,##0.00\ </c:formatCode>
                <c:ptCount val="1"/>
                <c:pt idx="0">
                  <c:v>0</c:v>
                </c:pt>
              </c:numCache>
            </c:numRef>
          </c:xVal>
          <c:yVal>
            <c:numLit>
              <c:formatCode>General</c:formatCode>
              <c:ptCount val="1"/>
              <c:pt idx="0">
                <c:v>6</c:v>
              </c:pt>
            </c:numLit>
          </c:yVal>
          <c:smooth val="0"/>
          <c:extLst>
            <c:ext xmlns:c16="http://schemas.microsoft.com/office/drawing/2014/chart" uri="{C3380CC4-5D6E-409C-BE32-E72D297353CC}">
              <c16:uniqueId val="{00000004-F513-42C3-A237-40FE297272FD}"/>
            </c:ext>
          </c:extLst>
        </c:ser>
        <c:dLbls>
          <c:showLegendKey val="0"/>
          <c:showVal val="0"/>
          <c:showCatName val="0"/>
          <c:showSerName val="0"/>
          <c:showPercent val="0"/>
          <c:showBubbleSize val="0"/>
        </c:dLbls>
        <c:axId val="417796608"/>
        <c:axId val="417797000"/>
      </c:scatterChart>
      <c:valAx>
        <c:axId val="417796608"/>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 sourceLinked="0"/>
        <c:majorTickMark val="in"/>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7000"/>
        <c:crossesAt val="-6"/>
        <c:crossBetween val="midCat"/>
      </c:valAx>
      <c:valAx>
        <c:axId val="417797000"/>
        <c:scaling>
          <c:orientation val="minMax"/>
          <c:max val="3"/>
          <c:min val="-3"/>
        </c:scaling>
        <c:delete val="0"/>
        <c:axPos val="l"/>
        <c:title>
          <c:tx>
            <c:rich>
              <a:bodyPr/>
              <a:lstStyle/>
              <a:p>
                <a:pPr>
                  <a:defRPr sz="1200" b="1" i="0" u="none" strike="noStrike" baseline="0">
                    <a:solidFill>
                      <a:srgbClr val="000000"/>
                    </a:solidFill>
                    <a:latin typeface="Calibri"/>
                    <a:ea typeface="Calibri"/>
                    <a:cs typeface="Calibri"/>
                  </a:defRPr>
                </a:pPr>
                <a:r>
                  <a:rPr lang="de-DE"/>
                  <a:t>u - Wert</a:t>
                </a:r>
              </a:p>
            </c:rich>
          </c:tx>
          <c:overlay val="0"/>
        </c:title>
        <c:numFmt formatCode="_-* #,##0.00\ _€_-;\-* #,##0.00\ _€_-;_-* &quot;-&quot;??\ _€_-;_-@_-" sourceLinked="1"/>
        <c:majorTickMark val="none"/>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6608"/>
        <c:crosses val="autoZero"/>
        <c:crossBetween val="midCat"/>
        <c:majorUnit val="1"/>
      </c:valAx>
      <c:spPr>
        <a:ln w="25400">
          <a:solidFill>
            <a:schemeClr val="tx1"/>
          </a:solidFill>
        </a:ln>
      </c:spPr>
    </c:plotArea>
    <c:plotVisOnly val="1"/>
    <c:dispBlanksAs val="gap"/>
    <c:showDLblsOverMax val="0"/>
  </c:chart>
  <c:spPr>
    <a:ln w="15875">
      <a:solidFill>
        <a:schemeClr val="tx1"/>
      </a:solidFill>
    </a:ln>
  </c:spPr>
  <c:txPr>
    <a:bodyPr/>
    <a:lstStyle/>
    <a:p>
      <a:pPr>
        <a:defRPr sz="1000" b="0"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K2'!$AU$1:$BA$1</c:f>
          <c:strCache>
            <c:ptCount val="7"/>
            <c:pt idx="0">
              <c:v> Wahrscheinlichkeitsnetz Härter </c:v>
            </c:pt>
          </c:strCache>
        </c:strRef>
      </c:tx>
      <c:layout>
        <c:manualLayout>
          <c:xMode val="edge"/>
          <c:yMode val="edge"/>
          <c:x val="0.1576310494988192"/>
          <c:y val="3.1629485072398107E-2"/>
        </c:manualLayout>
      </c:layout>
      <c:overlay val="0"/>
      <c:txPr>
        <a:bodyPr/>
        <a:lstStyle/>
        <a:p>
          <a:pPr>
            <a:defRPr sz="14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0336760762306259"/>
          <c:y val="0.15864497688430418"/>
          <c:w val="0.81453675551405758"/>
          <c:h val="0.72264258259438952"/>
        </c:manualLayout>
      </c:layout>
      <c:scatterChart>
        <c:scatterStyle val="lineMarker"/>
        <c:varyColors val="0"/>
        <c:ser>
          <c:idx val="0"/>
          <c:order val="0"/>
          <c:tx>
            <c:v>Versuch</c:v>
          </c:tx>
          <c:spPr>
            <a:ln w="28575">
              <a:noFill/>
            </a:ln>
          </c:spPr>
          <c:marker>
            <c:symbol val="none"/>
          </c:marker>
          <c:errBars>
            <c:errDir val="y"/>
            <c:errBarType val="minus"/>
            <c:errValType val="cust"/>
            <c:noEndCap val="0"/>
            <c:minus>
              <c:numRef>
                <c:f>[2]Berechnung!$AY$5</c:f>
                <c:numCache>
                  <c:formatCode>General</c:formatCode>
                  <c:ptCount val="1"/>
                  <c:pt idx="0">
                    <c:v>6</c:v>
                  </c:pt>
                </c:numCache>
              </c:numRef>
            </c:minus>
            <c:spPr>
              <a:ln w="12700">
                <a:solidFill>
                  <a:srgbClr val="666699"/>
                </a:solidFill>
                <a:prstDash val="sysDash"/>
              </a:ln>
            </c:spPr>
          </c:errBars>
          <c:xVal>
            <c:numRef>
              <c:f>'Berechnung K2'!$AW$4:$AW$15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'Berechnung K2'!$AX$4:$AX$15</c:f>
              <c:numCache>
                <c:formatCode>_-* #,##0.00\ _€_-;\-* #,##0.00\ _€_-;_-* "-"??\ _€_-;_-@_-</c:formatCode>
                <c:ptCount val="12"/>
                <c:pt idx="0">
                  <c:v>3</c:v>
                </c:pt>
                <c:pt idx="1">
                  <c:v>3</c:v>
                </c:pt>
                <c:pt idx="2">
                  <c:v>3</c:v>
                </c:pt>
                <c:pt idx="3">
                  <c:v>3</c:v>
                </c:pt>
                <c:pt idx="4">
                  <c:v>3</c:v>
                </c:pt>
                <c:pt idx="5">
                  <c:v>3</c:v>
                </c:pt>
                <c:pt idx="6">
                  <c:v>3</c:v>
                </c:pt>
                <c:pt idx="7">
                  <c:v>3</c:v>
                </c:pt>
                <c:pt idx="8">
                  <c:v>3</c:v>
                </c:pt>
                <c:pt idx="9">
                  <c:v>3</c:v>
                </c:pt>
                <c:pt idx="10">
                  <c:v>3</c:v>
                </c:pt>
                <c:pt idx="11">
                  <c:v>3</c:v>
                </c:pt>
              </c:numCache>
            </c:numRef>
          </c:yVal>
          <c:smooth val="0"/>
          <c:extLst>
            <c:ext xmlns:c16="http://schemas.microsoft.com/office/drawing/2014/chart" uri="{C3380CC4-5D6E-409C-BE32-E72D297353CC}">
              <c16:uniqueId val="{00000000-33F9-4DA9-8F3C-E250AFECB5AB}"/>
            </c:ext>
          </c:extLst>
        </c:ser>
        <c:ser>
          <c:idx val="1"/>
          <c:order val="1"/>
          <c:tx>
            <c:v>Ausgleichskurve</c:v>
          </c:tx>
          <c:spPr>
            <a:ln w="28575">
              <a:noFill/>
            </a:ln>
          </c:spPr>
          <c:marker>
            <c:symbol val="none"/>
          </c:marker>
          <c:trendline>
            <c:spPr>
              <a:ln w="28575">
                <a:solidFill>
                  <a:srgbClr val="FF0000"/>
                </a:solidFill>
              </a:ln>
            </c:spPr>
            <c:trendlineType val="linear"/>
            <c:dispRSqr val="0"/>
            <c:dispEq val="0"/>
          </c:trendline>
          <c:xVal>
            <c:numRef>
              <c:f>'Berechnung K2'!$BL$4:$BL$6</c:f>
              <c:numCache>
                <c:formatCode>0.0000</c:formatCode>
                <c:ptCount val="3"/>
                <c:pt idx="0">
                  <c:v>0</c:v>
                </c:pt>
                <c:pt idx="1">
                  <c:v>0</c:v>
                </c:pt>
                <c:pt idx="2">
                  <c:v>0</c:v>
                </c:pt>
              </c:numCache>
            </c:numRef>
          </c:xVal>
          <c:yVal>
            <c:numRef>
              <c:f>'Berechnung K2'!$BM$4:$BM$6</c:f>
              <c:numCache>
                <c:formatCode>_-* #,##0.00\ _€_-;\-* #,##0.00\ _€_-;_-* "-"??\ _€_-;_-@_-</c:formatCode>
                <c:ptCount val="3"/>
                <c:pt idx="0">
                  <c:v>3</c:v>
                </c:pt>
                <c:pt idx="1">
                  <c:v>0</c:v>
                </c:pt>
                <c:pt idx="2">
                  <c:v>-3</c:v>
                </c:pt>
              </c:numCache>
            </c:numRef>
          </c:yVal>
          <c:smooth val="0"/>
          <c:extLst>
            <c:ext xmlns:c16="http://schemas.microsoft.com/office/drawing/2014/chart" uri="{C3380CC4-5D6E-409C-BE32-E72D297353CC}">
              <c16:uniqueId val="{00000001-33F9-4DA9-8F3C-E250AFECB5AB}"/>
            </c:ext>
          </c:extLst>
        </c:ser>
        <c:ser>
          <c:idx val="2"/>
          <c:order val="2"/>
          <c:tx>
            <c:v>Wert</c:v>
          </c:tx>
          <c:spPr>
            <a:ln w="28575">
              <a:noFill/>
            </a:ln>
          </c:spPr>
          <c:marker>
            <c:symbol val="circle"/>
            <c:size val="4"/>
            <c:spPr>
              <a:solidFill>
                <a:schemeClr val="accent1"/>
              </a:solidFill>
              <a:ln>
                <a:noFill/>
              </a:ln>
            </c:spPr>
          </c:marker>
          <c:xVal>
            <c:numRef>
              <c:f>'Berechnung K2'!$BD$4:$BD$53</c:f>
              <c:numCache>
                <c:formatCode>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'Berechnung K2'!$BJ$4:$BJ$53</c:f>
              <c:numCache>
                <c:formatCode>0.0000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02-33F9-4DA9-8F3C-E250AFECB5AB}"/>
            </c:ext>
          </c:extLst>
        </c:ser>
        <c:ser>
          <c:idx val="3"/>
          <c:order val="3"/>
          <c:tx>
            <c:strRef>
              <c:f>'Berechnung Gemisch'!$E$9</c:f>
              <c:strCache>
                <c:ptCount val="1"/>
                <c:pt idx="0">
                  <c:v> OGW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olid"/>
              </a:ln>
            </c:spPr>
          </c:errBars>
          <c:xVal>
            <c:numRef>
              <c:f>'Berechnung K2'!$F$9</c:f>
            </c:numRef>
          </c:xVal>
          <c:yVal>
            <c:numLit>
              <c:formatCode>General</c:formatCode>
              <c:ptCount val="1"/>
              <c:pt idx="0">
                <c:v>6</c:v>
              </c:pt>
            </c:numLit>
          </c:yVal>
          <c:smooth val="0"/>
          <c:extLst>
            <c:ext xmlns:c16="http://schemas.microsoft.com/office/drawing/2014/chart" uri="{C3380CC4-5D6E-409C-BE32-E72D297353CC}">
              <c16:uniqueId val="{00000003-33F9-4DA9-8F3C-E250AFECB5AB}"/>
            </c:ext>
          </c:extLst>
        </c:ser>
        <c:ser>
          <c:idx val="4"/>
          <c:order val="4"/>
          <c:tx>
            <c:strRef>
              <c:f>'Berechnung Gemisch'!$E$8</c:f>
              <c:strCache>
                <c:ptCount val="1"/>
                <c:pt idx="0">
                  <c:v> UGW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ysDash"/>
              </a:ln>
            </c:spPr>
          </c:errBars>
          <c:xVal>
            <c:numRef>
              <c:f>'Berechnung K2'!$F$8</c:f>
            </c:numRef>
          </c:xVal>
          <c:yVal>
            <c:numLit>
              <c:formatCode>General</c:formatCode>
              <c:ptCount val="1"/>
              <c:pt idx="0">
                <c:v>6</c:v>
              </c:pt>
            </c:numLit>
          </c:yVal>
          <c:smooth val="0"/>
          <c:extLst>
            <c:ext xmlns:c16="http://schemas.microsoft.com/office/drawing/2014/chart" uri="{C3380CC4-5D6E-409C-BE32-E72D297353CC}">
              <c16:uniqueId val="{00000004-33F9-4DA9-8F3C-E250AFECB5AB}"/>
            </c:ext>
          </c:extLst>
        </c:ser>
        <c:dLbls>
          <c:showLegendKey val="0"/>
          <c:showVal val="0"/>
          <c:showCatName val="0"/>
          <c:showSerName val="0"/>
          <c:showPercent val="0"/>
          <c:showBubbleSize val="0"/>
        </c:dLbls>
        <c:axId val="417796608"/>
        <c:axId val="417797000"/>
      </c:scatterChart>
      <c:valAx>
        <c:axId val="417796608"/>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 sourceLinked="0"/>
        <c:majorTickMark val="in"/>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7000"/>
        <c:crossesAt val="-6"/>
        <c:crossBetween val="midCat"/>
      </c:valAx>
      <c:valAx>
        <c:axId val="417797000"/>
        <c:scaling>
          <c:orientation val="minMax"/>
          <c:max val="3"/>
          <c:min val="-3"/>
        </c:scaling>
        <c:delete val="0"/>
        <c:axPos val="l"/>
        <c:title>
          <c:tx>
            <c:rich>
              <a:bodyPr/>
              <a:lstStyle/>
              <a:p>
                <a:pPr>
                  <a:defRPr sz="1200" b="1" i="0" u="none" strike="noStrike" baseline="0">
                    <a:solidFill>
                      <a:srgbClr val="000000"/>
                    </a:solidFill>
                    <a:latin typeface="Calibri"/>
                    <a:ea typeface="Calibri"/>
                    <a:cs typeface="Calibri"/>
                  </a:defRPr>
                </a:pPr>
                <a:r>
                  <a:rPr lang="de-DE"/>
                  <a:t>u - Wert</a:t>
                </a:r>
              </a:p>
            </c:rich>
          </c:tx>
          <c:overlay val="0"/>
        </c:title>
        <c:numFmt formatCode="_-* #,##0.00\ _€_-;\-* #,##0.00\ _€_-;_-* &quot;-&quot;??\ _€_-;_-@_-" sourceLinked="1"/>
        <c:majorTickMark val="none"/>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6608"/>
        <c:crosses val="autoZero"/>
        <c:crossBetween val="midCat"/>
        <c:majorUnit val="1"/>
      </c:valAx>
      <c:spPr>
        <a:ln w="25400">
          <a:solidFill>
            <a:schemeClr val="tx1"/>
          </a:solidFill>
        </a:ln>
      </c:spPr>
    </c:plotArea>
    <c:plotVisOnly val="1"/>
    <c:dispBlanksAs val="gap"/>
    <c:showDLblsOverMax val="0"/>
  </c:chart>
  <c:spPr>
    <a:ln w="15875">
      <a:solidFill>
        <a:schemeClr val="tx1"/>
      </a:solidFill>
    </a:ln>
  </c:spPr>
  <c:txPr>
    <a:bodyPr/>
    <a:lstStyle/>
    <a:p>
      <a:pPr>
        <a:defRPr sz="1000" b="0"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K1'!$R$1:$AA$1</c:f>
          <c:strCache>
            <c:ptCount val="10"/>
            <c:pt idx="0">
              <c:v> Histogramm Harz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K1'!$W$34</c:f>
              <c:strCache>
                <c:ptCount val="1"/>
                <c:pt idx="0">
                  <c:v> Mittelwert </c:v>
                </c:pt>
              </c:strCache>
            </c:strRef>
          </c:tx>
          <c:spPr>
            <a:ln w="28575">
              <a:noFill/>
            </a:ln>
          </c:spPr>
          <c:marker>
            <c:symbol val="none"/>
          </c:marker>
          <c:dLbls>
            <c:dLbl>
              <c:idx val="0"/>
              <c:layout>
                <c:manualLayout>
                  <c:x val="-8.0126206978664363E-2"/>
                  <c:y val="-6.6718050508757953E-2"/>
                </c:manualLayout>
              </c:layout>
              <c:tx>
                <c:strRef>
                  <c:f>'Berechnung K1'!$E$12</c:f>
                  <c:strCache>
                    <c:ptCount val="1"/>
                    <c:pt idx="0">
                      <c:v> Mittelwert </c:v>
                    </c:pt>
                  </c:strCache>
                </c:strRef>
              </c:tx>
              <c:spPr>
                <a:noFill/>
                <a:ln w="25400">
                  <a:noFill/>
                </a:ln>
              </c:spPr>
              <c:txPr>
                <a:bodyPr/>
                <a:lstStyle/>
                <a:p>
                  <a:pPr>
                    <a:defRPr sz="500" b="1" i="0" u="none" strike="noStrike" baseline="0">
                      <a:solidFill>
                        <a:srgbClr val="000000"/>
                      </a:solidFill>
                      <a:latin typeface="Calibri"/>
                      <a:ea typeface="Calibri"/>
                      <a:cs typeface="Calibri"/>
                    </a:defRPr>
                  </a:pPr>
                  <a:endParaRPr lang="de-DE"/>
                </a:p>
              </c:txPr>
              <c:dLblPos val="r"/>
              <c:showLegendKey val="0"/>
              <c:showVal val="0"/>
              <c:showCatName val="0"/>
              <c:showSerName val="0"/>
              <c:showPercent val="0"/>
              <c:showBubbleSize val="0"/>
              <c:extLst>
                <c:ext xmlns:c15="http://schemas.microsoft.com/office/drawing/2012/chart" uri="{CE6537A1-D6FC-4f65-9D91-7224C49458BB}">
                  <c15:dlblFieldTable>
                    <c15:dlblFTEntry>
                      <c15:txfldGUID>{ED38F073-1B28-4EF0-AFCA-C52E4A0ED71D}</c15:txfldGUID>
                      <c15:f>'Berechnung K1'!$E$12</c15:f>
                      <c15:dlblFieldTableCache>
                        <c:ptCount val="1"/>
                        <c:pt idx="0">
                          <c:v> Mittelwert </c:v>
                        </c:pt>
                      </c15:dlblFieldTableCache>
                    </c15:dlblFTEntry>
                  </c15:dlblFieldTable>
                  <c15:showDataLabelsRange val="0"/>
                </c:ext>
                <c:ext xmlns:c16="http://schemas.microsoft.com/office/drawing/2014/chart" uri="{C3380CC4-5D6E-409C-BE32-E72D297353CC}">
                  <c16:uniqueId val="{00000000-3943-4751-AD7D-CB04034AAE0A}"/>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K1'!$Y$34</c:f>
                <c:numCache>
                  <c:formatCode>General</c:formatCode>
                  <c:ptCount val="1"/>
                  <c:pt idx="0">
                    <c:v>0</c:v>
                  </c:pt>
                </c:numCache>
              </c:numRef>
            </c:minus>
            <c:spPr>
              <a:ln w="25400">
                <a:solidFill>
                  <a:srgbClr val="339966"/>
                </a:solidFill>
                <a:prstDash val="solid"/>
              </a:ln>
            </c:spPr>
          </c:errBars>
          <c:xVal>
            <c:numRef>
              <c:f>'Berechnung K1'!$X$34</c:f>
              <c:numCache>
                <c:formatCode>#,##0.00_ ;\-#,##0.00\ </c:formatCode>
                <c:ptCount val="1"/>
                <c:pt idx="0">
                  <c:v>0</c:v>
                </c:pt>
              </c:numCache>
            </c:numRef>
          </c:xVal>
          <c:yVal>
            <c:numRef>
              <c:f>'Berechnung K1'!$Y$34</c:f>
              <c:numCache>
                <c:formatCode>0.00</c:formatCode>
                <c:ptCount val="1"/>
                <c:pt idx="0">
                  <c:v>0</c:v>
                </c:pt>
              </c:numCache>
            </c:numRef>
          </c:yVal>
          <c:smooth val="0"/>
          <c:extLst>
            <c:ext xmlns:c16="http://schemas.microsoft.com/office/drawing/2014/chart" uri="{C3380CC4-5D6E-409C-BE32-E72D297353CC}">
              <c16:uniqueId val="{00000001-3943-4751-AD7D-CB04034AAE0A}"/>
            </c:ext>
          </c:extLst>
        </c:ser>
        <c:ser>
          <c:idx val="0"/>
          <c:order val="1"/>
          <c:tx>
            <c:v>Untere Grenze</c:v>
          </c:tx>
          <c:spPr>
            <a:ln w="19050">
              <a:solidFill>
                <a:schemeClr val="tx2">
                  <a:lumMod val="75000"/>
                </a:schemeClr>
              </a:solidFill>
            </a:ln>
          </c:spPr>
          <c:marker>
            <c:symbol val="none"/>
          </c:marker>
          <c:xVal>
            <c:numRef>
              <c:f>'Berechnung K1'!$T$30:$T$52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xVal>
          <c:yVal>
            <c:numRef>
              <c:f>'Berechnung K1'!$U$30:$U$52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2-3943-4751-AD7D-CB04034AAE0A}"/>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K1'!$AA$6</c:f>
              <c:strCache>
                <c:ptCount val="1"/>
                <c:pt idx="0">
                  <c:v>h(x)</c:v>
                </c:pt>
              </c:strCache>
            </c:strRef>
          </c:tx>
          <c:spPr>
            <a:ln w="28575">
              <a:noFill/>
            </a:ln>
          </c:spPr>
          <c:marker>
            <c:symbol val="none"/>
          </c:marker>
          <c:errBars>
            <c:errDir val="x"/>
            <c:errBarType val="plus"/>
            <c:errValType val="cust"/>
            <c:noEndCap val="1"/>
            <c:plus>
              <c:numRef>
                <c:f>'Berechnung K1'!$V$7</c:f>
                <c:numCache>
                  <c:formatCode>General</c:formatCode>
                  <c:ptCount val="1"/>
                  <c:pt idx="0">
                    <c:v>0</c:v>
                  </c:pt>
                </c:numCache>
              </c:numRef>
            </c:plus>
            <c:minus>
              <c:numLit>
                <c:formatCode>General</c:formatCode>
                <c:ptCount val="1"/>
                <c:pt idx="0">
                  <c:v>1</c:v>
                </c:pt>
              </c:numLit>
            </c:minus>
            <c:spPr>
              <a:ln w="12700">
                <a:solidFill>
                  <a:srgbClr val="0000FF"/>
                </a:solidFill>
                <a:prstDash val="solid"/>
              </a:ln>
            </c:spPr>
          </c:errBars>
          <c:errBars>
            <c:errDir val="y"/>
            <c:errBarType val="minus"/>
            <c:errValType val="cust"/>
            <c:noEndCap val="1"/>
            <c:minus>
              <c:numRef>
                <c:f>'Berechnung K1'!$AA$7:$AA$26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K1'!$S$7:$S$26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K1'!$AA$7:$AA$26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3-3943-4751-AD7D-CB04034AAE0A}"/>
            </c:ext>
          </c:extLst>
        </c:ser>
        <c:ser>
          <c:idx val="2"/>
          <c:order val="3"/>
          <c:tx>
            <c:v>Oben</c:v>
          </c:tx>
          <c:spPr>
            <a:ln w="28575">
              <a:noFill/>
            </a:ln>
          </c:spPr>
          <c:marker>
            <c:symbol val="none"/>
          </c:marker>
          <c:errBars>
            <c:errDir val="y"/>
            <c:errBarType val="minus"/>
            <c:errValType val="cust"/>
            <c:noEndCap val="1"/>
            <c:minus>
              <c:numRef>
                <c:f>'Berechnung K1'!$AA$7:$AA$26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K1'!$T$7:$T$26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K1'!$AA$7:$AA$26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4-3943-4751-AD7D-CB04034AAE0A}"/>
            </c:ext>
          </c:extLst>
        </c:ser>
        <c:ser>
          <c:idx val="3"/>
          <c:order val="4"/>
          <c:tx>
            <c:strRef>
              <c:f>'Berechnung K1'!$W$30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K1'!$Y$30</c:f>
                <c:numCache>
                  <c:formatCode>General</c:formatCode>
                  <c:ptCount val="1"/>
                  <c:pt idx="0">
                    <c:v>0</c:v>
                  </c:pt>
                </c:numCache>
              </c:numRef>
            </c:minus>
            <c:spPr>
              <a:ln w="12700">
                <a:solidFill>
                  <a:srgbClr val="FF0000"/>
                </a:solidFill>
                <a:prstDash val="solid"/>
              </a:ln>
            </c:spPr>
          </c:errBars>
          <c:xVal>
            <c:numRef>
              <c:f>'Berechnung K1'!$X$30</c:f>
              <c:numCache>
                <c:formatCode>#,##0.00_ ;\-#,##0.00\ </c:formatCode>
                <c:ptCount val="1"/>
                <c:pt idx="0">
                  <c:v>0</c:v>
                </c:pt>
              </c:numCache>
            </c:numRef>
          </c:xVal>
          <c:yVal>
            <c:numRef>
              <c:f>'Berechnung K1'!$Y$30</c:f>
              <c:numCache>
                <c:formatCode>0.00</c:formatCode>
                <c:ptCount val="1"/>
                <c:pt idx="0">
                  <c:v>0</c:v>
                </c:pt>
              </c:numCache>
            </c:numRef>
          </c:yVal>
          <c:smooth val="0"/>
          <c:extLst>
            <c:ext xmlns:c16="http://schemas.microsoft.com/office/drawing/2014/chart" uri="{C3380CC4-5D6E-409C-BE32-E72D297353CC}">
              <c16:uniqueId val="{00000005-3943-4751-AD7D-CB04034AAE0A}"/>
            </c:ext>
          </c:extLst>
        </c:ser>
        <c:ser>
          <c:idx val="4"/>
          <c:order val="5"/>
          <c:tx>
            <c:strRef>
              <c:f>'Berechnung K1'!$W$31</c:f>
              <c:strCache>
                <c:ptCount val="1"/>
                <c:pt idx="0">
                  <c:v> UGW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K1'!$Y$31</c:f>
                <c:numCache>
                  <c:formatCode>General</c:formatCode>
                  <c:ptCount val="1"/>
                  <c:pt idx="0">
                    <c:v>0</c:v>
                  </c:pt>
                </c:numCache>
              </c:numRef>
            </c:minus>
            <c:spPr>
              <a:ln w="12700">
                <a:solidFill>
                  <a:srgbClr val="FF0000"/>
                </a:solidFill>
                <a:prstDash val="lgDash"/>
              </a:ln>
            </c:spPr>
          </c:errBars>
          <c:xVal>
            <c:numRef>
              <c:f>'Berechnung K1'!$X$31</c:f>
              <c:numCache>
                <c:formatCode>#,##0.00_ ;\-#,##0.00\ </c:formatCode>
                <c:ptCount val="1"/>
                <c:pt idx="0">
                  <c:v>0</c:v>
                </c:pt>
              </c:numCache>
            </c:numRef>
          </c:xVal>
          <c:yVal>
            <c:numRef>
              <c:f>'Berechnung K1'!$Y$31</c:f>
              <c:numCache>
                <c:formatCode>0.00</c:formatCode>
                <c:ptCount val="1"/>
                <c:pt idx="0">
                  <c:v>0</c:v>
                </c:pt>
              </c:numCache>
            </c:numRef>
          </c:yVal>
          <c:smooth val="0"/>
          <c:extLst>
            <c:ext xmlns:c16="http://schemas.microsoft.com/office/drawing/2014/chart" uri="{C3380CC4-5D6E-409C-BE32-E72D297353CC}">
              <c16:uniqueId val="{00000007-3943-4751-AD7D-CB04034AAE0A}"/>
            </c:ext>
          </c:extLst>
        </c:ser>
        <c:ser>
          <c:idx val="5"/>
          <c:order val="6"/>
          <c:tx>
            <c:strRef>
              <c:f>'Berechnung K1'!$W$32</c:f>
              <c:strCache>
                <c:ptCount val="1"/>
                <c:pt idx="0">
                  <c:v> + 3 Sigma </c:v>
                </c:pt>
              </c:strCache>
            </c:strRef>
          </c:tx>
          <c:spPr>
            <a:ln w="28575">
              <a:noFill/>
            </a:ln>
          </c:spPr>
          <c:marker>
            <c:symbol val="none"/>
          </c:marker>
          <c:dLbls>
            <c:dLbl>
              <c:idx val="0"/>
              <c:layout>
                <c:manualLayout>
                  <c:x val="-3.1390755535211749E-2"/>
                  <c:y val="-2.53171420192361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8A7-4F4A-84B2-08A3E0D68480}"/>
                </c:ext>
              </c:extLst>
            </c:dLbl>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K1'!$Y$32</c:f>
                <c:numCache>
                  <c:formatCode>General</c:formatCode>
                  <c:ptCount val="1"/>
                  <c:pt idx="0">
                    <c:v>0</c:v>
                  </c:pt>
                </c:numCache>
              </c:numRef>
            </c:minus>
            <c:spPr>
              <a:ln w="12700">
                <a:solidFill>
                  <a:srgbClr val="3366FF"/>
                </a:solidFill>
                <a:prstDash val="sysDash"/>
              </a:ln>
            </c:spPr>
          </c:errBars>
          <c:xVal>
            <c:numRef>
              <c:f>'Berechnung K1'!$X$32</c:f>
              <c:numCache>
                <c:formatCode>#,##0.00_ ;\-#,##0.00\ </c:formatCode>
                <c:ptCount val="1"/>
                <c:pt idx="0">
                  <c:v>0</c:v>
                </c:pt>
              </c:numCache>
            </c:numRef>
          </c:xVal>
          <c:yVal>
            <c:numRef>
              <c:f>'Berechnung K1'!$Y$32</c:f>
              <c:numCache>
                <c:formatCode>0.00</c:formatCode>
                <c:ptCount val="1"/>
                <c:pt idx="0">
                  <c:v>0</c:v>
                </c:pt>
              </c:numCache>
            </c:numRef>
          </c:yVal>
          <c:smooth val="0"/>
          <c:extLst>
            <c:ext xmlns:c16="http://schemas.microsoft.com/office/drawing/2014/chart" uri="{C3380CC4-5D6E-409C-BE32-E72D297353CC}">
              <c16:uniqueId val="{00000008-3943-4751-AD7D-CB04034AAE0A}"/>
            </c:ext>
          </c:extLst>
        </c:ser>
        <c:ser>
          <c:idx val="6"/>
          <c:order val="7"/>
          <c:tx>
            <c:strRef>
              <c:f>'Berechnung K1'!$W$33</c:f>
              <c:strCache>
                <c:ptCount val="1"/>
                <c:pt idx="0">
                  <c:v> - 3 Sigma </c:v>
                </c:pt>
              </c:strCache>
            </c:strRef>
          </c:tx>
          <c:spPr>
            <a:ln w="28575">
              <a:noFill/>
            </a:ln>
          </c:spPr>
          <c:marker>
            <c:symbol val="none"/>
          </c:marker>
          <c:dLbls>
            <c:dLbl>
              <c:idx val="0"/>
              <c:layout>
                <c:manualLayout>
                  <c:x val="-0.13950025648676304"/>
                  <c:y val="-2.412358965992794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08A7-4F4A-84B2-08A3E0D68480}"/>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K1'!$Y$33</c:f>
                <c:numCache>
                  <c:formatCode>General</c:formatCode>
                  <c:ptCount val="1"/>
                  <c:pt idx="0">
                    <c:v>0</c:v>
                  </c:pt>
                </c:numCache>
              </c:numRef>
            </c:minus>
            <c:spPr>
              <a:ln w="12700">
                <a:solidFill>
                  <a:srgbClr val="3366FF"/>
                </a:solidFill>
                <a:prstDash val="sysDash"/>
              </a:ln>
            </c:spPr>
          </c:errBars>
          <c:xVal>
            <c:numRef>
              <c:f>'Berechnung K1'!$X$33</c:f>
              <c:numCache>
                <c:formatCode>#,##0.00_ ;\-#,##0.00\ </c:formatCode>
                <c:ptCount val="1"/>
                <c:pt idx="0">
                  <c:v>0</c:v>
                </c:pt>
              </c:numCache>
            </c:numRef>
          </c:xVal>
          <c:yVal>
            <c:numRef>
              <c:f>'Berechnung K1'!$Y$33</c:f>
              <c:numCache>
                <c:formatCode>0.00</c:formatCode>
                <c:ptCount val="1"/>
                <c:pt idx="0">
                  <c:v>0</c:v>
                </c:pt>
              </c:numCache>
            </c:numRef>
          </c:yVal>
          <c:smooth val="0"/>
          <c:extLst>
            <c:ext xmlns:c16="http://schemas.microsoft.com/office/drawing/2014/chart" uri="{C3380CC4-5D6E-409C-BE32-E72D297353CC}">
              <c16:uniqueId val="{00000009-3943-4751-AD7D-CB04034AAE0A}"/>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Hilfstabelle!$A$5</c:f>
              <c:strCache>
                <c:ptCount val="1"/>
                <c:pt idx="0">
                  <c:v> [g] </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K1'!$R$1:$AA$1</c:f>
          <c:strCache>
            <c:ptCount val="10"/>
            <c:pt idx="0">
              <c:v> Histogramm Harz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K1'!$W$34</c:f>
              <c:strCache>
                <c:ptCount val="1"/>
                <c:pt idx="0">
                  <c:v> Mittelwert </c:v>
                </c:pt>
              </c:strCache>
            </c:strRef>
          </c:tx>
          <c:spPr>
            <a:ln w="28575">
              <a:noFill/>
            </a:ln>
          </c:spPr>
          <c:marker>
            <c:symbol val="none"/>
          </c:marker>
          <c:dLbls>
            <c:dLbl>
              <c:idx val="0"/>
              <c:layout>
                <c:manualLayout>
                  <c:x val="-8.0126206978664363E-2"/>
                  <c:y val="-6.6718050508757953E-2"/>
                </c:manualLayout>
              </c:layout>
              <c:tx>
                <c:rich>
                  <a:bodyPr/>
                  <a:lstStyle/>
                  <a:p>
                    <a:pPr>
                      <a:defRPr sz="500" b="1" i="0" u="none" strike="noStrike" baseline="0">
                        <a:solidFill>
                          <a:srgbClr val="000000"/>
                        </a:solidFill>
                        <a:latin typeface="Calibri"/>
                        <a:ea typeface="Calibri"/>
                        <a:cs typeface="Calibri"/>
                      </a:defRPr>
                    </a:pPr>
                    <a:r>
                      <a:rPr lang="en-US" sz="500"/>
                      <a:t>Mittelwert</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871-406A-8600-5C2723CBFD80}"/>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K1'!$Y$34</c:f>
                <c:numCache>
                  <c:formatCode>General</c:formatCode>
                  <c:ptCount val="1"/>
                  <c:pt idx="0">
                    <c:v>0</c:v>
                  </c:pt>
                </c:numCache>
              </c:numRef>
            </c:minus>
            <c:spPr>
              <a:ln w="25400">
                <a:solidFill>
                  <a:srgbClr val="339966"/>
                </a:solidFill>
                <a:prstDash val="solid"/>
              </a:ln>
            </c:spPr>
          </c:errBars>
          <c:xVal>
            <c:numRef>
              <c:f>'Berechnung K1'!$X$34</c:f>
              <c:numCache>
                <c:formatCode>#,##0.00_ ;\-#,##0.00\ </c:formatCode>
                <c:ptCount val="1"/>
                <c:pt idx="0">
                  <c:v>0</c:v>
                </c:pt>
              </c:numCache>
            </c:numRef>
          </c:xVal>
          <c:yVal>
            <c:numRef>
              <c:f>'Berechnung K1'!$Y$34</c:f>
              <c:numCache>
                <c:formatCode>0.00</c:formatCode>
                <c:ptCount val="1"/>
                <c:pt idx="0">
                  <c:v>0</c:v>
                </c:pt>
              </c:numCache>
            </c:numRef>
          </c:yVal>
          <c:smooth val="0"/>
          <c:extLst>
            <c:ext xmlns:c16="http://schemas.microsoft.com/office/drawing/2014/chart" uri="{C3380CC4-5D6E-409C-BE32-E72D297353CC}">
              <c16:uniqueId val="{00000001-2871-406A-8600-5C2723CBFD80}"/>
            </c:ext>
          </c:extLst>
        </c:ser>
        <c:ser>
          <c:idx val="0"/>
          <c:order val="1"/>
          <c:tx>
            <c:v>Untere Grenze</c:v>
          </c:tx>
          <c:spPr>
            <a:ln w="19050">
              <a:solidFill>
                <a:schemeClr val="tx2">
                  <a:lumMod val="75000"/>
                </a:schemeClr>
              </a:solidFill>
            </a:ln>
          </c:spPr>
          <c:marker>
            <c:symbol val="none"/>
          </c:marker>
          <c:xVal>
            <c:numRef>
              <c:f>'Berechnung K1'!$T$30:$T$52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xVal>
          <c:yVal>
            <c:numRef>
              <c:f>'Berechnung K1'!$U$30:$U$52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2-2871-406A-8600-5C2723CBFD80}"/>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K1'!$AA$6</c:f>
              <c:strCache>
                <c:ptCount val="1"/>
                <c:pt idx="0">
                  <c:v>h(x)</c:v>
                </c:pt>
              </c:strCache>
            </c:strRef>
          </c:tx>
          <c:spPr>
            <a:ln w="28575">
              <a:noFill/>
            </a:ln>
          </c:spPr>
          <c:marker>
            <c:symbol val="none"/>
          </c:marker>
          <c:errBars>
            <c:errDir val="x"/>
            <c:errBarType val="plus"/>
            <c:errValType val="cust"/>
            <c:noEndCap val="1"/>
            <c:plus>
              <c:numRef>
                <c:f>'Berechnung K1'!$V$7</c:f>
                <c:numCache>
                  <c:formatCode>General</c:formatCode>
                  <c:ptCount val="1"/>
                  <c:pt idx="0">
                    <c:v>0</c:v>
                  </c:pt>
                </c:numCache>
              </c:numRef>
            </c:plus>
            <c:minus>
              <c:numLit>
                <c:formatCode>General</c:formatCode>
                <c:ptCount val="1"/>
                <c:pt idx="0">
                  <c:v>1</c:v>
                </c:pt>
              </c:numLit>
            </c:minus>
            <c:spPr>
              <a:ln w="12700">
                <a:solidFill>
                  <a:srgbClr val="0000FF"/>
                </a:solidFill>
                <a:prstDash val="solid"/>
              </a:ln>
            </c:spPr>
          </c:errBars>
          <c:errBars>
            <c:errDir val="y"/>
            <c:errBarType val="minus"/>
            <c:errValType val="cust"/>
            <c:noEndCap val="1"/>
            <c:minus>
              <c:numRef>
                <c:f>'Berechnung K1'!$AA$7:$AA$26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K1'!$S$7:$S$26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K1'!$AA$7:$AA$26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3-2871-406A-8600-5C2723CBFD80}"/>
            </c:ext>
          </c:extLst>
        </c:ser>
        <c:ser>
          <c:idx val="2"/>
          <c:order val="3"/>
          <c:tx>
            <c:v>Oben</c:v>
          </c:tx>
          <c:spPr>
            <a:ln w="28575">
              <a:noFill/>
            </a:ln>
          </c:spPr>
          <c:marker>
            <c:symbol val="none"/>
          </c:marker>
          <c:errBars>
            <c:errDir val="y"/>
            <c:errBarType val="minus"/>
            <c:errValType val="cust"/>
            <c:noEndCap val="1"/>
            <c:minus>
              <c:numRef>
                <c:f>'Berechnung K1'!$AA$7:$AA$26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K1'!$T$7:$T$26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K1'!$AA$7:$AA$26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4-2871-406A-8600-5C2723CBFD80}"/>
            </c:ext>
          </c:extLst>
        </c:ser>
        <c:ser>
          <c:idx val="3"/>
          <c:order val="4"/>
          <c:tx>
            <c:strRef>
              <c:f>'Berechnung K1'!$W$30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K1'!$Y$30</c:f>
                <c:numCache>
                  <c:formatCode>General</c:formatCode>
                  <c:ptCount val="1"/>
                  <c:pt idx="0">
                    <c:v>0</c:v>
                  </c:pt>
                </c:numCache>
              </c:numRef>
            </c:minus>
            <c:spPr>
              <a:ln w="12700">
                <a:solidFill>
                  <a:srgbClr val="FF0000"/>
                </a:solidFill>
                <a:prstDash val="solid"/>
              </a:ln>
            </c:spPr>
          </c:errBars>
          <c:xVal>
            <c:numRef>
              <c:f>'Berechnung K1'!$X$30</c:f>
              <c:numCache>
                <c:formatCode>#,##0.00_ ;\-#,##0.00\ </c:formatCode>
                <c:ptCount val="1"/>
                <c:pt idx="0">
                  <c:v>0</c:v>
                </c:pt>
              </c:numCache>
            </c:numRef>
          </c:xVal>
          <c:yVal>
            <c:numRef>
              <c:f>'Berechnung K1'!$Y$30</c:f>
              <c:numCache>
                <c:formatCode>0.00</c:formatCode>
                <c:ptCount val="1"/>
                <c:pt idx="0">
                  <c:v>0</c:v>
                </c:pt>
              </c:numCache>
            </c:numRef>
          </c:yVal>
          <c:smooth val="0"/>
          <c:extLst>
            <c:ext xmlns:c16="http://schemas.microsoft.com/office/drawing/2014/chart" uri="{C3380CC4-5D6E-409C-BE32-E72D297353CC}">
              <c16:uniqueId val="{00000005-2871-406A-8600-5C2723CBFD80}"/>
            </c:ext>
          </c:extLst>
        </c:ser>
        <c:ser>
          <c:idx val="4"/>
          <c:order val="5"/>
          <c:tx>
            <c:strRef>
              <c:f>'Berechnung K1'!$W$31</c:f>
              <c:strCache>
                <c:ptCount val="1"/>
                <c:pt idx="0">
                  <c:v> UGW </c:v>
                </c:pt>
              </c:strCache>
            </c:strRef>
          </c:tx>
          <c:spPr>
            <a:ln w="28575">
              <a:noFill/>
            </a:ln>
          </c:spPr>
          <c:marker>
            <c:symbol val="none"/>
          </c:marker>
          <c:dLbls>
            <c:dLbl>
              <c:idx val="0"/>
              <c:layout>
                <c:manualLayout>
                  <c:x val="-3.804559323540712E-2"/>
                  <c:y val="-0.14074283402873591"/>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71-406A-8600-5C2723CBFD80}"/>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K1'!$Y$31</c:f>
                <c:numCache>
                  <c:formatCode>General</c:formatCode>
                  <c:ptCount val="1"/>
                  <c:pt idx="0">
                    <c:v>0</c:v>
                  </c:pt>
                </c:numCache>
              </c:numRef>
            </c:minus>
            <c:spPr>
              <a:ln w="12700">
                <a:solidFill>
                  <a:srgbClr val="FF0000"/>
                </a:solidFill>
                <a:prstDash val="lgDash"/>
              </a:ln>
            </c:spPr>
          </c:errBars>
          <c:xVal>
            <c:numRef>
              <c:f>'Berechnung K1'!$X$31</c:f>
              <c:numCache>
                <c:formatCode>#,##0.00_ ;\-#,##0.00\ </c:formatCode>
                <c:ptCount val="1"/>
                <c:pt idx="0">
                  <c:v>0</c:v>
                </c:pt>
              </c:numCache>
            </c:numRef>
          </c:xVal>
          <c:yVal>
            <c:numRef>
              <c:f>'Berechnung K1'!$Y$31</c:f>
              <c:numCache>
                <c:formatCode>0.00</c:formatCode>
                <c:ptCount val="1"/>
                <c:pt idx="0">
                  <c:v>0</c:v>
                </c:pt>
              </c:numCache>
            </c:numRef>
          </c:yVal>
          <c:smooth val="0"/>
          <c:extLst>
            <c:ext xmlns:c16="http://schemas.microsoft.com/office/drawing/2014/chart" uri="{C3380CC4-5D6E-409C-BE32-E72D297353CC}">
              <c16:uniqueId val="{00000006-2871-406A-8600-5C2723CBFD80}"/>
            </c:ext>
          </c:extLst>
        </c:ser>
        <c:ser>
          <c:idx val="5"/>
          <c:order val="6"/>
          <c:tx>
            <c:strRef>
              <c:f>'Berechnung K1'!$W$32</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K1'!$Y$32</c:f>
                <c:numCache>
                  <c:formatCode>General</c:formatCode>
                  <c:ptCount val="1"/>
                  <c:pt idx="0">
                    <c:v>0</c:v>
                  </c:pt>
                </c:numCache>
              </c:numRef>
            </c:minus>
            <c:spPr>
              <a:ln w="12700">
                <a:solidFill>
                  <a:srgbClr val="3366FF"/>
                </a:solidFill>
                <a:prstDash val="sysDash"/>
              </a:ln>
            </c:spPr>
          </c:errBars>
          <c:xVal>
            <c:numRef>
              <c:f>'Berechnung K1'!$X$32</c:f>
              <c:numCache>
                <c:formatCode>#,##0.00_ ;\-#,##0.00\ </c:formatCode>
                <c:ptCount val="1"/>
                <c:pt idx="0">
                  <c:v>0</c:v>
                </c:pt>
              </c:numCache>
            </c:numRef>
          </c:xVal>
          <c:yVal>
            <c:numRef>
              <c:f>'Berechnung K1'!$Y$32</c:f>
              <c:numCache>
                <c:formatCode>0.00</c:formatCode>
                <c:ptCount val="1"/>
                <c:pt idx="0">
                  <c:v>0</c:v>
                </c:pt>
              </c:numCache>
            </c:numRef>
          </c:yVal>
          <c:smooth val="0"/>
          <c:extLst>
            <c:ext xmlns:c16="http://schemas.microsoft.com/office/drawing/2014/chart" uri="{C3380CC4-5D6E-409C-BE32-E72D297353CC}">
              <c16:uniqueId val="{00000007-2871-406A-8600-5C2723CBFD80}"/>
            </c:ext>
          </c:extLst>
        </c:ser>
        <c:ser>
          <c:idx val="6"/>
          <c:order val="7"/>
          <c:tx>
            <c:strRef>
              <c:f>'Berechnung K1'!$W$33</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K1'!$Y$33</c:f>
                <c:numCache>
                  <c:formatCode>General</c:formatCode>
                  <c:ptCount val="1"/>
                  <c:pt idx="0">
                    <c:v>0</c:v>
                  </c:pt>
                </c:numCache>
              </c:numRef>
            </c:minus>
            <c:spPr>
              <a:ln w="12700">
                <a:solidFill>
                  <a:srgbClr val="3366FF"/>
                </a:solidFill>
                <a:prstDash val="sysDash"/>
              </a:ln>
            </c:spPr>
          </c:errBars>
          <c:xVal>
            <c:numRef>
              <c:f>'Berechnung K1'!$X$33</c:f>
              <c:numCache>
                <c:formatCode>#,##0.00_ ;\-#,##0.00\ </c:formatCode>
                <c:ptCount val="1"/>
                <c:pt idx="0">
                  <c:v>0</c:v>
                </c:pt>
              </c:numCache>
            </c:numRef>
          </c:xVal>
          <c:yVal>
            <c:numRef>
              <c:f>'Berechnung K1'!$Y$33</c:f>
              <c:numCache>
                <c:formatCode>0.00</c:formatCode>
                <c:ptCount val="1"/>
                <c:pt idx="0">
                  <c:v>0</c:v>
                </c:pt>
              </c:numCache>
            </c:numRef>
          </c:yVal>
          <c:smooth val="0"/>
          <c:extLst>
            <c:ext xmlns:c16="http://schemas.microsoft.com/office/drawing/2014/chart" uri="{C3380CC4-5D6E-409C-BE32-E72D297353CC}">
              <c16:uniqueId val="{00000008-2871-406A-8600-5C2723CBFD80}"/>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'[2]Eingabe und Diagramm'!$O$14</c:f>
              <c:strCache>
                <c:ptCount val="1"/>
                <c:pt idx="0">
                  <c:v>g</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K1'!$AU$1:$BA$1</c:f>
          <c:strCache>
            <c:ptCount val="7"/>
            <c:pt idx="0">
              <c:v> Wahrscheinlichkeitsnetz Harz </c:v>
            </c:pt>
          </c:strCache>
        </c:strRef>
      </c:tx>
      <c:layout>
        <c:manualLayout>
          <c:xMode val="edge"/>
          <c:yMode val="edge"/>
          <c:x val="0.1576310494988192"/>
          <c:y val="3.1629485072398107E-2"/>
        </c:manualLayout>
      </c:layout>
      <c:overlay val="0"/>
      <c:txPr>
        <a:bodyPr/>
        <a:lstStyle/>
        <a:p>
          <a:pPr>
            <a:defRPr sz="16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0336760762306259"/>
          <c:y val="0.15864497688430418"/>
          <c:w val="0.81453675551405758"/>
          <c:h val="0.72264258259438952"/>
        </c:manualLayout>
      </c:layout>
      <c:scatterChart>
        <c:scatterStyle val="lineMarker"/>
        <c:varyColors val="0"/>
        <c:ser>
          <c:idx val="0"/>
          <c:order val="0"/>
          <c:tx>
            <c:v>Versuch</c:v>
          </c:tx>
          <c:spPr>
            <a:ln w="28575">
              <a:noFill/>
            </a:ln>
          </c:spPr>
          <c:marker>
            <c:symbol val="none"/>
          </c:marker>
          <c:errBars>
            <c:errDir val="y"/>
            <c:errBarType val="minus"/>
            <c:errValType val="cust"/>
            <c:noEndCap val="0"/>
            <c:minus>
              <c:numRef>
                <c:f>[2]Berechnung!$AY$5</c:f>
                <c:numCache>
                  <c:formatCode>General</c:formatCode>
                  <c:ptCount val="1"/>
                  <c:pt idx="0">
                    <c:v>6</c:v>
                  </c:pt>
                </c:numCache>
              </c:numRef>
            </c:minus>
            <c:spPr>
              <a:ln w="12700">
                <a:solidFill>
                  <a:srgbClr val="666699"/>
                </a:solidFill>
                <a:prstDash val="sysDash"/>
              </a:ln>
            </c:spPr>
          </c:errBars>
          <c:xVal>
            <c:numRef>
              <c:f>'Berechnung K1'!$AW$4:$AW$15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'Berechnung K1'!$AX$4:$AX$15</c:f>
              <c:numCache>
                <c:formatCode>_-* #,##0.00\ _€_-;\-* #,##0.00\ _€_-;_-* "-"??\ _€_-;_-@_-</c:formatCode>
                <c:ptCount val="12"/>
                <c:pt idx="0">
                  <c:v>3</c:v>
                </c:pt>
                <c:pt idx="1">
                  <c:v>3</c:v>
                </c:pt>
                <c:pt idx="2">
                  <c:v>3</c:v>
                </c:pt>
                <c:pt idx="3">
                  <c:v>3</c:v>
                </c:pt>
                <c:pt idx="4">
                  <c:v>3</c:v>
                </c:pt>
                <c:pt idx="5">
                  <c:v>3</c:v>
                </c:pt>
                <c:pt idx="6">
                  <c:v>3</c:v>
                </c:pt>
                <c:pt idx="7">
                  <c:v>3</c:v>
                </c:pt>
                <c:pt idx="8">
                  <c:v>3</c:v>
                </c:pt>
                <c:pt idx="9">
                  <c:v>3</c:v>
                </c:pt>
                <c:pt idx="10">
                  <c:v>3</c:v>
                </c:pt>
                <c:pt idx="11">
                  <c:v>3</c:v>
                </c:pt>
              </c:numCache>
            </c:numRef>
          </c:yVal>
          <c:smooth val="0"/>
          <c:extLst>
            <c:ext xmlns:c16="http://schemas.microsoft.com/office/drawing/2014/chart" uri="{C3380CC4-5D6E-409C-BE32-E72D297353CC}">
              <c16:uniqueId val="{00000000-1C3B-432B-A3C0-6FAFF5233196}"/>
            </c:ext>
          </c:extLst>
        </c:ser>
        <c:ser>
          <c:idx val="1"/>
          <c:order val="1"/>
          <c:tx>
            <c:v>Ausgleichskurve</c:v>
          </c:tx>
          <c:spPr>
            <a:ln w="28575">
              <a:noFill/>
            </a:ln>
          </c:spPr>
          <c:marker>
            <c:symbol val="none"/>
          </c:marker>
          <c:trendline>
            <c:spPr>
              <a:ln w="28575">
                <a:solidFill>
                  <a:srgbClr val="FF0000"/>
                </a:solidFill>
              </a:ln>
            </c:spPr>
            <c:trendlineType val="linear"/>
            <c:dispRSqr val="0"/>
            <c:dispEq val="0"/>
          </c:trendline>
          <c:xVal>
            <c:numRef>
              <c:f>'Berechnung K1'!$BL$4:$BL$6</c:f>
              <c:numCache>
                <c:formatCode>0.0000</c:formatCode>
                <c:ptCount val="3"/>
                <c:pt idx="0">
                  <c:v>0</c:v>
                </c:pt>
                <c:pt idx="1">
                  <c:v>0</c:v>
                </c:pt>
                <c:pt idx="2">
                  <c:v>0</c:v>
                </c:pt>
              </c:numCache>
            </c:numRef>
          </c:xVal>
          <c:yVal>
            <c:numRef>
              <c:f>'Berechnung K1'!$BM$4:$BM$6</c:f>
              <c:numCache>
                <c:formatCode>_-* #,##0.00\ _€_-;\-* #,##0.00\ _€_-;_-* "-"??\ _€_-;_-@_-</c:formatCode>
                <c:ptCount val="3"/>
                <c:pt idx="0">
                  <c:v>3</c:v>
                </c:pt>
                <c:pt idx="1">
                  <c:v>0</c:v>
                </c:pt>
                <c:pt idx="2">
                  <c:v>-3</c:v>
                </c:pt>
              </c:numCache>
            </c:numRef>
          </c:yVal>
          <c:smooth val="0"/>
          <c:extLst>
            <c:ext xmlns:c16="http://schemas.microsoft.com/office/drawing/2014/chart" uri="{C3380CC4-5D6E-409C-BE32-E72D297353CC}">
              <c16:uniqueId val="{00000001-1C3B-432B-A3C0-6FAFF5233196}"/>
            </c:ext>
          </c:extLst>
        </c:ser>
        <c:ser>
          <c:idx val="2"/>
          <c:order val="2"/>
          <c:tx>
            <c:v>Wert</c:v>
          </c:tx>
          <c:spPr>
            <a:ln w="28575">
              <a:noFill/>
            </a:ln>
          </c:spPr>
          <c:marker>
            <c:symbol val="circle"/>
            <c:size val="4"/>
            <c:spPr>
              <a:solidFill>
                <a:schemeClr val="accent1"/>
              </a:solidFill>
              <a:ln>
                <a:noFill/>
              </a:ln>
            </c:spPr>
          </c:marker>
          <c:xVal>
            <c:numRef>
              <c:f>'Berechnung K1'!$BD$4:$BD$53</c:f>
              <c:numCache>
                <c:formatCode>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xVal>
          <c:yVal>
            <c:numRef>
              <c:f>'Berechnung K1'!$BJ$4:$BJ$53</c:f>
              <c:numCache>
                <c:formatCode>0.0000</c:formatCode>
                <c:ptCount val="5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numCache>
            </c:numRef>
          </c:yVal>
          <c:smooth val="0"/>
          <c:extLst>
            <c:ext xmlns:c16="http://schemas.microsoft.com/office/drawing/2014/chart" uri="{C3380CC4-5D6E-409C-BE32-E72D297353CC}">
              <c16:uniqueId val="{00000002-1C3B-432B-A3C0-6FAFF5233196}"/>
            </c:ext>
          </c:extLst>
        </c:ser>
        <c:ser>
          <c:idx val="3"/>
          <c:order val="3"/>
          <c:tx>
            <c:strRef>
              <c:f>'Berechnung K1'!$E$9</c:f>
              <c:strCache>
                <c:ptCount val="1"/>
                <c:pt idx="0">
                  <c:v> OGW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olid"/>
              </a:ln>
            </c:spPr>
          </c:errBars>
          <c:xVal>
            <c:numRef>
              <c:f>'Berechnung K1'!$F$9</c:f>
              <c:numCache>
                <c:formatCode>#,##0.00_ ;\-#,##0.00\ </c:formatCode>
                <c:ptCount val="1"/>
                <c:pt idx="0">
                  <c:v>0</c:v>
                </c:pt>
              </c:numCache>
            </c:numRef>
          </c:xVal>
          <c:yVal>
            <c:numLit>
              <c:formatCode>General</c:formatCode>
              <c:ptCount val="1"/>
              <c:pt idx="0">
                <c:v>6</c:v>
              </c:pt>
            </c:numLit>
          </c:yVal>
          <c:smooth val="0"/>
          <c:extLst>
            <c:ext xmlns:c16="http://schemas.microsoft.com/office/drawing/2014/chart" uri="{C3380CC4-5D6E-409C-BE32-E72D297353CC}">
              <c16:uniqueId val="{00000003-1C3B-432B-A3C0-6FAFF5233196}"/>
            </c:ext>
          </c:extLst>
        </c:ser>
        <c:ser>
          <c:idx val="4"/>
          <c:order val="4"/>
          <c:tx>
            <c:strRef>
              <c:f>'Berechnung K1'!$E$8</c:f>
              <c:strCache>
                <c:ptCount val="1"/>
                <c:pt idx="0">
                  <c:v> UGW </c:v>
                </c:pt>
              </c:strCache>
            </c:strRef>
          </c:tx>
          <c:spPr>
            <a:ln w="28575">
              <a:noFill/>
            </a:ln>
          </c:spPr>
          <c:marker>
            <c:symbol val="none"/>
          </c:marker>
          <c:errBars>
            <c:errDir val="y"/>
            <c:errBarType val="minus"/>
            <c:errValType val="cust"/>
            <c:noEndCap val="1"/>
            <c:minus>
              <c:numLit>
                <c:formatCode>General</c:formatCode>
                <c:ptCount val="1"/>
                <c:pt idx="0">
                  <c:v>12</c:v>
                </c:pt>
              </c:numLit>
            </c:minus>
            <c:spPr>
              <a:ln w="25400">
                <a:solidFill>
                  <a:srgbClr val="FF0000"/>
                </a:solidFill>
                <a:prstDash val="sysDash"/>
              </a:ln>
            </c:spPr>
          </c:errBars>
          <c:xVal>
            <c:numRef>
              <c:f>'Berechnung K1'!$F$8</c:f>
              <c:numCache>
                <c:formatCode>#,##0.00_ ;\-#,##0.00\ </c:formatCode>
                <c:ptCount val="1"/>
                <c:pt idx="0">
                  <c:v>0</c:v>
                </c:pt>
              </c:numCache>
            </c:numRef>
          </c:xVal>
          <c:yVal>
            <c:numLit>
              <c:formatCode>General</c:formatCode>
              <c:ptCount val="1"/>
              <c:pt idx="0">
                <c:v>6</c:v>
              </c:pt>
            </c:numLit>
          </c:yVal>
          <c:smooth val="0"/>
          <c:extLst>
            <c:ext xmlns:c16="http://schemas.microsoft.com/office/drawing/2014/chart" uri="{C3380CC4-5D6E-409C-BE32-E72D297353CC}">
              <c16:uniqueId val="{00000004-1C3B-432B-A3C0-6FAFF5233196}"/>
            </c:ext>
          </c:extLst>
        </c:ser>
        <c:dLbls>
          <c:showLegendKey val="0"/>
          <c:showVal val="0"/>
          <c:showCatName val="0"/>
          <c:showSerName val="0"/>
          <c:showPercent val="0"/>
          <c:showBubbleSize val="0"/>
        </c:dLbls>
        <c:axId val="417796608"/>
        <c:axId val="417797000"/>
      </c:scatterChart>
      <c:valAx>
        <c:axId val="417796608"/>
        <c:scaling>
          <c:orientation val="minMax"/>
        </c:scaling>
        <c:delete val="0"/>
        <c:axPos val="b"/>
        <c:title>
          <c:tx>
            <c:strRef>
              <c:f>'[2]Eingabe und Diagramm'!$O$14</c:f>
              <c:strCache>
                <c:ptCount val="1"/>
                <c:pt idx="0">
                  <c:v>g</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 sourceLinked="0"/>
        <c:majorTickMark val="in"/>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7000"/>
        <c:crossesAt val="-6"/>
        <c:crossBetween val="midCat"/>
      </c:valAx>
      <c:valAx>
        <c:axId val="417797000"/>
        <c:scaling>
          <c:orientation val="minMax"/>
          <c:max val="3"/>
          <c:min val="-3"/>
        </c:scaling>
        <c:delete val="0"/>
        <c:axPos val="l"/>
        <c:title>
          <c:tx>
            <c:rich>
              <a:bodyPr/>
              <a:lstStyle/>
              <a:p>
                <a:pPr>
                  <a:defRPr sz="1200" b="1" i="0" u="none" strike="noStrike" baseline="0">
                    <a:solidFill>
                      <a:srgbClr val="000000"/>
                    </a:solidFill>
                    <a:latin typeface="Calibri"/>
                    <a:ea typeface="Calibri"/>
                    <a:cs typeface="Calibri"/>
                  </a:defRPr>
                </a:pPr>
                <a:r>
                  <a:rPr lang="de-DE"/>
                  <a:t>u - Wert</a:t>
                </a:r>
              </a:p>
            </c:rich>
          </c:tx>
          <c:overlay val="0"/>
        </c:title>
        <c:numFmt formatCode="_-* #,##0.00\ _€_-;\-* #,##0.00\ _€_-;_-* &quot;-&quot;??\ _€_-;_-@_-" sourceLinked="1"/>
        <c:majorTickMark val="none"/>
        <c:minorTickMark val="none"/>
        <c:tickLblPos val="nextTo"/>
        <c:spPr>
          <a:ln>
            <a:solidFill>
              <a:schemeClr val="tx1"/>
            </a:solidFill>
          </a:ln>
        </c:spPr>
        <c:txPr>
          <a:bodyPr rot="0" vert="horz"/>
          <a:lstStyle/>
          <a:p>
            <a:pPr>
              <a:defRPr sz="1200" b="1" i="0" u="none" strike="noStrike" baseline="0">
                <a:solidFill>
                  <a:srgbClr val="000000"/>
                </a:solidFill>
                <a:latin typeface="Calibri"/>
                <a:ea typeface="Calibri"/>
                <a:cs typeface="Calibri"/>
              </a:defRPr>
            </a:pPr>
            <a:endParaRPr lang="de-DE"/>
          </a:p>
        </c:txPr>
        <c:crossAx val="417796608"/>
        <c:crosses val="autoZero"/>
        <c:crossBetween val="midCat"/>
        <c:majorUnit val="1"/>
      </c:valAx>
      <c:spPr>
        <a:ln w="25400">
          <a:solidFill>
            <a:schemeClr val="tx1"/>
          </a:solidFill>
        </a:ln>
      </c:spPr>
    </c:plotArea>
    <c:plotVisOnly val="1"/>
    <c:dispBlanksAs val="gap"/>
    <c:showDLblsOverMax val="0"/>
  </c:chart>
  <c:spPr>
    <a:ln w="15875">
      <a:solidFill>
        <a:schemeClr val="tx1"/>
      </a:solidFill>
    </a:ln>
  </c:spPr>
  <c:txPr>
    <a:bodyPr/>
    <a:lstStyle/>
    <a:p>
      <a:pPr>
        <a:defRPr sz="1000" b="0"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'Berechnung K2'!$R$1:$AA$1</c:f>
          <c:strCache>
            <c:ptCount val="10"/>
            <c:pt idx="0">
              <c:v> Histogramm Härter </c:v>
            </c:pt>
          </c:strCache>
        </c:strRef>
      </c:tx>
      <c:overlay val="1"/>
      <c:txPr>
        <a:bodyPr/>
        <a:lstStyle/>
        <a:p>
          <a:pPr>
            <a:defRPr sz="1200" b="1" i="0" u="none" strike="noStrike" baseline="0">
              <a:solidFill>
                <a:srgbClr val="000000"/>
              </a:solidFill>
              <a:latin typeface="Arial"/>
              <a:ea typeface="Arial"/>
              <a:cs typeface="Arial"/>
            </a:defRPr>
          </a:pPr>
          <a:endParaRPr lang="de-DE"/>
        </a:p>
      </c:txPr>
    </c:title>
    <c:autoTitleDeleted val="0"/>
    <c:plotArea>
      <c:layout>
        <c:manualLayout>
          <c:layoutTarget val="inner"/>
          <c:xMode val="edge"/>
          <c:yMode val="edge"/>
          <c:x val="0.13421854221494342"/>
          <c:y val="0.15019214734090855"/>
          <c:w val="0.78598184443261299"/>
          <c:h val="0.70984978809749166"/>
        </c:manualLayout>
      </c:layout>
      <c:scatterChart>
        <c:scatterStyle val="smoothMarker"/>
        <c:varyColors val="0"/>
        <c:ser>
          <c:idx val="16"/>
          <c:order val="0"/>
          <c:tx>
            <c:strRef>
              <c:f>'Berechnung K2'!$W$34</c:f>
              <c:strCache>
                <c:ptCount val="1"/>
                <c:pt idx="0">
                  <c:v> Mittelwert </c:v>
                </c:pt>
              </c:strCache>
            </c:strRef>
          </c:tx>
          <c:spPr>
            <a:ln w="28575">
              <a:noFill/>
            </a:ln>
          </c:spPr>
          <c:marker>
            <c:symbol val="none"/>
          </c:marker>
          <c:dLbls>
            <c:dLbl>
              <c:idx val="0"/>
              <c:layout>
                <c:manualLayout>
                  <c:x val="-8.0126206978664363E-2"/>
                  <c:y val="-6.6718050508757953E-2"/>
                </c:manualLayout>
              </c:layout>
              <c:tx>
                <c:rich>
                  <a:bodyPr/>
                  <a:lstStyle/>
                  <a:p>
                    <a:pPr>
                      <a:defRPr sz="500" b="1" i="0" u="none" strike="noStrike" baseline="0">
                        <a:solidFill>
                          <a:srgbClr val="000000"/>
                        </a:solidFill>
                        <a:latin typeface="Calibri"/>
                        <a:ea typeface="Calibri"/>
                        <a:cs typeface="Calibri"/>
                      </a:defRPr>
                    </a:pPr>
                    <a:r>
                      <a:rPr lang="en-US" sz="500"/>
                      <a:t>Mittelwert</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6B-4303-BF45-81CF9EE83F45}"/>
                </c:ext>
              </c:extLst>
            </c:dLbl>
            <c:spPr>
              <a:noFill/>
              <a:ln w="25400">
                <a:noFill/>
              </a:ln>
            </c:spPr>
            <c:txPr>
              <a:bodyPr wrap="square" lIns="38100" tIns="19050" rIns="38100" bIns="19050" anchor="ctr">
                <a:spAutoFit/>
              </a:bodyPr>
              <a:lstStyle/>
              <a:p>
                <a:pPr>
                  <a:defRPr sz="500" b="1" i="0" u="none" strike="noStrike" baseline="0">
                    <a:solidFill>
                      <a:srgbClr val="000000"/>
                    </a:solidFill>
                    <a:latin typeface="Calibri"/>
                    <a:ea typeface="Calibri"/>
                    <a:cs typeface="Calibri"/>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0"/>
            <c:minus>
              <c:numRef>
                <c:f>'Berechnung K2'!$Y$34</c:f>
                <c:numCache>
                  <c:formatCode>General</c:formatCode>
                  <c:ptCount val="1"/>
                  <c:pt idx="0">
                    <c:v>0</c:v>
                  </c:pt>
                </c:numCache>
              </c:numRef>
            </c:minus>
            <c:spPr>
              <a:ln w="25400">
                <a:solidFill>
                  <a:srgbClr val="339966"/>
                </a:solidFill>
                <a:prstDash val="solid"/>
              </a:ln>
            </c:spPr>
          </c:errBars>
          <c:xVal>
            <c:numRef>
              <c:f>'Berechnung K2'!$X$34</c:f>
            </c:numRef>
          </c:xVal>
          <c:yVal>
            <c:numRef>
              <c:f>'Berechnung K2'!$Y$34</c:f>
              <c:numCache>
                <c:formatCode>0.00</c:formatCode>
                <c:ptCount val="1"/>
                <c:pt idx="0">
                  <c:v>0</c:v>
                </c:pt>
              </c:numCache>
            </c:numRef>
          </c:yVal>
          <c:smooth val="0"/>
          <c:extLst>
            <c:ext xmlns:c16="http://schemas.microsoft.com/office/drawing/2014/chart" uri="{C3380CC4-5D6E-409C-BE32-E72D297353CC}">
              <c16:uniqueId val="{00000001-CC6B-4303-BF45-81CF9EE83F45}"/>
            </c:ext>
          </c:extLst>
        </c:ser>
        <c:ser>
          <c:idx val="0"/>
          <c:order val="1"/>
          <c:tx>
            <c:v>Untere Grenze</c:v>
          </c:tx>
          <c:spPr>
            <a:ln w="19050">
              <a:solidFill>
                <a:schemeClr val="tx2">
                  <a:lumMod val="75000"/>
                </a:schemeClr>
              </a:solidFill>
            </a:ln>
          </c:spPr>
          <c:marker>
            <c:symbol val="none"/>
          </c:marker>
          <c:xVal>
            <c:strRef>
              <c:f>'Berechnung K2'!$T$30:$T$52</c:f>
              <c:strCache>
                <c:ptCount val="23"/>
                <c:pt idx="0">
                  <c:v>#WERT!</c:v>
                </c:pt>
                <c:pt idx="1">
                  <c:v>#WERT!</c:v>
                </c:pt>
                <c:pt idx="2">
                  <c:v>#WERT!</c:v>
                </c:pt>
                <c:pt idx="3">
                  <c:v>#WERT!</c:v>
                </c:pt>
                <c:pt idx="4">
                  <c:v>#WERT!</c:v>
                </c:pt>
                <c:pt idx="5">
                  <c:v>#WERT!</c:v>
                </c:pt>
                <c:pt idx="6">
                  <c:v>#WERT!</c:v>
                </c:pt>
                <c:pt idx="7">
                  <c:v>#WERT!</c:v>
                </c:pt>
                <c:pt idx="8">
                  <c:v>#WERT!</c:v>
                </c:pt>
                <c:pt idx="9">
                  <c:v>#WERT!</c:v>
                </c:pt>
                <c:pt idx="10">
                  <c:v>#WERT!</c:v>
                </c:pt>
                <c:pt idx="12">
                  <c:v>#WERT!</c:v>
                </c:pt>
                <c:pt idx="13">
                  <c:v>#WERT!</c:v>
                </c:pt>
                <c:pt idx="14">
                  <c:v>#WERT!</c:v>
                </c:pt>
                <c:pt idx="15">
                  <c:v>#WERT!</c:v>
                </c:pt>
                <c:pt idx="16">
                  <c:v>#WERT!</c:v>
                </c:pt>
                <c:pt idx="17">
                  <c:v>#WERT!</c:v>
                </c:pt>
                <c:pt idx="18">
                  <c:v>#WERT!</c:v>
                </c:pt>
                <c:pt idx="19">
                  <c:v>#WERT!</c:v>
                </c:pt>
                <c:pt idx="20">
                  <c:v>#WERT!</c:v>
                </c:pt>
                <c:pt idx="21">
                  <c:v>#WERT!</c:v>
                </c:pt>
                <c:pt idx="22">
                  <c:v>#WERT!</c:v>
                </c:pt>
              </c:strCache>
            </c:strRef>
          </c:xVal>
          <c:yVal>
            <c:numRef>
              <c:f>'Berechnung K2'!$U$30:$U$52</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2-CC6B-4303-BF45-81CF9EE83F45}"/>
            </c:ext>
          </c:extLst>
        </c:ser>
        <c:dLbls>
          <c:showLegendKey val="0"/>
          <c:showVal val="0"/>
          <c:showCatName val="0"/>
          <c:showSerName val="0"/>
          <c:showPercent val="0"/>
          <c:showBubbleSize val="0"/>
        </c:dLbls>
        <c:axId val="417795432"/>
        <c:axId val="417795824"/>
      </c:scatterChart>
      <c:scatterChart>
        <c:scatterStyle val="lineMarker"/>
        <c:varyColors val="0"/>
        <c:ser>
          <c:idx val="1"/>
          <c:order val="2"/>
          <c:tx>
            <c:strRef>
              <c:f>'Berechnung K2'!$AA$6</c:f>
              <c:strCache>
                <c:ptCount val="1"/>
                <c:pt idx="0">
                  <c:v>h(x)</c:v>
                </c:pt>
              </c:strCache>
            </c:strRef>
          </c:tx>
          <c:spPr>
            <a:ln w="28575">
              <a:noFill/>
            </a:ln>
          </c:spPr>
          <c:marker>
            <c:symbol val="none"/>
          </c:marker>
          <c:errBars>
            <c:errDir val="x"/>
            <c:errBarType val="plus"/>
            <c:errValType val="cust"/>
            <c:noEndCap val="1"/>
            <c:plus>
              <c:numRef>
                <c:f>'Berechnung K2'!$V$7</c:f>
                <c:numCache>
                  <c:formatCode>General</c:formatCode>
                  <c:ptCount val="1"/>
                  <c:pt idx="0">
                    <c:v>0</c:v>
                  </c:pt>
                </c:numCache>
              </c:numRef>
            </c:plus>
            <c:minus>
              <c:numLit>
                <c:formatCode>General</c:formatCode>
                <c:ptCount val="1"/>
                <c:pt idx="0">
                  <c:v>1</c:v>
                </c:pt>
              </c:numLit>
            </c:minus>
            <c:spPr>
              <a:ln w="12700">
                <a:solidFill>
                  <a:srgbClr val="0000FF"/>
                </a:solidFill>
                <a:prstDash val="solid"/>
              </a:ln>
            </c:spPr>
          </c:errBars>
          <c:errBars>
            <c:errDir val="y"/>
            <c:errBarType val="minus"/>
            <c:errValType val="cust"/>
            <c:noEndCap val="1"/>
            <c:minus>
              <c:numRef>
                <c:f>'Berechnung K2'!$AA$7:$AA$26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strRef>
              <c:f>'Berechnung K2'!$S$7:$S$26</c:f>
              <c:strCache>
                <c:ptCount val="20"/>
                <c:pt idx="1">
                  <c:v>#WERT!</c:v>
                </c:pt>
                <c:pt idx="2">
                  <c:v>#WERT!</c:v>
                </c:pt>
                <c:pt idx="3">
                  <c:v>#WERT!</c:v>
                </c:pt>
                <c:pt idx="4">
                  <c:v>#WERT!</c:v>
                </c:pt>
                <c:pt idx="5">
                  <c:v>#WERT!</c:v>
                </c:pt>
                <c:pt idx="6">
                  <c:v>#WERT!</c:v>
                </c:pt>
                <c:pt idx="7">
                  <c:v>#WERT!</c:v>
                </c:pt>
                <c:pt idx="8">
                  <c:v>#WERT!</c:v>
                </c:pt>
                <c:pt idx="9">
                  <c:v>#WERT!</c:v>
                </c:pt>
                <c:pt idx="10">
                  <c:v>#WERT!</c:v>
                </c:pt>
                <c:pt idx="11">
                  <c:v>#WERT!</c:v>
                </c:pt>
                <c:pt idx="12">
                  <c:v>#WERT!</c:v>
                </c:pt>
                <c:pt idx="13">
                  <c:v>#WERT!</c:v>
                </c:pt>
                <c:pt idx="14">
                  <c:v>#WERT!</c:v>
                </c:pt>
                <c:pt idx="15">
                  <c:v>#WERT!</c:v>
                </c:pt>
                <c:pt idx="16">
                  <c:v>#WERT!</c:v>
                </c:pt>
                <c:pt idx="17">
                  <c:v>#WERT!</c:v>
                </c:pt>
                <c:pt idx="18">
                  <c:v>#WERT!</c:v>
                </c:pt>
                <c:pt idx="19">
                  <c:v>#WERT!</c:v>
                </c:pt>
              </c:strCache>
            </c:strRef>
          </c:xVal>
          <c:yVal>
            <c:numRef>
              <c:f>'Berechnung K2'!$AA$7:$AA$26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3-CC6B-4303-BF45-81CF9EE83F45}"/>
            </c:ext>
          </c:extLst>
        </c:ser>
        <c:ser>
          <c:idx val="2"/>
          <c:order val="3"/>
          <c:tx>
            <c:v>Oben</c:v>
          </c:tx>
          <c:spPr>
            <a:ln w="28575">
              <a:noFill/>
            </a:ln>
          </c:spPr>
          <c:marker>
            <c:symbol val="none"/>
          </c:marker>
          <c:errBars>
            <c:errDir val="y"/>
            <c:errBarType val="minus"/>
            <c:errValType val="cust"/>
            <c:noEndCap val="1"/>
            <c:minus>
              <c:numRef>
                <c:f>'Berechnung K2'!$AA$7:$AA$26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minus>
            <c:spPr>
              <a:ln w="12700">
                <a:solidFill>
                  <a:srgbClr val="0000FF"/>
                </a:solidFill>
                <a:prstDash val="solid"/>
              </a:ln>
            </c:spPr>
          </c:errBars>
          <c:xVal>
            <c:numRef>
              <c:f>'Berechnung K2'!$T$7:$T$26</c:f>
              <c:numCache>
                <c:formatCode>0.0000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xVal>
          <c:yVal>
            <c:numRef>
              <c:f>'Berechnung K2'!$AA$7:$AA$26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0"/>
          <c:extLst>
            <c:ext xmlns:c16="http://schemas.microsoft.com/office/drawing/2014/chart" uri="{C3380CC4-5D6E-409C-BE32-E72D297353CC}">
              <c16:uniqueId val="{00000004-CC6B-4303-BF45-81CF9EE83F45}"/>
            </c:ext>
          </c:extLst>
        </c:ser>
        <c:ser>
          <c:idx val="3"/>
          <c:order val="4"/>
          <c:tx>
            <c:strRef>
              <c:f>'Berechnung K2'!$W$30</c:f>
              <c:strCache>
                <c:ptCount val="1"/>
                <c:pt idx="0">
                  <c:v> OGW </c:v>
                </c:pt>
              </c:strCache>
            </c:strRef>
          </c:tx>
          <c:spPr>
            <a:ln w="28575">
              <a:noFill/>
            </a:ln>
          </c:spPr>
          <c:marker>
            <c:symbol val="none"/>
          </c:marker>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K2'!$Y$30</c:f>
                <c:numCache>
                  <c:formatCode>General</c:formatCode>
                  <c:ptCount val="1"/>
                  <c:pt idx="0">
                    <c:v>0</c:v>
                  </c:pt>
                </c:numCache>
              </c:numRef>
            </c:minus>
            <c:spPr>
              <a:ln w="12700">
                <a:solidFill>
                  <a:srgbClr val="FF0000"/>
                </a:solidFill>
                <a:prstDash val="solid"/>
              </a:ln>
            </c:spPr>
          </c:errBars>
          <c:xVal>
            <c:numRef>
              <c:f>'Berechnung K2'!$X$30</c:f>
            </c:numRef>
          </c:xVal>
          <c:yVal>
            <c:numRef>
              <c:f>'Berechnung K2'!$Y$30</c:f>
              <c:numCache>
                <c:formatCode>0.00</c:formatCode>
                <c:ptCount val="1"/>
                <c:pt idx="0">
                  <c:v>0</c:v>
                </c:pt>
              </c:numCache>
            </c:numRef>
          </c:yVal>
          <c:smooth val="0"/>
          <c:extLst>
            <c:ext xmlns:c16="http://schemas.microsoft.com/office/drawing/2014/chart" uri="{C3380CC4-5D6E-409C-BE32-E72D297353CC}">
              <c16:uniqueId val="{00000005-CC6B-4303-BF45-81CF9EE83F45}"/>
            </c:ext>
          </c:extLst>
        </c:ser>
        <c:ser>
          <c:idx val="4"/>
          <c:order val="5"/>
          <c:tx>
            <c:strRef>
              <c:f>'Berechnung K2'!$W$31</c:f>
              <c:strCache>
                <c:ptCount val="1"/>
                <c:pt idx="0">
                  <c:v> UGW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K2'!$Y$31</c:f>
                <c:numCache>
                  <c:formatCode>General</c:formatCode>
                  <c:ptCount val="1"/>
                  <c:pt idx="0">
                    <c:v>0</c:v>
                  </c:pt>
                </c:numCache>
              </c:numRef>
            </c:minus>
            <c:spPr>
              <a:ln w="12700">
                <a:solidFill>
                  <a:srgbClr val="FF0000"/>
                </a:solidFill>
                <a:prstDash val="lgDash"/>
              </a:ln>
            </c:spPr>
          </c:errBars>
          <c:xVal>
            <c:numRef>
              <c:f>'Berechnung K2'!$X$31</c:f>
            </c:numRef>
          </c:xVal>
          <c:yVal>
            <c:numRef>
              <c:f>'Berechnung K2'!$Y$31</c:f>
              <c:numCache>
                <c:formatCode>0.00</c:formatCode>
                <c:ptCount val="1"/>
                <c:pt idx="0">
                  <c:v>0</c:v>
                </c:pt>
              </c:numCache>
            </c:numRef>
          </c:yVal>
          <c:smooth val="0"/>
          <c:extLst>
            <c:ext xmlns:c16="http://schemas.microsoft.com/office/drawing/2014/chart" uri="{C3380CC4-5D6E-409C-BE32-E72D297353CC}">
              <c16:uniqueId val="{00000006-CC6B-4303-BF45-81CF9EE83F45}"/>
            </c:ext>
          </c:extLst>
        </c:ser>
        <c:ser>
          <c:idx val="5"/>
          <c:order val="6"/>
          <c:tx>
            <c:strRef>
              <c:f>'Berechnung K2'!$W$32</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7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K2'!$Y$32</c:f>
                <c:numCache>
                  <c:formatCode>General</c:formatCode>
                  <c:ptCount val="1"/>
                  <c:pt idx="0">
                    <c:v>0</c:v>
                  </c:pt>
                </c:numCache>
              </c:numRef>
            </c:minus>
            <c:spPr>
              <a:ln w="12700">
                <a:solidFill>
                  <a:srgbClr val="3366FF"/>
                </a:solidFill>
                <a:prstDash val="sysDash"/>
              </a:ln>
            </c:spPr>
          </c:errBars>
          <c:xVal>
            <c:numRef>
              <c:f>'Berechnung K2'!$X$32</c:f>
              <c:numCache>
                <c:formatCode>#,##0.00_ ;\-#,##0.00\ </c:formatCode>
                <c:ptCount val="1"/>
                <c:pt idx="0">
                  <c:v>0</c:v>
                </c:pt>
              </c:numCache>
            </c:numRef>
          </c:xVal>
          <c:yVal>
            <c:numRef>
              <c:f>'Berechnung K2'!$Y$32</c:f>
              <c:numCache>
                <c:formatCode>0.00</c:formatCode>
                <c:ptCount val="1"/>
                <c:pt idx="0">
                  <c:v>0</c:v>
                </c:pt>
              </c:numCache>
            </c:numRef>
          </c:yVal>
          <c:smooth val="0"/>
          <c:extLst>
            <c:ext xmlns:c16="http://schemas.microsoft.com/office/drawing/2014/chart" uri="{C3380CC4-5D6E-409C-BE32-E72D297353CC}">
              <c16:uniqueId val="{00000007-CC6B-4303-BF45-81CF9EE83F45}"/>
            </c:ext>
          </c:extLst>
        </c:ser>
        <c:ser>
          <c:idx val="6"/>
          <c:order val="7"/>
          <c:tx>
            <c:strRef>
              <c:f>'Berechnung K2'!$W$33</c:f>
              <c:strCache>
                <c:ptCount val="1"/>
                <c:pt idx="0">
                  <c:v> - 3 Sigma </c:v>
                </c:pt>
              </c:strCache>
            </c:strRef>
          </c:tx>
          <c:spPr>
            <a:ln w="28575">
              <a:noFill/>
            </a:ln>
          </c:spPr>
          <c:marker>
            <c:symbol val="none"/>
          </c:marker>
          <c:dLbls>
            <c:spPr>
              <a:noFill/>
              <a:ln w="25400">
                <a:noFill/>
              </a:ln>
            </c:spPr>
            <c:txPr>
              <a:bodyPr wrap="square" lIns="38100" tIns="19050" rIns="38100" bIns="19050" anchor="ctr">
                <a:spAutoFit/>
              </a:bodyPr>
              <a:lstStyle/>
              <a:p>
                <a:pPr>
                  <a:defRPr sz="800" b="1" i="0" u="none" strike="noStrike" baseline="0">
                    <a:solidFill>
                      <a:srgbClr val="000000"/>
                    </a:solidFill>
                    <a:latin typeface="Calibri"/>
                    <a:ea typeface="Calibri"/>
                    <a:cs typeface="Calibri"/>
                  </a:defRPr>
                </a:pPr>
                <a:endParaRPr lang="de-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minus"/>
            <c:errValType val="cust"/>
            <c:noEndCap val="1"/>
            <c:minus>
              <c:numRef>
                <c:f>'Berechnung K2'!$Y$33</c:f>
                <c:numCache>
                  <c:formatCode>General</c:formatCode>
                  <c:ptCount val="1"/>
                  <c:pt idx="0">
                    <c:v>0</c:v>
                  </c:pt>
                </c:numCache>
              </c:numRef>
            </c:minus>
            <c:spPr>
              <a:ln w="12700">
                <a:solidFill>
                  <a:srgbClr val="3366FF"/>
                </a:solidFill>
                <a:prstDash val="sysDash"/>
              </a:ln>
            </c:spPr>
          </c:errBars>
          <c:xVal>
            <c:numRef>
              <c:f>'Berechnung K2'!$X$33</c:f>
              <c:numCache>
                <c:formatCode>#,##0.00_ ;\-#,##0.00\ </c:formatCode>
                <c:ptCount val="1"/>
                <c:pt idx="0">
                  <c:v>0</c:v>
                </c:pt>
              </c:numCache>
            </c:numRef>
          </c:xVal>
          <c:yVal>
            <c:numRef>
              <c:f>'Berechnung K2'!$Y$33</c:f>
              <c:numCache>
                <c:formatCode>0.00</c:formatCode>
                <c:ptCount val="1"/>
                <c:pt idx="0">
                  <c:v>0</c:v>
                </c:pt>
              </c:numCache>
            </c:numRef>
          </c:yVal>
          <c:smooth val="0"/>
          <c:extLst>
            <c:ext xmlns:c16="http://schemas.microsoft.com/office/drawing/2014/chart" uri="{C3380CC4-5D6E-409C-BE32-E72D297353CC}">
              <c16:uniqueId val="{00000008-CC6B-4303-BF45-81CF9EE83F45}"/>
            </c:ext>
          </c:extLst>
        </c:ser>
        <c:dLbls>
          <c:showLegendKey val="0"/>
          <c:showVal val="0"/>
          <c:showCatName val="0"/>
          <c:showSerName val="0"/>
          <c:showPercent val="0"/>
          <c:showBubbleSize val="0"/>
        </c:dLbls>
        <c:axId val="417795432"/>
        <c:axId val="417795824"/>
      </c:scatterChart>
      <c:valAx>
        <c:axId val="417795432"/>
        <c:scaling>
          <c:orientation val="minMax"/>
        </c:scaling>
        <c:delete val="0"/>
        <c:axPos val="b"/>
        <c:title>
          <c:tx>
            <c:strRef>
              <c:f>'[2]Eingabe und Diagramm'!$O$14</c:f>
              <c:strCache>
                <c:ptCount val="1"/>
                <c:pt idx="0">
                  <c:v>g</c:v>
                </c:pt>
              </c:strCache>
            </c:strRef>
          </c:tx>
          <c:overlay val="0"/>
          <c:txPr>
            <a:bodyPr/>
            <a:lstStyle/>
            <a:p>
              <a:pPr>
                <a:defRPr sz="1200" b="1" i="0" u="none" strike="noStrike" baseline="0">
                  <a:solidFill>
                    <a:srgbClr val="000000"/>
                  </a:solidFill>
                  <a:latin typeface="Calibri"/>
                  <a:ea typeface="Calibri"/>
                  <a:cs typeface="Calibri"/>
                </a:defRPr>
              </a:pPr>
              <a:endParaRPr lang="de-DE"/>
            </a:p>
          </c:txPr>
        </c:title>
        <c:numFmt formatCode="#,##0.00_ ;\-#,##0.00\ " sourceLinked="1"/>
        <c:majorTickMark val="out"/>
        <c:minorTickMark val="none"/>
        <c:tickLblPos val="nextTo"/>
        <c:spPr>
          <a:ln>
            <a:solidFill>
              <a:schemeClr val="tx1"/>
            </a:solidFill>
          </a:ln>
        </c:spPr>
        <c:txPr>
          <a:bodyPr rot="0" vert="horz"/>
          <a:lstStyle/>
          <a:p>
            <a:pPr>
              <a:defRPr sz="900" b="1" i="0" u="none" strike="noStrike" baseline="0">
                <a:solidFill>
                  <a:srgbClr val="000000"/>
                </a:solidFill>
                <a:latin typeface="Calibri"/>
                <a:ea typeface="Calibri"/>
                <a:cs typeface="Calibri"/>
              </a:defRPr>
            </a:pPr>
            <a:endParaRPr lang="de-DE"/>
          </a:p>
        </c:txPr>
        <c:crossAx val="417795824"/>
        <c:crossesAt val="0"/>
        <c:crossBetween val="midCat"/>
      </c:valAx>
      <c:valAx>
        <c:axId val="417795824"/>
        <c:scaling>
          <c:orientation val="minMax"/>
          <c:min val="0"/>
        </c:scaling>
        <c:delete val="0"/>
        <c:axPos val="l"/>
        <c:numFmt formatCode="0.00" sourceLinked="1"/>
        <c:majorTickMark val="out"/>
        <c:minorTickMark val="none"/>
        <c:tickLblPos val="nextTo"/>
        <c:spPr>
          <a:ln>
            <a:solidFill>
              <a:schemeClr val="tx1"/>
            </a:solidFill>
          </a:ln>
        </c:spPr>
        <c:txPr>
          <a:bodyPr rot="0" vert="horz"/>
          <a:lstStyle/>
          <a:p>
            <a:pPr>
              <a:defRPr sz="600" b="1" i="0" u="none" strike="noStrike" baseline="0">
                <a:solidFill>
                  <a:srgbClr val="000000"/>
                </a:solidFill>
                <a:latin typeface="Calibri"/>
                <a:ea typeface="Calibri"/>
                <a:cs typeface="Calibri"/>
              </a:defRPr>
            </a:pPr>
            <a:endParaRPr lang="de-DE"/>
          </a:p>
        </c:txPr>
        <c:crossAx val="417795432"/>
        <c:crosses val="autoZero"/>
        <c:crossBetween val="midCat"/>
      </c:valAx>
      <c:spPr>
        <a:noFill/>
        <a:ln w="25400">
          <a:noFill/>
        </a:ln>
      </c:spPr>
    </c:plotArea>
    <c:plotVisOnly val="1"/>
    <c:dispBlanksAs val="gap"/>
    <c:showDLblsOverMax val="0"/>
  </c:chart>
  <c:spPr>
    <a:ln w="15875"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oddHeader>&amp;R&amp;I</c:oddHeader>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2" dropStyle="combo" dx="16" fmlaLink="Hilfstabelle!$B$11" fmlaRange="Hilfstabelle!$B$12:$B$13" sel="1" val="0"/>
</file>

<file path=xl/ctrlProps/ctrlProp10.xml><?xml version="1.0" encoding="utf-8"?>
<formControlPr xmlns="http://schemas.microsoft.com/office/spreadsheetml/2009/9/main" objectType="Drop" dropLines="6" dropStyle="combo" dx="16" fmlaLink="Hilfstabelle!$G$1" fmlaRange="Hilfstabelle!$G$2:$G$7" sel="4" val="0"/>
</file>

<file path=xl/ctrlProps/ctrlProp11.xml><?xml version="1.0" encoding="utf-8"?>
<formControlPr xmlns="http://schemas.microsoft.com/office/spreadsheetml/2009/9/main" objectType="Drop" dropLines="5" dropStyle="combo" dx="16" fmlaLink="Wörterbuch!$F$1" fmlaRange="Wörterbuch!$E$2:$E$6" sel="1" val="0"/>
</file>

<file path=xl/ctrlProps/ctrlProp12.xml><?xml version="1.0" encoding="utf-8"?>
<formControlPr xmlns="http://schemas.microsoft.com/office/spreadsheetml/2009/9/main" objectType="Drop" dropLines="4" dropStyle="combo" dx="16" fmlaLink="Wörterbuch!$H$1" fmlaRange="Wörterbuch!$G$2:$G$5" sel="3" val="0"/>
</file>

<file path=xl/ctrlProps/ctrlProp13.xml><?xml version="1.0" encoding="utf-8"?>
<formControlPr xmlns="http://schemas.microsoft.com/office/spreadsheetml/2009/9/main" objectType="Drop" dropLines="3" dropStyle="combo" dx="16" fmlaLink="Wörterbuch!$D$1" fmlaRange="Wörterbuch!$B$2:$B$4" sel="1" val="0"/>
</file>

<file path=xl/ctrlProps/ctrlProp14.xml><?xml version="1.0" encoding="utf-8"?>
<formControlPr xmlns="http://schemas.microsoft.com/office/spreadsheetml/2009/9/main" objectType="Drop" dropLines="6" dropStyle="combo" dx="16" fmlaLink="Hilfstabelle!$G$1" fmlaRange="Hilfstabelle!$G$2:$G$7" sel="4" val="0"/>
</file>

<file path=xl/ctrlProps/ctrlProp15.xml><?xml version="1.0" encoding="utf-8"?>
<formControlPr xmlns="http://schemas.microsoft.com/office/spreadsheetml/2009/9/main" objectType="Drop" dropLines="5" dropStyle="combo" dx="16" fmlaLink="Wörterbuch!$F$1" fmlaRange="Wörterbuch!$E$2:$E$6" sel="1" val="0"/>
</file>

<file path=xl/ctrlProps/ctrlProp16.xml><?xml version="1.0" encoding="utf-8"?>
<formControlPr xmlns="http://schemas.microsoft.com/office/spreadsheetml/2009/9/main" objectType="Drop" dropLines="4" dropStyle="combo" dx="16" fmlaLink="Wörterbuch!$H$1" fmlaRange="Wörterbuch!$G$2:$G$5" sel="3" val="0"/>
</file>

<file path=xl/ctrlProps/ctrlProp17.xml><?xml version="1.0" encoding="utf-8"?>
<formControlPr xmlns="http://schemas.microsoft.com/office/spreadsheetml/2009/9/main" objectType="Drop" dropLines="3" dropStyle="combo" dx="16" fmlaLink="Wörterbuch!$D$1" fmlaRange="Wörterbuch!$B$2:$B$4" sel="1" val="0"/>
</file>

<file path=xl/ctrlProps/ctrlProp18.xml><?xml version="1.0" encoding="utf-8"?>
<formControlPr xmlns="http://schemas.microsoft.com/office/spreadsheetml/2009/9/main" objectType="Drop" dropLines="6" dropStyle="combo" dx="16" fmlaLink="Hilfstabelle!$G$1" fmlaRange="Hilfstabelle!$G$2:$G$7" sel="4" val="0"/>
</file>

<file path=xl/ctrlProps/ctrlProp2.xml><?xml version="1.0" encoding="utf-8"?>
<formControlPr xmlns="http://schemas.microsoft.com/office/spreadsheetml/2009/9/main" objectType="Radio" checked="Checked" firstButton="1" noThreeD="1"/>
</file>

<file path=xl/ctrlProps/ctrlProp3.xml><?xml version="1.0" encoding="utf-8"?>
<formControlPr xmlns="http://schemas.microsoft.com/office/spreadsheetml/2009/9/main" objectType="Radio" noThreeD="1"/>
</file>

<file path=xl/ctrlProps/ctrlProp4.xml><?xml version="1.0" encoding="utf-8"?>
<formControlPr xmlns="http://schemas.microsoft.com/office/spreadsheetml/2009/9/main" objectType="Drop" dropLines="2" dropStyle="combo" dx="16" fmlaLink="Hilfstabelle!$B$1" fmlaRange="Hilfstabelle!$B$2:$B$3" noThreeD="1" sel="2" val="0"/>
</file>

<file path=xl/ctrlProps/ctrlProp5.xml><?xml version="1.0" encoding="utf-8"?>
<formControlPr xmlns="http://schemas.microsoft.com/office/spreadsheetml/2009/9/main" objectType="Drop" dropLines="2" dropStyle="combo" dx="16" fmlaLink="Hilfstabelle!$B$4" fmlaRange="Hilfstabelle!$B$5:$B$6" noThreeD="1" sel="1" val="0"/>
</file>

<file path=xl/ctrlProps/ctrlProp6.xml><?xml version="1.0" encoding="utf-8"?>
<formControlPr xmlns="http://schemas.microsoft.com/office/spreadsheetml/2009/9/main" objectType="Drop" dropLines="2" dropStyle="combo" dx="16" fmlaLink="Hilfstabelle!$B$7" fmlaRange="Hilfstabelle!$B$8:$B$9" noThreeD="1" sel="1" val="0"/>
</file>

<file path=xl/ctrlProps/ctrlProp7.xml><?xml version="1.0" encoding="utf-8"?>
<formControlPr xmlns="http://schemas.microsoft.com/office/spreadsheetml/2009/9/main" objectType="Drop" dropLines="5" dropStyle="combo" dx="16" fmlaLink="Wörterbuch!$F$1" fmlaRange="Wörterbuch!$E$2:$E$6" sel="1" val="0"/>
</file>

<file path=xl/ctrlProps/ctrlProp8.xml><?xml version="1.0" encoding="utf-8"?>
<formControlPr xmlns="http://schemas.microsoft.com/office/spreadsheetml/2009/9/main" objectType="Drop" dropLines="4" dropStyle="combo" dx="16" fmlaLink="Wörterbuch!$H$1" fmlaRange="Wörterbuch!$G$2:$G$5" sel="3" val="0"/>
</file>

<file path=xl/ctrlProps/ctrlProp9.xml><?xml version="1.0" encoding="utf-8"?>
<formControlPr xmlns="http://schemas.microsoft.com/office/spreadsheetml/2009/9/main" objectType="Drop" dropLines="3" dropStyle="combo" dx="16" fmlaLink="Wörterbuch!$D$1" fmlaRange="Wörterbuch!$B$2:$B$4" sel="1" val="0"/>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jpg"/><Relationship Id="rId4" Type="http://schemas.openxmlformats.org/officeDocument/2006/relationships/chart" Target="../charts/chart4.xml"/><Relationship Id="rId9" Type="http://schemas.openxmlformats.org/officeDocument/2006/relationships/image" Target="../media/image3.jpg"/></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image" Target="../media/image2.emf"/><Relationship Id="rId4" Type="http://schemas.openxmlformats.org/officeDocument/2006/relationships/chart" Target="../charts/chart15.xml"/><Relationship Id="rId9" Type="http://schemas.openxmlformats.org/officeDocument/2006/relationships/chart" Target="../charts/chart2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3</xdr:col>
      <xdr:colOff>245969</xdr:colOff>
      <xdr:row>123</xdr:row>
      <xdr:rowOff>0</xdr:rowOff>
    </xdr:from>
    <xdr:to>
      <xdr:col>8</xdr:col>
      <xdr:colOff>289098</xdr:colOff>
      <xdr:row>144</xdr:row>
      <xdr:rowOff>175959</xdr:rowOff>
    </xdr:to>
    <xdr:graphicFrame macro="">
      <xdr:nvGraphicFramePr>
        <xdr:cNvPr id="2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28575</xdr:colOff>
          <xdr:row>14</xdr:row>
          <xdr:rowOff>9525</xdr:rowOff>
        </xdr:from>
        <xdr:to>
          <xdr:col>6</xdr:col>
          <xdr:colOff>38100</xdr:colOff>
          <xdr:row>14</xdr:row>
          <xdr:rowOff>200025</xdr:rowOff>
        </xdr:to>
        <xdr:sp macro="" textlink="">
          <xdr:nvSpPr>
            <xdr:cNvPr id="13454" name="Drop Down 142" hidden="1">
              <a:extLst>
                <a:ext uri="{63B3BB69-23CF-44E3-9099-C40C66FF867C}">
                  <a14:compatExt spid="_x0000_s13454"/>
                </a:ext>
                <a:ext uri="{FF2B5EF4-FFF2-40B4-BE49-F238E27FC236}">
                  <a16:creationId xmlns:a16="http://schemas.microsoft.com/office/drawing/2014/main" id="{00000000-0008-0000-0000-00008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6</xdr:col>
          <xdr:colOff>200025</xdr:colOff>
          <xdr:row>11</xdr:row>
          <xdr:rowOff>0</xdr:rowOff>
        </xdr:to>
        <xdr:sp macro="" textlink="">
          <xdr:nvSpPr>
            <xdr:cNvPr id="13580" name="Drop Down 268" hidden="1">
              <a:extLst>
                <a:ext uri="{63B3BB69-23CF-44E3-9099-C40C66FF867C}">
                  <a14:compatExt spid="_x0000_s13580"/>
                </a:ext>
                <a:ext uri="{FF2B5EF4-FFF2-40B4-BE49-F238E27FC236}">
                  <a16:creationId xmlns:a16="http://schemas.microsoft.com/office/drawing/2014/main" id="{00000000-0008-0000-0000-00000C3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15</xdr:row>
          <xdr:rowOff>19050</xdr:rowOff>
        </xdr:from>
        <xdr:to>
          <xdr:col>14</xdr:col>
          <xdr:colOff>9525</xdr:colOff>
          <xdr:row>15</xdr:row>
          <xdr:rowOff>200025</xdr:rowOff>
        </xdr:to>
        <xdr:sp macro="" textlink="">
          <xdr:nvSpPr>
            <xdr:cNvPr id="13920" name="Drop Down 608" hidden="1">
              <a:extLst>
                <a:ext uri="{63B3BB69-23CF-44E3-9099-C40C66FF867C}">
                  <a14:compatExt spid="_x0000_s13920"/>
                </a:ext>
                <a:ext uri="{FF2B5EF4-FFF2-40B4-BE49-F238E27FC236}">
                  <a16:creationId xmlns:a16="http://schemas.microsoft.com/office/drawing/2014/main" id="{00000000-0008-0000-0000-0000603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276225</xdr:colOff>
          <xdr:row>12</xdr:row>
          <xdr:rowOff>28575</xdr:rowOff>
        </xdr:from>
        <xdr:to>
          <xdr:col>2</xdr:col>
          <xdr:colOff>581025</xdr:colOff>
          <xdr:row>13</xdr:row>
          <xdr:rowOff>0</xdr:rowOff>
        </xdr:to>
        <xdr:sp macro="" textlink="">
          <xdr:nvSpPr>
            <xdr:cNvPr id="13921" name="Option Button 293" hidden="1">
              <a:extLst>
                <a:ext uri="{63B3BB69-23CF-44E3-9099-C40C66FF867C}">
                  <a14:compatExt spid="_x0000_s13921"/>
                </a:ext>
                <a:ext uri="{FF2B5EF4-FFF2-40B4-BE49-F238E27FC236}">
                  <a16:creationId xmlns:a16="http://schemas.microsoft.com/office/drawing/2014/main" id="{00000000-0008-0000-0000-000025350000}"/>
                </a:ext>
              </a:extLst>
            </xdr:cNvPr>
            <xdr:cNvSpPr/>
          </xdr:nvSpPr>
          <xdr:spPr bwMode="auto">
            <a:xfrm>
              <a:off x="0" y="0"/>
              <a:ext cx="0" cy="0"/>
            </a:xfrm>
            <a:prstGeom prst="rect">
              <a:avLst/>
            </a:prstGeom>
            <a:solidFill>
              <a:srgbClr val="00667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12</xdr:row>
          <xdr:rowOff>28575</xdr:rowOff>
        </xdr:from>
        <xdr:to>
          <xdr:col>4</xdr:col>
          <xdr:colOff>638175</xdr:colOff>
          <xdr:row>13</xdr:row>
          <xdr:rowOff>0</xdr:rowOff>
        </xdr:to>
        <xdr:sp macro="" textlink="">
          <xdr:nvSpPr>
            <xdr:cNvPr id="13922" name="Option Button 295" hidden="1">
              <a:extLst>
                <a:ext uri="{63B3BB69-23CF-44E3-9099-C40C66FF867C}">
                  <a14:compatExt spid="_x0000_s13922"/>
                </a:ext>
                <a:ext uri="{FF2B5EF4-FFF2-40B4-BE49-F238E27FC236}">
                  <a16:creationId xmlns:a16="http://schemas.microsoft.com/office/drawing/2014/main" id="{00000000-0008-0000-0000-000027350000}"/>
                </a:ext>
              </a:extLst>
            </xdr:cNvPr>
            <xdr:cNvSpPr/>
          </xdr:nvSpPr>
          <xdr:spPr bwMode="auto">
            <a:xfrm>
              <a:off x="0" y="0"/>
              <a:ext cx="0" cy="0"/>
            </a:xfrm>
            <a:prstGeom prst="rect">
              <a:avLst/>
            </a:prstGeom>
            <a:solidFill>
              <a:srgbClr val="00667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6</xdr:col>
      <xdr:colOff>792955</xdr:colOff>
      <xdr:row>9</xdr:row>
      <xdr:rowOff>21254</xdr:rowOff>
    </xdr:from>
    <xdr:ext cx="65" cy="172227"/>
    <xdr:sp macro="" textlink="">
      <xdr:nvSpPr>
        <xdr:cNvPr id="2" name="Textfeld 1"/>
        <xdr:cNvSpPr txBox="1"/>
      </xdr:nvSpPr>
      <xdr:spPr>
        <a:xfrm>
          <a:off x="5489310" y="20629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mc:AlternateContent xmlns:mc="http://schemas.openxmlformats.org/markup-compatibility/2006">
    <mc:Choice xmlns:a14="http://schemas.microsoft.com/office/drawing/2010/main" Requires="a14">
      <xdr:twoCellAnchor editAs="oneCell">
        <xdr:from>
          <xdr:col>5</xdr:col>
          <xdr:colOff>9525</xdr:colOff>
          <xdr:row>15</xdr:row>
          <xdr:rowOff>28575</xdr:rowOff>
        </xdr:from>
        <xdr:to>
          <xdr:col>6</xdr:col>
          <xdr:colOff>66675</xdr:colOff>
          <xdr:row>16</xdr:row>
          <xdr:rowOff>28575</xdr:rowOff>
        </xdr:to>
        <xdr:sp macro="" textlink="">
          <xdr:nvSpPr>
            <xdr:cNvPr id="13929" name="Drop Down 268" hidden="1">
              <a:extLst>
                <a:ext uri="{63B3BB69-23CF-44E3-9099-C40C66FF867C}">
                  <a14:compatExt spid="_x0000_s139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oneCellAnchor>
    <xdr:from>
      <xdr:col>6</xdr:col>
      <xdr:colOff>792955</xdr:colOff>
      <xdr:row>10</xdr:row>
      <xdr:rowOff>21254</xdr:rowOff>
    </xdr:from>
    <xdr:ext cx="65" cy="172227"/>
    <xdr:sp macro="" textlink="">
      <xdr:nvSpPr>
        <xdr:cNvPr id="20" name="Textfeld 19"/>
        <xdr:cNvSpPr txBox="1"/>
      </xdr:nvSpPr>
      <xdr:spPr>
        <a:xfrm>
          <a:off x="5593555" y="204055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3</xdr:col>
      <xdr:colOff>245969</xdr:colOff>
      <xdr:row>155</xdr:row>
      <xdr:rowOff>14541</xdr:rowOff>
    </xdr:from>
    <xdr:to>
      <xdr:col>8</xdr:col>
      <xdr:colOff>289098</xdr:colOff>
      <xdr:row>177</xdr:row>
      <xdr:rowOff>0</xdr:rowOff>
    </xdr:to>
    <xdr:graphicFrame macro="">
      <xdr:nvGraphicFramePr>
        <xdr:cNvPr id="21"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736800</xdr:colOff>
      <xdr:row>155</xdr:row>
      <xdr:rowOff>12300</xdr:rowOff>
    </xdr:from>
    <xdr:to>
      <xdr:col>13</xdr:col>
      <xdr:colOff>0</xdr:colOff>
      <xdr:row>177</xdr:row>
      <xdr:rowOff>0</xdr:rowOff>
    </xdr:to>
    <xdr:graphicFrame macro="">
      <xdr:nvGraphicFramePr>
        <xdr:cNvPr id="22"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736800</xdr:colOff>
      <xdr:row>92</xdr:row>
      <xdr:rowOff>12300</xdr:rowOff>
    </xdr:from>
    <xdr:to>
      <xdr:col>13</xdr:col>
      <xdr:colOff>0</xdr:colOff>
      <xdr:row>114</xdr:row>
      <xdr:rowOff>0</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736800</xdr:colOff>
      <xdr:row>123</xdr:row>
      <xdr:rowOff>0</xdr:rowOff>
    </xdr:from>
    <xdr:to>
      <xdr:col>13</xdr:col>
      <xdr:colOff>0</xdr:colOff>
      <xdr:row>144</xdr:row>
      <xdr:rowOff>175959</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245969</xdr:colOff>
      <xdr:row>92</xdr:row>
      <xdr:rowOff>12300</xdr:rowOff>
    </xdr:from>
    <xdr:to>
      <xdr:col>8</xdr:col>
      <xdr:colOff>289098</xdr:colOff>
      <xdr:row>114</xdr:row>
      <xdr:rowOff>0</xdr:rowOff>
    </xdr:to>
    <xdr:graphicFrame macro="">
      <xdr:nvGraphicFramePr>
        <xdr:cNvPr id="26"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66675</xdr:colOff>
          <xdr:row>0</xdr:row>
          <xdr:rowOff>180975</xdr:rowOff>
        </xdr:from>
        <xdr:to>
          <xdr:col>9</xdr:col>
          <xdr:colOff>600075</xdr:colOff>
          <xdr:row>0</xdr:row>
          <xdr:rowOff>409575</xdr:rowOff>
        </xdr:to>
        <xdr:sp macro="" textlink="">
          <xdr:nvSpPr>
            <xdr:cNvPr id="13931" name="Drop Down 6" hidden="1">
              <a:extLst>
                <a:ext uri="{63B3BB69-23CF-44E3-9099-C40C66FF867C}">
                  <a14:compatExt spid="_x0000_s139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0</xdr:row>
          <xdr:rowOff>200025</xdr:rowOff>
        </xdr:from>
        <xdr:to>
          <xdr:col>7</xdr:col>
          <xdr:colOff>714375</xdr:colOff>
          <xdr:row>0</xdr:row>
          <xdr:rowOff>390525</xdr:rowOff>
        </xdr:to>
        <xdr:sp macro="" textlink="">
          <xdr:nvSpPr>
            <xdr:cNvPr id="13932" name="Drop Down 132" hidden="1">
              <a:extLst>
                <a:ext uri="{63B3BB69-23CF-44E3-9099-C40C66FF867C}">
                  <a14:compatExt spid="_x0000_s139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295275</xdr:colOff>
          <xdr:row>0</xdr:row>
          <xdr:rowOff>190500</xdr:rowOff>
        </xdr:from>
        <xdr:to>
          <xdr:col>6</xdr:col>
          <xdr:colOff>66675</xdr:colOff>
          <xdr:row>0</xdr:row>
          <xdr:rowOff>390525</xdr:rowOff>
        </xdr:to>
        <xdr:sp macro="" textlink="">
          <xdr:nvSpPr>
            <xdr:cNvPr id="13933" name="Drop Down 621" hidden="1">
              <a:extLst>
                <a:ext uri="{63B3BB69-23CF-44E3-9099-C40C66FF867C}">
                  <a14:compatExt spid="_x0000_s139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523875</xdr:colOff>
          <xdr:row>0</xdr:row>
          <xdr:rowOff>200025</xdr:rowOff>
        </xdr:from>
        <xdr:to>
          <xdr:col>11</xdr:col>
          <xdr:colOff>1171575</xdr:colOff>
          <xdr:row>0</xdr:row>
          <xdr:rowOff>390525</xdr:rowOff>
        </xdr:to>
        <xdr:sp macro="" textlink="">
          <xdr:nvSpPr>
            <xdr:cNvPr id="13934" name="Drop Down 622" hidden="1">
              <a:extLst>
                <a:ext uri="{63B3BB69-23CF-44E3-9099-C40C66FF867C}">
                  <a14:compatExt spid="_x0000_s139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oneCellAnchor>
    <xdr:from>
      <xdr:col>6</xdr:col>
      <xdr:colOff>792955</xdr:colOff>
      <xdr:row>190</xdr:row>
      <xdr:rowOff>21254</xdr:rowOff>
    </xdr:from>
    <xdr:ext cx="65" cy="172227"/>
    <xdr:sp macro="" textlink="">
      <xdr:nvSpPr>
        <xdr:cNvPr id="27" name="Textfeld 26"/>
        <xdr:cNvSpPr txBox="1"/>
      </xdr:nvSpPr>
      <xdr:spPr>
        <a:xfrm>
          <a:off x="6279355" y="20562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6</xdr:col>
      <xdr:colOff>792955</xdr:colOff>
      <xdr:row>191</xdr:row>
      <xdr:rowOff>21254</xdr:rowOff>
    </xdr:from>
    <xdr:ext cx="65" cy="172227"/>
    <xdr:sp macro="" textlink="">
      <xdr:nvSpPr>
        <xdr:cNvPr id="28" name="Textfeld 27"/>
        <xdr:cNvSpPr txBox="1"/>
      </xdr:nvSpPr>
      <xdr:spPr>
        <a:xfrm>
          <a:off x="6279355" y="22265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mc:AlternateContent xmlns:mc="http://schemas.openxmlformats.org/markup-compatibility/2006">
    <mc:Choice xmlns:a14="http://schemas.microsoft.com/office/drawing/2010/main" Requires="a14">
      <xdr:twoCellAnchor editAs="oneCell">
        <xdr:from>
          <xdr:col>8</xdr:col>
          <xdr:colOff>28575</xdr:colOff>
          <xdr:row>88</xdr:row>
          <xdr:rowOff>180975</xdr:rowOff>
        </xdr:from>
        <xdr:to>
          <xdr:col>10</xdr:col>
          <xdr:colOff>219075</xdr:colOff>
          <xdr:row>275</xdr:row>
          <xdr:rowOff>76200</xdr:rowOff>
        </xdr:to>
        <xdr:sp macro="" textlink="">
          <xdr:nvSpPr>
            <xdr:cNvPr id="13949" name="Drop Down 6" hidden="1">
              <a:extLst>
                <a:ext uri="{63B3BB69-23CF-44E3-9099-C40C66FF867C}">
                  <a14:compatExt spid="_x0000_s139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88</xdr:row>
          <xdr:rowOff>180975</xdr:rowOff>
        </xdr:from>
        <xdr:to>
          <xdr:col>7</xdr:col>
          <xdr:colOff>457200</xdr:colOff>
          <xdr:row>275</xdr:row>
          <xdr:rowOff>66675</xdr:rowOff>
        </xdr:to>
        <xdr:sp macro="" textlink="">
          <xdr:nvSpPr>
            <xdr:cNvPr id="13950" name="Drop Down 132" hidden="1">
              <a:extLst>
                <a:ext uri="{63B3BB69-23CF-44E3-9099-C40C66FF867C}">
                  <a14:compatExt spid="_x0000_s139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88</xdr:row>
          <xdr:rowOff>180975</xdr:rowOff>
        </xdr:from>
        <xdr:to>
          <xdr:col>5</xdr:col>
          <xdr:colOff>190500</xdr:colOff>
          <xdr:row>275</xdr:row>
          <xdr:rowOff>66675</xdr:rowOff>
        </xdr:to>
        <xdr:sp macro="" textlink="">
          <xdr:nvSpPr>
            <xdr:cNvPr id="13951" name="Drop Down 639" hidden="1">
              <a:extLst>
                <a:ext uri="{63B3BB69-23CF-44E3-9099-C40C66FF867C}">
                  <a14:compatExt spid="_x0000_s139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371475</xdr:colOff>
          <xdr:row>88</xdr:row>
          <xdr:rowOff>180975</xdr:rowOff>
        </xdr:from>
        <xdr:to>
          <xdr:col>11</xdr:col>
          <xdr:colOff>1000125</xdr:colOff>
          <xdr:row>275</xdr:row>
          <xdr:rowOff>66675</xdr:rowOff>
        </xdr:to>
        <xdr:sp macro="" textlink="">
          <xdr:nvSpPr>
            <xdr:cNvPr id="13952" name="Drop Down 640" hidden="1">
              <a:extLst>
                <a:ext uri="{63B3BB69-23CF-44E3-9099-C40C66FF867C}">
                  <a14:compatExt spid="_x0000_s139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790575</xdr:colOff>
          <xdr:row>179</xdr:row>
          <xdr:rowOff>180975</xdr:rowOff>
        </xdr:from>
        <xdr:to>
          <xdr:col>10</xdr:col>
          <xdr:colOff>219075</xdr:colOff>
          <xdr:row>275</xdr:row>
          <xdr:rowOff>76200</xdr:rowOff>
        </xdr:to>
        <xdr:sp macro="" textlink="">
          <xdr:nvSpPr>
            <xdr:cNvPr id="13953" name="Drop Down 6" hidden="1">
              <a:extLst>
                <a:ext uri="{63B3BB69-23CF-44E3-9099-C40C66FF867C}">
                  <a14:compatExt spid="_x0000_s139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179</xdr:row>
          <xdr:rowOff>180975</xdr:rowOff>
        </xdr:from>
        <xdr:to>
          <xdr:col>7</xdr:col>
          <xdr:colOff>409575</xdr:colOff>
          <xdr:row>275</xdr:row>
          <xdr:rowOff>66675</xdr:rowOff>
        </xdr:to>
        <xdr:sp macro="" textlink="">
          <xdr:nvSpPr>
            <xdr:cNvPr id="13954" name="Drop Down 132" hidden="1">
              <a:extLst>
                <a:ext uri="{63B3BB69-23CF-44E3-9099-C40C66FF867C}">
                  <a14:compatExt spid="_x0000_s139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179</xdr:row>
          <xdr:rowOff>180975</xdr:rowOff>
        </xdr:from>
        <xdr:to>
          <xdr:col>5</xdr:col>
          <xdr:colOff>161925</xdr:colOff>
          <xdr:row>275</xdr:row>
          <xdr:rowOff>66675</xdr:rowOff>
        </xdr:to>
        <xdr:sp macro="" textlink="">
          <xdr:nvSpPr>
            <xdr:cNvPr id="13955" name="Drop Down 643" hidden="1">
              <a:extLst>
                <a:ext uri="{63B3BB69-23CF-44E3-9099-C40C66FF867C}">
                  <a14:compatExt spid="_x0000_s139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180</xdr:row>
          <xdr:rowOff>0</xdr:rowOff>
        </xdr:from>
        <xdr:to>
          <xdr:col>11</xdr:col>
          <xdr:colOff>1171575</xdr:colOff>
          <xdr:row>275</xdr:row>
          <xdr:rowOff>47625</xdr:rowOff>
        </xdr:to>
        <xdr:sp macro="" textlink="">
          <xdr:nvSpPr>
            <xdr:cNvPr id="13956" name="Drop Down 644" hidden="1">
              <a:extLst>
                <a:ext uri="{63B3BB69-23CF-44E3-9099-C40C66FF867C}">
                  <a14:compatExt spid="_x0000_s139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323290</xdr:colOff>
          <xdr:row>39</xdr:row>
          <xdr:rowOff>35298</xdr:rowOff>
        </xdr:from>
        <xdr:to>
          <xdr:col>13</xdr:col>
          <xdr:colOff>76200</xdr:colOff>
          <xdr:row>67</xdr:row>
          <xdr:rowOff>400</xdr:rowOff>
        </xdr:to>
        <xdr:pic>
          <xdr:nvPicPr>
            <xdr:cNvPr id="35" name="Grafik 34"/>
            <xdr:cNvPicPr>
              <a:picLocks noChangeAspect="1"/>
              <a:extLst>
                <a:ext uri="{84589F7E-364E-4C9E-8A38-B11213B215E9}">
                  <a14:cameraTool cellRange="Bild" spid="_x0000_s14283"/>
                </a:ext>
              </a:extLst>
            </xdr:cNvPicPr>
          </xdr:nvPicPr>
          <xdr:blipFill rotWithShape="1">
            <a:blip xmlns:r="http://schemas.openxmlformats.org/officeDocument/2006/relationships" r:embed="rId7"/>
            <a:srcRect l="962" t="750" r="1790" b="1689"/>
            <a:stretch>
              <a:fillRect/>
            </a:stretch>
          </xdr:blipFill>
          <xdr:spPr>
            <a:xfrm>
              <a:off x="4881683" y="8621405"/>
              <a:ext cx="7304874" cy="5870602"/>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753836</xdr:colOff>
          <xdr:row>287</xdr:row>
          <xdr:rowOff>119913</xdr:rowOff>
        </xdr:from>
        <xdr:to>
          <xdr:col>15</xdr:col>
          <xdr:colOff>59871</xdr:colOff>
          <xdr:row>359</xdr:row>
          <xdr:rowOff>147297</xdr:rowOff>
        </xdr:to>
        <xdr:pic>
          <xdr:nvPicPr>
            <xdr:cNvPr id="37" name="Grafik 36"/>
            <xdr:cNvPicPr>
              <a:picLocks noChangeAspect="1"/>
              <a:extLst>
                <a:ext uri="{84589F7E-364E-4C9E-8A38-B11213B215E9}">
                  <a14:cameraTool cellRange="Bild2" spid="_x0000_s14284"/>
                </a:ext>
              </a:extLst>
            </xdr:cNvPicPr>
          </xdr:nvPicPr>
          <xdr:blipFill rotWithShape="1">
            <a:blip xmlns:r="http://schemas.openxmlformats.org/officeDocument/2006/relationships" r:embed="rId8"/>
            <a:srcRect l="1221" t="4956" r="1681" b="1075"/>
            <a:stretch>
              <a:fillRect/>
            </a:stretch>
          </xdr:blipFill>
          <xdr:spPr>
            <a:xfrm>
              <a:off x="2542879" y="20187084"/>
              <a:ext cx="9733840" cy="15959758"/>
            </a:xfrm>
            <a:prstGeom prst="rect">
              <a:avLst/>
            </a:prstGeom>
          </xdr:spPr>
        </xdr:pic>
        <xdr:clientData/>
      </xdr:twoCellAnchor>
    </mc:Choice>
    <mc:Fallback/>
  </mc:AlternateContent>
  <xdr:twoCellAnchor>
    <xdr:from>
      <xdr:col>1</xdr:col>
      <xdr:colOff>0</xdr:colOff>
      <xdr:row>187</xdr:row>
      <xdr:rowOff>0</xdr:rowOff>
    </xdr:from>
    <xdr:to>
      <xdr:col>6</xdr:col>
      <xdr:colOff>1062971</xdr:colOff>
      <xdr:row>204</xdr:row>
      <xdr:rowOff>172760</xdr:rowOff>
    </xdr:to>
    <xdr:pic>
      <xdr:nvPicPr>
        <xdr:cNvPr id="32" name="Grafik 3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81075" y="38080950"/>
          <a:ext cx="4930121" cy="3642582"/>
        </a:xfrm>
        <a:prstGeom prst="rect">
          <a:avLst/>
        </a:prstGeom>
      </xdr:spPr>
    </xdr:pic>
    <xdr:clientData fLocksWithSheet="0"/>
  </xdr:twoCellAnchor>
  <xdr:twoCellAnchor>
    <xdr:from>
      <xdr:col>7</xdr:col>
      <xdr:colOff>281941</xdr:colOff>
      <xdr:row>187</xdr:row>
      <xdr:rowOff>14708</xdr:rowOff>
    </xdr:from>
    <xdr:to>
      <xdr:col>11</xdr:col>
      <xdr:colOff>1023196</xdr:colOff>
      <xdr:row>204</xdr:row>
      <xdr:rowOff>187468</xdr:rowOff>
    </xdr:to>
    <xdr:pic>
      <xdr:nvPicPr>
        <xdr:cNvPr id="33" name="Grafik 3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339841" y="38095658"/>
          <a:ext cx="4875105" cy="3642582"/>
        </a:xfrm>
        <a:prstGeom prst="rect">
          <a:avLst/>
        </a:prstGeom>
      </xdr:spPr>
    </xdr:pic>
    <xdr:clientData fLocksWithSheet="0"/>
  </xdr:twoCellAnchor>
</xdr:wsDr>
</file>

<file path=xl/drawings/drawing10.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1.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2.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3.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4.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2.xml><?xml version="1.0" encoding="utf-8"?>
<xdr:wsDr xmlns:xdr="http://schemas.openxmlformats.org/drawingml/2006/spreadsheetDrawing" xmlns:a="http://schemas.openxmlformats.org/drawingml/2006/main">
  <xdr:twoCellAnchor>
    <xdr:from>
      <xdr:col>37</xdr:col>
      <xdr:colOff>268061</xdr:colOff>
      <xdr:row>35</xdr:row>
      <xdr:rowOff>114300</xdr:rowOff>
    </xdr:from>
    <xdr:to>
      <xdr:col>43</xdr:col>
      <xdr:colOff>465365</xdr:colOff>
      <xdr:row>65</xdr:row>
      <xdr:rowOff>88446</xdr:rowOff>
    </xdr:to>
    <xdr:graphicFrame macro="">
      <xdr:nvGraphicFramePr>
        <xdr:cNvPr id="2"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112941</xdr:colOff>
      <xdr:row>35</xdr:row>
      <xdr:rowOff>87085</xdr:rowOff>
    </xdr:from>
    <xdr:to>
      <xdr:col>49</xdr:col>
      <xdr:colOff>602798</xdr:colOff>
      <xdr:row>65</xdr:row>
      <xdr:rowOff>69395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54</xdr:col>
      <xdr:colOff>47625</xdr:colOff>
      <xdr:row>55</xdr:row>
      <xdr:rowOff>28575</xdr:rowOff>
    </xdr:from>
    <xdr:to>
      <xdr:col>60</xdr:col>
      <xdr:colOff>244929</xdr:colOff>
      <xdr:row>85</xdr:row>
      <xdr:rowOff>20410</xdr:rowOff>
    </xdr:to>
    <xdr:graphicFrame macro="">
      <xdr:nvGraphicFramePr>
        <xdr:cNvPr id="2"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63</xdr:col>
      <xdr:colOff>48987</xdr:colOff>
      <xdr:row>35</xdr:row>
      <xdr:rowOff>61232</xdr:rowOff>
    </xdr:from>
    <xdr:to>
      <xdr:col>68</xdr:col>
      <xdr:colOff>538844</xdr:colOff>
      <xdr:row>65</xdr:row>
      <xdr:rowOff>61231</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33618</xdr:colOff>
      <xdr:row>36</xdr:row>
      <xdr:rowOff>0</xdr:rowOff>
    </xdr:from>
    <xdr:to>
      <xdr:col>23</xdr:col>
      <xdr:colOff>230922</xdr:colOff>
      <xdr:row>66</xdr:row>
      <xdr:rowOff>143114</xdr:rowOff>
    </xdr:to>
    <xdr:graphicFrame macro="">
      <xdr:nvGraphicFramePr>
        <xdr:cNvPr id="3"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175060</xdr:colOff>
      <xdr:row>3</xdr:row>
      <xdr:rowOff>3558763</xdr:rowOff>
    </xdr:from>
    <xdr:to>
      <xdr:col>1</xdr:col>
      <xdr:colOff>6322607</xdr:colOff>
      <xdr:row>3</xdr:row>
      <xdr:rowOff>5099563</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162906</xdr:colOff>
      <xdr:row>3</xdr:row>
      <xdr:rowOff>1836532</xdr:rowOff>
    </xdr:from>
    <xdr:to>
      <xdr:col>1</xdr:col>
      <xdr:colOff>6322607</xdr:colOff>
      <xdr:row>3</xdr:row>
      <xdr:rowOff>3378131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152401</xdr:colOff>
      <xdr:row>3</xdr:row>
      <xdr:rowOff>114300</xdr:rowOff>
    </xdr:from>
    <xdr:to>
      <xdr:col>1</xdr:col>
      <xdr:colOff>6322607</xdr:colOff>
      <xdr:row>3</xdr:row>
      <xdr:rowOff>1655899</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175060</xdr:colOff>
      <xdr:row>2</xdr:row>
      <xdr:rowOff>3558763</xdr:rowOff>
    </xdr:from>
    <xdr:to>
      <xdr:col>1</xdr:col>
      <xdr:colOff>6322607</xdr:colOff>
      <xdr:row>2</xdr:row>
      <xdr:rowOff>5099563</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162906</xdr:colOff>
      <xdr:row>2</xdr:row>
      <xdr:rowOff>1836532</xdr:rowOff>
    </xdr:from>
    <xdr:to>
      <xdr:col>1</xdr:col>
      <xdr:colOff>6322607</xdr:colOff>
      <xdr:row>2</xdr:row>
      <xdr:rowOff>3378131</xdr:rowOff>
    </xdr:to>
    <xdr:graphicFrame macro="">
      <xdr:nvGraphicFramePr>
        <xdr:cNvPr id="33" name="Diagramm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152401</xdr:colOff>
      <xdr:row>2</xdr:row>
      <xdr:rowOff>114300</xdr:rowOff>
    </xdr:from>
    <xdr:to>
      <xdr:col>1</xdr:col>
      <xdr:colOff>6322607</xdr:colOff>
      <xdr:row>2</xdr:row>
      <xdr:rowOff>1655899</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162906</xdr:colOff>
      <xdr:row>1</xdr:row>
      <xdr:rowOff>1836532</xdr:rowOff>
    </xdr:from>
    <xdr:to>
      <xdr:col>1</xdr:col>
      <xdr:colOff>6322607</xdr:colOff>
      <xdr:row>1</xdr:row>
      <xdr:rowOff>3378131</xdr:rowOff>
    </xdr:to>
    <xdr:graphicFrame macro="">
      <xdr:nvGraphicFramePr>
        <xdr:cNvPr id="36" name="Diagramm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152401</xdr:colOff>
      <xdr:row>1</xdr:row>
      <xdr:rowOff>114300</xdr:rowOff>
    </xdr:from>
    <xdr:to>
      <xdr:col>1</xdr:col>
      <xdr:colOff>6322607</xdr:colOff>
      <xdr:row>1</xdr:row>
      <xdr:rowOff>1655899</xdr:rowOff>
    </xdr:to>
    <xdr:graphicFrame macro="">
      <xdr:nvGraphicFramePr>
        <xdr:cNvPr id="37" name="Diagramm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152401</xdr:colOff>
      <xdr:row>0</xdr:row>
      <xdr:rowOff>114300</xdr:rowOff>
    </xdr:from>
    <xdr:to>
      <xdr:col>1</xdr:col>
      <xdr:colOff>6322607</xdr:colOff>
      <xdr:row>0</xdr:row>
      <xdr:rowOff>1655899</xdr:rowOff>
    </xdr:to>
    <xdr:graphicFrame macro="">
      <xdr:nvGraphicFramePr>
        <xdr:cNvPr id="40" name="Diagramm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450273</xdr:colOff>
          <xdr:row>1</xdr:row>
          <xdr:rowOff>502227</xdr:rowOff>
        </xdr:from>
        <xdr:to>
          <xdr:col>20</xdr:col>
          <xdr:colOff>110094</xdr:colOff>
          <xdr:row>2</xdr:row>
          <xdr:rowOff>502228</xdr:rowOff>
        </xdr:to>
        <xdr:pic>
          <xdr:nvPicPr>
            <xdr:cNvPr id="47" name="Grafik 46"/>
            <xdr:cNvPicPr>
              <a:picLocks noChangeAspect="1"/>
              <a:extLst>
                <a:ext uri="{84589F7E-364E-4C9E-8A38-B11213B215E9}">
                  <a14:cameraTool cellRange="Bild2" spid="_x0000_s17591"/>
                </a:ext>
              </a:extLst>
            </xdr:cNvPicPr>
          </xdr:nvPicPr>
          <xdr:blipFill>
            <a:blip xmlns:r="http://schemas.openxmlformats.org/officeDocument/2006/relationships" r:embed="rId10"/>
            <a:stretch>
              <a:fillRect/>
            </a:stretch>
          </xdr:blipFill>
          <xdr:spPr>
            <a:xfrm>
              <a:off x="25392166" y="5700156"/>
              <a:ext cx="4993821" cy="5197929"/>
            </a:xfrm>
            <a:prstGeom prst="rect">
              <a:avLst/>
            </a:prstGeom>
          </xdr:spPr>
        </xdr:pic>
        <xdr:clientData/>
      </xdr:twoCellAnchor>
    </mc:Choice>
    <mc:Fallback/>
  </mc:AlternateContent>
  <xdr:twoCellAnchor>
    <xdr:from>
      <xdr:col>7</xdr:col>
      <xdr:colOff>190500</xdr:colOff>
      <xdr:row>0</xdr:row>
      <xdr:rowOff>1292087</xdr:rowOff>
    </xdr:from>
    <xdr:to>
      <xdr:col>7</xdr:col>
      <xdr:colOff>4735286</xdr:colOff>
      <xdr:row>0</xdr:row>
      <xdr:rowOff>5118652</xdr:rowOff>
    </xdr:to>
    <xdr:sp macro="" textlink="">
      <xdr:nvSpPr>
        <xdr:cNvPr id="48" name="Rechteck 47"/>
        <xdr:cNvSpPr/>
      </xdr:nvSpPr>
      <xdr:spPr>
        <a:xfrm>
          <a:off x="16328571" y="1292087"/>
          <a:ext cx="4544786" cy="382656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7</xdr:col>
      <xdr:colOff>190500</xdr:colOff>
      <xdr:row>1</xdr:row>
      <xdr:rowOff>3333750</xdr:rowOff>
    </xdr:from>
    <xdr:to>
      <xdr:col>7</xdr:col>
      <xdr:colOff>4735286</xdr:colOff>
      <xdr:row>1</xdr:row>
      <xdr:rowOff>5118652</xdr:rowOff>
    </xdr:to>
    <xdr:sp macro="" textlink="">
      <xdr:nvSpPr>
        <xdr:cNvPr id="50" name="Rechteck 49"/>
        <xdr:cNvSpPr/>
      </xdr:nvSpPr>
      <xdr:spPr>
        <a:xfrm>
          <a:off x="16328571" y="8531679"/>
          <a:ext cx="4544786" cy="178490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7.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8.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9.xml><?xml version="1.0" encoding="utf-8"?>
<c:userShapes xmlns:c="http://schemas.openxmlformats.org/drawingml/2006/chart">
  <cdr:relSizeAnchor xmlns:cdr="http://schemas.openxmlformats.org/drawingml/2006/chartDrawing">
    <cdr:from>
      <cdr:x>0.8311</cdr:x>
      <cdr:y>0.70468</cdr:y>
    </cdr:from>
    <cdr:to>
      <cdr:x>0.9246</cdr:x>
      <cdr:y>0.88889</cdr:y>
    </cdr:to>
    <cdr:sp macro="" textlink="">
      <cdr:nvSpPr>
        <cdr:cNvPr id="2" name="Rechteck 1"/>
        <cdr:cNvSpPr/>
      </cdr:nvSpPr>
      <cdr:spPr>
        <a:xfrm xmlns:a="http://schemas.openxmlformats.org/drawingml/2006/main">
          <a:off x="5275383" y="1394045"/>
          <a:ext cx="593481" cy="36441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B%201.7.04-007_CMK_Pump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dt.lan\wkh\Users\Englisch\AppData\Local\Microsoft\Windows\INetCache\Content.Outlook\RID8QOF9\4369%20CMK%20Kundenvorla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nglisch/Documents/CMK%20Dokumente/CMK%20Vorlage%20V1.7.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K"/>
      <sheetName val="Values"/>
      <sheetName val="Versionsänderung"/>
      <sheetName val="Berechnung K1"/>
      <sheetName val="Berechnung K2"/>
      <sheetName val="Berechnung Gemisch"/>
      <sheetName val="Wörterbuch"/>
      <sheetName val="EinAusblenden"/>
      <sheetName val="Hilfstabelle"/>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und Diagramm"/>
      <sheetName val="Berechnung"/>
    </sheetNames>
    <sheetDataSet>
      <sheetData sheetId="0" refreshError="1">
        <row r="12">
          <cell r="O12">
            <v>44089</v>
          </cell>
        </row>
        <row r="14">
          <cell r="O14" t="str">
            <v>g</v>
          </cell>
        </row>
      </sheetData>
      <sheetData sheetId="1" refreshError="1">
        <row r="5">
          <cell r="AY5">
            <v>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vmlDrawing" Target="../drawings/vmlDrawing1.v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drawing" Target="../drawings/drawing1.xml"/><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omments" Target="../comments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2.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pageSetUpPr fitToPage="1"/>
  </sheetPr>
  <dimension ref="A1:AS451"/>
  <sheetViews>
    <sheetView showGridLines="0" tabSelected="1" view="pageBreakPreview" zoomScale="70" zoomScaleNormal="70" zoomScaleSheetLayoutView="70" zoomScalePageLayoutView="80" workbookViewId="0">
      <selection activeCell="C4" sqref="C4:F4"/>
    </sheetView>
  </sheetViews>
  <sheetFormatPr baseColWidth="10" defaultColWidth="3.1328125" defaultRowHeight="12.75" outlineLevelRow="1" x14ac:dyDescent="0.35"/>
  <cols>
    <col min="1" max="1" width="14" style="229" customWidth="1"/>
    <col min="2" max="2" width="11.59765625" style="229" customWidth="1"/>
    <col min="3" max="5" width="12.86328125" style="254" customWidth="1"/>
    <col min="6" max="6" width="5.1328125" style="271" customWidth="1"/>
    <col min="7" max="7" width="17.1328125" style="271" customWidth="1"/>
    <col min="8" max="8" width="11.86328125" style="271" customWidth="1"/>
    <col min="9" max="9" width="15.86328125" style="271" customWidth="1"/>
    <col min="10" max="10" width="14.86328125" style="272" customWidth="1"/>
    <col min="11" max="12" width="16.86328125" style="273" customWidth="1"/>
    <col min="13" max="13" width="7.1328125" style="229" customWidth="1"/>
    <col min="14" max="14" width="1.3984375" style="224" customWidth="1"/>
    <col min="15" max="27" width="3.1328125" style="225" customWidth="1"/>
    <col min="28" max="35" width="11.3984375" style="226" customWidth="1"/>
    <col min="36" max="38" width="10.86328125" style="228" customWidth="1"/>
    <col min="39" max="45" width="3.1328125" style="228" customWidth="1"/>
    <col min="46" max="46" width="3.1328125" style="229" customWidth="1"/>
    <col min="47" max="16384" width="3.1328125" style="229"/>
  </cols>
  <sheetData>
    <row r="1" spans="1:45" ht="45" customHeight="1" x14ac:dyDescent="0.4">
      <c r="A1" s="136" t="str">
        <f>Wörterbuch!B33</f>
        <v>MFU / Einstelldaten</v>
      </c>
      <c r="B1" s="137"/>
      <c r="C1" s="221"/>
      <c r="D1" s="222"/>
      <c r="E1" s="222"/>
      <c r="F1" s="123"/>
      <c r="G1" s="120"/>
      <c r="H1" s="120"/>
      <c r="I1" s="120"/>
      <c r="J1" s="122"/>
      <c r="K1" s="113"/>
      <c r="L1" s="113"/>
      <c r="M1" s="223"/>
      <c r="P1" s="226"/>
      <c r="Q1" s="226"/>
      <c r="R1" s="226"/>
      <c r="S1" s="226"/>
      <c r="T1" s="226"/>
      <c r="U1" s="226"/>
      <c r="V1" s="226"/>
      <c r="W1" s="226"/>
      <c r="X1" s="226"/>
      <c r="Y1" s="226"/>
      <c r="Z1" s="226"/>
      <c r="AA1" s="226"/>
      <c r="AJ1" s="227"/>
      <c r="AK1" s="227"/>
    </row>
    <row r="2" spans="1:45" ht="16.5" customHeight="1" x14ac:dyDescent="0.35">
      <c r="A2" s="407" t="str">
        <f>Wörterbuch!B34</f>
        <v>Kunde:</v>
      </c>
      <c r="B2" s="408"/>
      <c r="C2" s="397"/>
      <c r="D2" s="398"/>
      <c r="E2" s="398"/>
      <c r="F2" s="399"/>
      <c r="G2" s="392" t="str">
        <f>Wörterbuch!B115</f>
        <v>Projektnummer / Versuchsnummer AWT:</v>
      </c>
      <c r="H2" s="393"/>
      <c r="I2" s="393"/>
      <c r="J2" s="360"/>
      <c r="K2" s="360"/>
      <c r="L2" s="360"/>
      <c r="M2" s="360"/>
      <c r="N2" s="361"/>
      <c r="P2" s="226"/>
      <c r="Q2" s="226"/>
      <c r="R2" s="226"/>
      <c r="S2" s="226"/>
      <c r="T2" s="226"/>
      <c r="U2" s="226"/>
      <c r="V2" s="226"/>
      <c r="W2" s="226"/>
      <c r="X2" s="226"/>
      <c r="Y2" s="226"/>
      <c r="Z2" s="226"/>
      <c r="AA2" s="226"/>
      <c r="AJ2" s="227"/>
      <c r="AK2" s="227"/>
    </row>
    <row r="3" spans="1:45" ht="16.5" customHeight="1" x14ac:dyDescent="0.35">
      <c r="A3" s="355" t="str">
        <f>Wörterbuch!B35</f>
        <v>Seriennummer:</v>
      </c>
      <c r="B3" s="357"/>
      <c r="C3" s="394"/>
      <c r="D3" s="400"/>
      <c r="E3" s="400"/>
      <c r="F3" s="401"/>
      <c r="G3" s="390" t="str">
        <f>Wörterbuch!B116</f>
        <v>Versuchsreihe aufgenommen von:</v>
      </c>
      <c r="H3" s="391"/>
      <c r="I3" s="391"/>
      <c r="J3" s="362"/>
      <c r="K3" s="363"/>
      <c r="L3" s="363"/>
      <c r="M3" s="363"/>
      <c r="N3" s="364"/>
      <c r="P3" s="226"/>
      <c r="Q3" s="226"/>
      <c r="R3" s="226"/>
      <c r="S3" s="226"/>
      <c r="T3" s="226"/>
      <c r="U3" s="226"/>
      <c r="V3" s="226"/>
      <c r="W3" s="226"/>
      <c r="X3" s="226"/>
      <c r="Y3" s="226"/>
      <c r="Z3" s="226"/>
      <c r="AA3" s="226"/>
      <c r="AJ3" s="227"/>
      <c r="AK3" s="227"/>
    </row>
    <row r="4" spans="1:45" ht="16.5" customHeight="1" x14ac:dyDescent="0.35">
      <c r="A4" s="355" t="str">
        <f>Wörterbuch!B36</f>
        <v>Projektleiter:</v>
      </c>
      <c r="B4" s="357"/>
      <c r="C4" s="394"/>
      <c r="D4" s="400"/>
      <c r="E4" s="400"/>
      <c r="F4" s="401"/>
      <c r="G4" s="390" t="str">
        <f>Wörterbuch!B117</f>
        <v>Versuchsreihe aufgenommen am:</v>
      </c>
      <c r="H4" s="391"/>
      <c r="I4" s="391"/>
      <c r="J4" s="365"/>
      <c r="K4" s="365"/>
      <c r="L4" s="365"/>
      <c r="M4" s="365"/>
      <c r="N4" s="366"/>
      <c r="P4" s="226"/>
      <c r="Q4" s="226"/>
      <c r="R4" s="226"/>
      <c r="S4" s="226"/>
      <c r="T4" s="226"/>
      <c r="U4" s="226"/>
      <c r="V4" s="226"/>
      <c r="W4" s="226"/>
      <c r="X4" s="226"/>
      <c r="Y4" s="226"/>
      <c r="Z4" s="226"/>
      <c r="AA4" s="226"/>
      <c r="AJ4" s="227"/>
      <c r="AK4" s="227"/>
    </row>
    <row r="5" spans="1:45" ht="16.5" customHeight="1" x14ac:dyDescent="0.35">
      <c r="A5" s="355" t="str">
        <f>Wörterbuch!B37</f>
        <v>Softwareversion:</v>
      </c>
      <c r="B5" s="357"/>
      <c r="C5" s="394"/>
      <c r="D5" s="395"/>
      <c r="E5" s="395"/>
      <c r="F5" s="396"/>
      <c r="G5" s="390" t="str">
        <f>Wörterbuch!B118</f>
        <v>Chemisches System:</v>
      </c>
      <c r="H5" s="391"/>
      <c r="I5" s="391"/>
      <c r="J5" s="367"/>
      <c r="K5" s="367"/>
      <c r="L5" s="367"/>
      <c r="M5" s="367"/>
      <c r="N5" s="368"/>
      <c r="P5" s="226"/>
      <c r="Q5" s="226"/>
      <c r="R5" s="226"/>
      <c r="S5" s="226"/>
      <c r="T5" s="226"/>
      <c r="U5" s="226"/>
      <c r="V5" s="226"/>
      <c r="W5" s="226"/>
      <c r="X5" s="226"/>
      <c r="Y5" s="226"/>
      <c r="Z5" s="226"/>
      <c r="AA5" s="226"/>
      <c r="AJ5" s="227"/>
      <c r="AK5" s="227"/>
    </row>
    <row r="6" spans="1:45" ht="16.5" customHeight="1" x14ac:dyDescent="0.35">
      <c r="A6" s="355" t="str">
        <f>Wörterbuch!B38</f>
        <v>Dosiersystem:</v>
      </c>
      <c r="B6" s="357"/>
      <c r="C6" s="296"/>
      <c r="D6" s="297"/>
      <c r="E6" s="297" t="str">
        <f>Wörterbuch!B14</f>
        <v>PPS/DPS</v>
      </c>
      <c r="F6" s="298"/>
      <c r="G6" s="390" t="str">
        <f>Wörterbuch!B119</f>
        <v>Materialhersteller:</v>
      </c>
      <c r="H6" s="391"/>
      <c r="I6" s="391"/>
      <c r="J6" s="333"/>
      <c r="K6" s="333"/>
      <c r="L6" s="333"/>
      <c r="M6" s="333"/>
      <c r="N6" s="334"/>
      <c r="P6" s="226"/>
      <c r="Q6" s="226"/>
      <c r="R6" s="226"/>
      <c r="S6" s="226"/>
      <c r="T6" s="226"/>
      <c r="U6" s="226"/>
      <c r="V6" s="226"/>
      <c r="W6" s="226"/>
      <c r="X6" s="226"/>
      <c r="Y6" s="226"/>
      <c r="Z6" s="226"/>
      <c r="AA6" s="226"/>
      <c r="AJ6" s="227"/>
      <c r="AK6" s="227"/>
    </row>
    <row r="7" spans="1:45" ht="16.5" customHeight="1" x14ac:dyDescent="0.35">
      <c r="A7" s="355"/>
      <c r="B7" s="357"/>
      <c r="C7" s="175" t="str">
        <f>Wörterbuch!A169</f>
        <v>Harz</v>
      </c>
      <c r="D7" s="176" t="str">
        <f>Wörterbuch!A172</f>
        <v>Härter</v>
      </c>
      <c r="E7" s="177" t="str">
        <f>Wörterbuch!A174</f>
        <v>Gemisch</v>
      </c>
      <c r="F7" s="178"/>
      <c r="G7" s="335" t="str">
        <f>Wörterbuch!B120</f>
        <v>Materialbezeichnung:</v>
      </c>
      <c r="H7" s="336"/>
      <c r="I7" s="336"/>
      <c r="J7" s="333"/>
      <c r="K7" s="333"/>
      <c r="L7" s="333"/>
      <c r="M7" s="333"/>
      <c r="N7" s="334"/>
      <c r="P7" s="226"/>
      <c r="Q7" s="226"/>
      <c r="R7" s="226"/>
      <c r="S7" s="226"/>
      <c r="T7" s="226"/>
      <c r="U7" s="226"/>
      <c r="V7" s="226"/>
      <c r="W7" s="226"/>
      <c r="X7" s="226"/>
      <c r="Y7" s="226"/>
      <c r="Z7" s="226"/>
      <c r="AA7" s="226"/>
      <c r="AJ7" s="227"/>
      <c r="AK7" s="227"/>
    </row>
    <row r="8" spans="1:45" ht="16.5" customHeight="1" x14ac:dyDescent="0.35">
      <c r="A8" s="355" t="str">
        <f>Wörterbuch!B39</f>
        <v>Mischungsverhältnis:</v>
      </c>
      <c r="B8" s="357"/>
      <c r="C8" s="300">
        <f>Values!L1</f>
        <v>0</v>
      </c>
      <c r="D8" s="299">
        <f>Values!L2</f>
        <v>0</v>
      </c>
      <c r="E8" s="179" t="str">
        <f>C8&amp;":"&amp;D8</f>
        <v>0:0</v>
      </c>
      <c r="F8" s="180"/>
      <c r="G8" s="335" t="str">
        <f>Wörterbuch!B121</f>
        <v>Chargennummer:</v>
      </c>
      <c r="H8" s="336"/>
      <c r="I8" s="336"/>
      <c r="J8" s="333"/>
      <c r="K8" s="333"/>
      <c r="L8" s="333"/>
      <c r="M8" s="333"/>
      <c r="N8" s="334"/>
      <c r="P8" s="226"/>
      <c r="Q8" s="226"/>
      <c r="R8" s="226"/>
      <c r="S8" s="226"/>
      <c r="T8" s="226"/>
      <c r="U8" s="226"/>
      <c r="V8" s="226"/>
      <c r="W8" s="226"/>
      <c r="X8" s="226"/>
      <c r="Y8" s="226"/>
      <c r="Z8" s="226"/>
      <c r="AA8" s="226"/>
      <c r="AJ8" s="227"/>
      <c r="AK8" s="227"/>
    </row>
    <row r="9" spans="1:45" ht="16.5" customHeight="1" x14ac:dyDescent="0.35">
      <c r="A9" s="355" t="str">
        <f>Wörterbuch!B40</f>
        <v>Dosierleistung:</v>
      </c>
      <c r="B9" s="357"/>
      <c r="C9" s="409">
        <f>Values!L3</f>
        <v>0</v>
      </c>
      <c r="D9" s="410"/>
      <c r="E9" s="411"/>
      <c r="F9" s="178" t="str">
        <f>Hilfstabelle!C5</f>
        <v>[g/s]</v>
      </c>
      <c r="G9" s="402" t="str">
        <f>Wörterbuch!B122</f>
        <v>Materialbezeichnung:</v>
      </c>
      <c r="H9" s="403"/>
      <c r="I9" s="403"/>
      <c r="J9" s="333"/>
      <c r="K9" s="333"/>
      <c r="L9" s="333"/>
      <c r="M9" s="333"/>
      <c r="N9" s="334"/>
      <c r="P9" s="226"/>
      <c r="Q9" s="226"/>
      <c r="R9" s="226"/>
      <c r="S9" s="226"/>
      <c r="T9" s="226"/>
      <c r="U9" s="226"/>
      <c r="V9" s="226"/>
      <c r="W9" s="226"/>
      <c r="X9" s="226"/>
      <c r="Y9" s="226"/>
      <c r="Z9" s="226"/>
      <c r="AA9" s="226"/>
      <c r="AJ9" s="227"/>
      <c r="AK9" s="227"/>
    </row>
    <row r="10" spans="1:45" ht="16.5" customHeight="1" x14ac:dyDescent="0.35">
      <c r="A10" s="355" t="str">
        <f>Wörterbuch!B41</f>
        <v>Dosiergewicht:</v>
      </c>
      <c r="B10" s="357"/>
      <c r="C10" s="412">
        <f>Values!L4</f>
        <v>0</v>
      </c>
      <c r="D10" s="413"/>
      <c r="E10" s="414"/>
      <c r="F10" s="178" t="str">
        <f>Hilfstabelle!A5</f>
        <v>[g]</v>
      </c>
      <c r="G10" s="402" t="str">
        <f>Wörterbuch!B123</f>
        <v>Chargennummer:</v>
      </c>
      <c r="H10" s="403"/>
      <c r="I10" s="403"/>
      <c r="J10" s="333"/>
      <c r="K10" s="333"/>
      <c r="L10" s="333"/>
      <c r="M10" s="333"/>
      <c r="N10" s="334"/>
      <c r="P10" s="226"/>
      <c r="Q10" s="226"/>
      <c r="R10" s="226"/>
      <c r="S10" s="226"/>
      <c r="T10" s="226"/>
      <c r="U10" s="226"/>
      <c r="V10" s="226"/>
      <c r="W10" s="226"/>
      <c r="X10" s="226"/>
      <c r="Y10" s="226"/>
      <c r="Z10" s="226"/>
      <c r="AA10" s="226"/>
      <c r="AJ10" s="227"/>
      <c r="AK10" s="227"/>
    </row>
    <row r="11" spans="1:45" ht="16.5" customHeight="1" x14ac:dyDescent="0.35">
      <c r="A11" s="355" t="str">
        <f>Wörterbuch!B42</f>
        <v>Topfzeit Datenblatt:</v>
      </c>
      <c r="B11" s="357"/>
      <c r="C11" s="412"/>
      <c r="D11" s="413"/>
      <c r="E11" s="414"/>
      <c r="F11" s="178" t="str">
        <f>Hilfstabelle!A8</f>
        <v>[min.]</v>
      </c>
      <c r="G11" s="404" t="str">
        <f>Wörterbuch!B124</f>
        <v>Materialbezeichnung Reiniger:</v>
      </c>
      <c r="H11" s="405"/>
      <c r="I11" s="405"/>
      <c r="J11" s="333"/>
      <c r="K11" s="333"/>
      <c r="L11" s="333"/>
      <c r="M11" s="333"/>
      <c r="N11" s="334"/>
      <c r="P11" s="226"/>
      <c r="Q11" s="226"/>
      <c r="R11" s="226"/>
      <c r="S11" s="226"/>
      <c r="T11" s="226"/>
      <c r="U11" s="226"/>
      <c r="V11" s="226"/>
      <c r="W11" s="226"/>
      <c r="X11" s="226"/>
      <c r="Y11" s="226"/>
      <c r="Z11" s="226"/>
      <c r="AA11" s="226"/>
      <c r="AJ11" s="227"/>
      <c r="AK11" s="227"/>
    </row>
    <row r="12" spans="1:45" ht="16.5" customHeight="1" x14ac:dyDescent="0.35">
      <c r="A12" s="384" t="str">
        <f>Wörterbuch!B43</f>
        <v>Topfzeit Anlage:</v>
      </c>
      <c r="B12" s="385"/>
      <c r="C12" s="181"/>
      <c r="D12" s="182">
        <f>IF(F12="[min.]",Values!L5/60,Values!L5)</f>
        <v>0</v>
      </c>
      <c r="E12" s="183" t="str">
        <f>Wörterbuch!B114</f>
        <v>eingestellt</v>
      </c>
      <c r="F12" s="184" t="str">
        <f>Hilfstabelle!A8</f>
        <v>[min.]</v>
      </c>
      <c r="G12" s="358" t="str">
        <f>Wörterbuch!B125</f>
        <v>Vordruck Reinigerbehälter/SMR:</v>
      </c>
      <c r="H12" s="359"/>
      <c r="I12" s="359"/>
      <c r="J12" s="374">
        <v>6</v>
      </c>
      <c r="K12" s="375"/>
      <c r="L12" s="375"/>
      <c r="M12" s="375"/>
      <c r="N12" s="376"/>
      <c r="P12" s="226"/>
      <c r="Q12" s="226"/>
      <c r="R12" s="226"/>
      <c r="S12" s="226"/>
      <c r="T12" s="226"/>
      <c r="U12" s="226"/>
      <c r="V12" s="226"/>
      <c r="W12" s="226"/>
      <c r="X12" s="226"/>
      <c r="Y12" s="226"/>
      <c r="Z12" s="226"/>
      <c r="AA12" s="226"/>
      <c r="AJ12" s="227"/>
      <c r="AK12" s="227"/>
    </row>
    <row r="13" spans="1:45" s="230" customFormat="1" ht="16.5" customHeight="1" x14ac:dyDescent="0.35">
      <c r="A13" s="386" t="str">
        <f>Wörterbuch!B44</f>
        <v>Einwaage über Mischkopf</v>
      </c>
      <c r="B13" s="387"/>
      <c r="C13" s="110"/>
      <c r="D13" s="212" t="str">
        <f>Wörterbuch!B45</f>
        <v xml:space="preserve">Ventil </v>
      </c>
      <c r="E13" s="110"/>
      <c r="F13" s="185"/>
      <c r="G13" s="369" t="str">
        <f>Wörterbuch!B126</f>
        <v>Systemeinstellungen</v>
      </c>
      <c r="H13" s="370"/>
      <c r="I13" s="370"/>
      <c r="J13" s="370"/>
      <c r="K13" s="370"/>
      <c r="L13" s="370"/>
      <c r="M13" s="370"/>
      <c r="N13" s="371"/>
      <c r="O13" s="225"/>
      <c r="P13" s="226"/>
      <c r="Q13" s="226"/>
      <c r="R13" s="226"/>
      <c r="S13" s="226"/>
      <c r="T13" s="226"/>
      <c r="U13" s="226"/>
      <c r="V13" s="226"/>
      <c r="W13" s="226"/>
      <c r="X13" s="226"/>
      <c r="Y13" s="226"/>
      <c r="Z13" s="226"/>
      <c r="AA13" s="226"/>
      <c r="AJ13" s="231"/>
      <c r="AK13" s="231"/>
      <c r="AL13" s="232"/>
      <c r="AM13" s="232"/>
      <c r="AN13" s="232"/>
      <c r="AO13" s="232"/>
      <c r="AP13" s="232"/>
      <c r="AQ13" s="232"/>
      <c r="AR13" s="232"/>
      <c r="AS13" s="232"/>
    </row>
    <row r="14" spans="1:45" ht="16.5" customHeight="1" x14ac:dyDescent="0.35">
      <c r="A14" s="415"/>
      <c r="B14" s="416"/>
      <c r="C14" s="175" t="str">
        <f>C7</f>
        <v>Harz</v>
      </c>
      <c r="D14" s="176" t="str">
        <f>D7</f>
        <v>Härter</v>
      </c>
      <c r="E14" s="186" t="str">
        <f>E7</f>
        <v>Gemisch</v>
      </c>
      <c r="F14" s="178"/>
      <c r="G14" s="377"/>
      <c r="H14" s="378"/>
      <c r="I14" s="379"/>
      <c r="J14" s="2" t="str">
        <f>C7</f>
        <v>Harz</v>
      </c>
      <c r="K14" s="176" t="str">
        <f>D7</f>
        <v>Härter</v>
      </c>
      <c r="L14" s="177" t="str">
        <f>E7</f>
        <v>Gemisch</v>
      </c>
      <c r="M14" s="372"/>
      <c r="N14" s="373"/>
      <c r="P14" s="226"/>
      <c r="Q14" s="226"/>
      <c r="R14" s="226"/>
      <c r="S14" s="226"/>
      <c r="T14" s="226"/>
      <c r="U14" s="226"/>
      <c r="V14" s="226"/>
      <c r="W14" s="226"/>
      <c r="X14" s="226"/>
      <c r="Y14" s="226"/>
      <c r="Z14" s="226"/>
      <c r="AA14" s="226"/>
      <c r="AJ14" s="227"/>
      <c r="AK14" s="227"/>
    </row>
    <row r="15" spans="1:45" ht="16.5" customHeight="1" x14ac:dyDescent="0.35">
      <c r="A15" s="322" t="str">
        <f>Wörterbuch!B46</f>
        <v>Sollwert:</v>
      </c>
      <c r="B15" s="323"/>
      <c r="C15" s="192" t="e">
        <f>IF(OR(Wörterbuch!H1=1,Wörterbuch!H1=2),CMK!E15,E15/(C8+D8)*C8)</f>
        <v>#DIV/0!</v>
      </c>
      <c r="D15" s="192" t="e">
        <f>IF(Wörterbuch!H1=2,CMK!C15,E15/(C8+D8)*D8)</f>
        <v>#DIV/0!</v>
      </c>
      <c r="E15" s="193">
        <f>C10</f>
        <v>0</v>
      </c>
      <c r="F15" s="178" t="str">
        <f>Hilfstabelle!A5</f>
        <v>[g]</v>
      </c>
      <c r="G15" s="355" t="str">
        <f>Wörterbuch!B127</f>
        <v>Drehzahl Pumpe:</v>
      </c>
      <c r="H15" s="356"/>
      <c r="I15" s="357"/>
      <c r="J15" s="293">
        <f>Values!H1</f>
        <v>0</v>
      </c>
      <c r="K15" s="293">
        <f>Values!H2</f>
        <v>0</v>
      </c>
      <c r="L15" s="293"/>
      <c r="M15" s="209" t="str">
        <f>Hilfstabelle!A15</f>
        <v>[rpm]</v>
      </c>
      <c r="N15" s="210"/>
      <c r="P15" s="226"/>
      <c r="Q15" s="226"/>
      <c r="R15" s="226"/>
      <c r="S15" s="226"/>
      <c r="T15" s="226"/>
      <c r="U15" s="226"/>
      <c r="V15" s="226"/>
      <c r="W15" s="226"/>
      <c r="X15" s="226"/>
      <c r="Y15" s="226"/>
      <c r="Z15" s="226"/>
      <c r="AA15" s="226"/>
      <c r="AJ15" s="227"/>
      <c r="AK15" s="227"/>
    </row>
    <row r="16" spans="1:45" ht="16.5" customHeight="1" x14ac:dyDescent="0.35">
      <c r="A16" s="355" t="str">
        <f>Wörterbuch!B47</f>
        <v>Toleranz:</v>
      </c>
      <c r="B16" s="357"/>
      <c r="C16" s="233">
        <v>5</v>
      </c>
      <c r="D16" s="233">
        <v>5</v>
      </c>
      <c r="E16" s="187">
        <v>5</v>
      </c>
      <c r="F16" s="178" t="str">
        <f>Hilfstabelle!A2</f>
        <v>[%]</v>
      </c>
      <c r="G16" s="355" t="str">
        <f>Wörterbuch!B128</f>
        <v>Rückdrehen Menge:</v>
      </c>
      <c r="H16" s="356"/>
      <c r="I16" s="357"/>
      <c r="J16" s="293"/>
      <c r="K16" s="293"/>
      <c r="L16" s="293">
        <f>Values!H3</f>
        <v>0</v>
      </c>
      <c r="M16" s="209" t="str">
        <f>Hilfstabelle!A12</f>
        <v>[g]</v>
      </c>
      <c r="N16" s="210"/>
      <c r="P16" s="226"/>
      <c r="Q16" s="226"/>
      <c r="R16" s="226"/>
      <c r="S16" s="226"/>
      <c r="T16" s="226"/>
      <c r="U16" s="226"/>
      <c r="V16" s="226"/>
      <c r="W16" s="226"/>
      <c r="X16" s="226"/>
      <c r="Y16" s="226"/>
      <c r="Z16" s="226"/>
      <c r="AA16" s="226"/>
      <c r="AJ16" s="227"/>
      <c r="AK16" s="227"/>
    </row>
    <row r="17" spans="1:37" ht="16.5" customHeight="1" x14ac:dyDescent="0.35">
      <c r="A17" s="355" t="str">
        <f>Wörterbuch!B48</f>
        <v>Oberer Grenzwert:</v>
      </c>
      <c r="B17" s="357"/>
      <c r="C17" s="188" t="e">
        <f>IF(Hilfstabelle!$B$1=1,CMK!C15+CMK!C16,C15*(1+(C16/100)))</f>
        <v>#DIV/0!</v>
      </c>
      <c r="D17" s="188" t="e">
        <f>IF(Hilfstabelle!$B$1=1,CMK!D15+CMK!D16,D15*(1+(D16/100)))</f>
        <v>#DIV/0!</v>
      </c>
      <c r="E17" s="189">
        <f>IF(Hilfstabelle!$B$1=1,CMK!E15+CMK!E16,E15*(1+(E16/100)))</f>
        <v>0</v>
      </c>
      <c r="F17" s="178" t="str">
        <f>Hilfstabelle!A5</f>
        <v>[g]</v>
      </c>
      <c r="G17" s="355" t="str">
        <f>Wörterbuch!B129</f>
        <v>Rückdrehen Geschwindigkeit:</v>
      </c>
      <c r="H17" s="356"/>
      <c r="I17" s="357"/>
      <c r="J17" s="293"/>
      <c r="K17" s="293"/>
      <c r="L17" s="293">
        <f>Values!H4</f>
        <v>0</v>
      </c>
      <c r="M17" s="337" t="str">
        <f>Wörterbuch!B149</f>
        <v>[g/s]</v>
      </c>
      <c r="N17" s="338"/>
      <c r="P17" s="226"/>
      <c r="Q17" s="226"/>
      <c r="R17" s="226"/>
      <c r="S17" s="226"/>
      <c r="T17" s="226"/>
      <c r="U17" s="226"/>
      <c r="V17" s="226"/>
      <c r="W17" s="226"/>
      <c r="X17" s="226"/>
      <c r="Y17" s="226"/>
      <c r="Z17" s="226"/>
      <c r="AA17" s="226"/>
      <c r="AJ17" s="227"/>
      <c r="AK17" s="227"/>
    </row>
    <row r="18" spans="1:37" ht="16.5" customHeight="1" x14ac:dyDescent="0.35">
      <c r="A18" s="355" t="str">
        <f>Wörterbuch!B49</f>
        <v>Unterer Grenzwert:</v>
      </c>
      <c r="B18" s="357"/>
      <c r="C18" s="188" t="e">
        <f>IF(Hilfstabelle!$B$1=1,CMK!C15-CMK!C16,C15*(1-(C16/100)))</f>
        <v>#DIV/0!</v>
      </c>
      <c r="D18" s="188" t="e">
        <f>IF(Hilfstabelle!$B$1=1,CMK!D15-CMK!D16,D15*(1-(D16/100)))</f>
        <v>#DIV/0!</v>
      </c>
      <c r="E18" s="189">
        <f>IF(Hilfstabelle!$B$1=1,CMK!E15-CMK!E16,E15*(1-(E16/100)))</f>
        <v>0</v>
      </c>
      <c r="F18" s="178" t="str">
        <f>Hilfstabelle!A5</f>
        <v>[g]</v>
      </c>
      <c r="G18" s="355" t="str">
        <f>Wörterbuch!A134</f>
        <v>Füllmenge: *</v>
      </c>
      <c r="H18" s="356"/>
      <c r="I18" s="357"/>
      <c r="J18" s="293">
        <f>Values!H5</f>
        <v>0</v>
      </c>
      <c r="K18" s="293">
        <f>Values!H6</f>
        <v>0</v>
      </c>
      <c r="L18" s="293">
        <f>Values!H7</f>
        <v>0</v>
      </c>
      <c r="M18" s="337" t="str">
        <f>Wörterbuch!B150</f>
        <v>[g]</v>
      </c>
      <c r="N18" s="338"/>
      <c r="P18" s="226"/>
      <c r="Q18" s="226"/>
      <c r="R18" s="226"/>
      <c r="S18" s="226"/>
      <c r="T18" s="226"/>
      <c r="U18" s="226"/>
      <c r="V18" s="226"/>
      <c r="W18" s="226"/>
      <c r="X18" s="226"/>
      <c r="Y18" s="226"/>
      <c r="Z18" s="226"/>
      <c r="AA18" s="226"/>
      <c r="AJ18" s="227"/>
      <c r="AK18" s="227"/>
    </row>
    <row r="19" spans="1:37" ht="16.5" customHeight="1" x14ac:dyDescent="0.35">
      <c r="A19" s="355" t="str">
        <f>Wörterbuch!B50</f>
        <v>Anzahl Meßwerte:</v>
      </c>
      <c r="B19" s="357"/>
      <c r="C19" s="190">
        <f>'Berechnung K1'!F11</f>
        <v>0</v>
      </c>
      <c r="D19" s="190" t="str">
        <f>'Berechnung K2'!F11</f>
        <v/>
      </c>
      <c r="E19" s="191" t="str">
        <f>'Berechnung Gemisch'!F11</f>
        <v/>
      </c>
      <c r="F19" s="178" t="s">
        <v>0</v>
      </c>
      <c r="G19" s="355" t="str">
        <f>Wörterbuch!B130</f>
        <v>Dosierdruck einzeln / Gemisch:</v>
      </c>
      <c r="H19" s="356"/>
      <c r="I19" s="357"/>
      <c r="J19" s="293">
        <f>Values!H8</f>
        <v>0</v>
      </c>
      <c r="K19" s="293">
        <f>Values!H9</f>
        <v>0</v>
      </c>
      <c r="L19" s="293">
        <f>Values!H10</f>
        <v>0</v>
      </c>
      <c r="M19" s="337" t="str">
        <f>Wörterbuch!B151</f>
        <v>[bar]</v>
      </c>
      <c r="N19" s="338"/>
      <c r="P19" s="226"/>
      <c r="Q19" s="226"/>
      <c r="R19" s="226"/>
      <c r="S19" s="226"/>
      <c r="T19" s="226"/>
      <c r="U19" s="226"/>
      <c r="V19" s="226"/>
      <c r="W19" s="226"/>
      <c r="X19" s="226"/>
      <c r="Y19" s="226"/>
      <c r="Z19" s="226"/>
      <c r="AA19" s="226"/>
      <c r="AJ19" s="227"/>
      <c r="AK19" s="227"/>
    </row>
    <row r="20" spans="1:37" ht="16.5" customHeight="1" x14ac:dyDescent="0.35">
      <c r="A20" s="355" t="str">
        <f>Wörterbuch!B51</f>
        <v>Mittelwert:</v>
      </c>
      <c r="B20" s="357"/>
      <c r="C20" s="192" t="e">
        <f>'Berechnung K1'!F12</f>
        <v>#DIV/0!</v>
      </c>
      <c r="D20" s="192" t="str">
        <f>'Berechnung K2'!F12</f>
        <v/>
      </c>
      <c r="E20" s="193" t="str">
        <f>'Berechnung Gemisch'!F12</f>
        <v/>
      </c>
      <c r="F20" s="178" t="str">
        <f>Hilfstabelle!A5</f>
        <v>[g]</v>
      </c>
      <c r="G20" s="355" t="str">
        <f>Wörterbuch!B131</f>
        <v>Dosierdruckgrenze Max:*</v>
      </c>
      <c r="H20" s="356"/>
      <c r="I20" s="357"/>
      <c r="J20" s="293">
        <f>Values!H11</f>
        <v>0</v>
      </c>
      <c r="K20" s="293">
        <f>Values!H13</f>
        <v>0</v>
      </c>
      <c r="L20" s="293"/>
      <c r="M20" s="337" t="str">
        <f>Wörterbuch!B152</f>
        <v>[bar]</v>
      </c>
      <c r="N20" s="338"/>
      <c r="P20" s="226"/>
      <c r="Q20" s="226"/>
      <c r="R20" s="226"/>
      <c r="S20" s="226"/>
      <c r="T20" s="226"/>
      <c r="U20" s="226"/>
      <c r="V20" s="226"/>
      <c r="W20" s="226"/>
      <c r="X20" s="226"/>
      <c r="Y20" s="226"/>
      <c r="Z20" s="226"/>
      <c r="AA20" s="226"/>
      <c r="AJ20" s="227"/>
      <c r="AK20" s="227"/>
    </row>
    <row r="21" spans="1:37" ht="16.5" customHeight="1" x14ac:dyDescent="0.35">
      <c r="A21" s="355" t="str">
        <f>Wörterbuch!B52</f>
        <v>Standardabweichung:</v>
      </c>
      <c r="B21" s="357"/>
      <c r="C21" s="194" t="e">
        <f>'Berechnung K1'!F13</f>
        <v>#DIV/0!</v>
      </c>
      <c r="D21" s="194" t="str">
        <f>'Berechnung K2'!F13</f>
        <v/>
      </c>
      <c r="E21" s="195" t="str">
        <f>'Berechnung Gemisch'!F13</f>
        <v/>
      </c>
      <c r="F21" s="178"/>
      <c r="G21" s="355" t="str">
        <f>Wörterbuch!B132</f>
        <v>Dosierdruckgrenze Min:*</v>
      </c>
      <c r="H21" s="356"/>
      <c r="I21" s="357"/>
      <c r="J21" s="293">
        <f>Values!H12</f>
        <v>0</v>
      </c>
      <c r="K21" s="293">
        <f>Values!H14</f>
        <v>0</v>
      </c>
      <c r="L21" s="293"/>
      <c r="M21" s="337" t="str">
        <f>Wörterbuch!B153</f>
        <v>[bar]</v>
      </c>
      <c r="N21" s="338"/>
      <c r="P21" s="226"/>
      <c r="Q21" s="226"/>
      <c r="R21" s="226"/>
      <c r="S21" s="226"/>
      <c r="T21" s="226"/>
      <c r="U21" s="226"/>
      <c r="V21" s="226"/>
      <c r="W21" s="226"/>
      <c r="X21" s="226"/>
      <c r="Y21" s="226"/>
      <c r="Z21" s="226"/>
      <c r="AA21" s="226"/>
    </row>
    <row r="22" spans="1:37" ht="16.5" customHeight="1" x14ac:dyDescent="0.35">
      <c r="A22" s="355" t="str">
        <f>Wörterbuch!B53</f>
        <v>Minimalwert:</v>
      </c>
      <c r="B22" s="357"/>
      <c r="C22" s="192">
        <f>'Berechnung K1'!F23</f>
        <v>0</v>
      </c>
      <c r="D22" s="192" t="str">
        <f>'Berechnung K2'!F23</f>
        <v/>
      </c>
      <c r="E22" s="193" t="str">
        <f>'Berechnung Gemisch'!F23</f>
        <v/>
      </c>
      <c r="F22" s="178" t="str">
        <f>Hilfstabelle!A5</f>
        <v>[g]</v>
      </c>
      <c r="G22" s="355" t="str">
        <f>Wörterbuch!B135</f>
        <v>Temperiergerät / Auslauftemperatur:</v>
      </c>
      <c r="H22" s="356"/>
      <c r="I22" s="357"/>
      <c r="J22" s="293"/>
      <c r="K22" s="293"/>
      <c r="L22" s="211"/>
      <c r="M22" s="337" t="str">
        <f>Wörterbuch!B154</f>
        <v>[°C]</v>
      </c>
      <c r="N22" s="338"/>
      <c r="P22" s="226"/>
      <c r="Q22" s="226"/>
      <c r="R22" s="226"/>
      <c r="S22" s="226"/>
      <c r="T22" s="226"/>
      <c r="U22" s="226"/>
      <c r="V22" s="226"/>
      <c r="W22" s="226"/>
      <c r="X22" s="226"/>
      <c r="Y22" s="226"/>
      <c r="Z22" s="226"/>
      <c r="AA22" s="226"/>
    </row>
    <row r="23" spans="1:37" ht="16.5" customHeight="1" x14ac:dyDescent="0.35">
      <c r="A23" s="355" t="str">
        <f>Wörterbuch!B54</f>
        <v>Abweichung MW:</v>
      </c>
      <c r="B23" s="357"/>
      <c r="C23" s="192" t="e">
        <f>C20-C22</f>
        <v>#DIV/0!</v>
      </c>
      <c r="D23" s="192" t="e">
        <f>D20-D22</f>
        <v>#VALUE!</v>
      </c>
      <c r="E23" s="193" t="e">
        <f>E20-E22</f>
        <v>#VALUE!</v>
      </c>
      <c r="F23" s="178" t="str">
        <f>Hilfstabelle!A5</f>
        <v>[g]</v>
      </c>
      <c r="G23" s="390" t="str">
        <f>Wörterbuch!B136</f>
        <v>Solldruck P2</v>
      </c>
      <c r="H23" s="391"/>
      <c r="I23" s="391"/>
      <c r="J23" s="293"/>
      <c r="K23" s="293"/>
      <c r="L23" s="293"/>
      <c r="M23" s="337" t="str">
        <f>Wörterbuch!B155</f>
        <v>[bar]</v>
      </c>
      <c r="N23" s="338"/>
      <c r="P23" s="226"/>
      <c r="Q23" s="226"/>
      <c r="R23" s="226"/>
      <c r="S23" s="226"/>
      <c r="T23" s="226"/>
      <c r="U23" s="226"/>
      <c r="V23" s="226"/>
      <c r="W23" s="226"/>
      <c r="X23" s="226"/>
      <c r="Y23" s="226"/>
      <c r="Z23" s="226"/>
      <c r="AA23" s="226"/>
    </row>
    <row r="24" spans="1:37" ht="16.5" customHeight="1" x14ac:dyDescent="0.35">
      <c r="A24" s="355" t="str">
        <f>Wörterbuch!B55</f>
        <v>Abweichung MW:</v>
      </c>
      <c r="B24" s="357"/>
      <c r="C24" s="192">
        <f>IF(C19&gt;0,100/C20*C23,0)</f>
        <v>0</v>
      </c>
      <c r="D24" s="192" t="e">
        <f>IF(D19&gt;0,100/D20*D23,0)</f>
        <v>#VALUE!</v>
      </c>
      <c r="E24" s="193" t="e">
        <f>IF(E19&gt;0,100/E20*E23,0)</f>
        <v>#VALUE!</v>
      </c>
      <c r="F24" s="178" t="s">
        <v>1</v>
      </c>
      <c r="G24" s="355" t="str">
        <f>Wörterbuch!B137</f>
        <v>Druckgrenze Max P1:*</v>
      </c>
      <c r="H24" s="356"/>
      <c r="I24" s="357"/>
      <c r="J24" s="293"/>
      <c r="K24" s="293"/>
      <c r="L24" s="293"/>
      <c r="M24" s="337" t="str">
        <f>Wörterbuch!B156</f>
        <v>[bar]</v>
      </c>
      <c r="N24" s="338"/>
      <c r="P24" s="226"/>
      <c r="Q24" s="226"/>
      <c r="R24" s="226"/>
      <c r="S24" s="226"/>
      <c r="T24" s="226"/>
      <c r="U24" s="226"/>
      <c r="V24" s="226"/>
      <c r="W24" s="226"/>
      <c r="X24" s="226"/>
      <c r="Y24" s="226"/>
      <c r="Z24" s="226"/>
      <c r="AA24" s="226"/>
    </row>
    <row r="25" spans="1:37" ht="16.5" customHeight="1" x14ac:dyDescent="0.35">
      <c r="A25" s="355" t="str">
        <f>Wörterbuch!B56</f>
        <v>Maximalwert:</v>
      </c>
      <c r="B25" s="357"/>
      <c r="C25" s="192">
        <f>'Berechnung K1'!F24</f>
        <v>0</v>
      </c>
      <c r="D25" s="192" t="str">
        <f>'Berechnung K2'!F24</f>
        <v/>
      </c>
      <c r="E25" s="193" t="str">
        <f>'Berechnung Gemisch'!F24</f>
        <v/>
      </c>
      <c r="F25" s="178" t="str">
        <f>Hilfstabelle!A5</f>
        <v>[g]</v>
      </c>
      <c r="G25" s="355" t="str">
        <f>Wörterbuch!B138</f>
        <v>Druckgrenze Min P1:*</v>
      </c>
      <c r="H25" s="356"/>
      <c r="I25" s="357"/>
      <c r="J25" s="293"/>
      <c r="K25" s="293"/>
      <c r="L25" s="295"/>
      <c r="M25" s="337" t="str">
        <f>Wörterbuch!B157</f>
        <v>[bar]</v>
      </c>
      <c r="N25" s="338"/>
      <c r="P25" s="226"/>
      <c r="Q25" s="226"/>
      <c r="R25" s="226"/>
      <c r="S25" s="226"/>
      <c r="T25" s="226"/>
      <c r="U25" s="226"/>
      <c r="V25" s="226"/>
      <c r="W25" s="226"/>
      <c r="X25" s="226"/>
      <c r="Y25" s="226"/>
      <c r="Z25" s="226"/>
      <c r="AA25" s="226"/>
    </row>
    <row r="26" spans="1:37" ht="16.5" customHeight="1" x14ac:dyDescent="0.35">
      <c r="A26" s="355" t="str">
        <f>Wörterbuch!B57</f>
        <v>Abweichung MW:</v>
      </c>
      <c r="B26" s="357"/>
      <c r="C26" s="192" t="e">
        <f>C25-C20</f>
        <v>#DIV/0!</v>
      </c>
      <c r="D26" s="192" t="e">
        <f>D25-D20</f>
        <v>#VALUE!</v>
      </c>
      <c r="E26" s="193" t="e">
        <f>E25-E20</f>
        <v>#VALUE!</v>
      </c>
      <c r="F26" s="178" t="str">
        <f>Hilfstabelle!A5</f>
        <v>[g]</v>
      </c>
      <c r="G26" s="355" t="str">
        <f>Wörterbuch!B139</f>
        <v>Druckgrenze Max P2:*</v>
      </c>
      <c r="H26" s="356"/>
      <c r="I26" s="357"/>
      <c r="J26" s="293"/>
      <c r="K26" s="293"/>
      <c r="L26" s="293"/>
      <c r="M26" s="337" t="str">
        <f>Wörterbuch!B158</f>
        <v>[bar]</v>
      </c>
      <c r="N26" s="338"/>
      <c r="P26" s="226"/>
      <c r="Q26" s="226"/>
      <c r="R26" s="226"/>
      <c r="S26" s="226"/>
      <c r="T26" s="226"/>
      <c r="U26" s="226"/>
      <c r="V26" s="226"/>
      <c r="W26" s="226"/>
      <c r="X26" s="226"/>
      <c r="Y26" s="226"/>
      <c r="Z26" s="226"/>
      <c r="AA26" s="226"/>
    </row>
    <row r="27" spans="1:37" ht="16.5" customHeight="1" x14ac:dyDescent="0.35">
      <c r="A27" s="355" t="str">
        <f>Wörterbuch!B58</f>
        <v>Abweichung MW:</v>
      </c>
      <c r="B27" s="357"/>
      <c r="C27" s="192">
        <f>IF(C19&gt;0,100/C20*C26,0)</f>
        <v>0</v>
      </c>
      <c r="D27" s="192" t="e">
        <f>IF(D19&gt;0,100/D20*D26,0)</f>
        <v>#VALUE!</v>
      </c>
      <c r="E27" s="193" t="e">
        <f>IF(E19&gt;0,100/E20*E26,0)</f>
        <v>#VALUE!</v>
      </c>
      <c r="F27" s="178" t="s">
        <v>1</v>
      </c>
      <c r="G27" s="355" t="str">
        <f>Wörterbuch!B140</f>
        <v>Druckgrenze Min P2:*</v>
      </c>
      <c r="H27" s="356"/>
      <c r="I27" s="357"/>
      <c r="J27" s="293"/>
      <c r="K27" s="293"/>
      <c r="L27" s="293"/>
      <c r="M27" s="337" t="str">
        <f>Wörterbuch!B159</f>
        <v>[bar]</v>
      </c>
      <c r="N27" s="338"/>
      <c r="P27" s="226"/>
      <c r="Q27" s="226"/>
      <c r="R27" s="226"/>
      <c r="S27" s="226"/>
      <c r="T27" s="226"/>
      <c r="U27" s="226"/>
      <c r="V27" s="226"/>
      <c r="W27" s="226"/>
      <c r="X27" s="226"/>
      <c r="Y27" s="226"/>
      <c r="Z27" s="226"/>
      <c r="AA27" s="226"/>
    </row>
    <row r="28" spans="1:37" ht="16.5" customHeight="1" x14ac:dyDescent="0.35">
      <c r="A28" s="388"/>
      <c r="B28" s="389"/>
      <c r="C28" s="175" t="str">
        <f>C14</f>
        <v>Harz</v>
      </c>
      <c r="D28" s="176" t="str">
        <f>D14</f>
        <v>Härter</v>
      </c>
      <c r="E28" s="186" t="str">
        <f>E14</f>
        <v>Gemisch</v>
      </c>
      <c r="F28" s="197"/>
      <c r="G28" s="355" t="str">
        <f>Wörterbuch!B141</f>
        <v>Zylinder Druck Automatik:*</v>
      </c>
      <c r="H28" s="356"/>
      <c r="I28" s="357"/>
      <c r="J28" s="293"/>
      <c r="K28" s="293"/>
      <c r="L28" s="293"/>
      <c r="M28" s="339" t="str">
        <f>Wörterbuch!B160</f>
        <v>[bar]</v>
      </c>
      <c r="N28" s="340"/>
      <c r="P28" s="226"/>
      <c r="Q28" s="226"/>
      <c r="R28" s="226"/>
      <c r="S28" s="226"/>
      <c r="T28" s="226"/>
      <c r="U28" s="226"/>
      <c r="V28" s="226"/>
      <c r="W28" s="226"/>
      <c r="X28" s="226"/>
      <c r="Y28" s="226"/>
      <c r="Z28" s="226"/>
      <c r="AA28" s="226"/>
    </row>
    <row r="29" spans="1:37" ht="16.5" customHeight="1" x14ac:dyDescent="0.35">
      <c r="A29" s="322" t="str">
        <f>Wörterbuch!B59</f>
        <v>Messwert 1</v>
      </c>
      <c r="B29" s="323"/>
      <c r="C29" s="196">
        <f>Values!B1</f>
        <v>0</v>
      </c>
      <c r="D29" s="196">
        <f>Values!C1</f>
        <v>0</v>
      </c>
      <c r="E29" s="196">
        <f>Values!D1</f>
        <v>0</v>
      </c>
      <c r="F29" s="197" t="str">
        <f>Hilfstabelle!$A$5</f>
        <v>[g]</v>
      </c>
      <c r="G29" s="355" t="str">
        <f>Wörterbuch!B142</f>
        <v>Solldruck Vakuum:*</v>
      </c>
      <c r="H29" s="356"/>
      <c r="I29" s="357"/>
      <c r="J29" s="293"/>
      <c r="K29" s="293"/>
      <c r="L29" s="293"/>
      <c r="M29" s="339" t="str">
        <f>Wörterbuch!B161</f>
        <v>[mbar]</v>
      </c>
      <c r="N29" s="340"/>
      <c r="P29" s="226"/>
      <c r="Q29" s="226"/>
      <c r="R29" s="226"/>
      <c r="S29" s="226"/>
      <c r="T29" s="226"/>
      <c r="U29" s="226"/>
      <c r="V29" s="226"/>
      <c r="W29" s="226"/>
      <c r="X29" s="226"/>
      <c r="Y29" s="226"/>
      <c r="Z29" s="226"/>
      <c r="AA29" s="226"/>
    </row>
    <row r="30" spans="1:37" ht="16.5" customHeight="1" x14ac:dyDescent="0.35">
      <c r="A30" s="322" t="str">
        <f>Wörterbuch!B60</f>
        <v>Messwert 2</v>
      </c>
      <c r="B30" s="323"/>
      <c r="C30" s="196">
        <f>Values!B2</f>
        <v>0</v>
      </c>
      <c r="D30" s="196">
        <f>Values!C2</f>
        <v>0</v>
      </c>
      <c r="E30" s="196">
        <f>Values!D2</f>
        <v>0</v>
      </c>
      <c r="F30" s="197" t="str">
        <f>Hilfstabelle!$A$5</f>
        <v>[g]</v>
      </c>
      <c r="G30" s="355" t="str">
        <f>Wörterbuch!B143</f>
        <v>Solldruck Druckabbau ( P X=X bar):*</v>
      </c>
      <c r="H30" s="356"/>
      <c r="I30" s="357"/>
      <c r="J30" s="293"/>
      <c r="K30" s="293"/>
      <c r="L30" s="293"/>
      <c r="M30" s="339" t="str">
        <f>Wörterbuch!B162</f>
        <v>[bar]</v>
      </c>
      <c r="N30" s="340"/>
      <c r="P30" s="226"/>
      <c r="Q30" s="226"/>
      <c r="R30" s="226"/>
      <c r="S30" s="226"/>
      <c r="T30" s="226"/>
      <c r="U30" s="226"/>
      <c r="V30" s="226"/>
      <c r="W30" s="226"/>
      <c r="X30" s="226"/>
      <c r="Y30" s="226"/>
      <c r="Z30" s="226"/>
      <c r="AA30" s="226"/>
    </row>
    <row r="31" spans="1:37" ht="16.5" customHeight="1" x14ac:dyDescent="0.35">
      <c r="A31" s="322" t="str">
        <f>Wörterbuch!B61</f>
        <v>Messwert 3</v>
      </c>
      <c r="B31" s="323"/>
      <c r="C31" s="196">
        <f>Values!B3</f>
        <v>0</v>
      </c>
      <c r="D31" s="196">
        <f>Values!C3</f>
        <v>0</v>
      </c>
      <c r="E31" s="196">
        <f>Values!D3</f>
        <v>0</v>
      </c>
      <c r="F31" s="197" t="str">
        <f>Hilfstabelle!$A$5</f>
        <v>[g]</v>
      </c>
      <c r="G31" s="353">
        <f>Wörterbuch!B144</f>
        <v>0</v>
      </c>
      <c r="H31" s="354"/>
      <c r="I31" s="354"/>
      <c r="J31" s="293"/>
      <c r="K31" s="293"/>
      <c r="L31" s="293"/>
      <c r="M31" s="339">
        <f>Wörterbuch!B163</f>
        <v>0</v>
      </c>
      <c r="N31" s="340"/>
      <c r="P31" s="226"/>
      <c r="Q31" s="226"/>
      <c r="R31" s="226"/>
      <c r="S31" s="226"/>
      <c r="T31" s="226"/>
      <c r="U31" s="226"/>
      <c r="V31" s="226"/>
      <c r="W31" s="226"/>
      <c r="X31" s="226"/>
      <c r="Y31" s="226"/>
      <c r="Z31" s="226"/>
      <c r="AA31" s="226"/>
    </row>
    <row r="32" spans="1:37" ht="16.5" customHeight="1" x14ac:dyDescent="0.35">
      <c r="A32" s="322" t="str">
        <f>Wörterbuch!B62</f>
        <v>Messwert 4</v>
      </c>
      <c r="B32" s="323"/>
      <c r="C32" s="196">
        <f>Values!B4</f>
        <v>0</v>
      </c>
      <c r="D32" s="196">
        <f>Values!C4</f>
        <v>0</v>
      </c>
      <c r="E32" s="196">
        <f>Values!D4</f>
        <v>0</v>
      </c>
      <c r="F32" s="197" t="str">
        <f>Hilfstabelle!$A$5</f>
        <v>[g]</v>
      </c>
      <c r="G32" s="353">
        <f>Wörterbuch!B145</f>
        <v>0</v>
      </c>
      <c r="H32" s="406"/>
      <c r="I32" s="406"/>
      <c r="J32" s="293"/>
      <c r="K32" s="293"/>
      <c r="L32" s="293"/>
      <c r="M32" s="339">
        <f>Wörterbuch!B164</f>
        <v>0</v>
      </c>
      <c r="N32" s="340"/>
      <c r="P32" s="226"/>
      <c r="Q32" s="226"/>
      <c r="R32" s="226"/>
      <c r="S32" s="226"/>
      <c r="T32" s="226"/>
      <c r="U32" s="226"/>
      <c r="V32" s="226"/>
      <c r="W32" s="226"/>
      <c r="X32" s="226"/>
      <c r="Y32" s="226"/>
      <c r="Z32" s="226"/>
      <c r="AA32" s="226"/>
    </row>
    <row r="33" spans="1:27" ht="16.5" customHeight="1" x14ac:dyDescent="0.35">
      <c r="A33" s="322" t="str">
        <f>Wörterbuch!B63</f>
        <v>Messwert 5</v>
      </c>
      <c r="B33" s="323"/>
      <c r="C33" s="196">
        <f>Values!B5</f>
        <v>0</v>
      </c>
      <c r="D33" s="196">
        <f>Values!C5</f>
        <v>0</v>
      </c>
      <c r="E33" s="196">
        <f>Values!D5</f>
        <v>0</v>
      </c>
      <c r="F33" s="197" t="str">
        <f>Hilfstabelle!$A$5</f>
        <v>[g]</v>
      </c>
      <c r="G33" s="353">
        <f>Wörterbuch!B146</f>
        <v>0</v>
      </c>
      <c r="H33" s="406"/>
      <c r="I33" s="406"/>
      <c r="J33" s="293"/>
      <c r="K33" s="293"/>
      <c r="L33" s="293"/>
      <c r="M33" s="339">
        <f>Wörterbuch!B165</f>
        <v>0</v>
      </c>
      <c r="N33" s="340"/>
      <c r="P33" s="226"/>
      <c r="Q33" s="226"/>
      <c r="R33" s="226"/>
      <c r="S33" s="226"/>
      <c r="T33" s="226"/>
      <c r="U33" s="226"/>
      <c r="V33" s="226"/>
      <c r="W33" s="226"/>
      <c r="X33" s="226"/>
      <c r="Y33" s="226"/>
      <c r="Z33" s="226"/>
      <c r="AA33" s="226"/>
    </row>
    <row r="34" spans="1:27" ht="16.5" customHeight="1" thickBot="1" x14ac:dyDescent="0.4">
      <c r="A34" s="322" t="str">
        <f>Wörterbuch!B64</f>
        <v>Messwert 6</v>
      </c>
      <c r="B34" s="323"/>
      <c r="C34" s="196">
        <f>Values!B6</f>
        <v>0</v>
      </c>
      <c r="D34" s="196">
        <f>Values!C6</f>
        <v>0</v>
      </c>
      <c r="E34" s="196">
        <f>Values!D6</f>
        <v>0</v>
      </c>
      <c r="F34" s="307" t="str">
        <f>Hilfstabelle!$A$5</f>
        <v>[g]</v>
      </c>
      <c r="G34" s="417">
        <f>Wörterbuch!B147</f>
        <v>0</v>
      </c>
      <c r="H34" s="418"/>
      <c r="I34" s="418"/>
      <c r="J34" s="294"/>
      <c r="K34" s="294"/>
      <c r="L34" s="294"/>
      <c r="M34" s="351">
        <f>Wörterbuch!B166</f>
        <v>0</v>
      </c>
      <c r="N34" s="352"/>
      <c r="P34" s="226"/>
      <c r="Q34" s="226"/>
      <c r="R34" s="226"/>
      <c r="S34" s="226"/>
      <c r="T34" s="226"/>
      <c r="U34" s="226"/>
      <c r="V34" s="226"/>
      <c r="W34" s="226"/>
      <c r="X34" s="226"/>
      <c r="Y34" s="226"/>
      <c r="Z34" s="226"/>
      <c r="AA34" s="226"/>
    </row>
    <row r="35" spans="1:27" ht="16.5" customHeight="1" x14ac:dyDescent="0.35">
      <c r="A35" s="322" t="str">
        <f>Wörterbuch!B65</f>
        <v>Messwert 7</v>
      </c>
      <c r="B35" s="323"/>
      <c r="C35" s="196">
        <f>Values!B7</f>
        <v>0</v>
      </c>
      <c r="D35" s="196">
        <f>Values!C7</f>
        <v>0</v>
      </c>
      <c r="E35" s="196">
        <f>Values!D7</f>
        <v>0</v>
      </c>
      <c r="F35" s="307" t="str">
        <f>Hilfstabelle!$A$5</f>
        <v>[g]</v>
      </c>
      <c r="G35" s="345">
        <f>Wörterbuch!B148</f>
        <v>0</v>
      </c>
      <c r="H35" s="346"/>
      <c r="I35" s="346"/>
      <c r="J35" s="346"/>
      <c r="K35" s="346"/>
      <c r="L35" s="346"/>
      <c r="M35" s="346"/>
      <c r="N35" s="347"/>
      <c r="P35" s="226"/>
      <c r="Q35" s="226"/>
      <c r="R35" s="226"/>
      <c r="S35" s="226"/>
      <c r="T35" s="226"/>
      <c r="U35" s="226"/>
      <c r="V35" s="226"/>
      <c r="W35" s="226"/>
      <c r="X35" s="226"/>
      <c r="Y35" s="226"/>
      <c r="Z35" s="226"/>
      <c r="AA35" s="226"/>
    </row>
    <row r="36" spans="1:27" ht="16.5" customHeight="1" x14ac:dyDescent="0.35">
      <c r="A36" s="322" t="str">
        <f>Wörterbuch!B66</f>
        <v>Messwert 8</v>
      </c>
      <c r="B36" s="323"/>
      <c r="C36" s="196">
        <f>Values!B8</f>
        <v>0</v>
      </c>
      <c r="D36" s="196">
        <f>Values!C8</f>
        <v>0</v>
      </c>
      <c r="E36" s="196">
        <f>Values!D8</f>
        <v>0</v>
      </c>
      <c r="F36" s="307" t="str">
        <f>Hilfstabelle!$A$5</f>
        <v>[g]</v>
      </c>
      <c r="G36" s="348"/>
      <c r="H36" s="349"/>
      <c r="I36" s="349"/>
      <c r="J36" s="349"/>
      <c r="K36" s="349"/>
      <c r="L36" s="349"/>
      <c r="M36" s="349"/>
      <c r="N36" s="350"/>
      <c r="P36" s="226"/>
      <c r="Q36" s="226"/>
      <c r="R36" s="226"/>
      <c r="S36" s="226"/>
      <c r="T36" s="226"/>
      <c r="U36" s="226"/>
      <c r="V36" s="226"/>
      <c r="W36" s="226"/>
      <c r="X36" s="226"/>
      <c r="Y36" s="226"/>
      <c r="Z36" s="226"/>
      <c r="AA36" s="226"/>
    </row>
    <row r="37" spans="1:27" ht="16.5" customHeight="1" x14ac:dyDescent="0.35">
      <c r="A37" s="322" t="str">
        <f>Wörterbuch!B67</f>
        <v>Messwert 9</v>
      </c>
      <c r="B37" s="323"/>
      <c r="C37" s="196">
        <f>Values!B9</f>
        <v>0</v>
      </c>
      <c r="D37" s="196">
        <f>Values!C9</f>
        <v>0</v>
      </c>
      <c r="E37" s="196">
        <f>Values!D9</f>
        <v>0</v>
      </c>
      <c r="F37" s="307" t="str">
        <f>Hilfstabelle!$A$5</f>
        <v>[g]</v>
      </c>
      <c r="G37" s="348"/>
      <c r="H37" s="349"/>
      <c r="I37" s="349"/>
      <c r="J37" s="349"/>
      <c r="K37" s="349"/>
      <c r="L37" s="349"/>
      <c r="M37" s="349"/>
      <c r="N37" s="350"/>
      <c r="P37" s="226"/>
      <c r="Q37" s="226"/>
      <c r="R37" s="226"/>
      <c r="S37" s="226"/>
      <c r="T37" s="226"/>
      <c r="U37" s="226"/>
      <c r="V37" s="226"/>
      <c r="W37" s="226"/>
      <c r="X37" s="226"/>
      <c r="Y37" s="226"/>
      <c r="Z37" s="226"/>
      <c r="AA37" s="226"/>
    </row>
    <row r="38" spans="1:27" ht="16.5" customHeight="1" x14ac:dyDescent="0.4">
      <c r="A38" s="322" t="str">
        <f>Wörterbuch!B68</f>
        <v>Messwert 10</v>
      </c>
      <c r="B38" s="323"/>
      <c r="C38" s="196">
        <f>Values!B10</f>
        <v>0</v>
      </c>
      <c r="D38" s="196">
        <f>Values!C10</f>
        <v>0</v>
      </c>
      <c r="E38" s="196">
        <f>Values!D10</f>
        <v>0</v>
      </c>
      <c r="F38" s="307" t="str">
        <f>Hilfstabelle!$A$5</f>
        <v>[g]</v>
      </c>
      <c r="G38" s="380">
        <f>Wörterbuch!B183</f>
        <v>0</v>
      </c>
      <c r="H38" s="381"/>
      <c r="I38" s="381"/>
      <c r="J38" s="308"/>
      <c r="K38" s="308"/>
      <c r="L38" s="308"/>
      <c r="M38" s="341">
        <f>Wörterbuch!B185</f>
        <v>0</v>
      </c>
      <c r="N38" s="342"/>
      <c r="P38" s="226"/>
      <c r="Q38" s="226"/>
      <c r="R38" s="226"/>
      <c r="S38" s="226"/>
      <c r="T38" s="226"/>
      <c r="U38" s="226"/>
      <c r="V38" s="226"/>
      <c r="W38" s="226"/>
      <c r="X38" s="226"/>
      <c r="Y38" s="226"/>
      <c r="Z38" s="226"/>
      <c r="AA38" s="226"/>
    </row>
    <row r="39" spans="1:27" ht="16.5" customHeight="1" thickBot="1" x14ac:dyDescent="0.45">
      <c r="A39" s="322" t="str">
        <f>Wörterbuch!B69</f>
        <v>Messwert 11</v>
      </c>
      <c r="B39" s="323"/>
      <c r="C39" s="196">
        <f>Values!B11</f>
        <v>0</v>
      </c>
      <c r="D39" s="196">
        <f>Values!C11</f>
        <v>0</v>
      </c>
      <c r="E39" s="196">
        <f>Values!D11</f>
        <v>0</v>
      </c>
      <c r="F39" s="307" t="str">
        <f>Hilfstabelle!$A$5</f>
        <v>[g]</v>
      </c>
      <c r="G39" s="382">
        <f>Wörterbuch!B184</f>
        <v>0</v>
      </c>
      <c r="H39" s="383"/>
      <c r="I39" s="383"/>
      <c r="J39" s="309"/>
      <c r="K39" s="309"/>
      <c r="L39" s="309"/>
      <c r="M39" s="343">
        <f>Wörterbuch!B185</f>
        <v>0</v>
      </c>
      <c r="N39" s="344"/>
      <c r="P39" s="226"/>
      <c r="Q39" s="226"/>
      <c r="R39" s="226"/>
      <c r="S39" s="226"/>
      <c r="T39" s="226"/>
      <c r="U39" s="226"/>
      <c r="V39" s="226"/>
      <c r="W39" s="226"/>
      <c r="X39" s="226"/>
      <c r="Y39" s="226"/>
      <c r="Z39" s="226"/>
      <c r="AA39" s="226"/>
    </row>
    <row r="40" spans="1:27" ht="16.5" customHeight="1" x14ac:dyDescent="0.35">
      <c r="A40" s="322" t="str">
        <f>Wörterbuch!B70</f>
        <v>Messwert 12</v>
      </c>
      <c r="B40" s="323"/>
      <c r="C40" s="196">
        <f>Values!B12</f>
        <v>0</v>
      </c>
      <c r="D40" s="196">
        <f>Values!C12</f>
        <v>0</v>
      </c>
      <c r="E40" s="196">
        <f>Values!D12</f>
        <v>0</v>
      </c>
      <c r="F40" s="307" t="str">
        <f>Hilfstabelle!$A$5</f>
        <v>[g]</v>
      </c>
      <c r="G40" s="310"/>
      <c r="H40" s="310"/>
      <c r="I40" s="310"/>
      <c r="J40" s="311"/>
      <c r="K40" s="312"/>
      <c r="L40" s="312"/>
      <c r="M40" s="313"/>
      <c r="N40" s="314"/>
      <c r="P40" s="226"/>
      <c r="Q40" s="226"/>
      <c r="R40" s="226"/>
      <c r="S40" s="226"/>
      <c r="T40" s="226"/>
      <c r="U40" s="226"/>
      <c r="V40" s="226"/>
      <c r="W40" s="226"/>
      <c r="X40" s="226"/>
      <c r="Y40" s="226"/>
      <c r="Z40" s="226"/>
      <c r="AA40" s="226"/>
    </row>
    <row r="41" spans="1:27" ht="16.5" customHeight="1" x14ac:dyDescent="0.35">
      <c r="A41" s="322" t="str">
        <f>Wörterbuch!B71</f>
        <v>Messwert 13</v>
      </c>
      <c r="B41" s="323"/>
      <c r="C41" s="196">
        <f>Values!B13</f>
        <v>0</v>
      </c>
      <c r="D41" s="196">
        <f>Values!C13</f>
        <v>0</v>
      </c>
      <c r="E41" s="196">
        <f>Values!D13</f>
        <v>0</v>
      </c>
      <c r="F41" s="307" t="str">
        <f>Hilfstabelle!$A$5</f>
        <v>[g]</v>
      </c>
      <c r="G41" s="310"/>
      <c r="H41" s="310"/>
      <c r="I41" s="310"/>
      <c r="J41" s="311"/>
      <c r="K41" s="312"/>
      <c r="L41" s="312"/>
      <c r="M41" s="313"/>
      <c r="N41" s="314"/>
      <c r="P41" s="226"/>
      <c r="Q41" s="226"/>
      <c r="R41" s="226"/>
      <c r="S41" s="226"/>
      <c r="T41" s="226"/>
      <c r="U41" s="226"/>
      <c r="V41" s="226"/>
      <c r="W41" s="226"/>
      <c r="X41" s="226"/>
      <c r="Y41" s="226"/>
      <c r="Z41" s="226"/>
      <c r="AA41" s="226"/>
    </row>
    <row r="42" spans="1:27" ht="16.5" customHeight="1" x14ac:dyDescent="0.35">
      <c r="A42" s="322" t="str">
        <f>Wörterbuch!B72</f>
        <v>Messwert 14</v>
      </c>
      <c r="B42" s="323"/>
      <c r="C42" s="196">
        <f>Values!B14</f>
        <v>0</v>
      </c>
      <c r="D42" s="196">
        <f>Values!C14</f>
        <v>0</v>
      </c>
      <c r="E42" s="196">
        <f>Values!D14</f>
        <v>0</v>
      </c>
      <c r="F42" s="307" t="str">
        <f>Hilfstabelle!$A$5</f>
        <v>[g]</v>
      </c>
      <c r="G42" s="310"/>
      <c r="H42" s="310"/>
      <c r="I42" s="310"/>
      <c r="J42" s="311"/>
      <c r="K42" s="315"/>
      <c r="L42" s="315"/>
      <c r="M42" s="312"/>
      <c r="N42" s="314"/>
      <c r="P42" s="226"/>
      <c r="Q42" s="226"/>
      <c r="R42" s="226"/>
      <c r="S42" s="226"/>
      <c r="T42" s="226"/>
      <c r="U42" s="226"/>
      <c r="V42" s="226"/>
      <c r="W42" s="226"/>
      <c r="X42" s="226"/>
      <c r="Y42" s="226"/>
      <c r="Z42" s="226"/>
      <c r="AA42" s="226"/>
    </row>
    <row r="43" spans="1:27" ht="16.5" customHeight="1" x14ac:dyDescent="0.4">
      <c r="A43" s="322" t="str">
        <f>Wörterbuch!B73</f>
        <v>Messwert 15</v>
      </c>
      <c r="B43" s="323"/>
      <c r="C43" s="196">
        <f>Values!B15</f>
        <v>0</v>
      </c>
      <c r="D43" s="196">
        <f>Values!C15</f>
        <v>0</v>
      </c>
      <c r="E43" s="196">
        <f>Values!D15</f>
        <v>0</v>
      </c>
      <c r="F43" s="307" t="str">
        <f>Hilfstabelle!$A$5</f>
        <v>[g]</v>
      </c>
      <c r="G43" s="310"/>
      <c r="H43" s="310"/>
      <c r="I43" s="316"/>
      <c r="J43" s="311"/>
      <c r="K43" s="315"/>
      <c r="L43" s="315"/>
      <c r="M43" s="312"/>
      <c r="N43" s="314"/>
      <c r="P43" s="226"/>
      <c r="Q43" s="226"/>
      <c r="R43" s="226"/>
      <c r="S43" s="226"/>
      <c r="T43" s="226"/>
      <c r="U43" s="226"/>
      <c r="V43" s="226"/>
      <c r="W43" s="226"/>
      <c r="X43" s="226"/>
      <c r="Y43" s="226"/>
      <c r="Z43" s="226"/>
      <c r="AA43" s="226"/>
    </row>
    <row r="44" spans="1:27" ht="16.5" customHeight="1" x14ac:dyDescent="0.35">
      <c r="A44" s="322" t="str">
        <f>Wörterbuch!B74</f>
        <v>Messwert 16</v>
      </c>
      <c r="B44" s="323"/>
      <c r="C44" s="196">
        <f>Values!B16</f>
        <v>0</v>
      </c>
      <c r="D44" s="196">
        <f>Values!C16</f>
        <v>0</v>
      </c>
      <c r="E44" s="196">
        <f>Values!D16</f>
        <v>0</v>
      </c>
      <c r="F44" s="307" t="str">
        <f>Hilfstabelle!$A$5</f>
        <v>[g]</v>
      </c>
      <c r="G44" s="310"/>
      <c r="H44" s="310"/>
      <c r="I44" s="310"/>
      <c r="J44" s="311"/>
      <c r="K44" s="315"/>
      <c r="L44" s="315"/>
      <c r="M44" s="312"/>
      <c r="N44" s="314"/>
      <c r="P44" s="226"/>
      <c r="Q44" s="226"/>
      <c r="R44" s="226"/>
      <c r="S44" s="226"/>
      <c r="T44" s="226"/>
      <c r="U44" s="226"/>
      <c r="V44" s="226"/>
      <c r="W44" s="226"/>
      <c r="X44" s="226"/>
      <c r="Y44" s="226"/>
      <c r="Z44" s="226"/>
      <c r="AA44" s="226"/>
    </row>
    <row r="45" spans="1:27" ht="16.5" customHeight="1" x14ac:dyDescent="0.35">
      <c r="A45" s="322" t="str">
        <f>Wörterbuch!B75</f>
        <v>Messwert 17</v>
      </c>
      <c r="B45" s="323"/>
      <c r="C45" s="196">
        <f>Values!B17</f>
        <v>0</v>
      </c>
      <c r="D45" s="196">
        <f>Values!C17</f>
        <v>0</v>
      </c>
      <c r="E45" s="196">
        <f>Values!D17</f>
        <v>0</v>
      </c>
      <c r="F45" s="197" t="str">
        <f>Hilfstabelle!$A$5</f>
        <v>[g]</v>
      </c>
      <c r="G45" s="120"/>
      <c r="H45" s="120"/>
      <c r="I45" s="120"/>
      <c r="J45" s="122"/>
      <c r="K45" s="112"/>
      <c r="L45" s="112"/>
      <c r="M45" s="113"/>
      <c r="N45" s="234"/>
      <c r="P45" s="226"/>
      <c r="Q45" s="226"/>
      <c r="R45" s="226"/>
      <c r="S45" s="226"/>
      <c r="T45" s="226"/>
      <c r="U45" s="226"/>
      <c r="V45" s="226"/>
      <c r="W45" s="226"/>
      <c r="X45" s="226"/>
      <c r="Y45" s="226"/>
      <c r="Z45" s="226"/>
      <c r="AA45" s="226"/>
    </row>
    <row r="46" spans="1:27" ht="16.5" customHeight="1" x14ac:dyDescent="0.35">
      <c r="A46" s="322" t="str">
        <f>Wörterbuch!B76</f>
        <v>Messwert 18</v>
      </c>
      <c r="B46" s="323"/>
      <c r="C46" s="196">
        <f>Values!B18</f>
        <v>0</v>
      </c>
      <c r="D46" s="196">
        <f>Values!C18</f>
        <v>0</v>
      </c>
      <c r="E46" s="196">
        <f>Values!D18</f>
        <v>0</v>
      </c>
      <c r="F46" s="197" t="str">
        <f>Hilfstabelle!$A$5</f>
        <v>[g]</v>
      </c>
      <c r="G46" s="120"/>
      <c r="H46" s="120"/>
      <c r="I46" s="120"/>
      <c r="J46" s="122"/>
      <c r="K46" s="112"/>
      <c r="L46" s="112"/>
      <c r="M46" s="113"/>
      <c r="N46" s="234"/>
      <c r="P46" s="226"/>
      <c r="Q46" s="226"/>
      <c r="R46" s="226"/>
      <c r="S46" s="226"/>
      <c r="T46" s="226"/>
      <c r="U46" s="226"/>
      <c r="V46" s="226"/>
      <c r="W46" s="226"/>
      <c r="X46" s="226"/>
      <c r="Y46" s="226"/>
      <c r="Z46" s="226"/>
      <c r="AA46" s="226"/>
    </row>
    <row r="47" spans="1:27" ht="16.5" customHeight="1" x14ac:dyDescent="0.4">
      <c r="A47" s="322" t="str">
        <f>Wörterbuch!B77</f>
        <v>Messwert 19</v>
      </c>
      <c r="B47" s="323"/>
      <c r="C47" s="196">
        <f>Values!B19</f>
        <v>0</v>
      </c>
      <c r="D47" s="196">
        <f>Values!C19</f>
        <v>0</v>
      </c>
      <c r="E47" s="196">
        <f>Values!D19</f>
        <v>0</v>
      </c>
      <c r="F47" s="197" t="str">
        <f>Hilfstabelle!$A$5</f>
        <v>[g]</v>
      </c>
      <c r="G47" s="120"/>
      <c r="H47" s="120"/>
      <c r="I47" s="115"/>
      <c r="J47" s="122"/>
      <c r="K47" s="112"/>
      <c r="L47" s="112"/>
      <c r="M47" s="113"/>
      <c r="N47" s="234"/>
      <c r="P47" s="226"/>
      <c r="Q47" s="226"/>
      <c r="R47" s="226"/>
      <c r="S47" s="226"/>
      <c r="T47" s="226"/>
      <c r="U47" s="226"/>
      <c r="V47" s="226"/>
      <c r="W47" s="226"/>
      <c r="X47" s="226"/>
      <c r="Y47" s="226"/>
      <c r="Z47" s="226"/>
      <c r="AA47" s="226"/>
    </row>
    <row r="48" spans="1:27" ht="16.5" customHeight="1" x14ac:dyDescent="0.35">
      <c r="A48" s="322" t="str">
        <f>Wörterbuch!B78</f>
        <v>Messwert 20</v>
      </c>
      <c r="B48" s="323"/>
      <c r="C48" s="196">
        <f>Values!B20</f>
        <v>0</v>
      </c>
      <c r="D48" s="196">
        <f>Values!C20</f>
        <v>0</v>
      </c>
      <c r="E48" s="196">
        <f>Values!D20</f>
        <v>0</v>
      </c>
      <c r="F48" s="197" t="str">
        <f>Hilfstabelle!$A$5</f>
        <v>[g]</v>
      </c>
      <c r="G48" s="120"/>
      <c r="H48" s="120"/>
      <c r="I48" s="120"/>
      <c r="J48" s="122"/>
      <c r="K48" s="112"/>
      <c r="L48" s="112"/>
      <c r="M48" s="113"/>
      <c r="N48" s="234"/>
      <c r="P48" s="226"/>
      <c r="Q48" s="226"/>
      <c r="R48" s="226"/>
      <c r="S48" s="226"/>
      <c r="T48" s="226"/>
      <c r="U48" s="226"/>
      <c r="V48" s="226"/>
      <c r="W48" s="226"/>
      <c r="X48" s="226"/>
      <c r="Y48" s="226"/>
      <c r="Z48" s="226"/>
      <c r="AA48" s="226"/>
    </row>
    <row r="49" spans="1:27" ht="16.5" customHeight="1" x14ac:dyDescent="0.35">
      <c r="A49" s="322" t="str">
        <f>Wörterbuch!B79</f>
        <v>Messwert 21</v>
      </c>
      <c r="B49" s="323"/>
      <c r="C49" s="196">
        <f>Values!B21</f>
        <v>0</v>
      </c>
      <c r="D49" s="196">
        <f>Values!C21</f>
        <v>0</v>
      </c>
      <c r="E49" s="196">
        <f>Values!D21</f>
        <v>0</v>
      </c>
      <c r="F49" s="197" t="str">
        <f>Hilfstabelle!$A$5</f>
        <v>[g]</v>
      </c>
      <c r="G49" s="120"/>
      <c r="H49" s="120"/>
      <c r="I49" s="120"/>
      <c r="J49" s="122"/>
      <c r="K49" s="112"/>
      <c r="L49" s="112"/>
      <c r="M49" s="113"/>
      <c r="N49" s="234"/>
      <c r="P49" s="226"/>
      <c r="Q49" s="226"/>
      <c r="R49" s="226"/>
      <c r="S49" s="226"/>
      <c r="T49" s="226"/>
      <c r="U49" s="226"/>
      <c r="V49" s="226"/>
      <c r="W49" s="226"/>
      <c r="X49" s="226"/>
      <c r="Y49" s="226"/>
      <c r="Z49" s="226"/>
      <c r="AA49" s="226"/>
    </row>
    <row r="50" spans="1:27" ht="16.5" customHeight="1" x14ac:dyDescent="0.4">
      <c r="A50" s="322" t="str">
        <f>Wörterbuch!B80</f>
        <v>Messwert 22</v>
      </c>
      <c r="B50" s="323"/>
      <c r="C50" s="196">
        <f>Values!B22</f>
        <v>0</v>
      </c>
      <c r="D50" s="196">
        <f>Values!C22</f>
        <v>0</v>
      </c>
      <c r="E50" s="196">
        <f>Values!D22</f>
        <v>0</v>
      </c>
      <c r="F50" s="197" t="str">
        <f>Hilfstabelle!$A$5</f>
        <v>[g]</v>
      </c>
      <c r="G50" s="120"/>
      <c r="H50" s="120"/>
      <c r="I50" s="116"/>
      <c r="J50" s="122"/>
      <c r="K50" s="112"/>
      <c r="L50" s="112"/>
      <c r="M50" s="113"/>
      <c r="N50" s="234"/>
      <c r="P50" s="226"/>
      <c r="Q50" s="226"/>
      <c r="R50" s="226"/>
      <c r="S50" s="226"/>
      <c r="T50" s="226"/>
      <c r="U50" s="226"/>
      <c r="V50" s="226"/>
      <c r="W50" s="226"/>
      <c r="X50" s="226"/>
      <c r="Y50" s="226"/>
      <c r="Z50" s="226"/>
      <c r="AA50" s="226"/>
    </row>
    <row r="51" spans="1:27" ht="16.5" customHeight="1" x14ac:dyDescent="0.35">
      <c r="A51" s="322" t="str">
        <f>Wörterbuch!B81</f>
        <v>Messwert 23</v>
      </c>
      <c r="B51" s="323"/>
      <c r="C51" s="196">
        <f>Values!B23</f>
        <v>0</v>
      </c>
      <c r="D51" s="196">
        <f>Values!C23</f>
        <v>0</v>
      </c>
      <c r="E51" s="196">
        <f>Values!D23</f>
        <v>0</v>
      </c>
      <c r="F51" s="197" t="str">
        <f>Hilfstabelle!$A$5</f>
        <v>[g]</v>
      </c>
      <c r="G51" s="120"/>
      <c r="H51" s="120"/>
      <c r="I51" s="120"/>
      <c r="J51" s="122"/>
      <c r="K51" s="112"/>
      <c r="L51" s="112"/>
      <c r="M51" s="113"/>
      <c r="N51" s="234"/>
      <c r="P51" s="226"/>
      <c r="Q51" s="226"/>
      <c r="R51" s="226"/>
      <c r="S51" s="226"/>
      <c r="T51" s="226"/>
      <c r="U51" s="226"/>
      <c r="V51" s="226"/>
      <c r="W51" s="226"/>
      <c r="X51" s="226"/>
      <c r="Y51" s="226"/>
      <c r="Z51" s="226"/>
      <c r="AA51" s="226"/>
    </row>
    <row r="52" spans="1:27" ht="16.5" customHeight="1" x14ac:dyDescent="0.35">
      <c r="A52" s="322" t="str">
        <f>Wörterbuch!B82</f>
        <v>Messwert 24</v>
      </c>
      <c r="B52" s="323"/>
      <c r="C52" s="196">
        <f>Values!B24</f>
        <v>0</v>
      </c>
      <c r="D52" s="196">
        <f>Values!C24</f>
        <v>0</v>
      </c>
      <c r="E52" s="196">
        <f>Values!D24</f>
        <v>0</v>
      </c>
      <c r="F52" s="197" t="str">
        <f>Hilfstabelle!$A$5</f>
        <v>[g]</v>
      </c>
      <c r="G52" s="120"/>
      <c r="H52" s="120"/>
      <c r="I52" s="120"/>
      <c r="J52" s="122"/>
      <c r="K52" s="112"/>
      <c r="L52" s="112"/>
      <c r="M52" s="113"/>
      <c r="N52" s="234"/>
      <c r="P52" s="226"/>
      <c r="Q52" s="226"/>
      <c r="R52" s="226"/>
      <c r="S52" s="226"/>
      <c r="T52" s="226"/>
      <c r="U52" s="226"/>
      <c r="V52" s="226"/>
      <c r="W52" s="226"/>
      <c r="X52" s="226"/>
      <c r="Y52" s="226"/>
      <c r="Z52" s="226"/>
      <c r="AA52" s="226"/>
    </row>
    <row r="53" spans="1:27" ht="16.5" customHeight="1" x14ac:dyDescent="0.35">
      <c r="A53" s="322" t="str">
        <f>Wörterbuch!B83</f>
        <v>Messwert 25</v>
      </c>
      <c r="B53" s="323"/>
      <c r="C53" s="196">
        <f>Values!B25</f>
        <v>0</v>
      </c>
      <c r="D53" s="196">
        <f>Values!C25</f>
        <v>0</v>
      </c>
      <c r="E53" s="196">
        <f>Values!D25</f>
        <v>0</v>
      </c>
      <c r="F53" s="197" t="str">
        <f>Hilfstabelle!$A$5</f>
        <v>[g]</v>
      </c>
      <c r="G53" s="120"/>
      <c r="H53" s="120"/>
      <c r="I53" s="120"/>
      <c r="J53" s="122"/>
      <c r="K53" s="112"/>
      <c r="L53" s="112"/>
      <c r="M53" s="113"/>
      <c r="N53" s="234"/>
      <c r="P53" s="226"/>
      <c r="Q53" s="226"/>
      <c r="R53" s="226"/>
      <c r="S53" s="226"/>
      <c r="T53" s="226"/>
      <c r="U53" s="226"/>
      <c r="V53" s="226"/>
      <c r="W53" s="226"/>
      <c r="X53" s="226"/>
      <c r="Y53" s="226"/>
      <c r="Z53" s="226"/>
      <c r="AA53" s="226"/>
    </row>
    <row r="54" spans="1:27" ht="16.5" customHeight="1" x14ac:dyDescent="0.4">
      <c r="A54" s="322" t="str">
        <f>IF(Values!B26="0","",Wörterbuch!B84)</f>
        <v>Messwert 26</v>
      </c>
      <c r="B54" s="323"/>
      <c r="C54" s="196">
        <f>Values!B26</f>
        <v>0</v>
      </c>
      <c r="D54" s="196">
        <f>Values!C26</f>
        <v>0</v>
      </c>
      <c r="E54" s="196">
        <f>Values!D26</f>
        <v>0</v>
      </c>
      <c r="F54" s="197" t="str">
        <f>Hilfstabelle!$A$5</f>
        <v>[g]</v>
      </c>
      <c r="G54" s="120"/>
      <c r="H54" s="120"/>
      <c r="I54" s="115"/>
      <c r="J54" s="122"/>
      <c r="K54" s="122"/>
      <c r="L54" s="122"/>
      <c r="M54" s="113"/>
      <c r="N54" s="234"/>
      <c r="P54" s="226"/>
      <c r="Q54" s="226"/>
      <c r="R54" s="226"/>
      <c r="S54" s="226"/>
      <c r="T54" s="226"/>
      <c r="U54" s="226"/>
      <c r="V54" s="226"/>
      <c r="W54" s="226"/>
      <c r="X54" s="226"/>
      <c r="Y54" s="226"/>
      <c r="Z54" s="226"/>
      <c r="AA54" s="226"/>
    </row>
    <row r="55" spans="1:27" ht="16.5" customHeight="1" x14ac:dyDescent="0.35">
      <c r="A55" s="322" t="str">
        <f>Wörterbuch!B85</f>
        <v>Messwert 27</v>
      </c>
      <c r="B55" s="323"/>
      <c r="C55" s="196">
        <f>Values!B27</f>
        <v>0</v>
      </c>
      <c r="D55" s="196">
        <f>Values!C27</f>
        <v>0</v>
      </c>
      <c r="E55" s="196">
        <f>Values!D27</f>
        <v>0</v>
      </c>
      <c r="F55" s="197" t="str">
        <f>Hilfstabelle!$A$5</f>
        <v>[g]</v>
      </c>
      <c r="G55" s="120"/>
      <c r="H55" s="120"/>
      <c r="I55" s="120"/>
      <c r="J55" s="122"/>
      <c r="K55" s="112"/>
      <c r="L55" s="112"/>
      <c r="M55" s="113"/>
      <c r="N55" s="234"/>
      <c r="P55" s="226"/>
      <c r="Q55" s="226"/>
      <c r="R55" s="226"/>
      <c r="S55" s="226"/>
      <c r="T55" s="226"/>
      <c r="U55" s="226"/>
      <c r="V55" s="226"/>
      <c r="W55" s="226"/>
      <c r="X55" s="226"/>
      <c r="Y55" s="226"/>
      <c r="Z55" s="226"/>
      <c r="AA55" s="226"/>
    </row>
    <row r="56" spans="1:27" ht="16.5" customHeight="1" x14ac:dyDescent="0.35">
      <c r="A56" s="322" t="str">
        <f>Wörterbuch!B86</f>
        <v>Messwert 28</v>
      </c>
      <c r="B56" s="323"/>
      <c r="C56" s="196">
        <f>Values!B28</f>
        <v>0</v>
      </c>
      <c r="D56" s="196">
        <f>Values!C28</f>
        <v>0</v>
      </c>
      <c r="E56" s="196">
        <f>Values!D28</f>
        <v>0</v>
      </c>
      <c r="F56" s="197" t="str">
        <f>Hilfstabelle!$A$5</f>
        <v>[g]</v>
      </c>
      <c r="G56" s="120"/>
      <c r="H56" s="120"/>
      <c r="I56" s="120"/>
      <c r="J56" s="122"/>
      <c r="K56" s="112"/>
      <c r="L56" s="112"/>
      <c r="M56" s="113"/>
      <c r="N56" s="234"/>
      <c r="P56" s="226"/>
      <c r="Q56" s="226"/>
      <c r="R56" s="226"/>
      <c r="S56" s="226"/>
      <c r="T56" s="226"/>
      <c r="U56" s="226"/>
      <c r="V56" s="226"/>
      <c r="W56" s="226"/>
      <c r="X56" s="226"/>
      <c r="Y56" s="226"/>
      <c r="Z56" s="226"/>
      <c r="AA56" s="226"/>
    </row>
    <row r="57" spans="1:27" ht="16.5" customHeight="1" x14ac:dyDescent="0.35">
      <c r="A57" s="322" t="str">
        <f>Wörterbuch!B87</f>
        <v>Messwert 29</v>
      </c>
      <c r="B57" s="323"/>
      <c r="C57" s="196">
        <f>Values!B29</f>
        <v>0</v>
      </c>
      <c r="D57" s="196">
        <f>Values!C29</f>
        <v>0</v>
      </c>
      <c r="E57" s="196">
        <f>Values!D29</f>
        <v>0</v>
      </c>
      <c r="F57" s="197" t="str">
        <f>Hilfstabelle!$A$5</f>
        <v>[g]</v>
      </c>
      <c r="G57" s="120"/>
      <c r="H57" s="120"/>
      <c r="I57" s="120"/>
      <c r="J57" s="122"/>
      <c r="K57" s="112"/>
      <c r="L57" s="112"/>
      <c r="M57" s="113"/>
      <c r="N57" s="234"/>
      <c r="P57" s="226"/>
      <c r="Q57" s="226"/>
      <c r="R57" s="226"/>
      <c r="S57" s="226"/>
      <c r="T57" s="226"/>
      <c r="U57" s="226"/>
      <c r="V57" s="226"/>
      <c r="W57" s="226"/>
      <c r="X57" s="226"/>
      <c r="Y57" s="226"/>
      <c r="Z57" s="226"/>
      <c r="AA57" s="226"/>
    </row>
    <row r="58" spans="1:27" ht="16.5" customHeight="1" x14ac:dyDescent="0.35">
      <c r="A58" s="322" t="str">
        <f>Wörterbuch!B88</f>
        <v>Messwert 30</v>
      </c>
      <c r="B58" s="323"/>
      <c r="C58" s="196">
        <f>Values!B30</f>
        <v>0</v>
      </c>
      <c r="D58" s="196">
        <f>Values!C30</f>
        <v>0</v>
      </c>
      <c r="E58" s="196">
        <f>Values!D30</f>
        <v>0</v>
      </c>
      <c r="F58" s="197" t="str">
        <f>Hilfstabelle!$A$5</f>
        <v>[g]</v>
      </c>
      <c r="G58" s="120"/>
      <c r="H58" s="120"/>
      <c r="I58" s="120"/>
      <c r="J58" s="122"/>
      <c r="K58" s="112"/>
      <c r="L58" s="112"/>
      <c r="M58" s="113"/>
      <c r="N58" s="234"/>
      <c r="P58" s="226"/>
      <c r="Q58" s="226"/>
      <c r="R58" s="226"/>
      <c r="S58" s="226"/>
      <c r="T58" s="226"/>
      <c r="U58" s="226"/>
      <c r="V58" s="226"/>
      <c r="W58" s="226"/>
      <c r="X58" s="226"/>
      <c r="Y58" s="226"/>
      <c r="Z58" s="226"/>
      <c r="AA58" s="226"/>
    </row>
    <row r="59" spans="1:27" ht="16.5" customHeight="1" x14ac:dyDescent="0.35">
      <c r="A59" s="322" t="str">
        <f>Wörterbuch!B89</f>
        <v>Messwert 31</v>
      </c>
      <c r="B59" s="323"/>
      <c r="C59" s="196">
        <f>Values!B31</f>
        <v>0</v>
      </c>
      <c r="D59" s="196">
        <f>Values!C31</f>
        <v>0</v>
      </c>
      <c r="E59" s="196">
        <f>Values!D31</f>
        <v>0</v>
      </c>
      <c r="F59" s="197" t="str">
        <f>Hilfstabelle!$A$5</f>
        <v>[g]</v>
      </c>
      <c r="G59" s="120"/>
      <c r="H59" s="120"/>
      <c r="I59" s="120"/>
      <c r="J59" s="122"/>
      <c r="K59" s="112"/>
      <c r="L59" s="112"/>
      <c r="M59" s="113"/>
      <c r="N59" s="234"/>
      <c r="P59" s="226"/>
      <c r="Q59" s="226"/>
      <c r="R59" s="226"/>
      <c r="S59" s="226"/>
      <c r="T59" s="226"/>
      <c r="U59" s="226"/>
      <c r="V59" s="226"/>
      <c r="W59" s="226"/>
      <c r="X59" s="226"/>
      <c r="Y59" s="226"/>
      <c r="Z59" s="226"/>
      <c r="AA59" s="226"/>
    </row>
    <row r="60" spans="1:27" ht="16.5" customHeight="1" x14ac:dyDescent="0.4">
      <c r="A60" s="322" t="str">
        <f>Wörterbuch!B90</f>
        <v>Messwert 32</v>
      </c>
      <c r="B60" s="323"/>
      <c r="C60" s="196">
        <f>Values!B32</f>
        <v>0</v>
      </c>
      <c r="D60" s="196">
        <f>Values!C32</f>
        <v>0</v>
      </c>
      <c r="E60" s="196">
        <f>Values!D32</f>
        <v>0</v>
      </c>
      <c r="F60" s="197" t="str">
        <f>Hilfstabelle!$A$5</f>
        <v>[g]</v>
      </c>
      <c r="G60" s="120"/>
      <c r="H60" s="120"/>
      <c r="I60" s="115"/>
      <c r="J60" s="122"/>
      <c r="K60" s="112"/>
      <c r="L60" s="112"/>
      <c r="M60" s="113"/>
      <c r="N60" s="234"/>
      <c r="P60" s="226"/>
      <c r="Q60" s="226"/>
      <c r="R60" s="226"/>
      <c r="S60" s="226"/>
      <c r="T60" s="226"/>
      <c r="U60" s="226"/>
      <c r="V60" s="226"/>
      <c r="W60" s="226"/>
      <c r="X60" s="226"/>
      <c r="Y60" s="226"/>
      <c r="Z60" s="226"/>
      <c r="AA60" s="226"/>
    </row>
    <row r="61" spans="1:27" ht="16.5" customHeight="1" x14ac:dyDescent="0.35">
      <c r="A61" s="322" t="str">
        <f>Wörterbuch!B91</f>
        <v>Messwert 33</v>
      </c>
      <c r="B61" s="323"/>
      <c r="C61" s="196">
        <f>Values!B33</f>
        <v>0</v>
      </c>
      <c r="D61" s="196">
        <f>Values!C33</f>
        <v>0</v>
      </c>
      <c r="E61" s="196">
        <f>Values!D33</f>
        <v>0</v>
      </c>
      <c r="F61" s="197" t="str">
        <f>Hilfstabelle!$A$5</f>
        <v>[g]</v>
      </c>
      <c r="G61" s="120"/>
      <c r="H61" s="120"/>
      <c r="I61" s="120"/>
      <c r="J61" s="122"/>
      <c r="K61" s="112"/>
      <c r="L61" s="112"/>
      <c r="M61" s="113"/>
      <c r="N61" s="234"/>
      <c r="P61" s="226"/>
      <c r="Q61" s="226"/>
      <c r="R61" s="226"/>
      <c r="S61" s="226"/>
      <c r="T61" s="226"/>
      <c r="U61" s="226"/>
      <c r="V61" s="226"/>
      <c r="W61" s="226"/>
      <c r="X61" s="226"/>
      <c r="Y61" s="226"/>
      <c r="Z61" s="226"/>
      <c r="AA61" s="226"/>
    </row>
    <row r="62" spans="1:27" ht="16.5" customHeight="1" x14ac:dyDescent="0.35">
      <c r="A62" s="322" t="str">
        <f>Wörterbuch!B92</f>
        <v>Messwert 34</v>
      </c>
      <c r="B62" s="323"/>
      <c r="C62" s="196">
        <f>Values!B34</f>
        <v>0</v>
      </c>
      <c r="D62" s="196">
        <f>Values!C34</f>
        <v>0</v>
      </c>
      <c r="E62" s="196">
        <f>Values!D34</f>
        <v>0</v>
      </c>
      <c r="F62" s="197" t="str">
        <f>Hilfstabelle!$A$5</f>
        <v>[g]</v>
      </c>
      <c r="G62" s="120"/>
      <c r="H62" s="120"/>
      <c r="I62" s="120"/>
      <c r="J62" s="122"/>
      <c r="K62" s="112"/>
      <c r="L62" s="112"/>
      <c r="M62" s="113"/>
      <c r="N62" s="234"/>
      <c r="P62" s="226"/>
      <c r="Q62" s="226"/>
      <c r="R62" s="226"/>
      <c r="S62" s="226"/>
      <c r="T62" s="226"/>
      <c r="U62" s="226"/>
      <c r="V62" s="226"/>
      <c r="W62" s="226"/>
      <c r="X62" s="226"/>
      <c r="Y62" s="226"/>
      <c r="Z62" s="226"/>
      <c r="AA62" s="226"/>
    </row>
    <row r="63" spans="1:27" ht="16.5" customHeight="1" x14ac:dyDescent="0.4">
      <c r="A63" s="322" t="str">
        <f>Wörterbuch!B93</f>
        <v>Messwert 35</v>
      </c>
      <c r="B63" s="323"/>
      <c r="C63" s="196">
        <f>Values!B35</f>
        <v>0</v>
      </c>
      <c r="D63" s="196">
        <f>Values!C35</f>
        <v>0</v>
      </c>
      <c r="E63" s="196">
        <f>Values!D35</f>
        <v>0</v>
      </c>
      <c r="F63" s="197" t="str">
        <f>Hilfstabelle!$A$5</f>
        <v>[g]</v>
      </c>
      <c r="G63" s="120"/>
      <c r="H63" s="120"/>
      <c r="I63" s="115"/>
      <c r="J63" s="122"/>
      <c r="K63" s="112"/>
      <c r="L63" s="112"/>
      <c r="M63" s="113"/>
      <c r="N63" s="234"/>
      <c r="P63" s="226"/>
      <c r="Q63" s="226"/>
      <c r="R63" s="226"/>
      <c r="S63" s="226"/>
      <c r="T63" s="226"/>
      <c r="U63" s="226"/>
      <c r="V63" s="226"/>
      <c r="W63" s="226"/>
      <c r="X63" s="226"/>
      <c r="Y63" s="226"/>
      <c r="Z63" s="226"/>
      <c r="AA63" s="226"/>
    </row>
    <row r="64" spans="1:27" ht="16.5" customHeight="1" x14ac:dyDescent="0.35">
      <c r="A64" s="322" t="str">
        <f>Wörterbuch!B94</f>
        <v>Messwert 36</v>
      </c>
      <c r="B64" s="323"/>
      <c r="C64" s="196">
        <f>Values!B36</f>
        <v>0</v>
      </c>
      <c r="D64" s="196">
        <f>Values!C36</f>
        <v>0</v>
      </c>
      <c r="E64" s="196">
        <f>Values!D36</f>
        <v>0</v>
      </c>
      <c r="F64" s="197" t="str">
        <f>Hilfstabelle!$A$5</f>
        <v>[g]</v>
      </c>
      <c r="G64" s="120"/>
      <c r="H64" s="120"/>
      <c r="I64" s="120"/>
      <c r="J64" s="122"/>
      <c r="K64" s="112"/>
      <c r="L64" s="112"/>
      <c r="M64" s="113"/>
      <c r="N64" s="234"/>
      <c r="P64" s="226"/>
      <c r="Q64" s="226"/>
      <c r="R64" s="226"/>
      <c r="S64" s="226"/>
      <c r="T64" s="226"/>
      <c r="U64" s="226"/>
      <c r="V64" s="226"/>
      <c r="W64" s="226"/>
      <c r="X64" s="226"/>
      <c r="Y64" s="226"/>
      <c r="Z64" s="226"/>
      <c r="AA64" s="226"/>
    </row>
    <row r="65" spans="1:45" ht="16.5" customHeight="1" x14ac:dyDescent="0.4">
      <c r="A65" s="322" t="str">
        <f>Wörterbuch!B95</f>
        <v>Messwert 37</v>
      </c>
      <c r="B65" s="323"/>
      <c r="C65" s="196">
        <f>Values!B37</f>
        <v>0</v>
      </c>
      <c r="D65" s="196">
        <f>Values!C37</f>
        <v>0</v>
      </c>
      <c r="E65" s="196">
        <f>Values!D37</f>
        <v>0</v>
      </c>
      <c r="F65" s="197" t="str">
        <f>Hilfstabelle!$A$5</f>
        <v>[g]</v>
      </c>
      <c r="G65" s="120"/>
      <c r="H65" s="120"/>
      <c r="I65" s="116"/>
      <c r="J65" s="122"/>
      <c r="K65" s="112"/>
      <c r="L65" s="112"/>
      <c r="M65" s="113"/>
      <c r="N65" s="234"/>
      <c r="P65" s="226"/>
      <c r="Q65" s="226"/>
      <c r="R65" s="226"/>
      <c r="S65" s="226"/>
      <c r="T65" s="226"/>
      <c r="U65" s="226"/>
      <c r="V65" s="226"/>
      <c r="W65" s="226"/>
      <c r="X65" s="226"/>
      <c r="Y65" s="226"/>
      <c r="Z65" s="226"/>
      <c r="AA65" s="226"/>
    </row>
    <row r="66" spans="1:45" ht="16.5" customHeight="1" x14ac:dyDescent="0.35">
      <c r="A66" s="322" t="str">
        <f>Wörterbuch!B96</f>
        <v>Messwert 38</v>
      </c>
      <c r="B66" s="323"/>
      <c r="C66" s="196">
        <f>Values!B38</f>
        <v>0</v>
      </c>
      <c r="D66" s="196">
        <f>Values!C38</f>
        <v>0</v>
      </c>
      <c r="E66" s="196">
        <f>Values!D38</f>
        <v>0</v>
      </c>
      <c r="F66" s="197" t="str">
        <f>Hilfstabelle!$A$5</f>
        <v>[g]</v>
      </c>
      <c r="G66" s="120"/>
      <c r="H66" s="120"/>
      <c r="I66" s="120"/>
      <c r="J66" s="122"/>
      <c r="K66" s="112"/>
      <c r="L66" s="112"/>
      <c r="M66" s="113"/>
      <c r="N66" s="234"/>
      <c r="P66" s="226"/>
      <c r="Q66" s="226"/>
      <c r="R66" s="226"/>
      <c r="S66" s="226"/>
      <c r="T66" s="226"/>
      <c r="U66" s="226"/>
      <c r="V66" s="226"/>
      <c r="W66" s="226"/>
      <c r="X66" s="226"/>
      <c r="Y66" s="226"/>
      <c r="Z66" s="226"/>
      <c r="AA66" s="226"/>
    </row>
    <row r="67" spans="1:45" ht="16.5" customHeight="1" x14ac:dyDescent="0.35">
      <c r="A67" s="322" t="str">
        <f>Wörterbuch!B97</f>
        <v>Messwert 39</v>
      </c>
      <c r="B67" s="323"/>
      <c r="C67" s="196">
        <f>Values!B39</f>
        <v>0</v>
      </c>
      <c r="D67" s="196">
        <f>Values!C39</f>
        <v>0</v>
      </c>
      <c r="E67" s="196">
        <f>Values!D39</f>
        <v>0</v>
      </c>
      <c r="F67" s="197" t="str">
        <f>Hilfstabelle!$A$5</f>
        <v>[g]</v>
      </c>
      <c r="G67" s="120"/>
      <c r="H67" s="120"/>
      <c r="I67" s="120"/>
      <c r="J67" s="122"/>
      <c r="K67" s="112"/>
      <c r="L67" s="112"/>
      <c r="M67" s="113"/>
      <c r="N67" s="234"/>
      <c r="P67" s="226"/>
      <c r="Q67" s="226"/>
      <c r="R67" s="226"/>
      <c r="S67" s="226"/>
      <c r="T67" s="226"/>
      <c r="U67" s="226"/>
      <c r="V67" s="226"/>
      <c r="W67" s="226"/>
      <c r="X67" s="226"/>
      <c r="Y67" s="226"/>
      <c r="Z67" s="226"/>
      <c r="AA67" s="226"/>
    </row>
    <row r="68" spans="1:45" ht="16.5" customHeight="1" x14ac:dyDescent="0.35">
      <c r="A68" s="322" t="str">
        <f>Wörterbuch!B98</f>
        <v>Messwert 40</v>
      </c>
      <c r="B68" s="323"/>
      <c r="C68" s="196">
        <f>Values!B40</f>
        <v>0</v>
      </c>
      <c r="D68" s="196">
        <f>Values!C40</f>
        <v>0</v>
      </c>
      <c r="E68" s="196">
        <f>Values!D40</f>
        <v>0</v>
      </c>
      <c r="F68" s="197" t="str">
        <f>Hilfstabelle!$A$5</f>
        <v>[g]</v>
      </c>
      <c r="G68" s="120"/>
      <c r="H68" s="120"/>
      <c r="I68" s="120"/>
      <c r="J68" s="122"/>
      <c r="K68" s="112"/>
      <c r="L68" s="112"/>
      <c r="M68" s="113"/>
      <c r="N68" s="234"/>
      <c r="P68" s="226"/>
      <c r="Q68" s="226"/>
      <c r="R68" s="226"/>
      <c r="S68" s="226"/>
      <c r="T68" s="226"/>
      <c r="U68" s="226"/>
      <c r="V68" s="226"/>
      <c r="W68" s="226"/>
      <c r="X68" s="226"/>
      <c r="Y68" s="226"/>
      <c r="Z68" s="226"/>
      <c r="AA68" s="226"/>
    </row>
    <row r="69" spans="1:45" ht="16.5" customHeight="1" x14ac:dyDescent="0.35">
      <c r="A69" s="322" t="str">
        <f>Wörterbuch!B99</f>
        <v>Messwert 41</v>
      </c>
      <c r="B69" s="323"/>
      <c r="C69" s="196">
        <f>Values!B41</f>
        <v>0</v>
      </c>
      <c r="D69" s="196">
        <f>Values!C41</f>
        <v>0</v>
      </c>
      <c r="E69" s="196">
        <f>Values!D41</f>
        <v>0</v>
      </c>
      <c r="F69" s="197" t="str">
        <f>Hilfstabelle!$A$5</f>
        <v>[g]</v>
      </c>
      <c r="G69" s="120"/>
      <c r="H69" s="120"/>
      <c r="I69" s="120"/>
      <c r="J69" s="122"/>
      <c r="K69" s="112"/>
      <c r="L69" s="112"/>
      <c r="M69" s="113"/>
      <c r="N69" s="234"/>
      <c r="P69" s="226"/>
      <c r="Q69" s="226"/>
      <c r="R69" s="226"/>
      <c r="S69" s="226"/>
      <c r="T69" s="226"/>
      <c r="U69" s="226"/>
      <c r="V69" s="226"/>
      <c r="W69" s="226"/>
      <c r="X69" s="226"/>
      <c r="Y69" s="226"/>
      <c r="Z69" s="226"/>
      <c r="AA69" s="226"/>
    </row>
    <row r="70" spans="1:45" ht="16.5" customHeight="1" x14ac:dyDescent="0.35">
      <c r="A70" s="322" t="str">
        <f>Wörterbuch!B100</f>
        <v>Messwert 42</v>
      </c>
      <c r="B70" s="323"/>
      <c r="C70" s="196">
        <f>Values!B42</f>
        <v>0</v>
      </c>
      <c r="D70" s="196">
        <f>Values!C42</f>
        <v>0</v>
      </c>
      <c r="E70" s="196">
        <f>Values!D42</f>
        <v>0</v>
      </c>
      <c r="F70" s="197" t="str">
        <f>Hilfstabelle!$A$5</f>
        <v>[g]</v>
      </c>
      <c r="G70" s="120"/>
      <c r="H70" s="120"/>
      <c r="I70" s="120"/>
      <c r="J70" s="122"/>
      <c r="K70" s="122"/>
      <c r="L70" s="122"/>
      <c r="M70" s="113"/>
      <c r="N70" s="234"/>
      <c r="P70" s="226"/>
      <c r="Q70" s="226"/>
      <c r="R70" s="226"/>
      <c r="S70" s="226"/>
      <c r="T70" s="226"/>
      <c r="U70" s="226"/>
      <c r="V70" s="226"/>
      <c r="W70" s="226"/>
      <c r="X70" s="226"/>
      <c r="Y70" s="226"/>
      <c r="Z70" s="226"/>
      <c r="AA70" s="226"/>
    </row>
    <row r="71" spans="1:45" ht="16.5" customHeight="1" x14ac:dyDescent="0.4">
      <c r="A71" s="322" t="str">
        <f>Wörterbuch!B101</f>
        <v>Messwert 43</v>
      </c>
      <c r="B71" s="323"/>
      <c r="C71" s="196">
        <f>Values!B43</f>
        <v>0</v>
      </c>
      <c r="D71" s="196">
        <f>Values!C43</f>
        <v>0</v>
      </c>
      <c r="E71" s="196">
        <f>Values!D43</f>
        <v>0</v>
      </c>
      <c r="F71" s="197" t="str">
        <f>Hilfstabelle!$A$5</f>
        <v>[g]</v>
      </c>
      <c r="G71" s="327" t="str">
        <f>Wörterbuch!B167</f>
        <v>Kommentar</v>
      </c>
      <c r="H71" s="328"/>
      <c r="I71" s="328"/>
      <c r="J71" s="328"/>
      <c r="K71" s="328"/>
      <c r="L71" s="328"/>
      <c r="M71" s="328"/>
      <c r="N71" s="329"/>
      <c r="P71" s="226"/>
      <c r="Q71" s="226"/>
      <c r="R71" s="226"/>
      <c r="S71" s="226"/>
      <c r="T71" s="226"/>
      <c r="U71" s="226"/>
      <c r="V71" s="226"/>
      <c r="W71" s="226"/>
      <c r="X71" s="226"/>
      <c r="Y71" s="226"/>
      <c r="Z71" s="226"/>
      <c r="AA71" s="226"/>
    </row>
    <row r="72" spans="1:45" ht="16.5" customHeight="1" x14ac:dyDescent="0.4">
      <c r="A72" s="322" t="str">
        <f>Wörterbuch!B102</f>
        <v>Messwert 44</v>
      </c>
      <c r="B72" s="323"/>
      <c r="C72" s="196">
        <f>Values!B44</f>
        <v>0</v>
      </c>
      <c r="D72" s="196">
        <f>Values!C44</f>
        <v>0</v>
      </c>
      <c r="E72" s="196">
        <f>Values!D44</f>
        <v>0</v>
      </c>
      <c r="F72" s="197" t="str">
        <f>Hilfstabelle!$A$5</f>
        <v>[g]</v>
      </c>
      <c r="G72" s="330"/>
      <c r="H72" s="331"/>
      <c r="I72" s="331"/>
      <c r="J72" s="331"/>
      <c r="K72" s="331"/>
      <c r="L72" s="331"/>
      <c r="M72" s="331"/>
      <c r="N72" s="332"/>
      <c r="P72" s="226"/>
      <c r="Q72" s="226"/>
      <c r="R72" s="226"/>
      <c r="S72" s="226"/>
      <c r="T72" s="226"/>
      <c r="U72" s="226"/>
      <c r="V72" s="226"/>
      <c r="W72" s="226"/>
      <c r="X72" s="226"/>
      <c r="Y72" s="226"/>
      <c r="Z72" s="226"/>
      <c r="AA72" s="226"/>
    </row>
    <row r="73" spans="1:45" ht="16.5" customHeight="1" x14ac:dyDescent="0.4">
      <c r="A73" s="322" t="str">
        <f>Wörterbuch!B103</f>
        <v>Messwert 45</v>
      </c>
      <c r="B73" s="323"/>
      <c r="C73" s="196">
        <f>Values!B45</f>
        <v>0</v>
      </c>
      <c r="D73" s="196">
        <f>Values!C45</f>
        <v>0</v>
      </c>
      <c r="E73" s="196">
        <f>Values!D45</f>
        <v>0</v>
      </c>
      <c r="F73" s="197" t="str">
        <f>Hilfstabelle!$A$5</f>
        <v>[g]</v>
      </c>
      <c r="G73" s="324"/>
      <c r="H73" s="325"/>
      <c r="I73" s="325"/>
      <c r="J73" s="325"/>
      <c r="K73" s="325"/>
      <c r="L73" s="325"/>
      <c r="M73" s="325"/>
      <c r="N73" s="326"/>
      <c r="P73" s="226"/>
      <c r="Q73" s="226"/>
      <c r="R73" s="226"/>
      <c r="S73" s="226"/>
      <c r="T73" s="226"/>
      <c r="U73" s="226"/>
      <c r="V73" s="226"/>
      <c r="W73" s="226"/>
      <c r="X73" s="226"/>
      <c r="Y73" s="226"/>
      <c r="Z73" s="226"/>
      <c r="AA73" s="226"/>
    </row>
    <row r="74" spans="1:45" ht="16.5" customHeight="1" x14ac:dyDescent="0.4">
      <c r="A74" s="322" t="str">
        <f>Wörterbuch!B104</f>
        <v>Messwert 46</v>
      </c>
      <c r="B74" s="323"/>
      <c r="C74" s="196">
        <f>Values!B46</f>
        <v>0</v>
      </c>
      <c r="D74" s="196">
        <f>Values!C46</f>
        <v>0</v>
      </c>
      <c r="E74" s="196">
        <f>Values!D46</f>
        <v>0</v>
      </c>
      <c r="F74" s="197" t="str">
        <f>Hilfstabelle!$A$5</f>
        <v>[g]</v>
      </c>
      <c r="G74" s="324"/>
      <c r="H74" s="325"/>
      <c r="I74" s="325"/>
      <c r="J74" s="325"/>
      <c r="K74" s="325"/>
      <c r="L74" s="325"/>
      <c r="M74" s="325"/>
      <c r="N74" s="326"/>
      <c r="P74" s="226"/>
      <c r="Q74" s="226"/>
      <c r="R74" s="226"/>
      <c r="S74" s="226"/>
      <c r="T74" s="226"/>
      <c r="U74" s="226"/>
      <c r="V74" s="226"/>
      <c r="W74" s="226"/>
      <c r="X74" s="226"/>
      <c r="Y74" s="226"/>
      <c r="Z74" s="226"/>
      <c r="AA74" s="226"/>
    </row>
    <row r="75" spans="1:45" ht="16.5" customHeight="1" x14ac:dyDescent="0.4">
      <c r="A75" s="322" t="str">
        <f>Wörterbuch!B105</f>
        <v>Messwert 47</v>
      </c>
      <c r="B75" s="323"/>
      <c r="C75" s="196">
        <f>Values!B47</f>
        <v>0</v>
      </c>
      <c r="D75" s="196">
        <f>Values!C47</f>
        <v>0</v>
      </c>
      <c r="E75" s="196">
        <f>Values!D47</f>
        <v>0</v>
      </c>
      <c r="F75" s="197" t="str">
        <f>Hilfstabelle!$A$5</f>
        <v>[g]</v>
      </c>
      <c r="G75" s="324"/>
      <c r="H75" s="325"/>
      <c r="I75" s="325"/>
      <c r="J75" s="325"/>
      <c r="K75" s="325"/>
      <c r="L75" s="325"/>
      <c r="M75" s="325"/>
      <c r="N75" s="326"/>
      <c r="P75" s="226"/>
      <c r="Q75" s="226"/>
      <c r="R75" s="226"/>
      <c r="S75" s="226"/>
      <c r="T75" s="226"/>
      <c r="U75" s="226"/>
      <c r="V75" s="226"/>
      <c r="W75" s="226"/>
      <c r="X75" s="226"/>
      <c r="Y75" s="226"/>
      <c r="Z75" s="226"/>
      <c r="AA75" s="226"/>
    </row>
    <row r="76" spans="1:45" ht="16.5" customHeight="1" x14ac:dyDescent="0.4">
      <c r="A76" s="322" t="str">
        <f>Wörterbuch!B106</f>
        <v>Messwert 48</v>
      </c>
      <c r="B76" s="323"/>
      <c r="C76" s="196">
        <f>Values!B48</f>
        <v>0</v>
      </c>
      <c r="D76" s="196">
        <f>Values!C48</f>
        <v>0</v>
      </c>
      <c r="E76" s="196">
        <f>Values!D48</f>
        <v>0</v>
      </c>
      <c r="F76" s="197" t="str">
        <f>Hilfstabelle!$A$5</f>
        <v>[g]</v>
      </c>
      <c r="G76" s="324"/>
      <c r="H76" s="325"/>
      <c r="I76" s="325"/>
      <c r="J76" s="325"/>
      <c r="K76" s="325"/>
      <c r="L76" s="325"/>
      <c r="M76" s="325"/>
      <c r="N76" s="326"/>
      <c r="P76" s="226"/>
      <c r="Q76" s="226"/>
      <c r="R76" s="226"/>
      <c r="S76" s="226"/>
      <c r="T76" s="226"/>
      <c r="U76" s="226"/>
      <c r="V76" s="226"/>
      <c r="W76" s="226"/>
      <c r="X76" s="226"/>
      <c r="Y76" s="226"/>
      <c r="Z76" s="226"/>
      <c r="AA76" s="226"/>
    </row>
    <row r="77" spans="1:45" ht="16.5" customHeight="1" x14ac:dyDescent="0.4">
      <c r="A77" s="322" t="str">
        <f>Wörterbuch!B107</f>
        <v>Messwert 49</v>
      </c>
      <c r="B77" s="323"/>
      <c r="C77" s="196">
        <f>Values!B49</f>
        <v>0</v>
      </c>
      <c r="D77" s="196">
        <f>Values!C49</f>
        <v>0</v>
      </c>
      <c r="E77" s="196">
        <f>Values!D49</f>
        <v>0</v>
      </c>
      <c r="F77" s="197" t="str">
        <f>Hilfstabelle!$A$5</f>
        <v>[g]</v>
      </c>
      <c r="G77" s="324"/>
      <c r="H77" s="325"/>
      <c r="I77" s="325"/>
      <c r="J77" s="325"/>
      <c r="K77" s="325"/>
      <c r="L77" s="325"/>
      <c r="M77" s="325"/>
      <c r="N77" s="326"/>
      <c r="P77" s="226"/>
      <c r="Q77" s="226"/>
      <c r="R77" s="226"/>
      <c r="S77" s="226"/>
      <c r="T77" s="226"/>
      <c r="U77" s="226"/>
      <c r="V77" s="226"/>
      <c r="W77" s="226"/>
      <c r="X77" s="226"/>
      <c r="Y77" s="226"/>
      <c r="Z77" s="226"/>
      <c r="AA77" s="226"/>
    </row>
    <row r="78" spans="1:45" ht="16.5" customHeight="1" x14ac:dyDescent="0.4">
      <c r="A78" s="322" t="str">
        <f>Wörterbuch!B108</f>
        <v>Messwert 50</v>
      </c>
      <c r="B78" s="323"/>
      <c r="C78" s="196">
        <f>Values!B50</f>
        <v>0</v>
      </c>
      <c r="D78" s="196">
        <f>Values!C50</f>
        <v>0</v>
      </c>
      <c r="E78" s="196">
        <f>Values!D50</f>
        <v>0</v>
      </c>
      <c r="F78" s="197" t="str">
        <f>Hilfstabelle!$A$5</f>
        <v>[g]</v>
      </c>
      <c r="G78" s="324"/>
      <c r="H78" s="325"/>
      <c r="I78" s="325"/>
      <c r="J78" s="325"/>
      <c r="K78" s="325"/>
      <c r="L78" s="325"/>
      <c r="M78" s="325"/>
      <c r="N78" s="326"/>
      <c r="P78" s="226"/>
      <c r="Q78" s="226"/>
      <c r="R78" s="226"/>
      <c r="S78" s="226"/>
      <c r="T78" s="226"/>
      <c r="U78" s="226"/>
      <c r="V78" s="226"/>
      <c r="W78" s="226"/>
      <c r="X78" s="226"/>
      <c r="Y78" s="226"/>
      <c r="Z78" s="226"/>
      <c r="AA78" s="226"/>
    </row>
    <row r="79" spans="1:45" ht="16.5" customHeight="1" x14ac:dyDescent="0.35">
      <c r="A79" s="431"/>
      <c r="B79" s="432"/>
      <c r="C79" s="175" t="str">
        <f>C7</f>
        <v>Harz</v>
      </c>
      <c r="D79" s="176" t="str">
        <f>D7</f>
        <v>Härter</v>
      </c>
      <c r="E79" s="186" t="str">
        <f>E7</f>
        <v>Gemisch</v>
      </c>
      <c r="F79" s="197"/>
      <c r="G79" s="319"/>
      <c r="H79" s="320"/>
      <c r="I79" s="320"/>
      <c r="J79" s="320"/>
      <c r="K79" s="320"/>
      <c r="L79" s="320"/>
      <c r="M79" s="320"/>
      <c r="N79" s="321"/>
      <c r="P79" s="226"/>
      <c r="Q79" s="226"/>
      <c r="R79" s="226"/>
      <c r="S79" s="226"/>
      <c r="T79" s="226"/>
      <c r="U79" s="226"/>
      <c r="V79" s="226"/>
      <c r="W79" s="226"/>
      <c r="X79" s="226"/>
      <c r="Y79" s="226"/>
      <c r="Z79" s="226"/>
      <c r="AA79" s="226"/>
    </row>
    <row r="80" spans="1:45" ht="16.5" customHeight="1" x14ac:dyDescent="0.35">
      <c r="A80" s="429" t="str">
        <f>Wörterbuch!B109</f>
        <v>Delta krit</v>
      </c>
      <c r="B80" s="430"/>
      <c r="C80" s="198" t="e">
        <f>IF(C17-C20&lt;C20-C18,C17-C20,C20-C18)</f>
        <v>#DIV/0!</v>
      </c>
      <c r="D80" s="198" t="e">
        <f>IF(D17-D20&lt;D20-D18,D17-D20,D20-D18)</f>
        <v>#DIV/0!</v>
      </c>
      <c r="E80" s="199" t="e">
        <f>IF(E17-E20&lt;E20-E18,E17-E20,E20-E18)</f>
        <v>#VALUE!</v>
      </c>
      <c r="F80" s="197" t="s">
        <v>2</v>
      </c>
      <c r="G80" s="120"/>
      <c r="H80" s="120"/>
      <c r="I80" s="120"/>
      <c r="J80" s="122"/>
      <c r="K80" s="113"/>
      <c r="L80" s="113"/>
      <c r="M80" s="113"/>
      <c r="N80" s="234"/>
      <c r="P80" s="226"/>
      <c r="Q80" s="226"/>
      <c r="R80" s="226"/>
      <c r="S80" s="226"/>
      <c r="T80" s="226"/>
      <c r="U80" s="226"/>
      <c r="V80" s="226"/>
      <c r="W80" s="226"/>
      <c r="X80" s="226"/>
      <c r="Y80" s="226"/>
      <c r="Z80" s="226"/>
      <c r="AA80" s="226"/>
      <c r="AJ80" s="235"/>
      <c r="AK80" s="235"/>
      <c r="AL80" s="235"/>
      <c r="AM80" s="235"/>
      <c r="AN80" s="235"/>
      <c r="AO80" s="235"/>
      <c r="AP80" s="235"/>
      <c r="AQ80" s="235"/>
      <c r="AR80" s="235"/>
      <c r="AS80" s="235"/>
    </row>
    <row r="81" spans="1:45" ht="16.5" customHeight="1" x14ac:dyDescent="0.35">
      <c r="A81" s="429" t="s">
        <v>3</v>
      </c>
      <c r="B81" s="430"/>
      <c r="C81" s="200" t="e">
        <f>IF(C21&gt;0,(C17-C18)/(6*C21),"")</f>
        <v>#DIV/0!</v>
      </c>
      <c r="D81" s="200" t="e">
        <f>IF(D21&gt;0,(D17-D18)/(6*D21),"")</f>
        <v>#DIV/0!</v>
      </c>
      <c r="E81" s="201" t="e">
        <f>IF(E21&gt;0,(E17-E18)/(6*E21),"")</f>
        <v>#VALUE!</v>
      </c>
      <c r="F81" s="197" t="s">
        <v>2</v>
      </c>
      <c r="G81" s="120"/>
      <c r="H81" s="120"/>
      <c r="I81" s="120"/>
      <c r="J81" s="122"/>
      <c r="K81" s="113"/>
      <c r="L81" s="113"/>
      <c r="M81" s="113"/>
      <c r="N81" s="234"/>
      <c r="P81" s="226"/>
      <c r="Q81" s="226"/>
      <c r="R81" s="226"/>
      <c r="S81" s="226"/>
      <c r="T81" s="226"/>
      <c r="U81" s="226"/>
      <c r="V81" s="226"/>
      <c r="W81" s="226"/>
      <c r="X81" s="226"/>
      <c r="Y81" s="226"/>
      <c r="Z81" s="226"/>
      <c r="AA81" s="226"/>
      <c r="AJ81" s="235"/>
      <c r="AK81" s="235"/>
      <c r="AL81" s="235"/>
      <c r="AM81" s="235"/>
      <c r="AN81" s="235"/>
      <c r="AO81" s="235"/>
      <c r="AP81" s="235"/>
      <c r="AQ81" s="235"/>
      <c r="AR81" s="235"/>
      <c r="AS81" s="235"/>
    </row>
    <row r="82" spans="1:45" ht="16.5" customHeight="1" x14ac:dyDescent="0.35">
      <c r="A82" s="429" t="s">
        <v>4</v>
      </c>
      <c r="B82" s="430"/>
      <c r="C82" s="202" t="e">
        <f>IF(C21&gt;0,C80/3/C21,"")</f>
        <v>#DIV/0!</v>
      </c>
      <c r="D82" s="202" t="e">
        <f>IF(D21&gt;0,D80/3/D21,"")</f>
        <v>#DIV/0!</v>
      </c>
      <c r="E82" s="203" t="e">
        <f>IF(E21&gt;0,E80/3/E21,"")</f>
        <v>#VALUE!</v>
      </c>
      <c r="F82" s="197" t="s">
        <v>2</v>
      </c>
      <c r="G82" s="120"/>
      <c r="H82" s="120"/>
      <c r="I82" s="120"/>
      <c r="J82" s="122"/>
      <c r="K82" s="113"/>
      <c r="L82" s="113"/>
      <c r="M82" s="113"/>
      <c r="N82" s="234"/>
      <c r="P82" s="226"/>
      <c r="Q82" s="226"/>
      <c r="R82" s="226"/>
      <c r="S82" s="226"/>
      <c r="T82" s="226"/>
      <c r="U82" s="226"/>
      <c r="V82" s="226"/>
      <c r="W82" s="226"/>
      <c r="X82" s="226"/>
      <c r="Y82" s="226"/>
      <c r="Z82" s="226"/>
      <c r="AA82" s="226"/>
      <c r="AJ82" s="235"/>
      <c r="AK82" s="235"/>
      <c r="AL82" s="235"/>
      <c r="AM82" s="235"/>
      <c r="AN82" s="235"/>
      <c r="AO82" s="235"/>
      <c r="AP82" s="235"/>
      <c r="AQ82" s="235"/>
      <c r="AR82" s="235"/>
      <c r="AS82" s="235"/>
    </row>
    <row r="83" spans="1:45" ht="16.5" customHeight="1" x14ac:dyDescent="0.35">
      <c r="A83" s="204" t="str">
        <f>Wörterbuch!B110</f>
        <v>Toleranz</v>
      </c>
      <c r="B83" s="205"/>
      <c r="C83" s="206">
        <f>C16</f>
        <v>5</v>
      </c>
      <c r="D83" s="206">
        <f>D16</f>
        <v>5</v>
      </c>
      <c r="E83" s="207">
        <f>E16</f>
        <v>5</v>
      </c>
      <c r="F83" s="208" t="str">
        <f>Hilfstabelle!A2</f>
        <v>[%]</v>
      </c>
      <c r="G83" s="120"/>
      <c r="H83" s="120"/>
      <c r="I83" s="120"/>
      <c r="J83" s="122"/>
      <c r="K83" s="113"/>
      <c r="L83" s="113"/>
      <c r="M83" s="113"/>
      <c r="N83" s="234"/>
      <c r="P83" s="226"/>
      <c r="Q83" s="226"/>
      <c r="R83" s="226"/>
      <c r="S83" s="226"/>
      <c r="T83" s="226"/>
      <c r="U83" s="226"/>
      <c r="V83" s="226"/>
      <c r="W83" s="226"/>
      <c r="X83" s="226"/>
      <c r="Y83" s="226"/>
      <c r="Z83" s="226"/>
      <c r="AA83" s="226"/>
      <c r="AJ83" s="235"/>
      <c r="AK83" s="235"/>
      <c r="AL83" s="235"/>
      <c r="AM83" s="235"/>
      <c r="AN83" s="235"/>
      <c r="AO83" s="235"/>
      <c r="AP83" s="235"/>
      <c r="AQ83" s="235"/>
      <c r="AR83" s="235"/>
      <c r="AS83" s="235"/>
    </row>
    <row r="84" spans="1:45" s="237" customFormat="1" ht="6" customHeight="1" x14ac:dyDescent="0.4">
      <c r="A84" s="161"/>
      <c r="B84" s="117"/>
      <c r="C84" s="114"/>
      <c r="D84" s="114"/>
      <c r="E84" s="115"/>
      <c r="F84" s="123"/>
      <c r="G84" s="120"/>
      <c r="H84" s="120"/>
      <c r="I84" s="120"/>
      <c r="J84" s="122"/>
      <c r="K84" s="113"/>
      <c r="L84" s="113"/>
      <c r="M84" s="113"/>
      <c r="N84" s="234"/>
      <c r="O84" s="225"/>
      <c r="P84" s="224"/>
      <c r="Q84" s="224"/>
      <c r="R84" s="224"/>
      <c r="S84" s="224"/>
      <c r="T84" s="224"/>
      <c r="U84" s="224"/>
      <c r="V84" s="224"/>
      <c r="W84" s="224"/>
      <c r="X84" s="224"/>
      <c r="Y84" s="224"/>
      <c r="Z84" s="224"/>
      <c r="AA84" s="224"/>
      <c r="AB84" s="224"/>
      <c r="AC84" s="224"/>
      <c r="AD84" s="224"/>
      <c r="AE84" s="224"/>
      <c r="AF84" s="224"/>
      <c r="AG84" s="224"/>
      <c r="AH84" s="224"/>
      <c r="AI84" s="224"/>
      <c r="AJ84" s="236"/>
      <c r="AK84" s="236"/>
      <c r="AL84" s="236"/>
      <c r="AM84" s="236"/>
      <c r="AN84" s="236"/>
      <c r="AO84" s="236"/>
      <c r="AP84" s="236"/>
      <c r="AQ84" s="236"/>
      <c r="AR84" s="236"/>
      <c r="AS84" s="236"/>
    </row>
    <row r="85" spans="1:45" ht="16.5" customHeight="1" x14ac:dyDescent="0.5">
      <c r="A85" s="238"/>
      <c r="B85" s="126"/>
      <c r="C85" s="125" t="str">
        <f>Wörterbuch!B112</f>
        <v>Maschinenfähigkeit bezogen auf die Streuung</v>
      </c>
      <c r="D85" s="126"/>
      <c r="E85" s="126"/>
      <c r="F85" s="127"/>
      <c r="G85" s="127"/>
      <c r="H85" s="125" t="s">
        <v>3</v>
      </c>
      <c r="I85" s="128" t="e">
        <f>CHOOSE(Wörterbuch!H1,C81,MIN(C81:D81),E81,E81)</f>
        <v>#VALUE!</v>
      </c>
      <c r="J85" s="134"/>
      <c r="K85" s="134"/>
      <c r="L85" s="122"/>
      <c r="M85" s="113"/>
      <c r="N85" s="234"/>
      <c r="P85" s="226"/>
      <c r="Q85" s="226"/>
      <c r="R85" s="226"/>
      <c r="S85" s="226"/>
      <c r="T85" s="226"/>
      <c r="U85" s="226"/>
      <c r="V85" s="226"/>
      <c r="W85" s="226"/>
      <c r="X85" s="226"/>
      <c r="Y85" s="226"/>
      <c r="Z85" s="226"/>
      <c r="AA85" s="226"/>
      <c r="AJ85" s="235"/>
      <c r="AK85" s="235"/>
      <c r="AL85" s="235"/>
      <c r="AM85" s="235"/>
      <c r="AN85" s="235"/>
      <c r="AO85" s="235"/>
      <c r="AP85" s="235"/>
      <c r="AQ85" s="235"/>
      <c r="AR85" s="235"/>
      <c r="AS85" s="235"/>
    </row>
    <row r="86" spans="1:45" ht="14.65" x14ac:dyDescent="0.5">
      <c r="A86" s="239"/>
      <c r="B86" s="240"/>
      <c r="C86" s="125" t="str">
        <f>Wörterbuch!B113</f>
        <v>Maschinenfähigkeit bezogen auf die Lage</v>
      </c>
      <c r="D86" s="126"/>
      <c r="E86" s="126"/>
      <c r="F86" s="127"/>
      <c r="G86" s="127"/>
      <c r="H86" s="125" t="s">
        <v>4</v>
      </c>
      <c r="I86" s="128" t="e">
        <f>CHOOSE(Wörterbuch!H1,C82,MIN(C82:D82),E82,E82)</f>
        <v>#VALUE!</v>
      </c>
      <c r="J86" s="134"/>
      <c r="K86" s="122"/>
      <c r="L86" s="113"/>
      <c r="M86" s="113"/>
      <c r="N86" s="234"/>
      <c r="P86" s="226"/>
      <c r="Q86" s="226"/>
      <c r="R86" s="226"/>
      <c r="S86" s="226"/>
      <c r="T86" s="226"/>
      <c r="U86" s="226"/>
      <c r="V86" s="226"/>
      <c r="W86" s="226"/>
      <c r="X86" s="226"/>
      <c r="Y86" s="226"/>
      <c r="Z86" s="226"/>
      <c r="AA86" s="226"/>
      <c r="AJ86" s="235"/>
      <c r="AK86" s="235"/>
      <c r="AL86" s="235"/>
      <c r="AM86" s="235"/>
      <c r="AN86" s="235"/>
      <c r="AO86" s="235"/>
      <c r="AP86" s="235"/>
      <c r="AQ86" s="235"/>
      <c r="AR86" s="235"/>
      <c r="AS86" s="235"/>
    </row>
    <row r="87" spans="1:45" s="237" customFormat="1" ht="5.25" hidden="1" customHeight="1" outlineLevel="1" x14ac:dyDescent="0.35">
      <c r="A87" s="241"/>
      <c r="B87" s="242"/>
      <c r="C87" s="243"/>
      <c r="D87" s="243"/>
      <c r="E87" s="243"/>
      <c r="F87" s="244"/>
      <c r="G87" s="244"/>
      <c r="H87" s="244"/>
      <c r="I87" s="244"/>
      <c r="J87" s="245"/>
      <c r="K87" s="246"/>
      <c r="L87" s="246"/>
      <c r="M87" s="242"/>
      <c r="N87" s="247"/>
      <c r="O87" s="248"/>
      <c r="P87" s="248"/>
      <c r="Q87" s="248"/>
      <c r="R87" s="248"/>
      <c r="S87" s="248"/>
      <c r="T87" s="248"/>
      <c r="U87" s="248"/>
      <c r="V87" s="248"/>
      <c r="W87" s="248"/>
      <c r="X87" s="248"/>
      <c r="Y87" s="248"/>
      <c r="Z87" s="248"/>
      <c r="AA87" s="248"/>
      <c r="AB87" s="248"/>
      <c r="AC87" s="248"/>
      <c r="AD87" s="224"/>
      <c r="AE87" s="224"/>
      <c r="AF87" s="224"/>
      <c r="AG87" s="224"/>
      <c r="AH87" s="224"/>
      <c r="AI87" s="224"/>
      <c r="AJ87" s="236"/>
      <c r="AK87" s="236"/>
      <c r="AL87" s="236"/>
      <c r="AM87" s="236"/>
      <c r="AN87" s="236"/>
      <c r="AO87" s="236"/>
      <c r="AP87" s="236"/>
      <c r="AQ87" s="236"/>
      <c r="AR87" s="236"/>
      <c r="AS87" s="236"/>
    </row>
    <row r="88" spans="1:45" s="237" customFormat="1" ht="5.25" hidden="1" customHeight="1" outlineLevel="1" x14ac:dyDescent="0.35">
      <c r="A88" s="123"/>
      <c r="B88" s="123"/>
      <c r="C88" s="221"/>
      <c r="D88" s="221"/>
      <c r="E88" s="221"/>
      <c r="F88" s="120"/>
      <c r="G88" s="120"/>
      <c r="H88" s="120"/>
      <c r="I88" s="120"/>
      <c r="J88" s="122"/>
      <c r="K88" s="113"/>
      <c r="L88" s="113"/>
      <c r="M88" s="123"/>
      <c r="N88" s="221"/>
      <c r="O88" s="248"/>
      <c r="P88" s="248"/>
      <c r="Q88" s="248"/>
      <c r="R88" s="248"/>
      <c r="S88" s="248"/>
      <c r="T88" s="248"/>
      <c r="U88" s="248"/>
      <c r="V88" s="248"/>
      <c r="W88" s="248"/>
      <c r="X88" s="248"/>
      <c r="Y88" s="248"/>
      <c r="Z88" s="248"/>
      <c r="AA88" s="248"/>
      <c r="AB88" s="248"/>
      <c r="AC88" s="248"/>
      <c r="AD88" s="224"/>
      <c r="AE88" s="224"/>
      <c r="AF88" s="224"/>
      <c r="AG88" s="224"/>
      <c r="AH88" s="224"/>
      <c r="AI88" s="224"/>
      <c r="AJ88" s="236"/>
      <c r="AK88" s="236"/>
      <c r="AL88" s="236"/>
      <c r="AM88" s="236"/>
      <c r="AN88" s="236"/>
      <c r="AO88" s="236"/>
      <c r="AP88" s="236"/>
      <c r="AQ88" s="236"/>
      <c r="AR88" s="236"/>
      <c r="AS88" s="236"/>
    </row>
    <row r="89" spans="1:45" ht="15.75" hidden="1" customHeight="1" outlineLevel="1" x14ac:dyDescent="0.35">
      <c r="A89" s="249"/>
      <c r="B89" s="249"/>
      <c r="C89" s="250"/>
      <c r="D89" s="250"/>
      <c r="E89" s="250"/>
      <c r="F89" s="251"/>
      <c r="G89" s="251"/>
      <c r="H89" s="251"/>
      <c r="I89" s="251"/>
      <c r="J89" s="252"/>
      <c r="K89" s="253"/>
      <c r="L89" s="253"/>
      <c r="M89" s="249"/>
      <c r="N89" s="221"/>
      <c r="O89" s="254"/>
      <c r="P89" s="254"/>
      <c r="Q89" s="254"/>
      <c r="R89" s="254"/>
      <c r="S89" s="254"/>
      <c r="T89" s="254"/>
      <c r="U89" s="254"/>
      <c r="V89" s="254"/>
      <c r="W89" s="254"/>
      <c r="X89" s="254"/>
      <c r="Y89" s="254"/>
      <c r="Z89" s="254"/>
      <c r="AA89" s="254"/>
      <c r="AB89" s="254"/>
      <c r="AC89" s="254"/>
    </row>
    <row r="90" spans="1:45" ht="15.75" hidden="1" customHeight="1" outlineLevel="1" x14ac:dyDescent="0.35">
      <c r="A90" s="249"/>
      <c r="B90" s="249"/>
      <c r="C90" s="250"/>
      <c r="D90" s="250"/>
      <c r="E90" s="250"/>
      <c r="F90" s="251"/>
      <c r="G90" s="251"/>
      <c r="H90" s="251"/>
      <c r="I90" s="251"/>
      <c r="J90" s="252"/>
      <c r="K90" s="253"/>
      <c r="L90" s="253"/>
      <c r="M90" s="249"/>
      <c r="N90" s="221"/>
      <c r="O90" s="254"/>
      <c r="P90" s="254"/>
      <c r="Q90" s="254"/>
      <c r="R90" s="254"/>
      <c r="S90" s="254"/>
      <c r="T90" s="254"/>
      <c r="U90" s="254"/>
      <c r="V90" s="254"/>
      <c r="W90" s="254"/>
      <c r="X90" s="254"/>
      <c r="Y90" s="254"/>
      <c r="Z90" s="254"/>
      <c r="AA90" s="254"/>
      <c r="AB90" s="254"/>
      <c r="AC90" s="254"/>
    </row>
    <row r="91" spans="1:45" ht="15.75" hidden="1" customHeight="1" outlineLevel="1" x14ac:dyDescent="0.35">
      <c r="A91" s="255"/>
      <c r="B91" s="256"/>
      <c r="C91" s="256"/>
      <c r="D91" s="256"/>
      <c r="E91" s="257"/>
      <c r="F91" s="257"/>
      <c r="G91" s="257"/>
      <c r="H91" s="257"/>
      <c r="I91" s="258"/>
      <c r="J91" s="259"/>
      <c r="K91" s="259"/>
      <c r="L91" s="255"/>
      <c r="M91" s="255"/>
      <c r="N91" s="243"/>
      <c r="O91" s="254"/>
      <c r="P91" s="254"/>
      <c r="Q91" s="254"/>
      <c r="R91" s="254"/>
      <c r="S91" s="254"/>
      <c r="T91" s="254"/>
      <c r="U91" s="254"/>
      <c r="V91" s="254"/>
      <c r="W91" s="254"/>
      <c r="X91" s="254"/>
      <c r="Y91" s="254"/>
      <c r="Z91" s="254"/>
      <c r="AA91" s="254"/>
      <c r="AB91" s="254"/>
      <c r="AC91" s="254"/>
    </row>
    <row r="92" spans="1:45" ht="15.75" hidden="1" customHeight="1" outlineLevel="1" x14ac:dyDescent="0.35">
      <c r="A92" s="260"/>
      <c r="B92" s="261"/>
      <c r="C92" s="261"/>
      <c r="D92" s="261"/>
      <c r="E92" s="262"/>
      <c r="F92" s="262"/>
      <c r="G92" s="262"/>
      <c r="H92" s="262"/>
      <c r="I92" s="263"/>
      <c r="J92" s="264"/>
      <c r="K92" s="264"/>
      <c r="L92" s="264"/>
      <c r="M92" s="265"/>
      <c r="N92" s="266"/>
      <c r="O92" s="254"/>
      <c r="P92" s="254"/>
      <c r="Q92" s="254"/>
      <c r="R92" s="254"/>
      <c r="S92" s="254"/>
      <c r="T92" s="254"/>
      <c r="U92" s="254"/>
      <c r="V92" s="254"/>
      <c r="W92" s="254"/>
      <c r="X92" s="254"/>
      <c r="Y92" s="254"/>
      <c r="Z92" s="254"/>
      <c r="AA92" s="254"/>
      <c r="AB92" s="254"/>
      <c r="AC92" s="254"/>
    </row>
    <row r="93" spans="1:45" ht="15.75" hidden="1" customHeight="1" outlineLevel="1" x14ac:dyDescent="0.4">
      <c r="A93" s="442" t="str">
        <f>C14</f>
        <v>Harz</v>
      </c>
      <c r="B93" s="443"/>
      <c r="C93" s="444"/>
      <c r="D93" s="250"/>
      <c r="E93" s="251"/>
      <c r="F93" s="251"/>
      <c r="G93" s="251"/>
      <c r="H93" s="251"/>
      <c r="I93" s="252"/>
      <c r="J93" s="253"/>
      <c r="K93" s="253"/>
      <c r="L93" s="253"/>
      <c r="M93" s="249"/>
      <c r="N93" s="267"/>
      <c r="O93" s="254"/>
      <c r="P93" s="254"/>
      <c r="Q93" s="254"/>
      <c r="R93" s="254"/>
      <c r="S93" s="254"/>
      <c r="T93" s="254"/>
      <c r="U93" s="254"/>
      <c r="V93" s="254"/>
      <c r="W93" s="254"/>
      <c r="X93" s="254"/>
      <c r="Y93" s="254"/>
      <c r="Z93" s="254"/>
      <c r="AA93" s="254"/>
      <c r="AB93" s="254"/>
      <c r="AC93" s="254"/>
    </row>
    <row r="94" spans="1:45" ht="15.75" hidden="1" customHeight="1" outlineLevel="1" x14ac:dyDescent="0.35">
      <c r="A94" s="213" t="str">
        <f>Wörterbuch!B50</f>
        <v>Anzahl Meßwerte:</v>
      </c>
      <c r="B94" s="214"/>
      <c r="C94" s="140">
        <f>'Berechnung K1'!F11</f>
        <v>0</v>
      </c>
      <c r="D94" s="250"/>
      <c r="E94" s="250"/>
      <c r="F94" s="250"/>
      <c r="G94" s="250"/>
      <c r="H94" s="250"/>
      <c r="I94" s="250"/>
      <c r="J94" s="250"/>
      <c r="K94" s="250"/>
      <c r="L94" s="249"/>
      <c r="M94" s="249"/>
      <c r="N94" s="267"/>
      <c r="O94" s="254"/>
      <c r="P94" s="254"/>
      <c r="Q94" s="254"/>
      <c r="R94" s="254"/>
      <c r="S94" s="254"/>
      <c r="T94" s="254"/>
      <c r="U94" s="254"/>
      <c r="V94" s="254"/>
      <c r="W94" s="254"/>
      <c r="X94" s="254"/>
      <c r="Y94" s="254"/>
      <c r="Z94" s="254"/>
      <c r="AA94" s="254"/>
      <c r="AB94" s="254"/>
      <c r="AC94" s="254"/>
    </row>
    <row r="95" spans="1:45" ht="15.75" hidden="1" customHeight="1" outlineLevel="1" x14ac:dyDescent="0.35">
      <c r="A95" s="213" t="str">
        <f>Wörterbuch!B51</f>
        <v>Mittelwert:</v>
      </c>
      <c r="B95" s="214"/>
      <c r="C95" s="141" t="e">
        <f>'Berechnung K1'!F12</f>
        <v>#DIV/0!</v>
      </c>
      <c r="D95" s="250"/>
      <c r="E95" s="250"/>
      <c r="F95" s="250"/>
      <c r="G95" s="250"/>
      <c r="H95" s="250"/>
      <c r="I95" s="250"/>
      <c r="J95" s="250"/>
      <c r="K95" s="250"/>
      <c r="L95" s="253"/>
      <c r="M95" s="249"/>
      <c r="N95" s="267"/>
      <c r="O95" s="254"/>
      <c r="P95" s="254"/>
      <c r="Q95" s="254"/>
      <c r="R95" s="254"/>
      <c r="S95" s="254"/>
      <c r="T95" s="254"/>
      <c r="U95" s="254"/>
      <c r="V95" s="254"/>
      <c r="W95" s="254"/>
      <c r="X95" s="254"/>
      <c r="Y95" s="254"/>
      <c r="Z95" s="254"/>
      <c r="AA95" s="254"/>
      <c r="AB95" s="254"/>
      <c r="AC95" s="254"/>
    </row>
    <row r="96" spans="1:45" ht="15.75" hidden="1" customHeight="1" outlineLevel="1" x14ac:dyDescent="0.35">
      <c r="A96" s="213" t="str">
        <f>Wörterbuch!B52</f>
        <v>Standardabweichung:</v>
      </c>
      <c r="B96" s="214"/>
      <c r="C96" s="142" t="e">
        <f>'Berechnung K1'!F13</f>
        <v>#DIV/0!</v>
      </c>
      <c r="D96" s="250"/>
      <c r="E96" s="250"/>
      <c r="F96" s="250"/>
      <c r="G96" s="250"/>
      <c r="H96" s="250"/>
      <c r="I96" s="250"/>
      <c r="J96" s="250"/>
      <c r="K96" s="250"/>
      <c r="L96" s="253"/>
      <c r="M96" s="249"/>
      <c r="N96" s="267"/>
      <c r="O96" s="254"/>
      <c r="P96" s="254"/>
      <c r="Q96" s="254"/>
      <c r="R96" s="254"/>
      <c r="S96" s="254"/>
      <c r="T96" s="254"/>
      <c r="U96" s="254"/>
      <c r="V96" s="254"/>
      <c r="W96" s="254"/>
      <c r="X96" s="254"/>
      <c r="Y96" s="254"/>
      <c r="Z96" s="254"/>
      <c r="AA96" s="254"/>
      <c r="AB96" s="254"/>
      <c r="AC96" s="254"/>
    </row>
    <row r="97" spans="1:29" ht="15.75" hidden="1" customHeight="1" outlineLevel="1" x14ac:dyDescent="0.35">
      <c r="A97" s="213" t="str">
        <f>Wörterbuch!D195</f>
        <v>Die Werte sind:</v>
      </c>
      <c r="B97" s="214"/>
      <c r="C97" s="143" t="e">
        <f>IF('Berechnung K1'!BM19&lt;0.05,Wörterbuch!D204,Wörterbuch!D203)</f>
        <v>#DIV/0!</v>
      </c>
      <c r="D97" s="250"/>
      <c r="E97" s="250"/>
      <c r="F97" s="250"/>
      <c r="G97" s="250"/>
      <c r="H97" s="250"/>
      <c r="I97" s="250"/>
      <c r="J97" s="250"/>
      <c r="K97" s="250"/>
      <c r="L97" s="249"/>
      <c r="M97" s="249"/>
      <c r="N97" s="267"/>
      <c r="O97" s="254"/>
      <c r="P97" s="254"/>
      <c r="Q97" s="254"/>
      <c r="R97" s="254"/>
      <c r="S97" s="254"/>
      <c r="T97" s="254"/>
      <c r="U97" s="254"/>
      <c r="V97" s="254"/>
      <c r="W97" s="254"/>
      <c r="X97" s="254"/>
      <c r="Y97" s="254"/>
      <c r="Z97" s="254"/>
      <c r="AA97" s="254"/>
      <c r="AB97" s="254"/>
      <c r="AC97" s="254"/>
    </row>
    <row r="98" spans="1:29" ht="15.75" hidden="1" customHeight="1" outlineLevel="1" x14ac:dyDescent="0.35">
      <c r="A98" s="426" t="str">
        <f>Wörterbuch!D194</f>
        <v>Fähigkeits- kennwerte</v>
      </c>
      <c r="B98" s="133" t="s">
        <v>5</v>
      </c>
      <c r="C98" s="141" t="e">
        <f>'Berechnung K1'!F16</f>
        <v>#DIV/0!</v>
      </c>
      <c r="D98" s="250"/>
      <c r="E98" s="250"/>
      <c r="F98" s="250"/>
      <c r="G98" s="250"/>
      <c r="H98" s="250"/>
      <c r="I98" s="250"/>
      <c r="J98" s="250"/>
      <c r="K98" s="250"/>
      <c r="L98" s="253"/>
      <c r="M98" s="249"/>
      <c r="N98" s="267"/>
      <c r="O98" s="254"/>
      <c r="P98" s="254"/>
      <c r="Q98" s="254"/>
      <c r="R98" s="254"/>
      <c r="S98" s="254"/>
      <c r="T98" s="254"/>
      <c r="U98" s="254"/>
      <c r="V98" s="254"/>
      <c r="W98" s="254"/>
      <c r="X98" s="254"/>
      <c r="Y98" s="254"/>
      <c r="Z98" s="254"/>
      <c r="AA98" s="254"/>
      <c r="AB98" s="254"/>
      <c r="AC98" s="254"/>
    </row>
    <row r="99" spans="1:29" ht="15.75" hidden="1" customHeight="1" outlineLevel="1" x14ac:dyDescent="0.35">
      <c r="A99" s="427"/>
      <c r="B99" s="133" t="s">
        <v>6</v>
      </c>
      <c r="C99" s="141" t="e">
        <f>'Berechnung K1'!F17</f>
        <v>#DIV/0!</v>
      </c>
      <c r="D99" s="250"/>
      <c r="E99" s="250"/>
      <c r="F99" s="250"/>
      <c r="G99" s="250"/>
      <c r="H99" s="250"/>
      <c r="I99" s="250"/>
      <c r="J99" s="250"/>
      <c r="K99" s="250"/>
      <c r="L99" s="253"/>
      <c r="M99" s="249"/>
      <c r="N99" s="267"/>
      <c r="O99" s="254"/>
      <c r="P99" s="254"/>
      <c r="Q99" s="254"/>
      <c r="R99" s="254"/>
      <c r="S99" s="254"/>
      <c r="T99" s="254"/>
      <c r="U99" s="254"/>
      <c r="V99" s="254"/>
      <c r="W99" s="254"/>
      <c r="X99" s="254"/>
      <c r="Y99" s="254"/>
      <c r="Z99" s="254"/>
      <c r="AA99" s="254"/>
      <c r="AB99" s="254"/>
      <c r="AC99" s="254"/>
    </row>
    <row r="100" spans="1:29" ht="15.75" hidden="1" customHeight="1" outlineLevel="1" x14ac:dyDescent="0.35">
      <c r="A100" s="427"/>
      <c r="B100" s="133" t="s">
        <v>7</v>
      </c>
      <c r="C100" s="141" t="e">
        <f>'Berechnung K1'!F18</f>
        <v>#DIV/0!</v>
      </c>
      <c r="D100" s="250"/>
      <c r="E100" s="250"/>
      <c r="F100" s="250"/>
      <c r="G100" s="250"/>
      <c r="H100" s="250"/>
      <c r="I100" s="250"/>
      <c r="J100" s="250"/>
      <c r="K100" s="250"/>
      <c r="L100" s="249"/>
      <c r="M100" s="249"/>
      <c r="N100" s="267"/>
      <c r="O100" s="254"/>
      <c r="P100" s="254"/>
      <c r="Q100" s="254"/>
      <c r="R100" s="254"/>
      <c r="S100" s="254"/>
      <c r="T100" s="254"/>
      <c r="U100" s="254"/>
      <c r="V100" s="254"/>
      <c r="W100" s="254"/>
      <c r="X100" s="254"/>
      <c r="Y100" s="254"/>
      <c r="Z100" s="254"/>
      <c r="AA100" s="254"/>
      <c r="AB100" s="254"/>
      <c r="AC100" s="254"/>
    </row>
    <row r="101" spans="1:29" ht="15.75" hidden="1" customHeight="1" outlineLevel="1" x14ac:dyDescent="0.35">
      <c r="A101" s="428"/>
      <c r="B101" s="133" t="s">
        <v>8</v>
      </c>
      <c r="C101" s="141" t="e">
        <f>'Berechnung K1'!F19</f>
        <v>#DIV/0!</v>
      </c>
      <c r="D101" s="250"/>
      <c r="E101" s="250"/>
      <c r="F101" s="250"/>
      <c r="G101" s="250"/>
      <c r="H101" s="250"/>
      <c r="I101" s="250"/>
      <c r="J101" s="250"/>
      <c r="K101" s="250"/>
      <c r="L101" s="253"/>
      <c r="M101" s="249"/>
      <c r="N101" s="267"/>
      <c r="O101" s="254"/>
      <c r="P101" s="254"/>
      <c r="Q101" s="254"/>
      <c r="R101" s="254"/>
      <c r="S101" s="254"/>
      <c r="T101" s="254"/>
      <c r="U101" s="254"/>
      <c r="V101" s="254"/>
      <c r="W101" s="254"/>
      <c r="X101" s="254"/>
      <c r="Y101" s="254"/>
      <c r="Z101" s="254"/>
      <c r="AA101" s="254"/>
      <c r="AB101" s="254"/>
      <c r="AC101" s="254"/>
    </row>
    <row r="102" spans="1:29" ht="15.75" hidden="1" customHeight="1" outlineLevel="1" x14ac:dyDescent="0.4">
      <c r="A102" s="144" t="str">
        <f>Wörterbuch!B196</f>
        <v>Bewertung cpk =&gt;</v>
      </c>
      <c r="B102" s="139"/>
      <c r="C102" s="145" t="e">
        <f>IF(C101&lt;1.33,Wörterbuch!$D$205,IF(C101&gt;=1.66,Wörterbuch!$D$207,Wörterbuch!$D$206))</f>
        <v>#DIV/0!</v>
      </c>
      <c r="D102" s="129"/>
      <c r="E102" s="250"/>
      <c r="F102" s="250"/>
      <c r="G102" s="250"/>
      <c r="H102" s="250"/>
      <c r="I102" s="250"/>
      <c r="J102" s="250"/>
      <c r="K102" s="250"/>
      <c r="L102" s="253"/>
      <c r="M102" s="249"/>
      <c r="N102" s="267"/>
      <c r="O102" s="254"/>
      <c r="P102" s="254"/>
      <c r="Q102" s="254"/>
      <c r="R102" s="254"/>
      <c r="S102" s="254"/>
      <c r="T102" s="254"/>
      <c r="U102" s="254"/>
      <c r="V102" s="254"/>
      <c r="W102" s="254"/>
      <c r="X102" s="254"/>
      <c r="Y102" s="254"/>
      <c r="Z102" s="254"/>
      <c r="AA102" s="254"/>
      <c r="AB102" s="254"/>
      <c r="AC102" s="254"/>
    </row>
    <row r="103" spans="1:29" ht="15.75" hidden="1" customHeight="1" outlineLevel="1" x14ac:dyDescent="0.35">
      <c r="A103" s="213" t="str">
        <f>Wörterbuch!D193</f>
        <v>Median</v>
      </c>
      <c r="B103" s="214"/>
      <c r="C103" s="141" t="e">
        <f>'Berechnung K1'!F21</f>
        <v>#NUM!</v>
      </c>
      <c r="D103" s="250"/>
      <c r="E103" s="250"/>
      <c r="F103" s="250"/>
      <c r="G103" s="250"/>
      <c r="H103" s="250"/>
      <c r="I103" s="250"/>
      <c r="J103" s="250"/>
      <c r="K103" s="250"/>
      <c r="L103" s="249"/>
      <c r="M103" s="249"/>
      <c r="N103" s="267"/>
      <c r="O103" s="254"/>
      <c r="P103" s="254"/>
      <c r="Q103" s="254"/>
      <c r="R103" s="254"/>
      <c r="S103" s="254"/>
      <c r="T103" s="254"/>
      <c r="U103" s="254"/>
      <c r="V103" s="254"/>
      <c r="W103" s="254"/>
      <c r="X103" s="254"/>
      <c r="Y103" s="254"/>
      <c r="Z103" s="254"/>
      <c r="AA103" s="254"/>
      <c r="AB103" s="254"/>
      <c r="AC103" s="254"/>
    </row>
    <row r="104" spans="1:29" ht="15.75" hidden="1" customHeight="1" outlineLevel="1" x14ac:dyDescent="0.35">
      <c r="A104" s="213" t="str">
        <f>Wörterbuch!D198</f>
        <v>Spannweite:</v>
      </c>
      <c r="B104" s="214"/>
      <c r="C104" s="141">
        <f>'Berechnung K1'!F22</f>
        <v>0</v>
      </c>
      <c r="D104" s="250"/>
      <c r="E104" s="250"/>
      <c r="F104" s="250"/>
      <c r="G104" s="250"/>
      <c r="H104" s="250"/>
      <c r="I104" s="250"/>
      <c r="J104" s="250"/>
      <c r="K104" s="250"/>
      <c r="L104" s="253"/>
      <c r="M104" s="249"/>
      <c r="N104" s="267"/>
      <c r="O104" s="254"/>
      <c r="P104" s="254"/>
      <c r="Q104" s="254"/>
      <c r="R104" s="254"/>
      <c r="S104" s="254"/>
      <c r="T104" s="254"/>
      <c r="U104" s="254"/>
      <c r="V104" s="254"/>
      <c r="W104" s="254"/>
      <c r="X104" s="254"/>
      <c r="Y104" s="254"/>
      <c r="Z104" s="254"/>
      <c r="AA104" s="254"/>
      <c r="AB104" s="254"/>
      <c r="AC104" s="254"/>
    </row>
    <row r="105" spans="1:29" ht="15.75" hidden="1" customHeight="1" outlineLevel="1" x14ac:dyDescent="0.35">
      <c r="A105" s="213" t="s">
        <v>9</v>
      </c>
      <c r="B105" s="214"/>
      <c r="C105" s="141">
        <f>'Berechnung K1'!F23</f>
        <v>0</v>
      </c>
      <c r="D105" s="250"/>
      <c r="E105" s="250"/>
      <c r="F105" s="250"/>
      <c r="G105" s="250"/>
      <c r="H105" s="250"/>
      <c r="I105" s="250"/>
      <c r="J105" s="250"/>
      <c r="K105" s="250"/>
      <c r="L105" s="253"/>
      <c r="M105" s="249"/>
      <c r="N105" s="267"/>
      <c r="O105" s="254"/>
      <c r="P105" s="254"/>
      <c r="Q105" s="254"/>
      <c r="R105" s="254"/>
      <c r="S105" s="254"/>
      <c r="T105" s="254"/>
      <c r="U105" s="254"/>
      <c r="V105" s="254"/>
      <c r="W105" s="254"/>
      <c r="X105" s="254"/>
      <c r="Y105" s="254"/>
      <c r="Z105" s="254"/>
      <c r="AA105" s="254"/>
      <c r="AB105" s="254"/>
      <c r="AC105" s="254"/>
    </row>
    <row r="106" spans="1:29" ht="15.75" hidden="1" customHeight="1" outlineLevel="1" x14ac:dyDescent="0.35">
      <c r="A106" s="213" t="s">
        <v>10</v>
      </c>
      <c r="B106" s="214"/>
      <c r="C106" s="141">
        <f>'Berechnung K1'!F24</f>
        <v>0</v>
      </c>
      <c r="D106" s="250"/>
      <c r="E106" s="250"/>
      <c r="F106" s="250"/>
      <c r="G106" s="250"/>
      <c r="H106" s="250"/>
      <c r="I106" s="250"/>
      <c r="J106" s="250"/>
      <c r="K106" s="250"/>
      <c r="L106" s="249"/>
      <c r="M106" s="249"/>
      <c r="N106" s="267"/>
      <c r="O106" s="254"/>
      <c r="P106" s="254"/>
      <c r="Q106" s="254"/>
      <c r="R106" s="254"/>
      <c r="S106" s="254"/>
      <c r="T106" s="254"/>
      <c r="U106" s="254"/>
      <c r="V106" s="254"/>
      <c r="W106" s="254"/>
      <c r="X106" s="254"/>
      <c r="Y106" s="254"/>
      <c r="Z106" s="254"/>
      <c r="AA106" s="254"/>
      <c r="AB106" s="254"/>
      <c r="AC106" s="254"/>
    </row>
    <row r="107" spans="1:29" ht="15.75" hidden="1" customHeight="1" outlineLevel="1" x14ac:dyDescent="0.35">
      <c r="A107" s="146" t="str">
        <f>Wörterbuch!D201</f>
        <v>Berechnete Leistung in ppm</v>
      </c>
      <c r="B107" s="135"/>
      <c r="C107" s="147"/>
      <c r="D107" s="250"/>
      <c r="E107" s="250"/>
      <c r="F107" s="250"/>
      <c r="G107" s="250"/>
      <c r="H107" s="250"/>
      <c r="I107" s="250"/>
      <c r="J107" s="250"/>
      <c r="K107" s="250"/>
      <c r="L107" s="253"/>
      <c r="M107" s="249"/>
      <c r="N107" s="267"/>
      <c r="O107" s="254"/>
      <c r="P107" s="254"/>
      <c r="Q107" s="254"/>
      <c r="R107" s="254"/>
      <c r="S107" s="254"/>
      <c r="T107" s="254"/>
      <c r="U107" s="254"/>
      <c r="V107" s="254"/>
      <c r="W107" s="254"/>
      <c r="X107" s="254"/>
      <c r="Y107" s="254"/>
      <c r="Z107" s="254"/>
      <c r="AA107" s="254"/>
      <c r="AB107" s="254"/>
      <c r="AC107" s="254"/>
    </row>
    <row r="108" spans="1:29" ht="15.75" hidden="1" customHeight="1" outlineLevel="1" x14ac:dyDescent="0.35">
      <c r="A108" s="426" t="str">
        <f>Wörterbuch!D197</f>
        <v>Überschrei- tungsanteil</v>
      </c>
      <c r="B108" s="133" t="s">
        <v>11</v>
      </c>
      <c r="C108" s="148" t="e">
        <f>'Berechnung K1'!F27</f>
        <v>#DIV/0!</v>
      </c>
      <c r="D108" s="250"/>
      <c r="E108" s="250"/>
      <c r="F108" s="250"/>
      <c r="G108" s="250"/>
      <c r="H108" s="250"/>
      <c r="I108" s="250"/>
      <c r="J108" s="250"/>
      <c r="K108" s="250"/>
      <c r="L108" s="253"/>
      <c r="M108" s="249"/>
      <c r="N108" s="267"/>
      <c r="O108" s="254"/>
      <c r="P108" s="254"/>
      <c r="Q108" s="254"/>
      <c r="R108" s="254"/>
      <c r="S108" s="254"/>
      <c r="T108" s="254"/>
      <c r="U108" s="254"/>
      <c r="V108" s="254"/>
      <c r="W108" s="254"/>
      <c r="X108" s="254"/>
      <c r="Y108" s="254"/>
      <c r="Z108" s="254"/>
      <c r="AA108" s="254"/>
      <c r="AB108" s="254"/>
      <c r="AC108" s="254"/>
    </row>
    <row r="109" spans="1:29" ht="15.75" hidden="1" customHeight="1" outlineLevel="1" x14ac:dyDescent="0.35">
      <c r="A109" s="427"/>
      <c r="B109" s="133" t="s">
        <v>12</v>
      </c>
      <c r="C109" s="148" t="e">
        <f>'Berechnung K1'!F28</f>
        <v>#DIV/0!</v>
      </c>
      <c r="D109" s="250"/>
      <c r="E109" s="250"/>
      <c r="F109" s="250"/>
      <c r="G109" s="250"/>
      <c r="H109" s="250"/>
      <c r="I109" s="250"/>
      <c r="J109" s="250"/>
      <c r="K109" s="250"/>
      <c r="L109" s="249"/>
      <c r="M109" s="249"/>
      <c r="N109" s="234"/>
      <c r="O109" s="254"/>
    </row>
    <row r="110" spans="1:29" ht="15.75" hidden="1" customHeight="1" outlineLevel="1" x14ac:dyDescent="0.35">
      <c r="A110" s="428"/>
      <c r="B110" s="133" t="s">
        <v>13</v>
      </c>
      <c r="C110" s="148" t="e">
        <f>'Berechnung K1'!F29</f>
        <v>#DIV/0!</v>
      </c>
      <c r="D110" s="250"/>
      <c r="E110" s="250"/>
      <c r="F110" s="250"/>
      <c r="G110" s="250"/>
      <c r="H110" s="250"/>
      <c r="I110" s="250"/>
      <c r="J110" s="250"/>
      <c r="K110" s="250"/>
      <c r="L110" s="253"/>
      <c r="M110" s="249"/>
      <c r="N110" s="234"/>
      <c r="O110" s="254"/>
    </row>
    <row r="111" spans="1:29" ht="15.75" hidden="1" customHeight="1" outlineLevel="1" x14ac:dyDescent="0.35">
      <c r="A111" s="146" t="str">
        <f>Wörterbuch!D202</f>
        <v>Beobachtete Leistung in ppm</v>
      </c>
      <c r="B111" s="135"/>
      <c r="C111" s="147"/>
      <c r="D111" s="250"/>
      <c r="E111" s="250"/>
      <c r="F111" s="250"/>
      <c r="G111" s="250"/>
      <c r="H111" s="250"/>
      <c r="I111" s="250"/>
      <c r="J111" s="250"/>
      <c r="K111" s="250"/>
      <c r="L111" s="253"/>
      <c r="M111" s="249"/>
      <c r="N111" s="234"/>
      <c r="O111" s="254"/>
    </row>
    <row r="112" spans="1:29" ht="15.75" hidden="1" customHeight="1" outlineLevel="1" x14ac:dyDescent="0.35">
      <c r="A112" s="426" t="str">
        <f>Wörterbuch!D197</f>
        <v>Überschrei- tungsanteil</v>
      </c>
      <c r="B112" s="133" t="s">
        <v>11</v>
      </c>
      <c r="C112" s="148" t="e">
        <f>'Berechnung K1'!F32</f>
        <v>#DIV/0!</v>
      </c>
      <c r="D112" s="221"/>
      <c r="E112" s="250"/>
      <c r="F112" s="250"/>
      <c r="G112" s="250"/>
      <c r="H112" s="250"/>
      <c r="I112" s="250"/>
      <c r="J112" s="250"/>
      <c r="K112" s="250"/>
      <c r="L112" s="249"/>
      <c r="M112" s="249"/>
      <c r="N112" s="234"/>
      <c r="O112" s="254"/>
    </row>
    <row r="113" spans="1:15" ht="15.75" hidden="1" customHeight="1" outlineLevel="1" x14ac:dyDescent="0.35">
      <c r="A113" s="427"/>
      <c r="B113" s="133" t="s">
        <v>12</v>
      </c>
      <c r="C113" s="148" t="e">
        <f>'Berechnung K1'!F33</f>
        <v>#DIV/0!</v>
      </c>
      <c r="D113" s="221"/>
      <c r="E113" s="221"/>
      <c r="F113" s="221"/>
      <c r="G113" s="221"/>
      <c r="H113" s="221"/>
      <c r="I113" s="221"/>
      <c r="J113" s="221"/>
      <c r="K113" s="221"/>
      <c r="L113" s="253"/>
      <c r="M113" s="249"/>
      <c r="N113" s="234"/>
      <c r="O113" s="254"/>
    </row>
    <row r="114" spans="1:15" ht="15.75" hidden="1" customHeight="1" outlineLevel="1" x14ac:dyDescent="0.35">
      <c r="A114" s="437"/>
      <c r="B114" s="149" t="s">
        <v>13</v>
      </c>
      <c r="C114" s="150" t="e">
        <f>'Berechnung K1'!F34</f>
        <v>#DIV/0!</v>
      </c>
      <c r="D114" s="221"/>
      <c r="E114" s="120"/>
      <c r="F114" s="120"/>
      <c r="G114" s="120"/>
      <c r="H114" s="120"/>
      <c r="I114" s="122"/>
      <c r="J114" s="113"/>
      <c r="K114" s="113"/>
      <c r="L114" s="253"/>
      <c r="M114" s="249"/>
      <c r="N114" s="234"/>
      <c r="O114" s="254"/>
    </row>
    <row r="115" spans="1:15" ht="15.75" hidden="1" customHeight="1" outlineLevel="1" x14ac:dyDescent="0.35">
      <c r="A115" s="268"/>
      <c r="B115" s="250"/>
      <c r="C115" s="221"/>
      <c r="D115" s="221"/>
      <c r="E115" s="221"/>
      <c r="F115" s="221"/>
      <c r="G115" s="221"/>
      <c r="H115" s="221"/>
      <c r="I115" s="122"/>
      <c r="J115" s="113"/>
      <c r="K115" s="113"/>
      <c r="L115" s="249"/>
      <c r="M115" s="249"/>
      <c r="N115" s="234"/>
      <c r="O115" s="254"/>
    </row>
    <row r="116" spans="1:15" ht="15.75" hidden="1" customHeight="1" outlineLevel="1" x14ac:dyDescent="0.35">
      <c r="A116" s="268"/>
      <c r="B116" s="250"/>
      <c r="C116" s="221"/>
      <c r="D116" s="221"/>
      <c r="E116" s="221"/>
      <c r="F116" s="221"/>
      <c r="G116" s="221"/>
      <c r="H116" s="221"/>
      <c r="I116" s="122"/>
      <c r="J116" s="113"/>
      <c r="K116" s="113"/>
      <c r="L116" s="253"/>
      <c r="M116" s="249"/>
      <c r="N116" s="234"/>
      <c r="O116" s="254"/>
    </row>
    <row r="117" spans="1:15" ht="15.75" hidden="1" customHeight="1" outlineLevel="1" x14ac:dyDescent="0.35">
      <c r="A117" s="268"/>
      <c r="B117" s="250"/>
      <c r="C117" s="221"/>
      <c r="D117" s="221"/>
      <c r="E117" s="221"/>
      <c r="F117" s="221"/>
      <c r="G117" s="221"/>
      <c r="H117" s="221"/>
      <c r="I117" s="122"/>
      <c r="J117" s="113"/>
      <c r="K117" s="113"/>
      <c r="L117" s="253"/>
      <c r="M117" s="249"/>
      <c r="N117" s="234"/>
      <c r="O117" s="254"/>
    </row>
    <row r="118" spans="1:15" ht="15.75" hidden="1" customHeight="1" outlineLevel="1" x14ac:dyDescent="0.35">
      <c r="A118" s="268"/>
      <c r="B118" s="250"/>
      <c r="C118" s="221"/>
      <c r="D118" s="221"/>
      <c r="E118" s="221"/>
      <c r="F118" s="221"/>
      <c r="G118" s="221"/>
      <c r="H118" s="221"/>
      <c r="I118" s="122"/>
      <c r="J118" s="113"/>
      <c r="K118" s="113"/>
      <c r="L118" s="249"/>
      <c r="M118" s="249"/>
      <c r="N118" s="234"/>
      <c r="O118" s="254"/>
    </row>
    <row r="119" spans="1:15" ht="15.75" hidden="1" customHeight="1" outlineLevel="1" x14ac:dyDescent="0.35">
      <c r="A119" s="268"/>
      <c r="B119" s="249"/>
      <c r="C119" s="250"/>
      <c r="D119" s="250"/>
      <c r="E119" s="250"/>
      <c r="F119" s="251"/>
      <c r="G119" s="251"/>
      <c r="H119" s="251"/>
      <c r="I119" s="251"/>
      <c r="J119" s="252"/>
      <c r="K119" s="253"/>
      <c r="L119" s="253"/>
      <c r="M119" s="249"/>
      <c r="N119" s="234"/>
      <c r="O119" s="254"/>
    </row>
    <row r="120" spans="1:15" ht="15.75" hidden="1" customHeight="1" outlineLevel="1" x14ac:dyDescent="0.35">
      <c r="A120" s="268"/>
      <c r="B120" s="249"/>
      <c r="C120" s="250"/>
      <c r="D120" s="250"/>
      <c r="E120" s="250"/>
      <c r="F120" s="251"/>
      <c r="G120" s="251"/>
      <c r="H120" s="251"/>
      <c r="I120" s="251"/>
      <c r="J120" s="252"/>
      <c r="K120" s="253"/>
      <c r="L120" s="253"/>
      <c r="M120" s="249"/>
      <c r="N120" s="234"/>
      <c r="O120" s="254"/>
    </row>
    <row r="121" spans="1:15" ht="15.75" hidden="1" customHeight="1" outlineLevel="1" x14ac:dyDescent="0.35">
      <c r="A121" s="268"/>
      <c r="B121" s="249"/>
      <c r="C121" s="250"/>
      <c r="D121" s="250"/>
      <c r="E121" s="250"/>
      <c r="F121" s="251"/>
      <c r="G121" s="251"/>
      <c r="H121" s="251"/>
      <c r="I121" s="251"/>
      <c r="J121" s="252"/>
      <c r="K121" s="253"/>
      <c r="L121" s="253"/>
      <c r="M121" s="249"/>
      <c r="N121" s="234"/>
      <c r="O121" s="254"/>
    </row>
    <row r="122" spans="1:15" ht="15.75" hidden="1" customHeight="1" outlineLevel="1" x14ac:dyDescent="0.35">
      <c r="A122" s="268"/>
      <c r="B122" s="249"/>
      <c r="C122" s="250"/>
      <c r="D122" s="250"/>
      <c r="E122" s="250"/>
      <c r="F122" s="251"/>
      <c r="G122" s="251"/>
      <c r="H122" s="251"/>
      <c r="I122" s="251"/>
      <c r="J122" s="252"/>
      <c r="K122" s="253"/>
      <c r="L122" s="249"/>
      <c r="M122" s="249"/>
      <c r="N122" s="234"/>
      <c r="O122" s="254"/>
    </row>
    <row r="123" spans="1:15" ht="15.75" hidden="1" customHeight="1" outlineLevel="1" x14ac:dyDescent="0.35">
      <c r="A123" s="268"/>
      <c r="B123" s="249"/>
      <c r="C123" s="250"/>
      <c r="D123" s="250"/>
      <c r="E123" s="250"/>
      <c r="F123" s="221"/>
      <c r="G123" s="221"/>
      <c r="H123" s="221"/>
      <c r="I123" s="221"/>
      <c r="J123" s="122"/>
      <c r="K123" s="113"/>
      <c r="L123" s="253"/>
      <c r="M123" s="123"/>
      <c r="N123" s="234"/>
      <c r="O123" s="254"/>
    </row>
    <row r="124" spans="1:15" ht="15.75" hidden="1" customHeight="1" outlineLevel="1" x14ac:dyDescent="0.4">
      <c r="A124" s="438" t="str">
        <f>D28</f>
        <v>Härter</v>
      </c>
      <c r="B124" s="439"/>
      <c r="C124" s="440"/>
      <c r="D124" s="221"/>
      <c r="E124" s="221"/>
      <c r="F124" s="221"/>
      <c r="G124" s="221"/>
      <c r="H124" s="221"/>
      <c r="I124" s="122"/>
      <c r="J124" s="113"/>
      <c r="K124" s="113"/>
      <c r="L124" s="253"/>
      <c r="M124" s="249"/>
      <c r="N124" s="234"/>
      <c r="O124" s="254"/>
    </row>
    <row r="125" spans="1:15" ht="15.75" hidden="1" customHeight="1" outlineLevel="1" x14ac:dyDescent="0.35">
      <c r="A125" s="213" t="str">
        <f>Wörterbuch!B50</f>
        <v>Anzahl Meßwerte:</v>
      </c>
      <c r="B125" s="214"/>
      <c r="C125" s="140" t="str">
        <f>'Berechnung K2'!F11</f>
        <v/>
      </c>
      <c r="D125" s="221"/>
      <c r="E125" s="221"/>
      <c r="F125" s="221"/>
      <c r="G125" s="221"/>
      <c r="H125" s="221"/>
      <c r="I125" s="122"/>
      <c r="J125" s="113"/>
      <c r="K125" s="113"/>
      <c r="L125" s="249"/>
      <c r="M125" s="249"/>
      <c r="N125" s="234"/>
      <c r="O125" s="254"/>
    </row>
    <row r="126" spans="1:15" ht="15.75" hidden="1" customHeight="1" outlineLevel="1" x14ac:dyDescent="0.35">
      <c r="A126" s="213" t="str">
        <f>Wörterbuch!B51</f>
        <v>Mittelwert:</v>
      </c>
      <c r="B126" s="214"/>
      <c r="C126" s="141" t="str">
        <f>'Berechnung K2'!F12</f>
        <v/>
      </c>
      <c r="D126" s="221"/>
      <c r="E126" s="221"/>
      <c r="F126" s="221"/>
      <c r="G126" s="221"/>
      <c r="H126" s="221"/>
      <c r="I126" s="122"/>
      <c r="J126" s="113"/>
      <c r="K126" s="113"/>
      <c r="L126" s="253"/>
      <c r="M126" s="249"/>
      <c r="N126" s="234"/>
      <c r="O126" s="254"/>
    </row>
    <row r="127" spans="1:15" ht="15.75" hidden="1" customHeight="1" outlineLevel="1" x14ac:dyDescent="0.35">
      <c r="A127" s="213" t="str">
        <f>Wörterbuch!B52</f>
        <v>Standardabweichung:</v>
      </c>
      <c r="B127" s="214"/>
      <c r="C127" s="142" t="str">
        <f>'Berechnung K2'!F13</f>
        <v/>
      </c>
      <c r="D127" s="221"/>
      <c r="E127" s="221"/>
      <c r="F127" s="221"/>
      <c r="G127" s="221"/>
      <c r="H127" s="221"/>
      <c r="I127" s="122"/>
      <c r="J127" s="113"/>
      <c r="K127" s="113"/>
      <c r="L127" s="253"/>
      <c r="M127" s="249"/>
      <c r="N127" s="234"/>
      <c r="O127" s="254"/>
    </row>
    <row r="128" spans="1:15" ht="15.75" hidden="1" customHeight="1" outlineLevel="1" x14ac:dyDescent="0.35">
      <c r="A128" s="213" t="str">
        <f>Wörterbuch!D195</f>
        <v>Die Werte sind:</v>
      </c>
      <c r="B128" s="214"/>
      <c r="C128" s="143" t="e">
        <f>IF('Berechnung K2'!BM19&lt;0.05,Wörterbuch!D204,Wörterbuch!D203)</f>
        <v>#VALUE!</v>
      </c>
      <c r="D128" s="221"/>
      <c r="E128" s="221"/>
      <c r="F128" s="221"/>
      <c r="G128" s="221"/>
      <c r="H128" s="221"/>
      <c r="I128" s="122"/>
      <c r="J128" s="113"/>
      <c r="K128" s="113"/>
      <c r="L128" s="249"/>
      <c r="M128" s="249"/>
      <c r="N128" s="234"/>
      <c r="O128" s="254"/>
    </row>
    <row r="129" spans="1:15" ht="15.75" hidden="1" customHeight="1" outlineLevel="1" x14ac:dyDescent="0.35">
      <c r="A129" s="426" t="str">
        <f>Wörterbuch!D194</f>
        <v>Fähigkeits- kennwerte</v>
      </c>
      <c r="B129" s="133" t="s">
        <v>5</v>
      </c>
      <c r="C129" s="141" t="str">
        <f>'Berechnung K2'!F16</f>
        <v/>
      </c>
      <c r="D129" s="221"/>
      <c r="E129" s="221"/>
      <c r="F129" s="221"/>
      <c r="G129" s="221"/>
      <c r="H129" s="221"/>
      <c r="I129" s="122"/>
      <c r="J129" s="113"/>
      <c r="K129" s="113"/>
      <c r="L129" s="253"/>
      <c r="M129" s="249"/>
      <c r="N129" s="234"/>
      <c r="O129" s="254"/>
    </row>
    <row r="130" spans="1:15" ht="15.75" hidden="1" customHeight="1" outlineLevel="1" x14ac:dyDescent="0.35">
      <c r="A130" s="427"/>
      <c r="B130" s="133" t="s">
        <v>6</v>
      </c>
      <c r="C130" s="141" t="str">
        <f>'Berechnung K2'!F17</f>
        <v/>
      </c>
      <c r="D130" s="221"/>
      <c r="E130" s="221"/>
      <c r="F130" s="221"/>
      <c r="G130" s="221"/>
      <c r="H130" s="221"/>
      <c r="I130" s="122"/>
      <c r="J130" s="113"/>
      <c r="K130" s="113"/>
      <c r="L130" s="253"/>
      <c r="M130" s="249"/>
      <c r="N130" s="234"/>
      <c r="O130" s="254"/>
    </row>
    <row r="131" spans="1:15" ht="15.75" hidden="1" customHeight="1" outlineLevel="1" x14ac:dyDescent="0.35">
      <c r="A131" s="427"/>
      <c r="B131" s="133" t="s">
        <v>7</v>
      </c>
      <c r="C131" s="141" t="str">
        <f>'Berechnung K2'!F18</f>
        <v/>
      </c>
      <c r="D131" s="221"/>
      <c r="E131" s="221"/>
      <c r="F131" s="221"/>
      <c r="G131" s="221"/>
      <c r="H131" s="221"/>
      <c r="I131" s="122"/>
      <c r="J131" s="113"/>
      <c r="K131" s="113"/>
      <c r="L131" s="249"/>
      <c r="M131" s="249"/>
      <c r="N131" s="234"/>
      <c r="O131" s="254"/>
    </row>
    <row r="132" spans="1:15" ht="15.75" hidden="1" customHeight="1" outlineLevel="1" x14ac:dyDescent="0.35">
      <c r="A132" s="428"/>
      <c r="B132" s="133" t="s">
        <v>8</v>
      </c>
      <c r="C132" s="141" t="str">
        <f>'Berechnung K2'!F19</f>
        <v/>
      </c>
      <c r="D132" s="221"/>
      <c r="E132" s="221"/>
      <c r="F132" s="221"/>
      <c r="G132" s="221"/>
      <c r="H132" s="221"/>
      <c r="I132" s="122"/>
      <c r="J132" s="113"/>
      <c r="K132" s="113"/>
      <c r="L132" s="253"/>
      <c r="M132" s="249"/>
      <c r="N132" s="234"/>
      <c r="O132" s="254"/>
    </row>
    <row r="133" spans="1:15" ht="15.75" hidden="1" customHeight="1" outlineLevel="1" x14ac:dyDescent="0.35">
      <c r="A133" s="151" t="str">
        <f>Wörterbuch!B196</f>
        <v>Bewertung cpk =&gt;</v>
      </c>
      <c r="B133" s="138"/>
      <c r="C133" s="145" t="str">
        <f>IF(C132&lt;1.33,Wörterbuch!$D$205,IF(C132&gt;=1.66,Wörterbuch!$D$207,Wörterbuch!$D$206))</f>
        <v>Prozess fähig</v>
      </c>
      <c r="D133" s="221"/>
      <c r="E133" s="221"/>
      <c r="F133" s="221"/>
      <c r="G133" s="221"/>
      <c r="H133" s="221"/>
      <c r="I133" s="122"/>
      <c r="J133" s="113"/>
      <c r="K133" s="113"/>
      <c r="L133" s="253"/>
      <c r="M133" s="249"/>
      <c r="N133" s="234"/>
      <c r="O133" s="254"/>
    </row>
    <row r="134" spans="1:15" ht="15.75" hidden="1" customHeight="1" outlineLevel="1" x14ac:dyDescent="0.35">
      <c r="A134" s="213" t="str">
        <f>Wörterbuch!D193</f>
        <v>Median</v>
      </c>
      <c r="B134" s="214"/>
      <c r="C134" s="141" t="str">
        <f>'Berechnung K2'!F21</f>
        <v/>
      </c>
      <c r="D134" s="221"/>
      <c r="E134" s="120"/>
      <c r="F134" s="120"/>
      <c r="G134" s="120"/>
      <c r="H134" s="120"/>
      <c r="I134" s="122"/>
      <c r="J134" s="113"/>
      <c r="K134" s="113"/>
      <c r="L134" s="249"/>
      <c r="M134" s="249"/>
      <c r="N134" s="234"/>
      <c r="O134" s="254"/>
    </row>
    <row r="135" spans="1:15" ht="15.75" hidden="1" customHeight="1" outlineLevel="1" x14ac:dyDescent="0.35">
      <c r="A135" s="213" t="str">
        <f>Wörterbuch!D198</f>
        <v>Spannweite:</v>
      </c>
      <c r="B135" s="214"/>
      <c r="C135" s="141" t="str">
        <f>'Berechnung K2'!F22</f>
        <v/>
      </c>
      <c r="D135" s="221"/>
      <c r="E135" s="120"/>
      <c r="F135" s="120"/>
      <c r="G135" s="120"/>
      <c r="H135" s="120"/>
      <c r="I135" s="122"/>
      <c r="J135" s="113"/>
      <c r="K135" s="113"/>
      <c r="L135" s="253"/>
      <c r="M135" s="249"/>
      <c r="N135" s="234"/>
      <c r="O135" s="254"/>
    </row>
    <row r="136" spans="1:15" ht="15.75" hidden="1" customHeight="1" outlineLevel="1" x14ac:dyDescent="0.35">
      <c r="A136" s="213" t="str">
        <f>Wörterbuch!D199</f>
        <v>Minimum:</v>
      </c>
      <c r="B136" s="214"/>
      <c r="C136" s="141" t="str">
        <f>'Berechnung K2'!F23</f>
        <v/>
      </c>
      <c r="D136" s="221"/>
      <c r="E136" s="120"/>
      <c r="F136" s="120"/>
      <c r="G136" s="120"/>
      <c r="H136" s="120"/>
      <c r="I136" s="122"/>
      <c r="J136" s="113"/>
      <c r="K136" s="113"/>
      <c r="L136" s="253"/>
      <c r="M136" s="249"/>
      <c r="N136" s="234"/>
      <c r="O136" s="254"/>
    </row>
    <row r="137" spans="1:15" ht="15.75" hidden="1" customHeight="1" outlineLevel="1" x14ac:dyDescent="0.35">
      <c r="A137" s="213" t="str">
        <f>Wörterbuch!D200</f>
        <v>Maximum:</v>
      </c>
      <c r="B137" s="214"/>
      <c r="C137" s="141" t="str">
        <f>'Berechnung K2'!F24</f>
        <v/>
      </c>
      <c r="D137" s="221"/>
      <c r="E137" s="120"/>
      <c r="F137" s="120"/>
      <c r="G137" s="120"/>
      <c r="H137" s="120"/>
      <c r="I137" s="122"/>
      <c r="J137" s="113"/>
      <c r="K137" s="113"/>
      <c r="L137" s="249"/>
      <c r="M137" s="249"/>
      <c r="N137" s="234"/>
      <c r="O137" s="254"/>
    </row>
    <row r="138" spans="1:15" ht="15.75" hidden="1" customHeight="1" outlineLevel="1" x14ac:dyDescent="0.35">
      <c r="A138" s="151" t="str">
        <f>Wörterbuch!D201</f>
        <v>Berechnete Leistung in ppm</v>
      </c>
      <c r="B138" s="138"/>
      <c r="C138" s="152"/>
      <c r="D138" s="221"/>
      <c r="E138" s="120"/>
      <c r="F138" s="120"/>
      <c r="G138" s="120"/>
      <c r="H138" s="120"/>
      <c r="I138" s="122"/>
      <c r="J138" s="113"/>
      <c r="K138" s="113"/>
      <c r="L138" s="253"/>
      <c r="M138" s="249"/>
      <c r="N138" s="234"/>
      <c r="O138" s="254"/>
    </row>
    <row r="139" spans="1:15" ht="15.75" hidden="1" customHeight="1" outlineLevel="1" x14ac:dyDescent="0.35">
      <c r="A139" s="426" t="str">
        <f>Wörterbuch!D197</f>
        <v>Überschrei- tungsanteil</v>
      </c>
      <c r="B139" s="133" t="s">
        <v>11</v>
      </c>
      <c r="C139" s="148" t="str">
        <f>'Berechnung K2'!F27</f>
        <v/>
      </c>
      <c r="D139" s="221"/>
      <c r="E139" s="120"/>
      <c r="F139" s="120"/>
      <c r="G139" s="120"/>
      <c r="H139" s="120"/>
      <c r="I139" s="122"/>
      <c r="J139" s="113"/>
      <c r="K139" s="113"/>
      <c r="L139" s="253"/>
      <c r="M139" s="249"/>
      <c r="N139" s="234"/>
      <c r="O139" s="254"/>
    </row>
    <row r="140" spans="1:15" ht="15.75" hidden="1" customHeight="1" outlineLevel="1" x14ac:dyDescent="0.35">
      <c r="A140" s="427"/>
      <c r="B140" s="133" t="s">
        <v>12</v>
      </c>
      <c r="C140" s="148" t="str">
        <f>'Berechnung K2'!F28</f>
        <v/>
      </c>
      <c r="D140" s="221"/>
      <c r="E140" s="120"/>
      <c r="F140" s="120"/>
      <c r="G140" s="120"/>
      <c r="H140" s="120"/>
      <c r="I140" s="122"/>
      <c r="J140" s="113"/>
      <c r="K140" s="113"/>
      <c r="L140" s="249"/>
      <c r="M140" s="249"/>
      <c r="N140" s="234"/>
      <c r="O140" s="254"/>
    </row>
    <row r="141" spans="1:15" ht="15.75" hidden="1" customHeight="1" outlineLevel="1" x14ac:dyDescent="0.35">
      <c r="A141" s="428"/>
      <c r="B141" s="133" t="s">
        <v>13</v>
      </c>
      <c r="C141" s="148" t="str">
        <f>'Berechnung K2'!F29</f>
        <v/>
      </c>
      <c r="D141" s="221"/>
      <c r="E141" s="120"/>
      <c r="F141" s="120"/>
      <c r="G141" s="120"/>
      <c r="H141" s="120"/>
      <c r="I141" s="122"/>
      <c r="J141" s="113"/>
      <c r="K141" s="113"/>
      <c r="L141" s="253"/>
      <c r="M141" s="249"/>
      <c r="N141" s="234"/>
      <c r="O141" s="254"/>
    </row>
    <row r="142" spans="1:15" ht="15.75" hidden="1" customHeight="1" outlineLevel="1" x14ac:dyDescent="0.35">
      <c r="A142" s="146" t="str">
        <f>Wörterbuch!D202</f>
        <v>Beobachtete Leistung in ppm</v>
      </c>
      <c r="B142" s="135"/>
      <c r="C142" s="153"/>
      <c r="D142" s="221"/>
      <c r="E142" s="120"/>
      <c r="F142" s="120"/>
      <c r="G142" s="120"/>
      <c r="H142" s="120"/>
      <c r="I142" s="122"/>
      <c r="J142" s="113"/>
      <c r="K142" s="113"/>
      <c r="L142" s="253"/>
      <c r="M142" s="249"/>
      <c r="N142" s="234"/>
      <c r="O142" s="254"/>
    </row>
    <row r="143" spans="1:15" ht="15.75" hidden="1" customHeight="1" outlineLevel="1" x14ac:dyDescent="0.35">
      <c r="A143" s="426" t="str">
        <f>Wörterbuch!D197</f>
        <v>Überschrei- tungsanteil</v>
      </c>
      <c r="B143" s="133" t="s">
        <v>11</v>
      </c>
      <c r="C143" s="148" t="str">
        <f>'Berechnung K2'!F32</f>
        <v/>
      </c>
      <c r="D143" s="221"/>
      <c r="E143" s="120"/>
      <c r="F143" s="120"/>
      <c r="G143" s="120"/>
      <c r="H143" s="120"/>
      <c r="I143" s="122"/>
      <c r="J143" s="113"/>
      <c r="K143" s="113"/>
      <c r="L143" s="249"/>
      <c r="M143" s="249"/>
      <c r="N143" s="234"/>
      <c r="O143" s="254"/>
    </row>
    <row r="144" spans="1:15" ht="15.75" hidden="1" customHeight="1" outlineLevel="1" x14ac:dyDescent="0.35">
      <c r="A144" s="427"/>
      <c r="B144" s="133" t="s">
        <v>12</v>
      </c>
      <c r="C144" s="148" t="str">
        <f>'Berechnung K2'!F33</f>
        <v/>
      </c>
      <c r="D144" s="221"/>
      <c r="E144" s="120"/>
      <c r="F144" s="120"/>
      <c r="G144" s="120"/>
      <c r="H144" s="120"/>
      <c r="I144" s="122"/>
      <c r="J144" s="113"/>
      <c r="K144" s="113"/>
      <c r="L144" s="253"/>
      <c r="M144" s="249"/>
      <c r="N144" s="234"/>
      <c r="O144" s="254"/>
    </row>
    <row r="145" spans="1:15" ht="15.75" hidden="1" customHeight="1" outlineLevel="1" x14ac:dyDescent="0.35">
      <c r="A145" s="437"/>
      <c r="B145" s="149" t="s">
        <v>13</v>
      </c>
      <c r="C145" s="150" t="str">
        <f>'Berechnung K2'!F34</f>
        <v/>
      </c>
      <c r="D145" s="221"/>
      <c r="E145" s="120"/>
      <c r="F145" s="120"/>
      <c r="G145" s="120"/>
      <c r="H145" s="120"/>
      <c r="I145" s="122"/>
      <c r="J145" s="113"/>
      <c r="K145" s="113"/>
      <c r="L145" s="253"/>
      <c r="M145" s="249"/>
      <c r="N145" s="234"/>
      <c r="O145" s="254"/>
    </row>
    <row r="146" spans="1:15" ht="15.75" hidden="1" customHeight="1" outlineLevel="1" x14ac:dyDescent="0.35">
      <c r="A146" s="269"/>
      <c r="B146" s="221"/>
      <c r="C146" s="221"/>
      <c r="D146" s="221"/>
      <c r="E146" s="120"/>
      <c r="F146" s="120"/>
      <c r="G146" s="120"/>
      <c r="H146" s="120"/>
      <c r="I146" s="122"/>
      <c r="J146" s="113"/>
      <c r="K146" s="113"/>
      <c r="L146" s="249"/>
      <c r="M146" s="249"/>
      <c r="N146" s="234"/>
      <c r="O146" s="254"/>
    </row>
    <row r="147" spans="1:15" ht="15.75" hidden="1" customHeight="1" outlineLevel="1" x14ac:dyDescent="0.35">
      <c r="A147" s="269"/>
      <c r="B147" s="221"/>
      <c r="C147" s="221"/>
      <c r="D147" s="221"/>
      <c r="E147" s="120"/>
      <c r="F147" s="120"/>
      <c r="G147" s="120"/>
      <c r="H147" s="120"/>
      <c r="I147" s="122"/>
      <c r="J147" s="113"/>
      <c r="K147" s="113"/>
      <c r="L147" s="253"/>
      <c r="M147" s="249"/>
      <c r="N147" s="234"/>
      <c r="O147" s="254"/>
    </row>
    <row r="148" spans="1:15" ht="15.75" hidden="1" customHeight="1" outlineLevel="1" x14ac:dyDescent="0.35">
      <c r="A148" s="268"/>
      <c r="B148" s="250"/>
      <c r="C148" s="250"/>
      <c r="D148" s="250"/>
      <c r="E148" s="251"/>
      <c r="F148" s="251"/>
      <c r="G148" s="251"/>
      <c r="H148" s="251"/>
      <c r="I148" s="252"/>
      <c r="J148" s="253"/>
      <c r="K148" s="253"/>
      <c r="L148" s="253"/>
      <c r="M148" s="249"/>
      <c r="N148" s="234"/>
      <c r="O148" s="254"/>
    </row>
    <row r="149" spans="1:15" ht="15.75" hidden="1" customHeight="1" outlineLevel="1" x14ac:dyDescent="0.35">
      <c r="A149" s="268"/>
      <c r="B149" s="250"/>
      <c r="C149" s="250"/>
      <c r="D149" s="250"/>
      <c r="E149" s="251"/>
      <c r="F149" s="251"/>
      <c r="G149" s="251"/>
      <c r="H149" s="251"/>
      <c r="I149" s="252"/>
      <c r="J149" s="253"/>
      <c r="K149" s="253"/>
      <c r="L149" s="249"/>
      <c r="M149" s="249"/>
      <c r="N149" s="234"/>
      <c r="O149" s="254"/>
    </row>
    <row r="150" spans="1:15" ht="15.75" hidden="1" customHeight="1" outlineLevel="1" x14ac:dyDescent="0.35">
      <c r="A150" s="268"/>
      <c r="B150" s="250"/>
      <c r="C150" s="250"/>
      <c r="D150" s="250"/>
      <c r="E150" s="251"/>
      <c r="F150" s="251"/>
      <c r="G150" s="251"/>
      <c r="H150" s="251"/>
      <c r="I150" s="252"/>
      <c r="J150" s="253"/>
      <c r="K150" s="253"/>
      <c r="L150" s="253"/>
      <c r="M150" s="249"/>
      <c r="N150" s="234"/>
      <c r="O150" s="254"/>
    </row>
    <row r="151" spans="1:15" ht="15.75" hidden="1" customHeight="1" outlineLevel="1" x14ac:dyDescent="0.35">
      <c r="A151" s="269"/>
      <c r="B151" s="221"/>
      <c r="C151" s="221"/>
      <c r="D151" s="221"/>
      <c r="E151" s="120"/>
      <c r="F151" s="120"/>
      <c r="G151" s="120"/>
      <c r="H151" s="120"/>
      <c r="I151" s="122"/>
      <c r="J151" s="113"/>
      <c r="K151" s="113"/>
      <c r="L151" s="253"/>
      <c r="M151" s="249"/>
      <c r="N151" s="234"/>
      <c r="O151" s="254"/>
    </row>
    <row r="152" spans="1:15" ht="15.75" hidden="1" customHeight="1" outlineLevel="1" x14ac:dyDescent="0.35">
      <c r="A152" s="269"/>
      <c r="B152" s="221"/>
      <c r="C152" s="221"/>
      <c r="D152" s="221"/>
      <c r="E152" s="120"/>
      <c r="F152" s="120"/>
      <c r="G152" s="120"/>
      <c r="H152" s="120"/>
      <c r="I152" s="122"/>
      <c r="J152" s="113"/>
      <c r="K152" s="113"/>
      <c r="L152" s="253"/>
      <c r="M152" s="249"/>
      <c r="N152" s="234"/>
      <c r="O152" s="254"/>
    </row>
    <row r="153" spans="1:15" ht="15.75" hidden="1" customHeight="1" outlineLevel="1" x14ac:dyDescent="0.35">
      <c r="A153" s="268"/>
      <c r="B153" s="249"/>
      <c r="C153" s="250"/>
      <c r="D153" s="250"/>
      <c r="E153" s="250"/>
      <c r="F153" s="251"/>
      <c r="G153" s="251"/>
      <c r="H153" s="251"/>
      <c r="I153" s="251"/>
      <c r="J153" s="252"/>
      <c r="K153" s="253"/>
      <c r="L153" s="249"/>
      <c r="M153" s="249"/>
      <c r="N153" s="234"/>
      <c r="O153" s="254"/>
    </row>
    <row r="154" spans="1:15" ht="15.75" hidden="1" customHeight="1" outlineLevel="1" x14ac:dyDescent="0.35">
      <c r="A154" s="268"/>
      <c r="B154" s="249"/>
      <c r="C154" s="250"/>
      <c r="D154" s="250"/>
      <c r="E154" s="250"/>
      <c r="F154" s="251"/>
      <c r="G154" s="251"/>
      <c r="H154" s="251"/>
      <c r="I154" s="251"/>
      <c r="J154" s="252"/>
      <c r="K154" s="253"/>
      <c r="L154" s="253"/>
      <c r="M154" s="249"/>
      <c r="N154" s="234"/>
      <c r="O154" s="254"/>
    </row>
    <row r="155" spans="1:15" ht="15.75" hidden="1" customHeight="1" outlineLevel="1" x14ac:dyDescent="0.35">
      <c r="A155" s="268"/>
      <c r="B155" s="249"/>
      <c r="C155" s="250"/>
      <c r="D155" s="250"/>
      <c r="E155" s="250"/>
      <c r="F155" s="251"/>
      <c r="G155" s="251"/>
      <c r="H155" s="251"/>
      <c r="I155" s="251"/>
      <c r="J155" s="252"/>
      <c r="K155" s="253"/>
      <c r="L155" s="253"/>
      <c r="M155" s="249"/>
      <c r="N155" s="234"/>
      <c r="O155" s="254"/>
    </row>
    <row r="156" spans="1:15" ht="15.75" hidden="1" customHeight="1" outlineLevel="1" x14ac:dyDescent="0.4">
      <c r="A156" s="449" t="str">
        <f>E79</f>
        <v>Gemisch</v>
      </c>
      <c r="B156" s="450"/>
      <c r="C156" s="451"/>
      <c r="D156" s="221"/>
      <c r="E156" s="120"/>
      <c r="F156" s="120"/>
      <c r="G156" s="120"/>
      <c r="H156" s="120"/>
      <c r="I156" s="122"/>
      <c r="J156" s="113"/>
      <c r="K156" s="113"/>
      <c r="L156" s="249"/>
      <c r="M156" s="249"/>
      <c r="N156" s="234"/>
      <c r="O156" s="254"/>
    </row>
    <row r="157" spans="1:15" ht="15.75" hidden="1" customHeight="1" outlineLevel="1" x14ac:dyDescent="0.35">
      <c r="A157" s="213" t="str">
        <f>Wörterbuch!B50</f>
        <v>Anzahl Meßwerte:</v>
      </c>
      <c r="B157" s="214"/>
      <c r="C157" s="140" t="str">
        <f>'Berechnung Gemisch'!F11</f>
        <v/>
      </c>
      <c r="D157" s="221"/>
      <c r="E157" s="120"/>
      <c r="F157" s="120"/>
      <c r="G157" s="120"/>
      <c r="H157" s="120"/>
      <c r="I157" s="122"/>
      <c r="J157" s="113"/>
      <c r="K157" s="113"/>
      <c r="L157" s="253"/>
      <c r="M157" s="249"/>
      <c r="N157" s="234"/>
      <c r="O157" s="254"/>
    </row>
    <row r="158" spans="1:15" ht="15.75" hidden="1" customHeight="1" outlineLevel="1" x14ac:dyDescent="0.35">
      <c r="A158" s="213" t="str">
        <f>Wörterbuch!B51</f>
        <v>Mittelwert:</v>
      </c>
      <c r="B158" s="214"/>
      <c r="C158" s="141" t="str">
        <f>'Berechnung Gemisch'!F12</f>
        <v/>
      </c>
      <c r="D158" s="221"/>
      <c r="E158" s="120"/>
      <c r="F158" s="120"/>
      <c r="G158" s="120"/>
      <c r="H158" s="120"/>
      <c r="I158" s="122"/>
      <c r="J158" s="113"/>
      <c r="K158" s="113"/>
      <c r="L158" s="253"/>
      <c r="M158" s="249"/>
      <c r="N158" s="234"/>
      <c r="O158" s="254"/>
    </row>
    <row r="159" spans="1:15" ht="15.75" hidden="1" customHeight="1" outlineLevel="1" x14ac:dyDescent="0.35">
      <c r="A159" s="213" t="str">
        <f>Wörterbuch!B52</f>
        <v>Standardabweichung:</v>
      </c>
      <c r="B159" s="214"/>
      <c r="C159" s="142" t="str">
        <f>'Berechnung Gemisch'!F13</f>
        <v/>
      </c>
      <c r="D159" s="221"/>
      <c r="E159" s="120"/>
      <c r="F159" s="120"/>
      <c r="G159" s="120"/>
      <c r="H159" s="120"/>
      <c r="I159" s="122"/>
      <c r="J159" s="113"/>
      <c r="K159" s="113"/>
      <c r="L159" s="249"/>
      <c r="M159" s="249"/>
      <c r="N159" s="234"/>
      <c r="O159" s="254"/>
    </row>
    <row r="160" spans="1:15" ht="15.75" hidden="1" customHeight="1" outlineLevel="1" x14ac:dyDescent="0.35">
      <c r="A160" s="424" t="str">
        <f>Wörterbuch!D195</f>
        <v>Die Werte sind:</v>
      </c>
      <c r="B160" s="425"/>
      <c r="C160" s="143" t="e">
        <f>IF('Berechnung Gemisch'!BM19&lt;0.05,Wörterbuch!D204,Wörterbuch!D203)</f>
        <v>#VALUE!</v>
      </c>
      <c r="D160" s="221"/>
      <c r="E160" s="120"/>
      <c r="F160" s="120"/>
      <c r="G160" s="120"/>
      <c r="H160" s="120"/>
      <c r="I160" s="122"/>
      <c r="J160" s="113"/>
      <c r="K160" s="113"/>
      <c r="L160" s="253"/>
      <c r="M160" s="249"/>
      <c r="N160" s="234"/>
      <c r="O160" s="254"/>
    </row>
    <row r="161" spans="1:15" ht="15.75" hidden="1" customHeight="1" outlineLevel="1" x14ac:dyDescent="0.35">
      <c r="A161" s="426" t="str">
        <f>Wörterbuch!D194</f>
        <v>Fähigkeits- kennwerte</v>
      </c>
      <c r="B161" s="133" t="s">
        <v>5</v>
      </c>
      <c r="C161" s="141" t="str">
        <f>'Berechnung Gemisch'!F16</f>
        <v/>
      </c>
      <c r="D161" s="221"/>
      <c r="E161" s="120"/>
      <c r="F161" s="120"/>
      <c r="G161" s="120"/>
      <c r="H161" s="120"/>
      <c r="I161" s="122"/>
      <c r="J161" s="113"/>
      <c r="K161" s="113"/>
      <c r="L161" s="253"/>
      <c r="M161" s="249"/>
      <c r="N161" s="234"/>
      <c r="O161" s="254"/>
    </row>
    <row r="162" spans="1:15" ht="15.75" hidden="1" customHeight="1" outlineLevel="1" x14ac:dyDescent="0.35">
      <c r="A162" s="427"/>
      <c r="B162" s="133" t="s">
        <v>6</v>
      </c>
      <c r="C162" s="141" t="str">
        <f>'Berechnung Gemisch'!F17</f>
        <v/>
      </c>
      <c r="D162" s="221"/>
      <c r="E162" s="120"/>
      <c r="F162" s="120"/>
      <c r="G162" s="120"/>
      <c r="H162" s="120"/>
      <c r="I162" s="122"/>
      <c r="J162" s="113"/>
      <c r="K162" s="113"/>
      <c r="L162" s="249"/>
      <c r="M162" s="249"/>
      <c r="N162" s="234"/>
      <c r="O162" s="254"/>
    </row>
    <row r="163" spans="1:15" ht="15.75" hidden="1" customHeight="1" outlineLevel="1" x14ac:dyDescent="0.35">
      <c r="A163" s="427"/>
      <c r="B163" s="133" t="s">
        <v>7</v>
      </c>
      <c r="C163" s="141" t="str">
        <f>'Berechnung Gemisch'!F18</f>
        <v/>
      </c>
      <c r="D163" s="221"/>
      <c r="E163" s="120"/>
      <c r="F163" s="120"/>
      <c r="G163" s="120"/>
      <c r="H163" s="120"/>
      <c r="I163" s="122"/>
      <c r="J163" s="113"/>
      <c r="K163" s="113"/>
      <c r="L163" s="253"/>
      <c r="M163" s="249"/>
      <c r="N163" s="234"/>
      <c r="O163" s="254"/>
    </row>
    <row r="164" spans="1:15" ht="15.75" hidden="1" customHeight="1" outlineLevel="1" x14ac:dyDescent="0.35">
      <c r="A164" s="428"/>
      <c r="B164" s="133" t="s">
        <v>8</v>
      </c>
      <c r="C164" s="141" t="str">
        <f>'Berechnung Gemisch'!F19</f>
        <v/>
      </c>
      <c r="D164" s="221"/>
      <c r="E164" s="120"/>
      <c r="F164" s="120"/>
      <c r="G164" s="120"/>
      <c r="H164" s="120"/>
      <c r="I164" s="122"/>
      <c r="J164" s="113"/>
      <c r="K164" s="113"/>
      <c r="L164" s="253"/>
      <c r="M164" s="249"/>
      <c r="N164" s="234"/>
      <c r="O164" s="254"/>
    </row>
    <row r="165" spans="1:15" ht="15.75" hidden="1" customHeight="1" outlineLevel="1" x14ac:dyDescent="0.35">
      <c r="A165" s="424" t="str">
        <f>Wörterbuch!B196</f>
        <v>Bewertung cpk =&gt;</v>
      </c>
      <c r="B165" s="425"/>
      <c r="C165" s="145" t="str">
        <f>IF(C164&lt;1.33,Wörterbuch!$D$205,IF(C164&gt;=1.66,Wörterbuch!$D$207,Wörterbuch!$D$206))</f>
        <v>Prozess fähig</v>
      </c>
      <c r="D165" s="221"/>
      <c r="E165" s="120"/>
      <c r="F165" s="120"/>
      <c r="G165" s="120"/>
      <c r="H165" s="120"/>
      <c r="I165" s="122"/>
      <c r="J165" s="113"/>
      <c r="K165" s="113"/>
      <c r="L165" s="249"/>
      <c r="M165" s="249"/>
      <c r="N165" s="234"/>
      <c r="O165" s="254"/>
    </row>
    <row r="166" spans="1:15" ht="15.75" hidden="1" customHeight="1" outlineLevel="1" x14ac:dyDescent="0.35">
      <c r="A166" s="213" t="str">
        <f>Wörterbuch!D193</f>
        <v>Median</v>
      </c>
      <c r="B166" s="214"/>
      <c r="C166" s="141" t="str">
        <f>'Berechnung Gemisch'!F21</f>
        <v/>
      </c>
      <c r="D166" s="221"/>
      <c r="E166" s="120"/>
      <c r="F166" s="120"/>
      <c r="G166" s="120"/>
      <c r="H166" s="120"/>
      <c r="I166" s="122"/>
      <c r="J166" s="113"/>
      <c r="K166" s="113"/>
      <c r="L166" s="253"/>
      <c r="M166" s="249"/>
      <c r="N166" s="234"/>
      <c r="O166" s="254"/>
    </row>
    <row r="167" spans="1:15" ht="15.75" hidden="1" customHeight="1" outlineLevel="1" x14ac:dyDescent="0.35">
      <c r="A167" s="213" t="str">
        <f>Wörterbuch!D198</f>
        <v>Spannweite:</v>
      </c>
      <c r="B167" s="214"/>
      <c r="C167" s="141" t="str">
        <f>'Berechnung Gemisch'!F22</f>
        <v/>
      </c>
      <c r="D167" s="221"/>
      <c r="E167" s="120"/>
      <c r="F167" s="120"/>
      <c r="G167" s="120"/>
      <c r="H167" s="120"/>
      <c r="I167" s="122"/>
      <c r="J167" s="113"/>
      <c r="K167" s="113"/>
      <c r="L167" s="253"/>
      <c r="M167" s="249"/>
      <c r="N167" s="234"/>
      <c r="O167" s="254"/>
    </row>
    <row r="168" spans="1:15" ht="15.75" hidden="1" customHeight="1" outlineLevel="1" x14ac:dyDescent="0.35">
      <c r="A168" s="213" t="str">
        <f>Wörterbuch!D199</f>
        <v>Minimum:</v>
      </c>
      <c r="B168" s="214"/>
      <c r="C168" s="141" t="str">
        <f>'Berechnung Gemisch'!F23</f>
        <v/>
      </c>
      <c r="D168" s="221"/>
      <c r="E168" s="120"/>
      <c r="F168" s="120"/>
      <c r="G168" s="120"/>
      <c r="H168" s="120"/>
      <c r="I168" s="122"/>
      <c r="J168" s="113"/>
      <c r="K168" s="113"/>
      <c r="L168" s="249"/>
      <c r="M168" s="249"/>
      <c r="N168" s="234"/>
      <c r="O168" s="254"/>
    </row>
    <row r="169" spans="1:15" ht="15.75" hidden="1" customHeight="1" outlineLevel="1" x14ac:dyDescent="0.35">
      <c r="A169" s="213" t="str">
        <f>Wörterbuch!D200</f>
        <v>Maximum:</v>
      </c>
      <c r="B169" s="214"/>
      <c r="C169" s="141" t="str">
        <f>'Berechnung Gemisch'!F24</f>
        <v/>
      </c>
      <c r="D169" s="221"/>
      <c r="E169" s="120"/>
      <c r="F169" s="120"/>
      <c r="G169" s="120"/>
      <c r="H169" s="120"/>
      <c r="I169" s="122"/>
      <c r="J169" s="113"/>
      <c r="K169" s="113"/>
      <c r="L169" s="253"/>
      <c r="M169" s="249"/>
      <c r="N169" s="234"/>
      <c r="O169" s="254"/>
    </row>
    <row r="170" spans="1:15" ht="15.75" hidden="1" customHeight="1" outlineLevel="1" x14ac:dyDescent="0.35">
      <c r="A170" s="421" t="str">
        <f>Wörterbuch!D201</f>
        <v>Berechnete Leistung in ppm</v>
      </c>
      <c r="B170" s="422"/>
      <c r="C170" s="423"/>
      <c r="D170" s="221"/>
      <c r="E170" s="120"/>
      <c r="F170" s="120"/>
      <c r="G170" s="120"/>
      <c r="H170" s="120"/>
      <c r="I170" s="122"/>
      <c r="J170" s="113"/>
      <c r="K170" s="113"/>
      <c r="L170" s="253"/>
      <c r="M170" s="249"/>
      <c r="N170" s="234"/>
      <c r="O170" s="254"/>
    </row>
    <row r="171" spans="1:15" ht="15.75" hidden="1" customHeight="1" outlineLevel="1" x14ac:dyDescent="0.35">
      <c r="A171" s="426" t="str">
        <f>Wörterbuch!D197</f>
        <v>Überschrei- tungsanteil</v>
      </c>
      <c r="B171" s="133" t="s">
        <v>11</v>
      </c>
      <c r="C171" s="148" t="str">
        <f>'Berechnung Gemisch'!F27</f>
        <v/>
      </c>
      <c r="D171" s="221"/>
      <c r="E171" s="120"/>
      <c r="F171" s="120"/>
      <c r="G171" s="120"/>
      <c r="H171" s="120"/>
      <c r="I171" s="122"/>
      <c r="J171" s="113"/>
      <c r="K171" s="113"/>
      <c r="L171" s="249"/>
      <c r="M171" s="249"/>
      <c r="N171" s="234"/>
      <c r="O171" s="254"/>
    </row>
    <row r="172" spans="1:15" ht="15.75" hidden="1" customHeight="1" outlineLevel="1" x14ac:dyDescent="0.35">
      <c r="A172" s="427"/>
      <c r="B172" s="133" t="s">
        <v>12</v>
      </c>
      <c r="C172" s="148" t="str">
        <f>'Berechnung Gemisch'!F28</f>
        <v/>
      </c>
      <c r="D172" s="221"/>
      <c r="E172" s="120"/>
      <c r="F172" s="120"/>
      <c r="G172" s="120"/>
      <c r="H172" s="120"/>
      <c r="I172" s="122"/>
      <c r="J172" s="113"/>
      <c r="K172" s="113"/>
      <c r="L172" s="253"/>
      <c r="M172" s="123"/>
      <c r="N172" s="234"/>
      <c r="O172" s="254"/>
    </row>
    <row r="173" spans="1:15" ht="15.75" hidden="1" customHeight="1" outlineLevel="1" x14ac:dyDescent="0.35">
      <c r="A173" s="428"/>
      <c r="B173" s="133" t="s">
        <v>13</v>
      </c>
      <c r="C173" s="148" t="str">
        <f>'Berechnung Gemisch'!F29</f>
        <v/>
      </c>
      <c r="D173" s="221"/>
      <c r="E173" s="120"/>
      <c r="F173" s="120"/>
      <c r="G173" s="120"/>
      <c r="H173" s="120"/>
      <c r="I173" s="122"/>
      <c r="J173" s="113"/>
      <c r="K173" s="113"/>
      <c r="L173" s="253"/>
      <c r="M173" s="123"/>
      <c r="N173" s="234"/>
      <c r="O173" s="254"/>
    </row>
    <row r="174" spans="1:15" ht="15.75" hidden="1" customHeight="1" outlineLevel="1" x14ac:dyDescent="0.35">
      <c r="A174" s="421" t="str">
        <f>Wörterbuch!D202</f>
        <v>Beobachtete Leistung in ppm</v>
      </c>
      <c r="B174" s="422"/>
      <c r="C174" s="423"/>
      <c r="D174" s="221"/>
      <c r="E174" s="120"/>
      <c r="F174" s="120"/>
      <c r="G174" s="120"/>
      <c r="H174" s="120"/>
      <c r="I174" s="122"/>
      <c r="J174" s="113"/>
      <c r="K174" s="113"/>
      <c r="L174" s="249"/>
      <c r="M174" s="123"/>
      <c r="N174" s="234"/>
      <c r="O174" s="254"/>
    </row>
    <row r="175" spans="1:15" ht="15.75" hidden="1" customHeight="1" outlineLevel="1" x14ac:dyDescent="0.35">
      <c r="A175" s="426" t="str">
        <f>Wörterbuch!D197</f>
        <v>Überschrei- tungsanteil</v>
      </c>
      <c r="B175" s="133" t="s">
        <v>11</v>
      </c>
      <c r="C175" s="148" t="str">
        <f>'Berechnung Gemisch'!F32</f>
        <v/>
      </c>
      <c r="D175" s="221"/>
      <c r="E175" s="120"/>
      <c r="F175" s="120"/>
      <c r="G175" s="120"/>
      <c r="H175" s="120"/>
      <c r="I175" s="122"/>
      <c r="J175" s="113"/>
      <c r="K175" s="113"/>
      <c r="L175" s="253"/>
      <c r="M175" s="123"/>
      <c r="N175" s="234"/>
      <c r="O175" s="254"/>
    </row>
    <row r="176" spans="1:15" ht="15.75" hidden="1" customHeight="1" outlineLevel="1" x14ac:dyDescent="0.35">
      <c r="A176" s="427"/>
      <c r="B176" s="133" t="s">
        <v>12</v>
      </c>
      <c r="C176" s="148" t="str">
        <f>'Berechnung Gemisch'!F33</f>
        <v/>
      </c>
      <c r="D176" s="221"/>
      <c r="E176" s="120"/>
      <c r="F176" s="120"/>
      <c r="G176" s="120"/>
      <c r="H176" s="120"/>
      <c r="I176" s="122"/>
      <c r="J176" s="113"/>
      <c r="K176" s="113"/>
      <c r="L176" s="253"/>
      <c r="M176" s="123"/>
      <c r="N176" s="234"/>
      <c r="O176" s="254"/>
    </row>
    <row r="177" spans="1:15" ht="15.75" hidden="1" customHeight="1" outlineLevel="1" x14ac:dyDescent="0.35">
      <c r="A177" s="437"/>
      <c r="B177" s="149" t="s">
        <v>13</v>
      </c>
      <c r="C177" s="150" t="str">
        <f>'Berechnung Gemisch'!F34</f>
        <v/>
      </c>
      <c r="D177" s="221"/>
      <c r="E177" s="120"/>
      <c r="F177" s="120"/>
      <c r="G177" s="120"/>
      <c r="H177" s="120"/>
      <c r="I177" s="122"/>
      <c r="J177" s="113"/>
      <c r="K177" s="113"/>
      <c r="L177" s="249"/>
      <c r="M177" s="123"/>
      <c r="N177" s="234"/>
      <c r="O177" s="254"/>
    </row>
    <row r="178" spans="1:15" ht="15.75" hidden="1" customHeight="1" outlineLevel="1" x14ac:dyDescent="0.35">
      <c r="A178" s="288"/>
      <c r="B178" s="289"/>
      <c r="C178" s="290"/>
      <c r="D178" s="221"/>
      <c r="E178" s="120"/>
      <c r="F178" s="120"/>
      <c r="G178" s="120"/>
      <c r="H178" s="120"/>
      <c r="I178" s="122"/>
      <c r="J178" s="113"/>
      <c r="K178" s="113"/>
      <c r="L178" s="249"/>
      <c r="M178" s="123"/>
      <c r="N178" s="234"/>
      <c r="O178" s="254"/>
    </row>
    <row r="179" spans="1:15" ht="15.75" hidden="1" customHeight="1" outlineLevel="1" x14ac:dyDescent="0.35">
      <c r="A179" s="172"/>
      <c r="B179" s="173"/>
      <c r="C179" s="174"/>
      <c r="D179" s="243"/>
      <c r="E179" s="244"/>
      <c r="F179" s="244"/>
      <c r="G179" s="244"/>
      <c r="H179" s="244"/>
      <c r="I179" s="245"/>
      <c r="J179" s="246"/>
      <c r="K179" s="246"/>
      <c r="L179" s="259"/>
      <c r="M179" s="242"/>
      <c r="N179" s="270"/>
      <c r="O179" s="254"/>
    </row>
    <row r="180" spans="1:15" ht="15.75" hidden="1" customHeight="1" outlineLevel="1" x14ac:dyDescent="0.35">
      <c r="A180" s="237"/>
      <c r="B180" s="237"/>
      <c r="M180" s="237"/>
    </row>
    <row r="181" spans="1:15" ht="15.75" hidden="1" customHeight="1" outlineLevel="1" x14ac:dyDescent="0.35">
      <c r="A181" s="419" t="str">
        <f>Wörterbuch!D209</f>
        <v xml:space="preserve">Seriennummern </v>
      </c>
      <c r="B181" s="419"/>
      <c r="C181" s="419"/>
      <c r="D181" s="222"/>
      <c r="E181" s="222"/>
      <c r="F181" s="123"/>
      <c r="G181" s="120"/>
      <c r="H181" s="120"/>
      <c r="I181" s="120"/>
      <c r="J181" s="122"/>
      <c r="K181" s="113"/>
      <c r="L181" s="113"/>
      <c r="M181" s="134"/>
    </row>
    <row r="182" spans="1:15" ht="15.75" hidden="1" customHeight="1" outlineLevel="1" x14ac:dyDescent="0.35">
      <c r="A182" s="420"/>
      <c r="B182" s="420"/>
      <c r="C182" s="420"/>
      <c r="D182" s="222"/>
      <c r="E182" s="222"/>
      <c r="F182" s="123"/>
      <c r="G182" s="120"/>
      <c r="H182" s="120"/>
      <c r="I182" s="120"/>
      <c r="J182" s="122"/>
      <c r="K182" s="113"/>
      <c r="L182" s="113"/>
      <c r="M182" s="113"/>
    </row>
    <row r="183" spans="1:15" ht="15.75" hidden="1" customHeight="1" outlineLevel="1" x14ac:dyDescent="0.4">
      <c r="A183" s="445"/>
      <c r="B183" s="446"/>
      <c r="C183" s="216" t="str">
        <f>Wörterbuch!$A$169</f>
        <v>Harz</v>
      </c>
      <c r="D183" s="217" t="str">
        <f>Wörterbuch!$A$172</f>
        <v>Härter</v>
      </c>
      <c r="E183" s="220"/>
      <c r="F183" s="154"/>
      <c r="G183" s="285"/>
      <c r="H183" s="285"/>
      <c r="I183" s="285"/>
      <c r="J183" s="285"/>
      <c r="K183" s="285"/>
      <c r="L183" s="285"/>
      <c r="M183" s="215"/>
      <c r="N183" s="286"/>
    </row>
    <row r="184" spans="1:15" ht="15.75" hidden="1" customHeight="1" outlineLevel="1" x14ac:dyDescent="0.6">
      <c r="A184" s="447" t="str">
        <f>Wörterbuch!$D$210</f>
        <v>Waage:</v>
      </c>
      <c r="B184" s="448"/>
      <c r="C184" s="281"/>
      <c r="D184" s="281"/>
      <c r="E184" s="435" t="str">
        <f>Wörterbuch!D212</f>
        <v>Kalibrirzertifikat/e siehe unten</v>
      </c>
      <c r="F184" s="436"/>
      <c r="G184" s="287"/>
      <c r="H184" s="287"/>
      <c r="I184" s="287"/>
      <c r="J184" s="287"/>
      <c r="K184" s="287"/>
      <c r="L184" s="287"/>
      <c r="M184" s="162"/>
      <c r="N184" s="283"/>
    </row>
    <row r="185" spans="1:15" ht="15.75" hidden="1" customHeight="1" outlineLevel="1" x14ac:dyDescent="0.4">
      <c r="A185" s="447" t="str">
        <f>Wörterbuch!$D$211</f>
        <v>Dosierpumpe:</v>
      </c>
      <c r="B185" s="448"/>
      <c r="C185" s="281"/>
      <c r="D185" s="281"/>
      <c r="E185" s="218"/>
      <c r="F185" s="219"/>
      <c r="G185" s="287"/>
      <c r="H185" s="287"/>
      <c r="I185" s="287"/>
      <c r="J185" s="287"/>
      <c r="K185" s="287"/>
      <c r="L185" s="287"/>
      <c r="M185" s="111"/>
      <c r="N185" s="283"/>
    </row>
    <row r="186" spans="1:15" ht="15.75" hidden="1" customHeight="1" outlineLevel="1" x14ac:dyDescent="0.4">
      <c r="A186" s="433" t="str">
        <f>Wörterbuch!$D$216</f>
        <v>Dosiermotor:</v>
      </c>
      <c r="B186" s="434"/>
      <c r="C186" s="282"/>
      <c r="D186" s="282"/>
      <c r="E186" s="274"/>
      <c r="F186" s="275"/>
      <c r="G186" s="119"/>
      <c r="H186" s="119"/>
      <c r="I186" s="119"/>
      <c r="J186" s="119"/>
      <c r="K186" s="119"/>
      <c r="L186" s="119"/>
      <c r="M186" s="124"/>
      <c r="N186" s="283"/>
    </row>
    <row r="187" spans="1:15" ht="15.75" hidden="1" customHeight="1" outlineLevel="1" x14ac:dyDescent="0.4">
      <c r="A187" s="155"/>
      <c r="B187" s="119"/>
      <c r="C187" s="119"/>
      <c r="D187" s="119"/>
      <c r="E187" s="119"/>
      <c r="F187" s="119"/>
      <c r="G187" s="119"/>
      <c r="H187" s="119"/>
      <c r="I187" s="119"/>
      <c r="J187" s="119"/>
      <c r="K187" s="119"/>
      <c r="L187" s="119"/>
      <c r="M187" s="162"/>
      <c r="N187" s="283"/>
    </row>
    <row r="188" spans="1:15" ht="15.75" hidden="1" customHeight="1" outlineLevel="1" x14ac:dyDescent="0.4">
      <c r="A188" s="155" t="str">
        <f>Wörterbuch!$D$213</f>
        <v>Bilder:</v>
      </c>
      <c r="B188" s="119"/>
      <c r="C188" s="119"/>
      <c r="D188" s="119"/>
      <c r="E188" s="119"/>
      <c r="F188" s="119"/>
      <c r="G188" s="119"/>
      <c r="H188" s="119"/>
      <c r="I188" s="119"/>
      <c r="J188" s="119"/>
      <c r="K188" s="119"/>
      <c r="L188" s="119"/>
      <c r="M188" s="111"/>
      <c r="N188" s="283"/>
    </row>
    <row r="189" spans="1:15" ht="15.75" hidden="1" customHeight="1" outlineLevel="1" x14ac:dyDescent="0.35">
      <c r="A189" s="276"/>
      <c r="B189" s="119"/>
      <c r="C189" s="119"/>
      <c r="D189" s="119"/>
      <c r="E189" s="119"/>
      <c r="F189" s="119"/>
      <c r="G189" s="119"/>
      <c r="H189" s="119"/>
      <c r="I189" s="119"/>
      <c r="J189" s="119"/>
      <c r="K189" s="119"/>
      <c r="L189" s="119"/>
      <c r="M189" s="124"/>
      <c r="N189" s="283"/>
    </row>
    <row r="190" spans="1:15" ht="15.75" hidden="1" customHeight="1" outlineLevel="1" x14ac:dyDescent="0.35">
      <c r="A190" s="276"/>
      <c r="B190" s="119"/>
      <c r="C190" s="119"/>
      <c r="D190" s="119"/>
      <c r="E190" s="119"/>
      <c r="F190" s="119"/>
      <c r="G190" s="119"/>
      <c r="H190" s="119"/>
      <c r="I190" s="119"/>
      <c r="J190" s="119"/>
      <c r="K190" s="119"/>
      <c r="L190" s="119"/>
      <c r="M190" s="162"/>
      <c r="N190" s="283"/>
    </row>
    <row r="191" spans="1:15" ht="15.75" hidden="1" customHeight="1" outlineLevel="1" x14ac:dyDescent="0.35">
      <c r="A191" s="276"/>
      <c r="B191" s="119"/>
      <c r="C191" s="119"/>
      <c r="D191" s="119"/>
      <c r="E191" s="119"/>
      <c r="F191" s="119"/>
      <c r="G191" s="119"/>
      <c r="H191" s="119"/>
      <c r="I191" s="119"/>
      <c r="J191" s="119"/>
      <c r="K191" s="119"/>
      <c r="L191" s="119"/>
      <c r="M191" s="111"/>
      <c r="N191" s="283"/>
    </row>
    <row r="192" spans="1:15" ht="15.75" hidden="1" customHeight="1" outlineLevel="1" x14ac:dyDescent="0.35">
      <c r="A192" s="276"/>
      <c r="B192" s="119"/>
      <c r="C192" s="119"/>
      <c r="D192" s="119"/>
      <c r="E192" s="119"/>
      <c r="F192" s="119"/>
      <c r="G192" s="119"/>
      <c r="H192" s="119"/>
      <c r="I192" s="119"/>
      <c r="J192" s="119"/>
      <c r="K192" s="119"/>
      <c r="L192" s="119"/>
      <c r="M192" s="124"/>
      <c r="N192" s="283"/>
    </row>
    <row r="193" spans="1:14" ht="15.75" hidden="1" customHeight="1" outlineLevel="1" x14ac:dyDescent="0.35">
      <c r="A193" s="276"/>
      <c r="B193" s="119"/>
      <c r="C193" s="119"/>
      <c r="D193" s="119"/>
      <c r="E193" s="119"/>
      <c r="F193" s="119"/>
      <c r="G193" s="119"/>
      <c r="H193" s="119"/>
      <c r="I193" s="119"/>
      <c r="J193" s="119"/>
      <c r="K193" s="119"/>
      <c r="L193" s="119"/>
      <c r="M193" s="162"/>
      <c r="N193" s="283"/>
    </row>
    <row r="194" spans="1:14" ht="15.75" hidden="1" customHeight="1" outlineLevel="1" x14ac:dyDescent="0.35">
      <c r="A194" s="276"/>
      <c r="B194" s="119"/>
      <c r="C194" s="119"/>
      <c r="D194" s="119"/>
      <c r="E194" s="119"/>
      <c r="F194" s="119"/>
      <c r="G194" s="119"/>
      <c r="H194" s="119"/>
      <c r="I194" s="119"/>
      <c r="J194" s="119"/>
      <c r="K194" s="119"/>
      <c r="L194" s="119"/>
      <c r="M194" s="111"/>
      <c r="N194" s="283"/>
    </row>
    <row r="195" spans="1:14" ht="15.75" hidden="1" customHeight="1" outlineLevel="1" x14ac:dyDescent="0.35">
      <c r="A195" s="276"/>
      <c r="B195" s="119"/>
      <c r="C195" s="119"/>
      <c r="D195" s="119"/>
      <c r="E195" s="119"/>
      <c r="F195" s="119"/>
      <c r="G195" s="119"/>
      <c r="H195" s="119"/>
      <c r="I195" s="119"/>
      <c r="J195" s="119"/>
      <c r="K195" s="119"/>
      <c r="L195" s="119"/>
      <c r="M195" s="124"/>
      <c r="N195" s="283"/>
    </row>
    <row r="196" spans="1:14" ht="15.75" hidden="1" customHeight="1" outlineLevel="1" x14ac:dyDescent="0.35">
      <c r="A196" s="276"/>
      <c r="B196" s="119"/>
      <c r="C196" s="119"/>
      <c r="D196" s="119"/>
      <c r="E196" s="119"/>
      <c r="F196" s="119"/>
      <c r="G196" s="119"/>
      <c r="H196" s="119"/>
      <c r="I196" s="119"/>
      <c r="J196" s="119"/>
      <c r="K196" s="119"/>
      <c r="L196" s="119"/>
      <c r="M196" s="162"/>
      <c r="N196" s="283"/>
    </row>
    <row r="197" spans="1:14" ht="15.75" hidden="1" customHeight="1" outlineLevel="1" x14ac:dyDescent="0.35">
      <c r="A197" s="276"/>
      <c r="B197" s="119"/>
      <c r="C197" s="119"/>
      <c r="D197" s="119"/>
      <c r="E197" s="119"/>
      <c r="F197" s="119"/>
      <c r="G197" s="119"/>
      <c r="H197" s="119"/>
      <c r="I197" s="119"/>
      <c r="J197" s="119"/>
      <c r="K197" s="119"/>
      <c r="L197" s="119"/>
      <c r="M197" s="111"/>
      <c r="N197" s="283"/>
    </row>
    <row r="198" spans="1:14" ht="15.75" hidden="1" customHeight="1" outlineLevel="1" x14ac:dyDescent="0.35">
      <c r="A198" s="268"/>
      <c r="B198" s="130"/>
      <c r="C198" s="130"/>
      <c r="D198" s="130"/>
      <c r="E198" s="130"/>
      <c r="F198" s="119"/>
      <c r="G198" s="119"/>
      <c r="H198" s="119"/>
      <c r="I198" s="119"/>
      <c r="J198" s="171"/>
      <c r="K198" s="111"/>
      <c r="L198" s="111"/>
      <c r="M198" s="124"/>
      <c r="N198" s="283"/>
    </row>
    <row r="199" spans="1:14" ht="15.75" hidden="1" customHeight="1" outlineLevel="1" x14ac:dyDescent="0.35">
      <c r="A199" s="268"/>
      <c r="B199" s="131"/>
      <c r="C199" s="130"/>
      <c r="D199" s="130"/>
      <c r="E199" s="130"/>
      <c r="F199" s="119"/>
      <c r="G199" s="119"/>
      <c r="H199" s="119"/>
      <c r="I199" s="119"/>
      <c r="J199" s="171"/>
      <c r="K199" s="111"/>
      <c r="L199" s="111"/>
      <c r="M199" s="162"/>
      <c r="N199" s="283"/>
    </row>
    <row r="200" spans="1:14" ht="15.75" hidden="1" customHeight="1" outlineLevel="1" x14ac:dyDescent="0.35">
      <c r="A200" s="268"/>
      <c r="B200" s="131"/>
      <c r="C200" s="130"/>
      <c r="D200" s="130"/>
      <c r="E200" s="130"/>
      <c r="F200" s="119"/>
      <c r="G200" s="119"/>
      <c r="H200" s="119"/>
      <c r="I200" s="119"/>
      <c r="J200" s="171"/>
      <c r="K200" s="111"/>
      <c r="L200" s="111"/>
      <c r="M200" s="111"/>
      <c r="N200" s="283"/>
    </row>
    <row r="201" spans="1:14" ht="15.75" hidden="1" customHeight="1" outlineLevel="1" x14ac:dyDescent="0.35">
      <c r="A201" s="268"/>
      <c r="B201" s="131"/>
      <c r="C201" s="130"/>
      <c r="D201" s="130"/>
      <c r="E201" s="130"/>
      <c r="F201" s="119"/>
      <c r="G201" s="119"/>
      <c r="H201" s="119"/>
      <c r="I201" s="119"/>
      <c r="J201" s="171"/>
      <c r="K201" s="111"/>
      <c r="L201" s="111"/>
      <c r="M201" s="124"/>
      <c r="N201" s="283"/>
    </row>
    <row r="202" spans="1:14" ht="15.75" hidden="1" customHeight="1" outlineLevel="1" x14ac:dyDescent="0.35">
      <c r="A202" s="268"/>
      <c r="B202" s="121"/>
      <c r="C202" s="130"/>
      <c r="D202" s="130"/>
      <c r="E202" s="130"/>
      <c r="F202" s="119"/>
      <c r="G202" s="119"/>
      <c r="H202" s="119"/>
      <c r="I202" s="119"/>
      <c r="J202" s="171"/>
      <c r="K202" s="111"/>
      <c r="L202" s="111"/>
      <c r="M202" s="162"/>
      <c r="N202" s="283"/>
    </row>
    <row r="203" spans="1:14" ht="15.75" hidden="1" customHeight="1" outlineLevel="1" x14ac:dyDescent="0.35">
      <c r="A203" s="268"/>
      <c r="B203" s="121"/>
      <c r="C203" s="130"/>
      <c r="D203" s="130"/>
      <c r="E203" s="130"/>
      <c r="F203" s="119"/>
      <c r="G203" s="119"/>
      <c r="H203" s="119"/>
      <c r="I203" s="119"/>
      <c r="J203" s="171"/>
      <c r="K203" s="111"/>
      <c r="L203" s="111"/>
      <c r="M203" s="111"/>
      <c r="N203" s="283"/>
    </row>
    <row r="204" spans="1:14" ht="15.75" hidden="1" customHeight="1" outlineLevel="1" x14ac:dyDescent="0.35">
      <c r="A204" s="268"/>
      <c r="B204" s="121"/>
      <c r="C204" s="130"/>
      <c r="D204" s="130"/>
      <c r="E204" s="130"/>
      <c r="F204" s="119"/>
      <c r="G204" s="119"/>
      <c r="H204" s="119"/>
      <c r="I204" s="119"/>
      <c r="J204" s="171"/>
      <c r="K204" s="111"/>
      <c r="L204" s="111"/>
      <c r="M204" s="124"/>
      <c r="N204" s="283"/>
    </row>
    <row r="205" spans="1:14" ht="15.75" hidden="1" customHeight="1" outlineLevel="1" x14ac:dyDescent="0.35">
      <c r="A205" s="268"/>
      <c r="B205" s="121"/>
      <c r="C205" s="130"/>
      <c r="D205" s="130"/>
      <c r="E205" s="130"/>
      <c r="F205" s="119"/>
      <c r="G205" s="119"/>
      <c r="H205" s="119"/>
      <c r="I205" s="119"/>
      <c r="J205" s="171"/>
      <c r="K205" s="111"/>
      <c r="L205" s="111"/>
      <c r="M205" s="162"/>
      <c r="N205" s="283"/>
    </row>
    <row r="206" spans="1:14" ht="15.75" hidden="1" customHeight="1" outlineLevel="1" x14ac:dyDescent="0.35">
      <c r="A206" s="277"/>
      <c r="B206" s="121"/>
      <c r="C206" s="130"/>
      <c r="D206" s="130"/>
      <c r="E206" s="130"/>
      <c r="F206" s="119"/>
      <c r="G206" s="119"/>
      <c r="H206" s="119"/>
      <c r="I206" s="119"/>
      <c r="J206" s="171"/>
      <c r="K206" s="111"/>
      <c r="L206" s="111"/>
      <c r="M206" s="111"/>
      <c r="N206" s="283"/>
    </row>
    <row r="207" spans="1:14" ht="15.75" hidden="1" customHeight="1" outlineLevel="1" x14ac:dyDescent="0.35">
      <c r="A207" s="277"/>
      <c r="B207" s="118"/>
      <c r="C207" s="130"/>
      <c r="D207" s="130"/>
      <c r="E207" s="130"/>
      <c r="F207" s="119"/>
      <c r="G207" s="119"/>
      <c r="H207" s="119"/>
      <c r="I207" s="119"/>
      <c r="J207" s="171"/>
      <c r="K207" s="111"/>
      <c r="L207" s="111"/>
      <c r="M207" s="124"/>
      <c r="N207" s="283"/>
    </row>
    <row r="208" spans="1:14" ht="15.75" hidden="1" customHeight="1" outlineLevel="1" x14ac:dyDescent="0.4">
      <c r="A208" s="277"/>
      <c r="B208" s="132" t="s">
        <v>14</v>
      </c>
      <c r="C208" s="130"/>
      <c r="D208" s="130"/>
      <c r="E208" s="130"/>
      <c r="F208" s="119"/>
      <c r="G208" s="119"/>
      <c r="H208" s="119"/>
      <c r="I208" s="119"/>
      <c r="J208" s="171"/>
      <c r="K208" s="111"/>
      <c r="L208" s="111"/>
      <c r="M208" s="162"/>
      <c r="N208" s="283"/>
    </row>
    <row r="209" spans="1:14" ht="15.75" hidden="1" customHeight="1" outlineLevel="1" x14ac:dyDescent="0.35">
      <c r="A209" s="277"/>
      <c r="B209" s="121"/>
      <c r="C209" s="130"/>
      <c r="D209" s="130"/>
      <c r="E209" s="130"/>
      <c r="F209" s="119"/>
      <c r="G209" s="119"/>
      <c r="H209" s="119"/>
      <c r="I209" s="119"/>
      <c r="J209" s="171"/>
      <c r="K209" s="111"/>
      <c r="L209" s="111"/>
      <c r="M209" s="111"/>
      <c r="N209" s="283"/>
    </row>
    <row r="210" spans="1:14" ht="15.75" hidden="1" customHeight="1" outlineLevel="1" x14ac:dyDescent="0.35">
      <c r="A210" s="277"/>
      <c r="B210" s="121"/>
      <c r="C210" s="130"/>
      <c r="D210" s="130"/>
      <c r="E210" s="130"/>
      <c r="F210" s="119"/>
      <c r="G210" s="119"/>
      <c r="H210" s="119"/>
      <c r="I210" s="119"/>
      <c r="J210" s="171"/>
      <c r="K210" s="111"/>
      <c r="L210" s="111"/>
      <c r="M210" s="124"/>
      <c r="N210" s="283"/>
    </row>
    <row r="211" spans="1:14" ht="15.75" hidden="1" customHeight="1" outlineLevel="1" x14ac:dyDescent="0.35">
      <c r="A211" s="277"/>
      <c r="B211" s="121"/>
      <c r="C211" s="130"/>
      <c r="D211" s="130"/>
      <c r="E211" s="130"/>
      <c r="F211" s="119"/>
      <c r="G211" s="119"/>
      <c r="H211" s="119"/>
      <c r="I211" s="119"/>
      <c r="J211" s="171"/>
      <c r="K211" s="111"/>
      <c r="L211" s="111"/>
      <c r="M211" s="162"/>
      <c r="N211" s="283"/>
    </row>
    <row r="212" spans="1:14" ht="15.75" hidden="1" customHeight="1" outlineLevel="1" x14ac:dyDescent="0.35">
      <c r="A212" s="277" t="str">
        <f>Wörterbuch!$D$215</f>
        <v>Ablauf:</v>
      </c>
      <c r="B212" s="441" t="s">
        <v>15</v>
      </c>
      <c r="C212" s="441"/>
      <c r="D212" s="441"/>
      <c r="E212" s="441"/>
      <c r="F212" s="441"/>
      <c r="G212" s="441"/>
      <c r="H212" s="441"/>
      <c r="I212" s="441"/>
      <c r="J212" s="441"/>
      <c r="K212" s="441"/>
      <c r="L212" s="441"/>
      <c r="M212" s="111"/>
      <c r="N212" s="283"/>
    </row>
    <row r="213" spans="1:14" ht="15.75" hidden="1" customHeight="1" outlineLevel="1" x14ac:dyDescent="0.35">
      <c r="A213" s="277"/>
      <c r="B213" s="441"/>
      <c r="C213" s="441"/>
      <c r="D213" s="441"/>
      <c r="E213" s="441"/>
      <c r="F213" s="441"/>
      <c r="G213" s="441"/>
      <c r="H213" s="441"/>
      <c r="I213" s="441"/>
      <c r="J213" s="441"/>
      <c r="K213" s="441"/>
      <c r="L213" s="441"/>
      <c r="M213" s="124"/>
      <c r="N213" s="283"/>
    </row>
    <row r="214" spans="1:14" ht="15.75" hidden="1" customHeight="1" outlineLevel="1" x14ac:dyDescent="0.35">
      <c r="A214" s="277"/>
      <c r="B214" s="441"/>
      <c r="C214" s="441"/>
      <c r="D214" s="441"/>
      <c r="E214" s="441"/>
      <c r="F214" s="441"/>
      <c r="G214" s="441"/>
      <c r="H214" s="441"/>
      <c r="I214" s="441"/>
      <c r="J214" s="441"/>
      <c r="K214" s="441"/>
      <c r="L214" s="441"/>
      <c r="M214" s="162"/>
      <c r="N214" s="283"/>
    </row>
    <row r="215" spans="1:14" ht="15.75" hidden="1" customHeight="1" outlineLevel="1" x14ac:dyDescent="0.35">
      <c r="A215" s="277"/>
      <c r="B215" s="441"/>
      <c r="C215" s="441"/>
      <c r="D215" s="441"/>
      <c r="E215" s="441"/>
      <c r="F215" s="441"/>
      <c r="G215" s="441"/>
      <c r="H215" s="441"/>
      <c r="I215" s="441"/>
      <c r="J215" s="441"/>
      <c r="K215" s="441"/>
      <c r="L215" s="441"/>
      <c r="M215" s="111"/>
      <c r="N215" s="283"/>
    </row>
    <row r="216" spans="1:14" ht="15.75" hidden="1" customHeight="1" outlineLevel="1" x14ac:dyDescent="0.35">
      <c r="A216" s="277"/>
      <c r="B216" s="441"/>
      <c r="C216" s="441"/>
      <c r="D216" s="441"/>
      <c r="E216" s="441"/>
      <c r="F216" s="441"/>
      <c r="G216" s="441"/>
      <c r="H216" s="441"/>
      <c r="I216" s="441"/>
      <c r="J216" s="441"/>
      <c r="K216" s="441"/>
      <c r="L216" s="441"/>
      <c r="M216" s="124"/>
      <c r="N216" s="283"/>
    </row>
    <row r="217" spans="1:14" ht="15.75" hidden="1" customHeight="1" outlineLevel="1" x14ac:dyDescent="0.35">
      <c r="A217" s="277"/>
      <c r="B217" s="441"/>
      <c r="C217" s="441"/>
      <c r="D217" s="441"/>
      <c r="E217" s="441"/>
      <c r="F217" s="441"/>
      <c r="G217" s="441"/>
      <c r="H217" s="441"/>
      <c r="I217" s="441"/>
      <c r="J217" s="441"/>
      <c r="K217" s="441"/>
      <c r="L217" s="441"/>
      <c r="M217" s="162"/>
      <c r="N217" s="283"/>
    </row>
    <row r="218" spans="1:14" ht="15.75" hidden="1" customHeight="1" outlineLevel="1" x14ac:dyDescent="0.35">
      <c r="A218" s="277"/>
      <c r="B218" s="441"/>
      <c r="C218" s="441"/>
      <c r="D218" s="441"/>
      <c r="E218" s="441"/>
      <c r="F218" s="441"/>
      <c r="G218" s="441"/>
      <c r="H218" s="441"/>
      <c r="I218" s="441"/>
      <c r="J218" s="441"/>
      <c r="K218" s="441"/>
      <c r="L218" s="441"/>
      <c r="M218" s="111"/>
      <c r="N218" s="283"/>
    </row>
    <row r="219" spans="1:14" ht="15.75" hidden="1" customHeight="1" outlineLevel="1" x14ac:dyDescent="0.35">
      <c r="A219" s="277"/>
      <c r="B219" s="441"/>
      <c r="C219" s="441"/>
      <c r="D219" s="441"/>
      <c r="E219" s="441"/>
      <c r="F219" s="441"/>
      <c r="G219" s="441"/>
      <c r="H219" s="441"/>
      <c r="I219" s="441"/>
      <c r="J219" s="441"/>
      <c r="K219" s="441"/>
      <c r="L219" s="441"/>
      <c r="M219" s="124"/>
      <c r="N219" s="283"/>
    </row>
    <row r="220" spans="1:14" ht="15.75" hidden="1" customHeight="1" outlineLevel="1" x14ac:dyDescent="0.35">
      <c r="A220" s="277"/>
      <c r="B220" s="441"/>
      <c r="C220" s="441"/>
      <c r="D220" s="441"/>
      <c r="E220" s="441"/>
      <c r="F220" s="441"/>
      <c r="G220" s="441"/>
      <c r="H220" s="441"/>
      <c r="I220" s="441"/>
      <c r="J220" s="441"/>
      <c r="K220" s="441"/>
      <c r="L220" s="441"/>
      <c r="M220" s="162"/>
      <c r="N220" s="283"/>
    </row>
    <row r="221" spans="1:14" ht="15.75" hidden="1" customHeight="1" outlineLevel="1" x14ac:dyDescent="0.35">
      <c r="A221" s="277"/>
      <c r="B221" s="441"/>
      <c r="C221" s="441"/>
      <c r="D221" s="441"/>
      <c r="E221" s="441"/>
      <c r="F221" s="441"/>
      <c r="G221" s="441"/>
      <c r="H221" s="441"/>
      <c r="I221" s="441"/>
      <c r="J221" s="441"/>
      <c r="K221" s="441"/>
      <c r="L221" s="441"/>
      <c r="M221" s="111"/>
      <c r="N221" s="283"/>
    </row>
    <row r="222" spans="1:14" ht="15.75" hidden="1" customHeight="1" outlineLevel="1" x14ac:dyDescent="0.35">
      <c r="A222" s="277"/>
      <c r="B222" s="121"/>
      <c r="C222" s="130"/>
      <c r="D222" s="130"/>
      <c r="E222" s="130"/>
      <c r="F222" s="119"/>
      <c r="G222" s="119"/>
      <c r="H222" s="119"/>
      <c r="I222" s="119"/>
      <c r="J222" s="171"/>
      <c r="K222" s="111"/>
      <c r="L222" s="111"/>
      <c r="M222" s="124"/>
      <c r="N222" s="283"/>
    </row>
    <row r="223" spans="1:14" ht="15.75" hidden="1" customHeight="1" outlineLevel="1" x14ac:dyDescent="0.35">
      <c r="A223" s="277"/>
      <c r="B223" s="121"/>
      <c r="C223" s="130"/>
      <c r="D223" s="130"/>
      <c r="E223" s="130"/>
      <c r="F223" s="119"/>
      <c r="G223" s="119"/>
      <c r="H223" s="119"/>
      <c r="I223" s="119"/>
      <c r="J223" s="171"/>
      <c r="K223" s="111"/>
      <c r="L223" s="111"/>
      <c r="M223" s="162"/>
      <c r="N223" s="283"/>
    </row>
    <row r="224" spans="1:14" ht="15.75" hidden="1" customHeight="1" outlineLevel="1" x14ac:dyDescent="0.35">
      <c r="A224" s="277"/>
      <c r="B224" s="121"/>
      <c r="C224" s="130"/>
      <c r="D224" s="130"/>
      <c r="E224" s="130"/>
      <c r="F224" s="119"/>
      <c r="G224" s="119"/>
      <c r="H224" s="119"/>
      <c r="I224" s="119"/>
      <c r="J224" s="171"/>
      <c r="K224" s="111"/>
      <c r="L224" s="111"/>
      <c r="M224" s="111"/>
      <c r="N224" s="283"/>
    </row>
    <row r="225" spans="1:14" ht="15.75" hidden="1" customHeight="1" outlineLevel="1" x14ac:dyDescent="0.35">
      <c r="A225" s="277"/>
      <c r="B225" s="121"/>
      <c r="C225" s="130"/>
      <c r="D225" s="130"/>
      <c r="E225" s="130"/>
      <c r="F225" s="119"/>
      <c r="G225" s="119"/>
      <c r="H225" s="119"/>
      <c r="I225" s="119"/>
      <c r="J225" s="171"/>
      <c r="K225" s="111"/>
      <c r="L225" s="111"/>
      <c r="M225" s="124"/>
      <c r="N225" s="283"/>
    </row>
    <row r="226" spans="1:14" ht="15.75" hidden="1" customHeight="1" outlineLevel="1" x14ac:dyDescent="0.35">
      <c r="A226" s="277"/>
      <c r="B226" s="121"/>
      <c r="C226" s="130"/>
      <c r="D226" s="130"/>
      <c r="E226" s="130"/>
      <c r="F226" s="119"/>
      <c r="G226" s="119"/>
      <c r="H226" s="119"/>
      <c r="I226" s="119"/>
      <c r="J226" s="171"/>
      <c r="K226" s="111"/>
      <c r="L226" s="111"/>
      <c r="M226" s="162"/>
      <c r="N226" s="283"/>
    </row>
    <row r="227" spans="1:14" ht="15.75" hidden="1" customHeight="1" outlineLevel="1" x14ac:dyDescent="0.35">
      <c r="A227" s="277"/>
      <c r="B227" s="121"/>
      <c r="C227" s="130"/>
      <c r="D227" s="130"/>
      <c r="E227" s="130"/>
      <c r="F227" s="119"/>
      <c r="G227" s="119"/>
      <c r="H227" s="119"/>
      <c r="I227" s="119"/>
      <c r="J227" s="171"/>
      <c r="K227" s="111"/>
      <c r="L227" s="111"/>
      <c r="M227" s="111"/>
      <c r="N227" s="283"/>
    </row>
    <row r="228" spans="1:14" ht="15.75" hidden="1" customHeight="1" outlineLevel="1" x14ac:dyDescent="0.35">
      <c r="A228" s="277"/>
      <c r="B228" s="121"/>
      <c r="C228" s="130"/>
      <c r="D228" s="130"/>
      <c r="E228" s="130"/>
      <c r="F228" s="119"/>
      <c r="G228" s="119"/>
      <c r="H228" s="119"/>
      <c r="I228" s="119"/>
      <c r="J228" s="171"/>
      <c r="K228" s="111"/>
      <c r="L228" s="111"/>
      <c r="M228" s="124"/>
      <c r="N228" s="283"/>
    </row>
    <row r="229" spans="1:14" ht="15.75" hidden="1" customHeight="1" outlineLevel="1" x14ac:dyDescent="0.35">
      <c r="A229" s="277"/>
      <c r="B229" s="121"/>
      <c r="C229" s="130"/>
      <c r="D229" s="130"/>
      <c r="E229" s="130"/>
      <c r="F229" s="119"/>
      <c r="G229" s="119"/>
      <c r="H229" s="119"/>
      <c r="I229" s="119"/>
      <c r="J229" s="171"/>
      <c r="K229" s="111"/>
      <c r="L229" s="111"/>
      <c r="M229" s="162"/>
      <c r="N229" s="283"/>
    </row>
    <row r="230" spans="1:14" ht="15.75" hidden="1" customHeight="1" outlineLevel="1" x14ac:dyDescent="0.35">
      <c r="A230" s="277"/>
      <c r="B230" s="121"/>
      <c r="C230" s="130"/>
      <c r="D230" s="130"/>
      <c r="E230" s="130"/>
      <c r="F230" s="119"/>
      <c r="G230" s="119"/>
      <c r="H230" s="119"/>
      <c r="I230" s="119"/>
      <c r="J230" s="171"/>
      <c r="K230" s="111"/>
      <c r="L230" s="111"/>
      <c r="M230" s="111"/>
      <c r="N230" s="283"/>
    </row>
    <row r="231" spans="1:14" ht="15.75" hidden="1" customHeight="1" outlineLevel="1" x14ac:dyDescent="0.35">
      <c r="A231" s="277"/>
      <c r="B231" s="121"/>
      <c r="C231" s="130"/>
      <c r="D231" s="130"/>
      <c r="E231" s="130"/>
      <c r="F231" s="119"/>
      <c r="G231" s="119"/>
      <c r="H231" s="119"/>
      <c r="I231" s="119"/>
      <c r="J231" s="171"/>
      <c r="K231" s="111"/>
      <c r="L231" s="111"/>
      <c r="M231" s="124"/>
      <c r="N231" s="283"/>
    </row>
    <row r="232" spans="1:14" ht="15.75" hidden="1" customHeight="1" outlineLevel="1" x14ac:dyDescent="0.35">
      <c r="A232" s="277"/>
      <c r="B232" s="121"/>
      <c r="C232" s="130"/>
      <c r="D232" s="130"/>
      <c r="E232" s="130"/>
      <c r="F232" s="119"/>
      <c r="G232" s="119"/>
      <c r="H232" s="119"/>
      <c r="I232" s="119"/>
      <c r="J232" s="171"/>
      <c r="K232" s="111"/>
      <c r="L232" s="111"/>
      <c r="M232" s="162"/>
      <c r="N232" s="283"/>
    </row>
    <row r="233" spans="1:14" ht="15.75" hidden="1" customHeight="1" outlineLevel="1" x14ac:dyDescent="0.35">
      <c r="A233" s="277"/>
      <c r="B233" s="121"/>
      <c r="C233" s="130"/>
      <c r="D233" s="130"/>
      <c r="E233" s="130"/>
      <c r="F233" s="119"/>
      <c r="G233" s="119"/>
      <c r="H233" s="119"/>
      <c r="I233" s="119"/>
      <c r="J233" s="171"/>
      <c r="K233" s="111"/>
      <c r="L233" s="111"/>
      <c r="M233" s="111"/>
      <c r="N233" s="283"/>
    </row>
    <row r="234" spans="1:14" ht="15.75" hidden="1" customHeight="1" outlineLevel="1" x14ac:dyDescent="0.35">
      <c r="A234" s="277"/>
      <c r="B234" s="121"/>
      <c r="C234" s="130"/>
      <c r="D234" s="130"/>
      <c r="E234" s="130"/>
      <c r="F234" s="119"/>
      <c r="G234" s="119"/>
      <c r="H234" s="119"/>
      <c r="I234" s="119"/>
      <c r="J234" s="171"/>
      <c r="K234" s="111"/>
      <c r="L234" s="111"/>
      <c r="M234" s="124"/>
      <c r="N234" s="283"/>
    </row>
    <row r="235" spans="1:14" ht="15.75" hidden="1" customHeight="1" outlineLevel="1" x14ac:dyDescent="0.35">
      <c r="A235" s="277"/>
      <c r="B235" s="121"/>
      <c r="C235" s="130"/>
      <c r="D235" s="130"/>
      <c r="E235" s="130"/>
      <c r="F235" s="119"/>
      <c r="G235" s="119"/>
      <c r="H235" s="119"/>
      <c r="I235" s="119"/>
      <c r="J235" s="171"/>
      <c r="K235" s="111"/>
      <c r="L235" s="111"/>
      <c r="M235" s="162"/>
      <c r="N235" s="283"/>
    </row>
    <row r="236" spans="1:14" ht="15.75" hidden="1" customHeight="1" outlineLevel="1" x14ac:dyDescent="0.35">
      <c r="A236" s="277"/>
      <c r="B236" s="121"/>
      <c r="C236" s="130"/>
      <c r="D236" s="130"/>
      <c r="E236" s="130"/>
      <c r="F236" s="119"/>
      <c r="G236" s="119"/>
      <c r="H236" s="119"/>
      <c r="I236" s="119"/>
      <c r="J236" s="171"/>
      <c r="K236" s="111"/>
      <c r="L236" s="111"/>
      <c r="M236" s="111"/>
      <c r="N236" s="283"/>
    </row>
    <row r="237" spans="1:14" ht="15.75" hidden="1" customHeight="1" outlineLevel="1" x14ac:dyDescent="0.35">
      <c r="A237" s="277"/>
      <c r="B237" s="121"/>
      <c r="C237" s="130"/>
      <c r="D237" s="130"/>
      <c r="E237" s="130"/>
      <c r="F237" s="119"/>
      <c r="G237" s="119"/>
      <c r="H237" s="119"/>
      <c r="I237" s="119"/>
      <c r="J237" s="171"/>
      <c r="K237" s="111"/>
      <c r="L237" s="111"/>
      <c r="M237" s="124"/>
      <c r="N237" s="283"/>
    </row>
    <row r="238" spans="1:14" ht="15.75" hidden="1" customHeight="1" outlineLevel="1" x14ac:dyDescent="0.35">
      <c r="A238" s="277"/>
      <c r="B238" s="121"/>
      <c r="C238" s="130"/>
      <c r="D238" s="130"/>
      <c r="E238" s="130"/>
      <c r="F238" s="119"/>
      <c r="G238" s="119"/>
      <c r="H238" s="119"/>
      <c r="I238" s="119"/>
      <c r="J238" s="171"/>
      <c r="K238" s="111"/>
      <c r="L238" s="111"/>
      <c r="M238" s="162"/>
      <c r="N238" s="283"/>
    </row>
    <row r="239" spans="1:14" ht="15.75" hidden="1" customHeight="1" outlineLevel="1" x14ac:dyDescent="0.35">
      <c r="A239" s="277"/>
      <c r="B239" s="121"/>
      <c r="C239" s="130"/>
      <c r="D239" s="130"/>
      <c r="E239" s="130"/>
      <c r="F239" s="119"/>
      <c r="G239" s="119"/>
      <c r="H239" s="119"/>
      <c r="I239" s="119"/>
      <c r="J239" s="171"/>
      <c r="K239" s="111"/>
      <c r="L239" s="111"/>
      <c r="M239" s="111"/>
      <c r="N239" s="283"/>
    </row>
    <row r="240" spans="1:14" ht="15.75" hidden="1" customHeight="1" outlineLevel="1" x14ac:dyDescent="0.35">
      <c r="A240" s="277"/>
      <c r="B240" s="121"/>
      <c r="C240" s="130"/>
      <c r="D240" s="130"/>
      <c r="E240" s="130"/>
      <c r="F240" s="119"/>
      <c r="G240" s="119"/>
      <c r="H240" s="119"/>
      <c r="I240" s="119"/>
      <c r="J240" s="171"/>
      <c r="K240" s="111"/>
      <c r="L240" s="111"/>
      <c r="M240" s="124"/>
      <c r="N240" s="283"/>
    </row>
    <row r="241" spans="1:14" ht="15.75" hidden="1" customHeight="1" outlineLevel="1" x14ac:dyDescent="0.35">
      <c r="A241" s="277"/>
      <c r="B241" s="121"/>
      <c r="C241" s="130"/>
      <c r="D241" s="130"/>
      <c r="E241" s="130"/>
      <c r="F241" s="119"/>
      <c r="G241" s="119"/>
      <c r="H241" s="119"/>
      <c r="I241" s="119"/>
      <c r="J241" s="171"/>
      <c r="K241" s="111"/>
      <c r="L241" s="111"/>
      <c r="M241" s="162"/>
      <c r="N241" s="283"/>
    </row>
    <row r="242" spans="1:14" ht="15.75" hidden="1" customHeight="1" outlineLevel="1" x14ac:dyDescent="0.35">
      <c r="A242" s="277"/>
      <c r="B242" s="121"/>
      <c r="C242" s="130"/>
      <c r="D242" s="130"/>
      <c r="E242" s="130"/>
      <c r="F242" s="119"/>
      <c r="G242" s="119"/>
      <c r="H242" s="119"/>
      <c r="I242" s="119"/>
      <c r="J242" s="171"/>
      <c r="K242" s="111"/>
      <c r="L242" s="111"/>
      <c r="M242" s="111"/>
      <c r="N242" s="283"/>
    </row>
    <row r="243" spans="1:14" ht="15.75" hidden="1" customHeight="1" outlineLevel="1" x14ac:dyDescent="0.35">
      <c r="A243" s="277"/>
      <c r="B243" s="121"/>
      <c r="C243" s="130"/>
      <c r="D243" s="130"/>
      <c r="E243" s="130"/>
      <c r="F243" s="119"/>
      <c r="G243" s="119"/>
      <c r="H243" s="119"/>
      <c r="I243" s="119"/>
      <c r="J243" s="171"/>
      <c r="K243" s="111"/>
      <c r="L243" s="111"/>
      <c r="M243" s="111"/>
      <c r="N243" s="283"/>
    </row>
    <row r="244" spans="1:14" ht="15.75" hidden="1" customHeight="1" outlineLevel="1" x14ac:dyDescent="0.35">
      <c r="A244" s="277"/>
      <c r="B244" s="121"/>
      <c r="C244" s="130"/>
      <c r="D244" s="130"/>
      <c r="E244" s="130"/>
      <c r="F244" s="119"/>
      <c r="G244" s="119"/>
      <c r="H244" s="119"/>
      <c r="I244" s="119"/>
      <c r="J244" s="171"/>
      <c r="K244" s="111"/>
      <c r="L244" s="111"/>
      <c r="M244" s="111"/>
      <c r="N244" s="283"/>
    </row>
    <row r="245" spans="1:14" ht="15.75" hidden="1" customHeight="1" outlineLevel="1" x14ac:dyDescent="0.35">
      <c r="A245" s="277"/>
      <c r="B245" s="121"/>
      <c r="C245" s="130"/>
      <c r="D245" s="130"/>
      <c r="E245" s="130"/>
      <c r="F245" s="119"/>
      <c r="G245" s="119"/>
      <c r="H245" s="119"/>
      <c r="I245" s="119"/>
      <c r="J245" s="171"/>
      <c r="K245" s="111"/>
      <c r="L245" s="111"/>
      <c r="M245" s="111"/>
      <c r="N245" s="283"/>
    </row>
    <row r="246" spans="1:14" ht="15.75" hidden="1" customHeight="1" outlineLevel="1" x14ac:dyDescent="0.35">
      <c r="A246" s="277"/>
      <c r="B246" s="121"/>
      <c r="C246" s="130"/>
      <c r="D246" s="130"/>
      <c r="E246" s="130"/>
      <c r="F246" s="119"/>
      <c r="G246" s="119"/>
      <c r="H246" s="119"/>
      <c r="I246" s="119"/>
      <c r="J246" s="171"/>
      <c r="K246" s="111"/>
      <c r="L246" s="111"/>
      <c r="M246" s="124"/>
      <c r="N246" s="283"/>
    </row>
    <row r="247" spans="1:14" ht="15.75" hidden="1" customHeight="1" outlineLevel="1" x14ac:dyDescent="0.35">
      <c r="A247" s="277"/>
      <c r="B247" s="121"/>
      <c r="C247" s="130"/>
      <c r="D247" s="130"/>
      <c r="E247" s="130"/>
      <c r="F247" s="119"/>
      <c r="G247" s="119"/>
      <c r="H247" s="119"/>
      <c r="I247" s="119"/>
      <c r="J247" s="171"/>
      <c r="K247" s="111"/>
      <c r="L247" s="111"/>
      <c r="M247" s="162"/>
      <c r="N247" s="283"/>
    </row>
    <row r="248" spans="1:14" ht="15.75" hidden="1" customHeight="1" outlineLevel="1" x14ac:dyDescent="0.35">
      <c r="A248" s="277"/>
      <c r="B248" s="121"/>
      <c r="C248" s="130"/>
      <c r="D248" s="130"/>
      <c r="E248" s="130"/>
      <c r="F248" s="119"/>
      <c r="G248" s="119"/>
      <c r="H248" s="119"/>
      <c r="I248" s="119"/>
      <c r="J248" s="171"/>
      <c r="K248" s="111"/>
      <c r="L248" s="111"/>
      <c r="M248" s="111"/>
      <c r="N248" s="283"/>
    </row>
    <row r="249" spans="1:14" ht="15.75" hidden="1" customHeight="1" outlineLevel="1" x14ac:dyDescent="0.35">
      <c r="A249" s="277"/>
      <c r="B249" s="121"/>
      <c r="C249" s="130"/>
      <c r="D249" s="130"/>
      <c r="E249" s="130"/>
      <c r="F249" s="119"/>
      <c r="G249" s="119"/>
      <c r="H249" s="119"/>
      <c r="I249" s="119"/>
      <c r="J249" s="171"/>
      <c r="K249" s="111"/>
      <c r="L249" s="111"/>
      <c r="M249" s="124"/>
      <c r="N249" s="283"/>
    </row>
    <row r="250" spans="1:14" ht="15.75" hidden="1" customHeight="1" outlineLevel="1" x14ac:dyDescent="0.35">
      <c r="A250" s="277"/>
      <c r="B250" s="121"/>
      <c r="C250" s="130"/>
      <c r="D250" s="130"/>
      <c r="E250" s="130"/>
      <c r="F250" s="119"/>
      <c r="G250" s="119"/>
      <c r="H250" s="119"/>
      <c r="I250" s="119"/>
      <c r="J250" s="171"/>
      <c r="K250" s="111"/>
      <c r="L250" s="111"/>
      <c r="M250" s="162"/>
      <c r="N250" s="283"/>
    </row>
    <row r="251" spans="1:14" ht="15.75" hidden="1" customHeight="1" outlineLevel="1" x14ac:dyDescent="0.35">
      <c r="A251" s="277"/>
      <c r="B251" s="121"/>
      <c r="C251" s="130"/>
      <c r="D251" s="130"/>
      <c r="E251" s="130"/>
      <c r="F251" s="119"/>
      <c r="G251" s="119"/>
      <c r="H251" s="119"/>
      <c r="I251" s="119"/>
      <c r="J251" s="171"/>
      <c r="K251" s="111"/>
      <c r="L251" s="111"/>
      <c r="M251" s="111"/>
      <c r="N251" s="283"/>
    </row>
    <row r="252" spans="1:14" ht="15.75" hidden="1" customHeight="1" outlineLevel="1" x14ac:dyDescent="0.35">
      <c r="A252" s="277"/>
      <c r="B252" s="121"/>
      <c r="C252" s="130"/>
      <c r="D252" s="130"/>
      <c r="E252" s="130"/>
      <c r="F252" s="119"/>
      <c r="G252" s="119"/>
      <c r="H252" s="119"/>
      <c r="I252" s="119"/>
      <c r="J252" s="171"/>
      <c r="K252" s="111"/>
      <c r="L252" s="111"/>
      <c r="M252" s="124"/>
      <c r="N252" s="283"/>
    </row>
    <row r="253" spans="1:14" ht="15.75" hidden="1" customHeight="1" outlineLevel="1" x14ac:dyDescent="0.35">
      <c r="A253" s="277"/>
      <c r="B253" s="121"/>
      <c r="C253" s="130"/>
      <c r="D253" s="130"/>
      <c r="E253" s="130"/>
      <c r="F253" s="119"/>
      <c r="G253" s="119"/>
      <c r="H253" s="119"/>
      <c r="I253" s="119"/>
      <c r="J253" s="171"/>
      <c r="K253" s="111"/>
      <c r="L253" s="111"/>
      <c r="M253" s="162"/>
      <c r="N253" s="283"/>
    </row>
    <row r="254" spans="1:14" ht="15.75" hidden="1" customHeight="1" outlineLevel="1" x14ac:dyDescent="0.35">
      <c r="A254" s="277"/>
      <c r="B254" s="121"/>
      <c r="C254" s="130"/>
      <c r="D254" s="130"/>
      <c r="E254" s="130"/>
      <c r="F254" s="119"/>
      <c r="G254" s="119"/>
      <c r="H254" s="119"/>
      <c r="I254" s="119"/>
      <c r="J254" s="171"/>
      <c r="K254" s="111"/>
      <c r="L254" s="111"/>
      <c r="M254" s="111"/>
      <c r="N254" s="283"/>
    </row>
    <row r="255" spans="1:14" ht="15.75" hidden="1" customHeight="1" outlineLevel="1" x14ac:dyDescent="0.35">
      <c r="A255" s="277"/>
      <c r="B255" s="121"/>
      <c r="C255" s="130"/>
      <c r="D255" s="130"/>
      <c r="E255" s="130"/>
      <c r="F255" s="119"/>
      <c r="G255" s="119"/>
      <c r="H255" s="119"/>
      <c r="I255" s="119"/>
      <c r="J255" s="171"/>
      <c r="K255" s="111"/>
      <c r="L255" s="111"/>
      <c r="M255" s="124"/>
      <c r="N255" s="283"/>
    </row>
    <row r="256" spans="1:14" ht="15.75" hidden="1" customHeight="1" outlineLevel="1" x14ac:dyDescent="0.35">
      <c r="A256" s="277"/>
      <c r="B256" s="121"/>
      <c r="C256" s="130"/>
      <c r="D256" s="130"/>
      <c r="E256" s="130"/>
      <c r="F256" s="119"/>
      <c r="G256" s="119"/>
      <c r="H256" s="119"/>
      <c r="I256" s="119"/>
      <c r="J256" s="171"/>
      <c r="K256" s="111"/>
      <c r="L256" s="111"/>
      <c r="M256" s="162"/>
      <c r="N256" s="283"/>
    </row>
    <row r="257" spans="1:14" ht="15.75" hidden="1" customHeight="1" outlineLevel="1" x14ac:dyDescent="0.35">
      <c r="A257" s="277"/>
      <c r="B257" s="121"/>
      <c r="C257" s="130"/>
      <c r="D257" s="130"/>
      <c r="E257" s="130"/>
      <c r="F257" s="119"/>
      <c r="G257" s="119"/>
      <c r="H257" s="119"/>
      <c r="I257" s="119"/>
      <c r="J257" s="171"/>
      <c r="K257" s="111"/>
      <c r="L257" s="111"/>
      <c r="M257" s="111"/>
      <c r="N257" s="283"/>
    </row>
    <row r="258" spans="1:14" ht="15.75" hidden="1" customHeight="1" outlineLevel="1" x14ac:dyDescent="0.35">
      <c r="A258" s="277"/>
      <c r="B258" s="121"/>
      <c r="C258" s="130"/>
      <c r="D258" s="130"/>
      <c r="E258" s="130"/>
      <c r="F258" s="119"/>
      <c r="G258" s="119"/>
      <c r="H258" s="119"/>
      <c r="I258" s="119"/>
      <c r="J258" s="171"/>
      <c r="K258" s="111"/>
      <c r="L258" s="111"/>
      <c r="M258" s="124"/>
      <c r="N258" s="283"/>
    </row>
    <row r="259" spans="1:14" ht="15.75" hidden="1" customHeight="1" outlineLevel="1" x14ac:dyDescent="0.35">
      <c r="A259" s="277"/>
      <c r="B259" s="121"/>
      <c r="C259" s="130"/>
      <c r="D259" s="130"/>
      <c r="E259" s="130"/>
      <c r="F259" s="119"/>
      <c r="G259" s="119"/>
      <c r="H259" s="119"/>
      <c r="I259" s="119"/>
      <c r="J259" s="171"/>
      <c r="K259" s="111"/>
      <c r="L259" s="111"/>
      <c r="M259" s="162"/>
      <c r="N259" s="283"/>
    </row>
    <row r="260" spans="1:14" ht="15.75" hidden="1" customHeight="1" outlineLevel="1" x14ac:dyDescent="0.35">
      <c r="A260" s="277"/>
      <c r="B260" s="121"/>
      <c r="C260" s="130"/>
      <c r="D260" s="130"/>
      <c r="E260" s="130"/>
      <c r="F260" s="119"/>
      <c r="G260" s="119"/>
      <c r="H260" s="119"/>
      <c r="I260" s="119"/>
      <c r="J260" s="171"/>
      <c r="K260" s="111"/>
      <c r="L260" s="111"/>
      <c r="M260" s="111"/>
      <c r="N260" s="283"/>
    </row>
    <row r="261" spans="1:14" ht="15.75" hidden="1" customHeight="1" outlineLevel="1" x14ac:dyDescent="0.35">
      <c r="A261" s="277"/>
      <c r="B261" s="121"/>
      <c r="C261" s="130"/>
      <c r="D261" s="130"/>
      <c r="E261" s="130"/>
      <c r="F261" s="119"/>
      <c r="G261" s="119"/>
      <c r="H261" s="119"/>
      <c r="I261" s="119"/>
      <c r="J261" s="171"/>
      <c r="K261" s="111"/>
      <c r="L261" s="111"/>
      <c r="M261" s="124"/>
      <c r="N261" s="283"/>
    </row>
    <row r="262" spans="1:14" ht="15.75" hidden="1" customHeight="1" outlineLevel="1" x14ac:dyDescent="0.35">
      <c r="A262" s="277"/>
      <c r="B262" s="121"/>
      <c r="C262" s="130"/>
      <c r="D262" s="130"/>
      <c r="E262" s="130"/>
      <c r="F262" s="119"/>
      <c r="G262" s="119"/>
      <c r="H262" s="119"/>
      <c r="I262" s="119"/>
      <c r="J262" s="171"/>
      <c r="K262" s="111"/>
      <c r="L262" s="111"/>
      <c r="M262" s="162"/>
      <c r="N262" s="283"/>
    </row>
    <row r="263" spans="1:14" ht="15.75" hidden="1" customHeight="1" outlineLevel="1" x14ac:dyDescent="0.35">
      <c r="A263" s="277"/>
      <c r="B263" s="121"/>
      <c r="C263" s="130"/>
      <c r="D263" s="130"/>
      <c r="E263" s="130"/>
      <c r="F263" s="119"/>
      <c r="G263" s="119"/>
      <c r="H263" s="119"/>
      <c r="I263" s="119"/>
      <c r="J263" s="171"/>
      <c r="K263" s="111"/>
      <c r="L263" s="111"/>
      <c r="M263" s="111"/>
      <c r="N263" s="283"/>
    </row>
    <row r="264" spans="1:14" ht="15.75" hidden="1" customHeight="1" outlineLevel="1" x14ac:dyDescent="0.35">
      <c r="A264" s="277"/>
      <c r="B264" s="121"/>
      <c r="C264" s="130"/>
      <c r="D264" s="130"/>
      <c r="E264" s="130"/>
      <c r="F264" s="119"/>
      <c r="G264" s="119"/>
      <c r="H264" s="119"/>
      <c r="I264" s="119"/>
      <c r="J264" s="171"/>
      <c r="K264" s="111"/>
      <c r="L264" s="111"/>
      <c r="M264" s="124"/>
      <c r="N264" s="283"/>
    </row>
    <row r="265" spans="1:14" ht="15.75" hidden="1" customHeight="1" outlineLevel="1" x14ac:dyDescent="0.35">
      <c r="A265" s="277"/>
      <c r="B265" s="121"/>
      <c r="C265" s="130"/>
      <c r="D265" s="130"/>
      <c r="E265" s="130"/>
      <c r="F265" s="119"/>
      <c r="G265" s="119"/>
      <c r="H265" s="119"/>
      <c r="I265" s="119"/>
      <c r="J265" s="171"/>
      <c r="K265" s="111"/>
      <c r="L265" s="111"/>
      <c r="M265" s="162"/>
      <c r="N265" s="283"/>
    </row>
    <row r="266" spans="1:14" ht="15.75" hidden="1" customHeight="1" outlineLevel="1" x14ac:dyDescent="0.35">
      <c r="A266" s="277"/>
      <c r="B266" s="121"/>
      <c r="C266" s="130"/>
      <c r="D266" s="130"/>
      <c r="E266" s="130"/>
      <c r="F266" s="119"/>
      <c r="G266" s="119"/>
      <c r="H266" s="119"/>
      <c r="I266" s="119"/>
      <c r="J266" s="171"/>
      <c r="K266" s="111"/>
      <c r="L266" s="111"/>
      <c r="M266" s="111"/>
      <c r="N266" s="283"/>
    </row>
    <row r="267" spans="1:14" ht="15.75" hidden="1" customHeight="1" outlineLevel="1" x14ac:dyDescent="0.35">
      <c r="A267" s="277"/>
      <c r="B267" s="121"/>
      <c r="C267" s="130"/>
      <c r="D267" s="130"/>
      <c r="E267" s="130"/>
      <c r="F267" s="119"/>
      <c r="G267" s="119"/>
      <c r="H267" s="119"/>
      <c r="I267" s="119"/>
      <c r="J267" s="171"/>
      <c r="K267" s="111"/>
      <c r="L267" s="111"/>
      <c r="M267" s="121"/>
      <c r="N267" s="283"/>
    </row>
    <row r="268" spans="1:14" ht="15.75" hidden="1" customHeight="1" outlineLevel="1" x14ac:dyDescent="0.35">
      <c r="A268" s="277"/>
      <c r="B268" s="121"/>
      <c r="C268" s="130"/>
      <c r="D268" s="130"/>
      <c r="E268" s="130"/>
      <c r="F268" s="119"/>
      <c r="G268" s="119"/>
      <c r="H268" s="119"/>
      <c r="I268" s="119"/>
      <c r="J268" s="171"/>
      <c r="K268" s="111"/>
      <c r="L268" s="111"/>
      <c r="M268" s="162"/>
      <c r="N268" s="283"/>
    </row>
    <row r="269" spans="1:14" ht="15.75" hidden="1" customHeight="1" outlineLevel="1" x14ac:dyDescent="0.35">
      <c r="A269" s="277"/>
      <c r="B269" s="121"/>
      <c r="C269" s="130"/>
      <c r="D269" s="130"/>
      <c r="E269" s="130"/>
      <c r="F269" s="119"/>
      <c r="G269" s="119"/>
      <c r="H269" s="119"/>
      <c r="I269" s="119"/>
      <c r="J269" s="171"/>
      <c r="K269" s="111"/>
      <c r="L269" s="111"/>
      <c r="M269" s="111"/>
      <c r="N269" s="283"/>
    </row>
    <row r="270" spans="1:14" ht="15.75" hidden="1" customHeight="1" outlineLevel="1" x14ac:dyDescent="0.35">
      <c r="A270" s="241"/>
      <c r="B270" s="156"/>
      <c r="C270" s="157"/>
      <c r="D270" s="157"/>
      <c r="E270" s="157"/>
      <c r="F270" s="158"/>
      <c r="G270" s="158"/>
      <c r="H270" s="158"/>
      <c r="I270" s="158"/>
      <c r="J270" s="159"/>
      <c r="K270" s="160"/>
      <c r="L270" s="160"/>
      <c r="M270" s="156"/>
      <c r="N270" s="284"/>
    </row>
    <row r="271" spans="1:14" hidden="1" outlineLevel="1" x14ac:dyDescent="0.35">
      <c r="A271" s="237"/>
      <c r="B271" s="237"/>
      <c r="C271" s="248"/>
      <c r="D271" s="248"/>
      <c r="E271" s="248"/>
      <c r="F271" s="278"/>
      <c r="G271" s="278"/>
      <c r="H271" s="278"/>
      <c r="I271" s="278"/>
      <c r="J271" s="279"/>
      <c r="K271" s="280"/>
      <c r="L271" s="280"/>
      <c r="M271" s="134"/>
    </row>
    <row r="272" spans="1:14" hidden="1" outlineLevel="1" x14ac:dyDescent="0.35">
      <c r="A272" s="237"/>
      <c r="B272" s="237"/>
      <c r="C272" s="248"/>
      <c r="D272" s="248"/>
      <c r="E272" s="248"/>
      <c r="F272" s="278"/>
      <c r="G272" s="278"/>
      <c r="H272" s="278"/>
      <c r="I272" s="278"/>
      <c r="J272" s="279"/>
      <c r="K272" s="280"/>
      <c r="L272" s="280"/>
      <c r="M272" s="113"/>
    </row>
    <row r="273" spans="1:13" hidden="1" outlineLevel="1" x14ac:dyDescent="0.35">
      <c r="A273" s="237"/>
      <c r="B273" s="237"/>
      <c r="C273" s="248"/>
      <c r="D273" s="248"/>
      <c r="E273" s="248"/>
      <c r="F273" s="278"/>
      <c r="G273" s="278"/>
      <c r="H273" s="278"/>
      <c r="I273" s="278"/>
      <c r="J273" s="279"/>
      <c r="K273" s="280"/>
      <c r="L273" s="280"/>
      <c r="M273" s="237"/>
    </row>
    <row r="274" spans="1:13" hidden="1" outlineLevel="1" x14ac:dyDescent="0.35">
      <c r="A274" s="237"/>
      <c r="B274" s="237"/>
      <c r="C274" s="248"/>
      <c r="D274" s="248"/>
      <c r="E274" s="248"/>
      <c r="F274" s="278"/>
      <c r="G274" s="278"/>
      <c r="H274" s="278"/>
      <c r="I274" s="278"/>
      <c r="J274" s="279"/>
      <c r="K274" s="280"/>
      <c r="L274" s="280"/>
      <c r="M274" s="237"/>
    </row>
    <row r="275" spans="1:13" collapsed="1" x14ac:dyDescent="0.35">
      <c r="A275" s="237"/>
      <c r="B275" s="237"/>
      <c r="C275" s="248"/>
      <c r="D275" s="248"/>
      <c r="E275" s="248"/>
      <c r="F275" s="278"/>
      <c r="G275" s="278"/>
      <c r="H275" s="278"/>
      <c r="I275" s="278"/>
      <c r="J275" s="279"/>
      <c r="K275" s="280"/>
      <c r="L275" s="280"/>
      <c r="M275" s="237"/>
    </row>
    <row r="276" spans="1:13" x14ac:dyDescent="0.35">
      <c r="A276" s="237"/>
      <c r="B276" s="237"/>
      <c r="C276" s="248"/>
      <c r="D276" s="248"/>
      <c r="E276" s="248"/>
      <c r="F276" s="278"/>
      <c r="G276" s="278"/>
      <c r="H276" s="278"/>
      <c r="I276" s="278"/>
      <c r="J276" s="279"/>
      <c r="K276" s="280"/>
      <c r="L276" s="280"/>
      <c r="M276" s="237"/>
    </row>
    <row r="277" spans="1:13" x14ac:dyDescent="0.35">
      <c r="A277" s="237"/>
      <c r="B277" s="237"/>
      <c r="C277" s="248"/>
      <c r="D277" s="248"/>
      <c r="E277" s="248"/>
      <c r="F277" s="278"/>
      <c r="G277" s="278"/>
      <c r="H277" s="278"/>
      <c r="I277" s="278"/>
      <c r="J277" s="279"/>
      <c r="K277" s="280"/>
      <c r="L277" s="280"/>
      <c r="M277" s="237"/>
    </row>
    <row r="278" spans="1:13" x14ac:dyDescent="0.35">
      <c r="A278" s="237"/>
      <c r="B278" s="237"/>
      <c r="C278" s="248"/>
      <c r="D278" s="248"/>
      <c r="E278" s="248"/>
      <c r="F278" s="278"/>
      <c r="G278" s="278"/>
      <c r="H278" s="278"/>
      <c r="I278" s="278"/>
      <c r="J278" s="279"/>
      <c r="K278" s="280"/>
      <c r="L278" s="280"/>
      <c r="M278" s="237"/>
    </row>
    <row r="279" spans="1:13" x14ac:dyDescent="0.35">
      <c r="A279" s="237"/>
      <c r="B279" s="237"/>
      <c r="C279" s="248"/>
      <c r="D279" s="248"/>
      <c r="E279" s="248"/>
      <c r="F279" s="278"/>
      <c r="G279" s="278"/>
      <c r="H279" s="278"/>
      <c r="I279" s="278"/>
      <c r="J279" s="279"/>
      <c r="K279" s="280"/>
      <c r="L279" s="280"/>
      <c r="M279" s="237"/>
    </row>
    <row r="280" spans="1:13" x14ac:dyDescent="0.35">
      <c r="A280" s="237"/>
      <c r="B280" s="237"/>
      <c r="C280" s="248"/>
      <c r="D280" s="248"/>
      <c r="E280" s="248"/>
      <c r="F280" s="278"/>
      <c r="G280" s="278"/>
      <c r="H280" s="278"/>
      <c r="I280" s="278"/>
      <c r="J280" s="279"/>
      <c r="K280" s="280"/>
      <c r="L280" s="280"/>
      <c r="M280" s="237"/>
    </row>
    <row r="281" spans="1:13" x14ac:dyDescent="0.35">
      <c r="A281" s="237"/>
      <c r="B281" s="237"/>
      <c r="C281" s="248"/>
      <c r="D281" s="248"/>
      <c r="E281" s="248"/>
      <c r="F281" s="278"/>
      <c r="G281" s="278"/>
      <c r="H281" s="278"/>
      <c r="I281" s="278"/>
      <c r="J281" s="279"/>
      <c r="K281" s="280"/>
      <c r="L281" s="280"/>
      <c r="M281" s="237"/>
    </row>
    <row r="282" spans="1:13" x14ac:dyDescent="0.35">
      <c r="A282" s="237"/>
      <c r="B282" s="237"/>
      <c r="C282" s="248"/>
      <c r="D282" s="248"/>
      <c r="E282" s="248"/>
      <c r="F282" s="278"/>
      <c r="G282" s="278"/>
      <c r="H282" s="278"/>
      <c r="I282" s="278"/>
      <c r="J282" s="279"/>
      <c r="K282" s="280"/>
      <c r="L282" s="280"/>
      <c r="M282" s="237"/>
    </row>
    <row r="283" spans="1:13" x14ac:dyDescent="0.35">
      <c r="A283" s="237"/>
      <c r="B283" s="237"/>
      <c r="C283" s="248"/>
      <c r="D283" s="248"/>
      <c r="E283" s="248"/>
      <c r="F283" s="278"/>
      <c r="G283" s="278"/>
      <c r="H283" s="278"/>
      <c r="I283" s="278"/>
      <c r="J283" s="279"/>
      <c r="K283" s="280"/>
      <c r="L283" s="280"/>
      <c r="M283" s="237"/>
    </row>
    <row r="284" spans="1:13" x14ac:dyDescent="0.35">
      <c r="A284" s="237"/>
      <c r="B284" s="237"/>
      <c r="C284" s="248"/>
      <c r="D284" s="248"/>
      <c r="E284" s="248"/>
      <c r="F284" s="278"/>
      <c r="G284" s="278"/>
      <c r="H284" s="278"/>
      <c r="I284" s="278"/>
      <c r="J284" s="279"/>
      <c r="K284" s="280"/>
      <c r="L284" s="280"/>
      <c r="M284" s="237"/>
    </row>
    <row r="285" spans="1:13" x14ac:dyDescent="0.35">
      <c r="A285" s="237"/>
      <c r="B285" s="237"/>
      <c r="C285" s="248"/>
      <c r="D285" s="248"/>
      <c r="E285" s="248"/>
      <c r="F285" s="278"/>
      <c r="G285" s="278"/>
      <c r="H285" s="278"/>
      <c r="I285" s="278"/>
      <c r="J285" s="279"/>
      <c r="K285" s="280"/>
      <c r="L285" s="280"/>
      <c r="M285" s="237"/>
    </row>
    <row r="286" spans="1:13" x14ac:dyDescent="0.35">
      <c r="A286" s="237"/>
      <c r="B286" s="237"/>
      <c r="C286" s="248"/>
      <c r="D286" s="248"/>
      <c r="E286" s="248"/>
      <c r="F286" s="278"/>
      <c r="G286" s="278"/>
      <c r="H286" s="278"/>
      <c r="I286" s="278"/>
      <c r="J286" s="279"/>
      <c r="K286" s="280"/>
      <c r="L286" s="280"/>
      <c r="M286" s="237"/>
    </row>
    <row r="287" spans="1:13" x14ac:dyDescent="0.35">
      <c r="A287" s="237"/>
      <c r="B287" s="237"/>
      <c r="C287" s="248"/>
      <c r="D287" s="248"/>
      <c r="E287" s="248"/>
      <c r="F287" s="278"/>
      <c r="G287" s="278"/>
      <c r="H287" s="278"/>
      <c r="I287" s="278"/>
      <c r="J287" s="279"/>
      <c r="K287" s="280"/>
      <c r="L287" s="280"/>
      <c r="M287" s="237"/>
    </row>
    <row r="288" spans="1:13" x14ac:dyDescent="0.35">
      <c r="A288" s="237"/>
      <c r="B288" s="237"/>
      <c r="C288" s="248"/>
      <c r="D288" s="248"/>
      <c r="E288" s="248"/>
      <c r="F288" s="278"/>
      <c r="G288" s="278"/>
      <c r="H288" s="278"/>
      <c r="I288" s="278"/>
      <c r="J288" s="279"/>
      <c r="K288" s="280"/>
      <c r="L288" s="280"/>
      <c r="M288" s="237"/>
    </row>
    <row r="289" spans="1:13" ht="18" customHeight="1" x14ac:dyDescent="0.35">
      <c r="A289" s="237"/>
      <c r="B289" s="237"/>
      <c r="C289" s="248"/>
      <c r="D289" s="248"/>
      <c r="E289" s="248"/>
      <c r="F289" s="278"/>
      <c r="G289" s="278"/>
      <c r="H289" s="278"/>
      <c r="I289" s="278"/>
      <c r="J289" s="279"/>
      <c r="K289" s="280"/>
      <c r="L289" s="280"/>
      <c r="M289" s="237"/>
    </row>
    <row r="290" spans="1:13" ht="18" customHeight="1" x14ac:dyDescent="0.35">
      <c r="A290" s="237"/>
      <c r="B290" s="237"/>
      <c r="C290" s="248"/>
      <c r="D290" s="248"/>
      <c r="E290" s="248"/>
      <c r="F290" s="278"/>
      <c r="G290" s="278"/>
      <c r="H290" s="278"/>
      <c r="I290" s="278"/>
      <c r="J290" s="279"/>
      <c r="K290" s="280"/>
      <c r="L290" s="280"/>
      <c r="M290" s="237"/>
    </row>
    <row r="291" spans="1:13" ht="18" customHeight="1" x14ac:dyDescent="0.35">
      <c r="A291" s="237"/>
      <c r="B291" s="237"/>
      <c r="C291" s="248"/>
      <c r="D291" s="248"/>
      <c r="E291" s="248"/>
      <c r="F291" s="278"/>
      <c r="G291" s="278"/>
      <c r="H291" s="278"/>
      <c r="I291" s="278"/>
      <c r="J291" s="279"/>
      <c r="K291" s="280"/>
      <c r="L291" s="280"/>
      <c r="M291" s="237"/>
    </row>
    <row r="292" spans="1:13" ht="18" customHeight="1" x14ac:dyDescent="0.35">
      <c r="A292" s="237"/>
      <c r="B292" s="237"/>
      <c r="C292" s="248"/>
      <c r="D292" s="248"/>
      <c r="E292" s="248"/>
      <c r="F292" s="278"/>
      <c r="G292" s="278"/>
      <c r="H292" s="278"/>
      <c r="I292" s="278"/>
      <c r="J292" s="279"/>
      <c r="K292" s="280"/>
      <c r="L292" s="280"/>
      <c r="M292" s="237"/>
    </row>
    <row r="293" spans="1:13" ht="18" customHeight="1" x14ac:dyDescent="0.35">
      <c r="A293" s="237"/>
      <c r="B293" s="237"/>
      <c r="C293" s="248"/>
      <c r="D293" s="248"/>
      <c r="E293" s="248"/>
      <c r="F293" s="278"/>
      <c r="G293" s="278"/>
      <c r="H293" s="278"/>
      <c r="I293" s="278"/>
      <c r="J293" s="279"/>
      <c r="K293" s="280"/>
      <c r="L293" s="280"/>
      <c r="M293" s="237"/>
    </row>
    <row r="294" spans="1:13" ht="18" customHeight="1" x14ac:dyDescent="0.35">
      <c r="A294" s="237"/>
      <c r="B294" s="237"/>
      <c r="C294" s="248"/>
      <c r="D294" s="248"/>
      <c r="E294" s="248"/>
      <c r="F294" s="278"/>
      <c r="G294" s="278"/>
      <c r="H294" s="278"/>
      <c r="I294" s="278"/>
      <c r="J294" s="279"/>
      <c r="K294" s="280"/>
      <c r="L294" s="280"/>
      <c r="M294" s="237"/>
    </row>
    <row r="295" spans="1:13" ht="18" customHeight="1" x14ac:dyDescent="0.35">
      <c r="A295" s="237"/>
      <c r="B295" s="237"/>
      <c r="C295" s="248"/>
      <c r="D295" s="248"/>
      <c r="E295" s="248"/>
      <c r="F295" s="278"/>
      <c r="G295" s="278"/>
      <c r="H295" s="278"/>
      <c r="I295" s="278"/>
      <c r="J295" s="279"/>
      <c r="K295" s="280"/>
      <c r="L295" s="280"/>
      <c r="M295" s="237"/>
    </row>
    <row r="296" spans="1:13" ht="18" customHeight="1" x14ac:dyDescent="0.35">
      <c r="A296" s="237"/>
      <c r="B296" s="237"/>
      <c r="C296" s="248"/>
      <c r="D296" s="248"/>
      <c r="E296" s="248"/>
      <c r="F296" s="278"/>
      <c r="G296" s="278"/>
      <c r="H296" s="278"/>
      <c r="I296" s="278"/>
      <c r="J296" s="279"/>
      <c r="K296" s="280"/>
      <c r="L296" s="280"/>
      <c r="M296" s="237"/>
    </row>
    <row r="297" spans="1:13" ht="18" customHeight="1" x14ac:dyDescent="0.35">
      <c r="A297" s="237"/>
      <c r="B297" s="237"/>
      <c r="C297" s="248"/>
      <c r="D297" s="248"/>
      <c r="E297" s="248"/>
      <c r="F297" s="278"/>
      <c r="G297" s="278"/>
      <c r="H297" s="278"/>
      <c r="I297" s="278"/>
      <c r="J297" s="279"/>
      <c r="K297" s="280"/>
      <c r="L297" s="280"/>
      <c r="M297" s="237"/>
    </row>
    <row r="298" spans="1:13" ht="18" customHeight="1" x14ac:dyDescent="0.35">
      <c r="A298" s="237"/>
      <c r="B298" s="237"/>
      <c r="C298" s="248"/>
      <c r="D298" s="248"/>
      <c r="E298" s="248"/>
      <c r="F298" s="278"/>
      <c r="G298" s="278"/>
      <c r="H298" s="278"/>
      <c r="I298" s="278"/>
      <c r="J298" s="279"/>
      <c r="K298" s="280"/>
      <c r="L298" s="280"/>
      <c r="M298" s="237"/>
    </row>
    <row r="299" spans="1:13" ht="18" customHeight="1" x14ac:dyDescent="0.35">
      <c r="A299" s="237"/>
      <c r="B299" s="237"/>
      <c r="C299" s="248"/>
      <c r="D299" s="248"/>
      <c r="E299" s="248"/>
      <c r="F299" s="278"/>
      <c r="G299" s="278"/>
      <c r="H299" s="278"/>
      <c r="I299" s="278"/>
      <c r="J299" s="279"/>
      <c r="K299" s="280"/>
      <c r="L299" s="280"/>
      <c r="M299" s="237"/>
    </row>
    <row r="300" spans="1:13" ht="18" customHeight="1" x14ac:dyDescent="0.35">
      <c r="A300" s="237"/>
      <c r="B300" s="237"/>
      <c r="C300" s="248"/>
      <c r="D300" s="248"/>
      <c r="E300" s="248"/>
      <c r="F300" s="278"/>
      <c r="G300" s="278"/>
      <c r="H300" s="278"/>
      <c r="I300" s="278"/>
      <c r="J300" s="279"/>
      <c r="K300" s="280"/>
      <c r="L300" s="280"/>
      <c r="M300" s="237"/>
    </row>
    <row r="301" spans="1:13" ht="18" customHeight="1" x14ac:dyDescent="0.35">
      <c r="A301" s="237"/>
      <c r="B301" s="237"/>
      <c r="C301" s="248"/>
      <c r="D301" s="248"/>
      <c r="E301" s="248"/>
      <c r="F301" s="278"/>
      <c r="G301" s="278"/>
      <c r="H301" s="278"/>
      <c r="I301" s="278"/>
      <c r="J301" s="279"/>
      <c r="K301" s="280"/>
      <c r="L301" s="280"/>
      <c r="M301" s="237"/>
    </row>
    <row r="302" spans="1:13" ht="18" customHeight="1" x14ac:dyDescent="0.35">
      <c r="A302" s="237"/>
      <c r="B302" s="237"/>
      <c r="C302" s="248"/>
      <c r="D302" s="248"/>
      <c r="E302" s="248"/>
      <c r="F302" s="278"/>
      <c r="G302" s="278"/>
      <c r="H302" s="278"/>
      <c r="I302" s="278"/>
      <c r="J302" s="279"/>
      <c r="K302" s="280"/>
      <c r="L302" s="280"/>
      <c r="M302" s="237"/>
    </row>
    <row r="303" spans="1:13" ht="18" customHeight="1" x14ac:dyDescent="0.35">
      <c r="A303" s="237"/>
      <c r="B303" s="237"/>
      <c r="C303" s="248"/>
      <c r="D303" s="248"/>
      <c r="E303" s="248"/>
      <c r="F303" s="278"/>
      <c r="G303" s="278"/>
      <c r="H303" s="278"/>
      <c r="I303" s="278"/>
      <c r="J303" s="279"/>
      <c r="K303" s="280"/>
      <c r="L303" s="280"/>
      <c r="M303" s="237"/>
    </row>
    <row r="304" spans="1:13" ht="18" customHeight="1" x14ac:dyDescent="0.35">
      <c r="A304" s="237"/>
      <c r="B304" s="237"/>
      <c r="C304" s="248"/>
      <c r="D304" s="248"/>
      <c r="E304" s="248"/>
      <c r="F304" s="278"/>
      <c r="G304" s="278"/>
      <c r="H304" s="278"/>
      <c r="I304" s="278"/>
      <c r="J304" s="279"/>
      <c r="K304" s="280"/>
      <c r="L304" s="280"/>
      <c r="M304" s="237"/>
    </row>
    <row r="305" spans="1:13" ht="18" customHeight="1" x14ac:dyDescent="0.35">
      <c r="A305" s="237"/>
      <c r="B305" s="237"/>
      <c r="C305" s="248"/>
      <c r="D305" s="248"/>
      <c r="E305" s="248"/>
      <c r="F305" s="278"/>
      <c r="G305" s="278"/>
      <c r="H305" s="278"/>
      <c r="I305" s="278"/>
      <c r="J305" s="279"/>
      <c r="K305" s="280"/>
      <c r="L305" s="280"/>
      <c r="M305" s="237"/>
    </row>
    <row r="306" spans="1:13" ht="18" customHeight="1" x14ac:dyDescent="0.35">
      <c r="A306" s="237"/>
      <c r="B306" s="237"/>
      <c r="C306" s="248"/>
      <c r="D306" s="248"/>
      <c r="E306" s="248"/>
      <c r="F306" s="278"/>
      <c r="G306" s="278"/>
      <c r="H306" s="278"/>
      <c r="I306" s="278"/>
      <c r="J306" s="279"/>
      <c r="K306" s="280"/>
      <c r="L306" s="280"/>
      <c r="M306" s="237"/>
    </row>
    <row r="307" spans="1:13" ht="18" customHeight="1" x14ac:dyDescent="0.35">
      <c r="A307" s="237"/>
      <c r="B307" s="237"/>
      <c r="C307" s="248"/>
      <c r="D307" s="248"/>
      <c r="E307" s="248"/>
      <c r="F307" s="278"/>
      <c r="G307" s="278"/>
      <c r="H307" s="278"/>
      <c r="I307" s="278"/>
      <c r="J307" s="279"/>
      <c r="K307" s="280"/>
      <c r="L307" s="280"/>
      <c r="M307" s="237"/>
    </row>
    <row r="308" spans="1:13" ht="18" customHeight="1" x14ac:dyDescent="0.35">
      <c r="A308" s="237"/>
      <c r="B308" s="237"/>
      <c r="C308" s="248"/>
      <c r="D308" s="248"/>
      <c r="E308" s="248"/>
      <c r="F308" s="278"/>
      <c r="G308" s="278"/>
      <c r="H308" s="278"/>
      <c r="I308" s="278"/>
      <c r="J308" s="279"/>
      <c r="K308" s="280"/>
      <c r="L308" s="280"/>
      <c r="M308" s="237"/>
    </row>
    <row r="309" spans="1:13" ht="18" customHeight="1" x14ac:dyDescent="0.35">
      <c r="A309" s="237"/>
      <c r="B309" s="237"/>
      <c r="C309" s="248"/>
      <c r="D309" s="248"/>
      <c r="E309" s="248"/>
      <c r="F309" s="278"/>
      <c r="G309" s="278"/>
      <c r="H309" s="278"/>
      <c r="I309" s="278"/>
      <c r="J309" s="279"/>
      <c r="K309" s="280"/>
      <c r="L309" s="280"/>
      <c r="M309" s="237"/>
    </row>
    <row r="310" spans="1:13" ht="18" customHeight="1" x14ac:dyDescent="0.35">
      <c r="A310" s="237"/>
      <c r="B310" s="237"/>
      <c r="C310" s="248"/>
      <c r="D310" s="248"/>
      <c r="E310" s="248"/>
      <c r="F310" s="278"/>
      <c r="G310" s="278"/>
      <c r="H310" s="278"/>
      <c r="I310" s="278"/>
      <c r="J310" s="279"/>
      <c r="K310" s="280"/>
      <c r="L310" s="280"/>
      <c r="M310" s="237"/>
    </row>
    <row r="311" spans="1:13" ht="18" customHeight="1" x14ac:dyDescent="0.35">
      <c r="A311" s="237"/>
      <c r="B311" s="237"/>
      <c r="C311" s="248"/>
      <c r="D311" s="248"/>
      <c r="E311" s="248"/>
      <c r="F311" s="278"/>
      <c r="G311" s="278"/>
      <c r="H311" s="278"/>
      <c r="I311" s="278"/>
      <c r="J311" s="279"/>
      <c r="K311" s="280"/>
      <c r="L311" s="280"/>
      <c r="M311" s="237"/>
    </row>
    <row r="312" spans="1:13" ht="18" customHeight="1" x14ac:dyDescent="0.35">
      <c r="A312" s="237"/>
      <c r="B312" s="237"/>
      <c r="C312" s="248"/>
      <c r="D312" s="248"/>
      <c r="E312" s="248"/>
      <c r="F312" s="278"/>
      <c r="G312" s="278"/>
      <c r="H312" s="278"/>
      <c r="I312" s="278"/>
      <c r="J312" s="279"/>
      <c r="K312" s="280"/>
      <c r="L312" s="280"/>
      <c r="M312" s="237"/>
    </row>
    <row r="313" spans="1:13" ht="18" customHeight="1" x14ac:dyDescent="0.35">
      <c r="A313" s="237"/>
      <c r="B313" s="237"/>
      <c r="C313" s="248"/>
      <c r="D313" s="248"/>
      <c r="E313" s="248"/>
      <c r="F313" s="278"/>
      <c r="G313" s="278"/>
      <c r="H313" s="278"/>
      <c r="I313" s="278"/>
      <c r="J313" s="279"/>
      <c r="K313" s="280"/>
      <c r="L313" s="280"/>
      <c r="M313" s="237"/>
    </row>
    <row r="314" spans="1:13" ht="18" customHeight="1" x14ac:dyDescent="0.35">
      <c r="A314" s="237"/>
      <c r="B314" s="237"/>
      <c r="C314" s="248"/>
      <c r="D314" s="248"/>
      <c r="E314" s="248"/>
      <c r="F314" s="278"/>
      <c r="G314" s="278"/>
      <c r="H314" s="278"/>
      <c r="I314" s="278"/>
      <c r="J314" s="279"/>
      <c r="K314" s="280"/>
      <c r="L314" s="280"/>
      <c r="M314" s="237"/>
    </row>
    <row r="315" spans="1:13" ht="18" customHeight="1" x14ac:dyDescent="0.35">
      <c r="A315" s="237"/>
      <c r="B315" s="237"/>
      <c r="C315" s="248"/>
      <c r="D315" s="248"/>
      <c r="E315" s="248"/>
      <c r="F315" s="278"/>
      <c r="G315" s="278"/>
      <c r="H315" s="278"/>
      <c r="I315" s="278"/>
      <c r="J315" s="279"/>
      <c r="K315" s="280"/>
      <c r="L315" s="280"/>
      <c r="M315" s="237"/>
    </row>
    <row r="316" spans="1:13" ht="18" customHeight="1" x14ac:dyDescent="0.35">
      <c r="A316" s="237"/>
      <c r="B316" s="237"/>
      <c r="C316" s="248"/>
      <c r="D316" s="248"/>
      <c r="E316" s="248"/>
      <c r="F316" s="278"/>
      <c r="G316" s="278"/>
      <c r="H316" s="278"/>
      <c r="I316" s="278"/>
      <c r="J316" s="279"/>
      <c r="K316" s="280"/>
      <c r="L316" s="280"/>
      <c r="M316" s="237"/>
    </row>
    <row r="317" spans="1:13" ht="18" customHeight="1" x14ac:dyDescent="0.35">
      <c r="A317" s="237"/>
      <c r="B317" s="237"/>
      <c r="C317" s="248"/>
      <c r="D317" s="248"/>
      <c r="E317" s="248"/>
      <c r="F317" s="278"/>
      <c r="G317" s="278"/>
      <c r="H317" s="278"/>
      <c r="I317" s="278"/>
      <c r="J317" s="279"/>
      <c r="K317" s="280"/>
      <c r="L317" s="280"/>
      <c r="M317" s="237"/>
    </row>
    <row r="318" spans="1:13" ht="18" customHeight="1" x14ac:dyDescent="0.35">
      <c r="A318" s="237"/>
      <c r="B318" s="237"/>
      <c r="C318" s="248"/>
      <c r="D318" s="248"/>
      <c r="E318" s="248"/>
      <c r="F318" s="278"/>
      <c r="G318" s="278"/>
      <c r="H318" s="278"/>
      <c r="I318" s="278"/>
      <c r="J318" s="279"/>
      <c r="K318" s="280"/>
      <c r="L318" s="280"/>
      <c r="M318" s="237"/>
    </row>
    <row r="319" spans="1:13" ht="18" customHeight="1" x14ac:dyDescent="0.35">
      <c r="A319" s="237"/>
      <c r="B319" s="237"/>
      <c r="C319" s="248"/>
      <c r="D319" s="248"/>
      <c r="E319" s="248"/>
      <c r="F319" s="278"/>
      <c r="G319" s="278"/>
      <c r="H319" s="278"/>
      <c r="I319" s="278"/>
      <c r="J319" s="279"/>
      <c r="K319" s="280"/>
      <c r="L319" s="280"/>
      <c r="M319" s="237"/>
    </row>
    <row r="320" spans="1:13" ht="18" customHeight="1" x14ac:dyDescent="0.35">
      <c r="A320" s="237"/>
      <c r="B320" s="237"/>
      <c r="C320" s="248"/>
      <c r="D320" s="248"/>
      <c r="E320" s="248"/>
      <c r="F320" s="278"/>
      <c r="G320" s="278"/>
      <c r="H320" s="278"/>
      <c r="I320" s="278"/>
      <c r="J320" s="279"/>
      <c r="K320" s="280"/>
      <c r="L320" s="280"/>
      <c r="M320" s="237"/>
    </row>
    <row r="321" spans="1:13" ht="18" customHeight="1" x14ac:dyDescent="0.35">
      <c r="A321" s="237"/>
      <c r="B321" s="237"/>
      <c r="C321" s="248"/>
      <c r="D321" s="248"/>
      <c r="E321" s="248"/>
      <c r="F321" s="278"/>
      <c r="G321" s="278"/>
      <c r="H321" s="278"/>
      <c r="I321" s="278"/>
      <c r="J321" s="279"/>
      <c r="K321" s="280"/>
      <c r="L321" s="280"/>
      <c r="M321" s="237"/>
    </row>
    <row r="322" spans="1:13" ht="18" customHeight="1" x14ac:dyDescent="0.35">
      <c r="A322" s="237"/>
      <c r="B322" s="237"/>
      <c r="C322" s="248"/>
      <c r="D322" s="248"/>
      <c r="E322" s="248"/>
      <c r="F322" s="278"/>
      <c r="G322" s="278"/>
      <c r="H322" s="278"/>
      <c r="I322" s="278"/>
      <c r="J322" s="279"/>
      <c r="K322" s="280"/>
      <c r="L322" s="280"/>
      <c r="M322" s="237"/>
    </row>
    <row r="323" spans="1:13" ht="18" customHeight="1" x14ac:dyDescent="0.35">
      <c r="A323" s="237"/>
      <c r="B323" s="237"/>
      <c r="C323" s="248"/>
      <c r="D323" s="248"/>
      <c r="E323" s="248"/>
      <c r="F323" s="278"/>
      <c r="G323" s="278"/>
      <c r="H323" s="278"/>
      <c r="I323" s="278"/>
      <c r="J323" s="279"/>
      <c r="K323" s="280"/>
      <c r="L323" s="280"/>
      <c r="M323" s="237"/>
    </row>
    <row r="324" spans="1:13" ht="18" customHeight="1" x14ac:dyDescent="0.35">
      <c r="A324" s="237"/>
      <c r="B324" s="237"/>
      <c r="C324" s="248"/>
      <c r="D324" s="248"/>
      <c r="E324" s="248"/>
      <c r="F324" s="278"/>
      <c r="G324" s="278"/>
      <c r="H324" s="278"/>
      <c r="I324" s="278"/>
      <c r="J324" s="279"/>
      <c r="K324" s="280"/>
      <c r="L324" s="280"/>
      <c r="M324" s="237"/>
    </row>
    <row r="325" spans="1:13" ht="18" customHeight="1" x14ac:dyDescent="0.35">
      <c r="A325" s="237"/>
      <c r="B325" s="237"/>
      <c r="C325" s="248"/>
      <c r="D325" s="248"/>
      <c r="E325" s="248"/>
      <c r="F325" s="278"/>
      <c r="G325" s="278"/>
      <c r="H325" s="278"/>
      <c r="I325" s="278"/>
      <c r="J325" s="279"/>
      <c r="K325" s="280"/>
      <c r="L325" s="280"/>
      <c r="M325" s="237"/>
    </row>
    <row r="326" spans="1:13" ht="18" customHeight="1" x14ac:dyDescent="0.35">
      <c r="A326" s="237"/>
      <c r="B326" s="237"/>
      <c r="C326" s="248"/>
      <c r="D326" s="248"/>
      <c r="E326" s="248"/>
      <c r="F326" s="278"/>
      <c r="G326" s="278"/>
      <c r="H326" s="278"/>
      <c r="I326" s="278"/>
      <c r="J326" s="279"/>
      <c r="K326" s="280"/>
      <c r="L326" s="280"/>
      <c r="M326" s="237"/>
    </row>
    <row r="327" spans="1:13" ht="18" customHeight="1" x14ac:dyDescent="0.35">
      <c r="A327" s="237"/>
      <c r="B327" s="237"/>
      <c r="C327" s="248"/>
      <c r="D327" s="248"/>
      <c r="E327" s="248"/>
      <c r="F327" s="278"/>
      <c r="G327" s="278"/>
      <c r="H327" s="278"/>
      <c r="I327" s="278"/>
      <c r="J327" s="279"/>
      <c r="K327" s="280"/>
      <c r="L327" s="280"/>
      <c r="M327" s="237"/>
    </row>
    <row r="328" spans="1:13" ht="18" customHeight="1" x14ac:dyDescent="0.35">
      <c r="A328" s="237"/>
      <c r="B328" s="237"/>
      <c r="C328" s="248"/>
      <c r="D328" s="248"/>
      <c r="E328" s="248"/>
      <c r="F328" s="278"/>
      <c r="G328" s="278"/>
      <c r="H328" s="278"/>
      <c r="I328" s="278"/>
      <c r="J328" s="279"/>
      <c r="K328" s="280"/>
      <c r="L328" s="280"/>
      <c r="M328" s="237"/>
    </row>
    <row r="329" spans="1:13" ht="18" customHeight="1" x14ac:dyDescent="0.35">
      <c r="A329" s="237"/>
      <c r="B329" s="237"/>
      <c r="C329" s="248"/>
      <c r="D329" s="248"/>
      <c r="E329" s="248"/>
      <c r="F329" s="278"/>
      <c r="G329" s="278"/>
      <c r="H329" s="278"/>
      <c r="I329" s="278"/>
      <c r="J329" s="279"/>
      <c r="K329" s="280"/>
      <c r="L329" s="280"/>
      <c r="M329" s="237"/>
    </row>
    <row r="330" spans="1:13" ht="18" customHeight="1" x14ac:dyDescent="0.35">
      <c r="A330" s="237"/>
      <c r="B330" s="237"/>
      <c r="C330" s="248"/>
      <c r="D330" s="248"/>
      <c r="E330" s="248"/>
      <c r="F330" s="278"/>
      <c r="G330" s="278"/>
      <c r="H330" s="278"/>
      <c r="I330" s="278"/>
      <c r="J330" s="279"/>
      <c r="K330" s="280"/>
      <c r="L330" s="280"/>
      <c r="M330" s="237"/>
    </row>
    <row r="331" spans="1:13" ht="18" customHeight="1" x14ac:dyDescent="0.35">
      <c r="A331" s="237"/>
      <c r="B331" s="237"/>
      <c r="C331" s="248"/>
      <c r="D331" s="248"/>
      <c r="E331" s="248"/>
      <c r="F331" s="278"/>
      <c r="G331" s="278"/>
      <c r="H331" s="278"/>
      <c r="I331" s="278"/>
      <c r="J331" s="279"/>
      <c r="K331" s="280"/>
      <c r="L331" s="280"/>
      <c r="M331" s="237"/>
    </row>
    <row r="332" spans="1:13" ht="18" customHeight="1" x14ac:dyDescent="0.35">
      <c r="A332" s="237"/>
      <c r="B332" s="237"/>
      <c r="C332" s="248"/>
      <c r="D332" s="248"/>
      <c r="E332" s="248"/>
      <c r="F332" s="278"/>
      <c r="G332" s="278"/>
      <c r="H332" s="278"/>
      <c r="I332" s="278"/>
      <c r="J332" s="279"/>
      <c r="K332" s="280"/>
      <c r="L332" s="280"/>
      <c r="M332" s="237"/>
    </row>
    <row r="333" spans="1:13" ht="18" customHeight="1" x14ac:dyDescent="0.35">
      <c r="A333" s="237"/>
      <c r="B333" s="237"/>
      <c r="C333" s="248"/>
      <c r="D333" s="248"/>
      <c r="E333" s="248"/>
      <c r="F333" s="278"/>
      <c r="G333" s="278"/>
      <c r="H333" s="278"/>
      <c r="I333" s="278"/>
      <c r="J333" s="279"/>
      <c r="K333" s="280"/>
      <c r="L333" s="280"/>
      <c r="M333" s="237"/>
    </row>
    <row r="334" spans="1:13" ht="18" customHeight="1" x14ac:dyDescent="0.35">
      <c r="A334" s="237"/>
      <c r="B334" s="237"/>
      <c r="C334" s="248"/>
      <c r="D334" s="248"/>
      <c r="E334" s="248"/>
      <c r="F334" s="278"/>
      <c r="G334" s="278"/>
      <c r="H334" s="278"/>
      <c r="I334" s="278"/>
      <c r="J334" s="279"/>
      <c r="K334" s="280"/>
      <c r="L334" s="280"/>
      <c r="M334" s="237"/>
    </row>
    <row r="335" spans="1:13" ht="18" customHeight="1" x14ac:dyDescent="0.35">
      <c r="A335" s="237"/>
      <c r="B335" s="237"/>
      <c r="C335" s="248"/>
      <c r="D335" s="248"/>
      <c r="E335" s="248"/>
      <c r="F335" s="278"/>
      <c r="G335" s="278"/>
      <c r="H335" s="278"/>
      <c r="I335" s="278"/>
      <c r="J335" s="279"/>
      <c r="K335" s="280"/>
      <c r="L335" s="280"/>
      <c r="M335" s="237"/>
    </row>
    <row r="336" spans="1:13" ht="18" customHeight="1" x14ac:dyDescent="0.35">
      <c r="A336" s="237"/>
      <c r="B336" s="237"/>
      <c r="C336" s="248"/>
      <c r="D336" s="248"/>
      <c r="E336" s="248"/>
      <c r="F336" s="278"/>
      <c r="G336" s="278"/>
      <c r="H336" s="278"/>
      <c r="I336" s="278"/>
      <c r="J336" s="279"/>
      <c r="K336" s="280"/>
      <c r="L336" s="280"/>
      <c r="M336" s="237"/>
    </row>
    <row r="337" spans="1:13" ht="18" customHeight="1" x14ac:dyDescent="0.35">
      <c r="A337" s="237"/>
      <c r="B337" s="237"/>
      <c r="C337" s="248"/>
      <c r="D337" s="248"/>
      <c r="E337" s="248"/>
      <c r="F337" s="278"/>
      <c r="G337" s="278"/>
      <c r="H337" s="278"/>
      <c r="I337" s="278"/>
      <c r="J337" s="279"/>
      <c r="K337" s="280"/>
      <c r="L337" s="280"/>
      <c r="M337" s="237"/>
    </row>
    <row r="338" spans="1:13" ht="18" customHeight="1" x14ac:dyDescent="0.35">
      <c r="A338" s="237"/>
      <c r="B338" s="237"/>
      <c r="C338" s="248"/>
      <c r="D338" s="248"/>
      <c r="E338" s="248"/>
      <c r="F338" s="278"/>
      <c r="G338" s="278"/>
      <c r="H338" s="278"/>
      <c r="I338" s="278"/>
      <c r="J338" s="279"/>
      <c r="K338" s="280"/>
      <c r="L338" s="280"/>
      <c r="M338" s="237"/>
    </row>
    <row r="339" spans="1:13" ht="18" customHeight="1" x14ac:dyDescent="0.35">
      <c r="A339" s="237"/>
      <c r="B339" s="237"/>
      <c r="C339" s="248"/>
      <c r="D339" s="248"/>
      <c r="E339" s="248"/>
      <c r="F339" s="278"/>
      <c r="G339" s="278"/>
      <c r="H339" s="278"/>
      <c r="I339" s="278"/>
      <c r="J339" s="279"/>
      <c r="K339" s="280"/>
      <c r="L339" s="280"/>
      <c r="M339" s="237"/>
    </row>
    <row r="340" spans="1:13" ht="18" customHeight="1" x14ac:dyDescent="0.35">
      <c r="A340" s="237"/>
      <c r="B340" s="237"/>
      <c r="C340" s="248"/>
      <c r="D340" s="248"/>
      <c r="E340" s="248"/>
      <c r="F340" s="278"/>
      <c r="G340" s="278"/>
      <c r="H340" s="278"/>
      <c r="I340" s="278"/>
      <c r="J340" s="279"/>
      <c r="K340" s="280"/>
      <c r="L340" s="280"/>
      <c r="M340" s="237"/>
    </row>
    <row r="341" spans="1:13" ht="18" customHeight="1" x14ac:dyDescent="0.35">
      <c r="A341" s="237"/>
      <c r="B341" s="237"/>
      <c r="C341" s="248"/>
      <c r="D341" s="248"/>
      <c r="E341" s="248"/>
      <c r="F341" s="278"/>
      <c r="G341" s="278"/>
      <c r="H341" s="278"/>
      <c r="I341" s="278"/>
      <c r="J341" s="279"/>
      <c r="K341" s="280"/>
      <c r="L341" s="280"/>
      <c r="M341" s="237"/>
    </row>
    <row r="342" spans="1:13" ht="18" customHeight="1" x14ac:dyDescent="0.35">
      <c r="A342" s="237"/>
      <c r="B342" s="237"/>
      <c r="C342" s="248"/>
      <c r="D342" s="248"/>
      <c r="E342" s="248"/>
      <c r="F342" s="278"/>
      <c r="G342" s="278"/>
      <c r="H342" s="278"/>
      <c r="I342" s="278"/>
      <c r="J342" s="279"/>
      <c r="K342" s="280"/>
      <c r="L342" s="280"/>
      <c r="M342" s="237"/>
    </row>
    <row r="343" spans="1:13" ht="18" customHeight="1" x14ac:dyDescent="0.35">
      <c r="A343" s="237"/>
      <c r="B343" s="237"/>
      <c r="C343" s="248"/>
      <c r="D343" s="248"/>
      <c r="E343" s="248"/>
      <c r="F343" s="278"/>
      <c r="G343" s="278"/>
      <c r="H343" s="278"/>
      <c r="I343" s="278"/>
      <c r="J343" s="279"/>
      <c r="K343" s="280"/>
      <c r="L343" s="280"/>
      <c r="M343" s="237"/>
    </row>
    <row r="344" spans="1:13" ht="18" customHeight="1" x14ac:dyDescent="0.35">
      <c r="A344" s="237"/>
      <c r="B344" s="237"/>
      <c r="C344" s="248"/>
      <c r="D344" s="248"/>
      <c r="E344" s="248"/>
      <c r="F344" s="278"/>
      <c r="G344" s="278"/>
      <c r="H344" s="278"/>
      <c r="I344" s="278"/>
      <c r="J344" s="279"/>
      <c r="K344" s="280"/>
      <c r="L344" s="280"/>
      <c r="M344" s="237"/>
    </row>
    <row r="345" spans="1:13" ht="18" customHeight="1" x14ac:dyDescent="0.35">
      <c r="A345" s="237"/>
      <c r="B345" s="237"/>
      <c r="C345" s="248"/>
      <c r="D345" s="248"/>
      <c r="E345" s="248"/>
      <c r="F345" s="278"/>
      <c r="G345" s="278"/>
      <c r="H345" s="278"/>
      <c r="I345" s="278"/>
      <c r="J345" s="279"/>
      <c r="K345" s="280"/>
      <c r="L345" s="280"/>
      <c r="M345" s="237"/>
    </row>
    <row r="346" spans="1:13" ht="18" customHeight="1" x14ac:dyDescent="0.35">
      <c r="A346" s="237"/>
      <c r="B346" s="237"/>
      <c r="C346" s="248"/>
      <c r="D346" s="248"/>
      <c r="E346" s="248"/>
      <c r="F346" s="278"/>
      <c r="G346" s="278"/>
      <c r="H346" s="278"/>
      <c r="I346" s="278"/>
      <c r="J346" s="279"/>
      <c r="K346" s="280"/>
      <c r="L346" s="280"/>
      <c r="M346" s="237"/>
    </row>
    <row r="347" spans="1:13" ht="18" customHeight="1" x14ac:dyDescent="0.35">
      <c r="A347" s="237"/>
      <c r="B347" s="237"/>
      <c r="C347" s="248"/>
      <c r="D347" s="248"/>
      <c r="E347" s="248"/>
      <c r="F347" s="278"/>
      <c r="G347" s="278"/>
      <c r="H347" s="278"/>
      <c r="I347" s="278"/>
      <c r="J347" s="279"/>
      <c r="K347" s="280"/>
      <c r="L347" s="280"/>
      <c r="M347" s="237"/>
    </row>
    <row r="348" spans="1:13" ht="18" customHeight="1" x14ac:dyDescent="0.35">
      <c r="A348" s="237"/>
      <c r="B348" s="237"/>
      <c r="C348" s="248"/>
      <c r="D348" s="248"/>
      <c r="E348" s="248"/>
      <c r="F348" s="278"/>
      <c r="G348" s="278"/>
      <c r="H348" s="278"/>
      <c r="I348" s="278"/>
      <c r="J348" s="279"/>
      <c r="K348" s="280"/>
      <c r="L348" s="280"/>
      <c r="M348" s="237"/>
    </row>
    <row r="349" spans="1:13" ht="18" customHeight="1" x14ac:dyDescent="0.35">
      <c r="A349" s="237"/>
      <c r="B349" s="237"/>
      <c r="C349" s="248"/>
      <c r="D349" s="248"/>
      <c r="E349" s="248"/>
      <c r="F349" s="278"/>
      <c r="G349" s="278"/>
      <c r="H349" s="278"/>
      <c r="I349" s="278"/>
      <c r="J349" s="279"/>
      <c r="K349" s="280"/>
      <c r="L349" s="280"/>
      <c r="M349" s="237"/>
    </row>
    <row r="350" spans="1:13" ht="18" customHeight="1" x14ac:dyDescent="0.35">
      <c r="A350" s="237"/>
      <c r="B350" s="237"/>
      <c r="C350" s="248"/>
      <c r="D350" s="248"/>
      <c r="E350" s="248"/>
      <c r="F350" s="278"/>
      <c r="G350" s="278"/>
      <c r="H350" s="278"/>
      <c r="I350" s="278"/>
      <c r="J350" s="279"/>
      <c r="K350" s="280"/>
      <c r="L350" s="280"/>
      <c r="M350" s="237"/>
    </row>
    <row r="351" spans="1:13" ht="18" customHeight="1" x14ac:dyDescent="0.35">
      <c r="A351" s="237"/>
      <c r="B351" s="237"/>
      <c r="C351" s="248"/>
      <c r="D351" s="248"/>
      <c r="E351" s="248"/>
      <c r="F351" s="278"/>
      <c r="G351" s="278"/>
      <c r="H351" s="278"/>
      <c r="I351" s="278"/>
      <c r="J351" s="279"/>
      <c r="K351" s="280"/>
      <c r="L351" s="280"/>
      <c r="M351" s="237"/>
    </row>
    <row r="352" spans="1:13" ht="18" customHeight="1" x14ac:dyDescent="0.35">
      <c r="A352" s="237"/>
      <c r="B352" s="237"/>
      <c r="C352" s="248"/>
      <c r="D352" s="248"/>
      <c r="E352" s="248"/>
      <c r="F352" s="278"/>
      <c r="G352" s="278"/>
      <c r="H352" s="278"/>
      <c r="I352" s="278"/>
      <c r="J352" s="279"/>
      <c r="K352" s="280"/>
      <c r="L352" s="280"/>
      <c r="M352" s="237"/>
    </row>
    <row r="353" spans="1:13" ht="18" customHeight="1" x14ac:dyDescent="0.35">
      <c r="A353" s="237"/>
      <c r="B353" s="237"/>
      <c r="C353" s="248"/>
      <c r="D353" s="248"/>
      <c r="E353" s="248"/>
      <c r="F353" s="278"/>
      <c r="G353" s="278"/>
      <c r="H353" s="278"/>
      <c r="I353" s="278"/>
      <c r="J353" s="279"/>
      <c r="K353" s="280"/>
      <c r="L353" s="280"/>
      <c r="M353" s="237"/>
    </row>
    <row r="354" spans="1:13" ht="18" customHeight="1" x14ac:dyDescent="0.35">
      <c r="A354" s="237"/>
      <c r="B354" s="237"/>
      <c r="C354" s="248"/>
      <c r="D354" s="248"/>
      <c r="E354" s="248"/>
      <c r="F354" s="278"/>
      <c r="G354" s="278"/>
      <c r="H354" s="278"/>
      <c r="I354" s="278"/>
      <c r="J354" s="279"/>
      <c r="K354" s="280"/>
      <c r="L354" s="280"/>
      <c r="M354" s="237"/>
    </row>
    <row r="355" spans="1:13" ht="18" customHeight="1" x14ac:dyDescent="0.35">
      <c r="A355" s="237"/>
      <c r="B355" s="237"/>
      <c r="C355" s="248"/>
      <c r="D355" s="248"/>
      <c r="E355" s="248"/>
      <c r="F355" s="278"/>
      <c r="G355" s="278"/>
      <c r="H355" s="278"/>
      <c r="I355" s="278"/>
      <c r="J355" s="279"/>
      <c r="K355" s="280"/>
      <c r="L355" s="280"/>
      <c r="M355" s="237"/>
    </row>
    <row r="356" spans="1:13" ht="18" customHeight="1" x14ac:dyDescent="0.35">
      <c r="A356" s="237"/>
      <c r="B356" s="237"/>
      <c r="C356" s="248"/>
      <c r="D356" s="248"/>
      <c r="E356" s="248"/>
      <c r="F356" s="278"/>
      <c r="G356" s="278"/>
      <c r="H356" s="278"/>
      <c r="I356" s="278"/>
      <c r="J356" s="279"/>
      <c r="K356" s="280"/>
      <c r="L356" s="280"/>
      <c r="M356" s="237"/>
    </row>
    <row r="357" spans="1:13" ht="18" customHeight="1" x14ac:dyDescent="0.35">
      <c r="A357" s="237"/>
      <c r="B357" s="237"/>
      <c r="C357" s="248"/>
      <c r="D357" s="248"/>
      <c r="E357" s="248"/>
      <c r="F357" s="278"/>
      <c r="G357" s="278"/>
      <c r="H357" s="278"/>
      <c r="I357" s="278"/>
      <c r="J357" s="279"/>
      <c r="K357" s="280"/>
      <c r="L357" s="280"/>
      <c r="M357" s="237"/>
    </row>
    <row r="358" spans="1:13" ht="18" customHeight="1" x14ac:dyDescent="0.35">
      <c r="A358" s="237"/>
      <c r="B358" s="237"/>
      <c r="C358" s="248"/>
      <c r="D358" s="248"/>
      <c r="E358" s="248"/>
      <c r="F358" s="278"/>
      <c r="G358" s="278"/>
      <c r="H358" s="278"/>
      <c r="I358" s="278"/>
      <c r="J358" s="279"/>
      <c r="K358" s="280"/>
      <c r="L358" s="280"/>
      <c r="M358" s="237"/>
    </row>
    <row r="359" spans="1:13" ht="18" customHeight="1" x14ac:dyDescent="0.35">
      <c r="A359" s="237"/>
      <c r="B359" s="237"/>
      <c r="C359" s="248"/>
      <c r="D359" s="248"/>
      <c r="E359" s="248"/>
      <c r="F359" s="278"/>
      <c r="G359" s="278"/>
      <c r="H359" s="278"/>
      <c r="I359" s="278"/>
      <c r="J359" s="279"/>
      <c r="K359" s="280"/>
      <c r="L359" s="280"/>
      <c r="M359" s="237"/>
    </row>
    <row r="360" spans="1:13" ht="18" customHeight="1" x14ac:dyDescent="0.35">
      <c r="A360" s="237"/>
      <c r="B360" s="237"/>
      <c r="C360" s="248"/>
      <c r="D360" s="248"/>
      <c r="E360" s="248"/>
      <c r="F360" s="278"/>
      <c r="G360" s="278"/>
      <c r="H360" s="278"/>
      <c r="I360" s="278"/>
      <c r="J360" s="279"/>
      <c r="K360" s="280"/>
      <c r="L360" s="280"/>
      <c r="M360" s="237"/>
    </row>
    <row r="361" spans="1:13" ht="18" customHeight="1" x14ac:dyDescent="0.35">
      <c r="A361" s="237"/>
      <c r="B361" s="237"/>
      <c r="C361" s="248"/>
      <c r="D361" s="248"/>
      <c r="E361" s="248"/>
      <c r="F361" s="278"/>
      <c r="G361" s="278"/>
      <c r="H361" s="278"/>
      <c r="I361" s="278"/>
      <c r="J361" s="279"/>
      <c r="K361" s="280"/>
      <c r="L361" s="280"/>
      <c r="M361" s="237"/>
    </row>
    <row r="362" spans="1:13" ht="18" customHeight="1" x14ac:dyDescent="0.35">
      <c r="A362" s="237"/>
      <c r="B362" s="237"/>
      <c r="C362" s="248"/>
      <c r="D362" s="248"/>
      <c r="E362" s="248"/>
      <c r="F362" s="278"/>
      <c r="G362" s="278"/>
      <c r="H362" s="278"/>
      <c r="I362" s="278"/>
      <c r="J362" s="279"/>
      <c r="K362" s="280"/>
      <c r="L362" s="280"/>
      <c r="M362" s="237"/>
    </row>
    <row r="363" spans="1:13" ht="18" customHeight="1" x14ac:dyDescent="0.35">
      <c r="A363" s="237"/>
      <c r="B363" s="237"/>
      <c r="C363" s="248"/>
      <c r="D363" s="248"/>
      <c r="E363" s="248"/>
      <c r="F363" s="278"/>
      <c r="G363" s="278"/>
      <c r="H363" s="278"/>
      <c r="I363" s="278"/>
      <c r="J363" s="279"/>
      <c r="K363" s="280"/>
      <c r="L363" s="280"/>
      <c r="M363" s="237"/>
    </row>
    <row r="364" spans="1:13" ht="18" customHeight="1" x14ac:dyDescent="0.35">
      <c r="A364" s="237"/>
      <c r="B364" s="237"/>
      <c r="C364" s="248"/>
      <c r="D364" s="248"/>
      <c r="E364" s="248"/>
      <c r="F364" s="278"/>
      <c r="G364" s="278"/>
      <c r="H364" s="278"/>
      <c r="I364" s="278"/>
      <c r="J364" s="279"/>
      <c r="K364" s="280"/>
      <c r="L364" s="280"/>
      <c r="M364" s="237"/>
    </row>
    <row r="365" spans="1:13" ht="18" customHeight="1" x14ac:dyDescent="0.35">
      <c r="A365" s="237"/>
      <c r="B365" s="237"/>
      <c r="C365" s="248"/>
      <c r="D365" s="248"/>
      <c r="E365" s="248"/>
      <c r="F365" s="278"/>
      <c r="G365" s="278"/>
      <c r="H365" s="278"/>
      <c r="I365" s="278"/>
      <c r="J365" s="279"/>
      <c r="K365" s="280"/>
      <c r="L365" s="280"/>
      <c r="M365" s="237"/>
    </row>
    <row r="366" spans="1:13" ht="18" customHeight="1" x14ac:dyDescent="0.35">
      <c r="A366" s="237"/>
      <c r="B366" s="237"/>
      <c r="C366" s="248"/>
      <c r="D366" s="248"/>
      <c r="E366" s="248"/>
      <c r="F366" s="278"/>
      <c r="G366" s="278"/>
      <c r="H366" s="278"/>
      <c r="I366" s="278"/>
      <c r="J366" s="279"/>
      <c r="K366" s="280"/>
      <c r="L366" s="280"/>
      <c r="M366" s="237"/>
    </row>
    <row r="367" spans="1:13" ht="18" customHeight="1" x14ac:dyDescent="0.35">
      <c r="A367" s="237"/>
      <c r="B367" s="237"/>
      <c r="C367" s="248"/>
      <c r="D367" s="248"/>
      <c r="E367" s="248"/>
      <c r="F367" s="278"/>
      <c r="G367" s="278"/>
      <c r="H367" s="278"/>
      <c r="I367" s="278"/>
      <c r="J367" s="279"/>
      <c r="K367" s="280"/>
      <c r="L367" s="280"/>
      <c r="M367" s="237"/>
    </row>
    <row r="368" spans="1:13" ht="18" customHeight="1" x14ac:dyDescent="0.35">
      <c r="A368" s="237"/>
      <c r="B368" s="237"/>
      <c r="C368" s="248"/>
      <c r="D368" s="248"/>
      <c r="E368" s="248"/>
      <c r="F368" s="278"/>
      <c r="G368" s="278"/>
      <c r="H368" s="278"/>
      <c r="I368" s="278"/>
      <c r="J368" s="279"/>
      <c r="K368" s="280"/>
      <c r="L368" s="280"/>
      <c r="M368" s="237"/>
    </row>
    <row r="369" spans="1:13" ht="18" customHeight="1" x14ac:dyDescent="0.35">
      <c r="A369" s="237"/>
      <c r="B369" s="237"/>
      <c r="C369" s="248"/>
      <c r="D369" s="248"/>
      <c r="E369" s="248"/>
      <c r="F369" s="278"/>
      <c r="G369" s="278"/>
      <c r="H369" s="278"/>
      <c r="I369" s="278"/>
      <c r="J369" s="279"/>
      <c r="K369" s="280"/>
      <c r="L369" s="280"/>
      <c r="M369" s="237"/>
    </row>
    <row r="370" spans="1:13" ht="18" customHeight="1" x14ac:dyDescent="0.35">
      <c r="A370" s="237"/>
      <c r="B370" s="237"/>
      <c r="C370" s="248"/>
      <c r="D370" s="248"/>
      <c r="E370" s="248"/>
      <c r="F370" s="278"/>
      <c r="G370" s="278"/>
      <c r="H370" s="278"/>
      <c r="I370" s="278"/>
      <c r="J370" s="279"/>
      <c r="K370" s="280"/>
      <c r="L370" s="280"/>
      <c r="M370" s="237"/>
    </row>
    <row r="371" spans="1:13" ht="18" customHeight="1" x14ac:dyDescent="0.35">
      <c r="A371" s="237"/>
      <c r="B371" s="237"/>
      <c r="C371" s="248"/>
      <c r="D371" s="248"/>
      <c r="E371" s="248"/>
      <c r="F371" s="278"/>
      <c r="G371" s="278"/>
      <c r="H371" s="278"/>
      <c r="I371" s="278"/>
      <c r="J371" s="279"/>
      <c r="K371" s="280"/>
      <c r="L371" s="280"/>
      <c r="M371" s="237"/>
    </row>
    <row r="372" spans="1:13" ht="18" customHeight="1" x14ac:dyDescent="0.35">
      <c r="A372" s="237"/>
      <c r="B372" s="237"/>
      <c r="C372" s="248"/>
      <c r="D372" s="248"/>
      <c r="E372" s="248"/>
      <c r="F372" s="278"/>
      <c r="G372" s="278"/>
      <c r="H372" s="278"/>
      <c r="I372" s="278"/>
      <c r="J372" s="279"/>
      <c r="K372" s="280"/>
      <c r="L372" s="280"/>
      <c r="M372" s="237"/>
    </row>
    <row r="373" spans="1:13" ht="18" customHeight="1" x14ac:dyDescent="0.35">
      <c r="A373" s="237"/>
      <c r="B373" s="237"/>
      <c r="C373" s="248"/>
      <c r="D373" s="248"/>
      <c r="E373" s="248"/>
      <c r="F373" s="278"/>
      <c r="G373" s="278"/>
      <c r="H373" s="278"/>
      <c r="I373" s="278"/>
      <c r="J373" s="279"/>
      <c r="K373" s="280"/>
      <c r="L373" s="280"/>
      <c r="M373" s="237"/>
    </row>
    <row r="374" spans="1:13" x14ac:dyDescent="0.35">
      <c r="A374" s="237"/>
      <c r="B374" s="237"/>
      <c r="C374" s="248"/>
      <c r="D374" s="248"/>
      <c r="E374" s="248"/>
      <c r="F374" s="278"/>
      <c r="G374" s="278"/>
      <c r="H374" s="278"/>
      <c r="I374" s="278"/>
      <c r="J374" s="279"/>
      <c r="K374" s="280"/>
      <c r="L374" s="280"/>
      <c r="M374" s="237"/>
    </row>
    <row r="375" spans="1:13" x14ac:dyDescent="0.35">
      <c r="A375" s="237"/>
      <c r="B375" s="237"/>
      <c r="C375" s="248"/>
      <c r="D375" s="248"/>
      <c r="E375" s="248"/>
      <c r="F375" s="278"/>
      <c r="G375" s="278"/>
      <c r="H375" s="278"/>
      <c r="I375" s="278"/>
      <c r="J375" s="279"/>
      <c r="K375" s="280"/>
      <c r="L375" s="280"/>
      <c r="M375" s="237"/>
    </row>
    <row r="376" spans="1:13" x14ac:dyDescent="0.35">
      <c r="A376" s="237"/>
      <c r="B376" s="237"/>
      <c r="C376" s="248"/>
      <c r="D376" s="248"/>
      <c r="E376" s="248"/>
      <c r="F376" s="278"/>
      <c r="G376" s="278"/>
      <c r="H376" s="278"/>
      <c r="I376" s="278"/>
      <c r="J376" s="279"/>
      <c r="K376" s="280"/>
      <c r="L376" s="280"/>
      <c r="M376" s="237"/>
    </row>
    <row r="377" spans="1:13" x14ac:dyDescent="0.35">
      <c r="A377" s="237"/>
      <c r="B377" s="237"/>
      <c r="C377" s="248"/>
      <c r="D377" s="248"/>
      <c r="E377" s="248"/>
      <c r="F377" s="278"/>
      <c r="G377" s="278"/>
      <c r="H377" s="278"/>
      <c r="I377" s="278"/>
      <c r="J377" s="279"/>
      <c r="K377" s="280"/>
      <c r="L377" s="280"/>
      <c r="M377" s="237"/>
    </row>
    <row r="378" spans="1:13" x14ac:dyDescent="0.35">
      <c r="A378" s="237"/>
      <c r="B378" s="237"/>
      <c r="C378" s="248"/>
      <c r="D378" s="248"/>
      <c r="E378" s="248"/>
      <c r="F378" s="278"/>
      <c r="G378" s="278"/>
      <c r="H378" s="278"/>
      <c r="I378" s="278"/>
      <c r="J378" s="279"/>
      <c r="K378" s="280"/>
      <c r="L378" s="280"/>
      <c r="M378" s="237"/>
    </row>
    <row r="379" spans="1:13" x14ac:dyDescent="0.35">
      <c r="A379" s="237"/>
      <c r="B379" s="237"/>
      <c r="C379" s="248"/>
      <c r="D379" s="248"/>
      <c r="E379" s="248"/>
      <c r="F379" s="278"/>
      <c r="G379" s="278"/>
      <c r="H379" s="278"/>
      <c r="I379" s="278"/>
      <c r="J379" s="279"/>
      <c r="K379" s="280"/>
      <c r="L379" s="280"/>
      <c r="M379" s="237"/>
    </row>
    <row r="380" spans="1:13" x14ac:dyDescent="0.35">
      <c r="A380" s="237"/>
      <c r="B380" s="237"/>
      <c r="C380" s="248"/>
      <c r="D380" s="248"/>
      <c r="E380" s="248"/>
      <c r="F380" s="278"/>
      <c r="G380" s="278"/>
      <c r="H380" s="278"/>
      <c r="I380" s="278"/>
      <c r="J380" s="279"/>
      <c r="K380" s="280"/>
      <c r="L380" s="280"/>
      <c r="M380" s="237"/>
    </row>
    <row r="381" spans="1:13" x14ac:dyDescent="0.35">
      <c r="A381" s="237"/>
      <c r="B381" s="237"/>
      <c r="C381" s="248"/>
      <c r="D381" s="248"/>
      <c r="E381" s="248"/>
      <c r="F381" s="278"/>
      <c r="G381" s="278"/>
      <c r="H381" s="278"/>
      <c r="I381" s="278"/>
      <c r="J381" s="279"/>
      <c r="K381" s="280"/>
      <c r="L381" s="280"/>
      <c r="M381" s="237"/>
    </row>
    <row r="382" spans="1:13" x14ac:dyDescent="0.35">
      <c r="A382" s="237"/>
      <c r="B382" s="237"/>
      <c r="C382" s="248"/>
      <c r="D382" s="248"/>
      <c r="E382" s="248"/>
      <c r="F382" s="278"/>
      <c r="G382" s="278"/>
      <c r="H382" s="278"/>
      <c r="I382" s="278"/>
      <c r="J382" s="279"/>
      <c r="K382" s="280"/>
      <c r="L382" s="280"/>
      <c r="M382" s="237"/>
    </row>
    <row r="383" spans="1:13" x14ac:dyDescent="0.35">
      <c r="A383" s="237"/>
      <c r="B383" s="237"/>
      <c r="C383" s="248"/>
      <c r="D383" s="248"/>
      <c r="E383" s="248"/>
      <c r="F383" s="278"/>
      <c r="G383" s="278"/>
      <c r="H383" s="278"/>
      <c r="I383" s="278"/>
      <c r="J383" s="279"/>
      <c r="K383" s="280"/>
      <c r="L383" s="280"/>
      <c r="M383" s="237"/>
    </row>
    <row r="384" spans="1:13" x14ac:dyDescent="0.35">
      <c r="A384" s="237"/>
      <c r="B384" s="237"/>
      <c r="C384" s="248"/>
      <c r="D384" s="248"/>
      <c r="E384" s="248"/>
      <c r="F384" s="278"/>
      <c r="G384" s="278"/>
      <c r="H384" s="278"/>
      <c r="I384" s="278"/>
      <c r="J384" s="279"/>
      <c r="K384" s="280"/>
      <c r="L384" s="280"/>
      <c r="M384" s="237"/>
    </row>
    <row r="385" spans="1:13" x14ac:dyDescent="0.35">
      <c r="A385" s="237"/>
      <c r="B385" s="237"/>
      <c r="C385" s="248"/>
      <c r="D385" s="248"/>
      <c r="E385" s="248"/>
      <c r="F385" s="278"/>
      <c r="G385" s="278"/>
      <c r="H385" s="278"/>
      <c r="I385" s="278"/>
      <c r="J385" s="279"/>
      <c r="K385" s="280"/>
      <c r="L385" s="280"/>
      <c r="M385" s="237"/>
    </row>
    <row r="386" spans="1:13" x14ac:dyDescent="0.35">
      <c r="A386" s="237"/>
      <c r="B386" s="237"/>
      <c r="C386" s="248"/>
      <c r="D386" s="248"/>
      <c r="E386" s="248"/>
      <c r="F386" s="278"/>
      <c r="G386" s="278"/>
      <c r="H386" s="278"/>
      <c r="I386" s="278"/>
      <c r="J386" s="279"/>
      <c r="K386" s="280"/>
      <c r="L386" s="280"/>
      <c r="M386" s="237"/>
    </row>
    <row r="387" spans="1:13" x14ac:dyDescent="0.35">
      <c r="A387" s="237"/>
      <c r="B387" s="237"/>
      <c r="C387" s="248"/>
      <c r="D387" s="248"/>
      <c r="E387" s="248"/>
      <c r="F387" s="278"/>
      <c r="G387" s="278"/>
      <c r="H387" s="278"/>
      <c r="I387" s="278"/>
      <c r="J387" s="279"/>
      <c r="K387" s="280"/>
      <c r="L387" s="280"/>
      <c r="M387" s="237"/>
    </row>
    <row r="388" spans="1:13" x14ac:dyDescent="0.35">
      <c r="A388" s="237"/>
      <c r="B388" s="237"/>
      <c r="C388" s="248"/>
      <c r="D388" s="248"/>
      <c r="E388" s="248"/>
      <c r="F388" s="278"/>
      <c r="G388" s="278"/>
      <c r="H388" s="278"/>
      <c r="I388" s="278"/>
      <c r="J388" s="279"/>
      <c r="K388" s="280"/>
      <c r="L388" s="280"/>
      <c r="M388" s="237"/>
    </row>
    <row r="389" spans="1:13" x14ac:dyDescent="0.35">
      <c r="A389" s="237"/>
      <c r="B389" s="237"/>
      <c r="C389" s="248"/>
      <c r="D389" s="248"/>
      <c r="E389" s="248"/>
      <c r="F389" s="278"/>
      <c r="G389" s="278"/>
      <c r="H389" s="278"/>
      <c r="I389" s="278"/>
      <c r="J389" s="279"/>
      <c r="K389" s="280"/>
      <c r="L389" s="280"/>
      <c r="M389" s="237"/>
    </row>
    <row r="390" spans="1:13" x14ac:dyDescent="0.35">
      <c r="A390" s="237"/>
      <c r="B390" s="237"/>
      <c r="C390" s="248"/>
      <c r="D390" s="248"/>
      <c r="E390" s="248"/>
      <c r="F390" s="278"/>
      <c r="G390" s="278"/>
      <c r="H390" s="278"/>
      <c r="I390" s="278"/>
      <c r="J390" s="279"/>
      <c r="K390" s="280"/>
      <c r="L390" s="280"/>
      <c r="M390" s="237"/>
    </row>
    <row r="391" spans="1:13" x14ac:dyDescent="0.35">
      <c r="A391" s="237"/>
      <c r="B391" s="237"/>
      <c r="C391" s="248"/>
      <c r="D391" s="248"/>
      <c r="E391" s="248"/>
      <c r="F391" s="278"/>
      <c r="G391" s="278"/>
      <c r="H391" s="278"/>
      <c r="I391" s="278"/>
      <c r="J391" s="279"/>
      <c r="K391" s="280"/>
      <c r="L391" s="280"/>
      <c r="M391" s="237"/>
    </row>
    <row r="392" spans="1:13" x14ac:dyDescent="0.35">
      <c r="A392" s="237"/>
      <c r="B392" s="237"/>
      <c r="C392" s="248"/>
      <c r="D392" s="248"/>
      <c r="E392" s="248"/>
      <c r="F392" s="278"/>
      <c r="G392" s="278"/>
      <c r="H392" s="278"/>
      <c r="I392" s="278"/>
      <c r="J392" s="279"/>
      <c r="K392" s="280"/>
      <c r="L392" s="280"/>
      <c r="M392" s="237"/>
    </row>
    <row r="393" spans="1:13" x14ac:dyDescent="0.35">
      <c r="A393" s="237"/>
      <c r="B393" s="237"/>
      <c r="C393" s="248"/>
      <c r="D393" s="248"/>
      <c r="E393" s="248"/>
      <c r="F393" s="278"/>
      <c r="G393" s="278"/>
      <c r="H393" s="278"/>
      <c r="I393" s="278"/>
      <c r="J393" s="279"/>
      <c r="K393" s="280"/>
      <c r="L393" s="280"/>
      <c r="M393" s="237"/>
    </row>
    <row r="394" spans="1:13" x14ac:dyDescent="0.35">
      <c r="A394" s="237"/>
      <c r="B394" s="237"/>
      <c r="C394" s="248"/>
      <c r="D394" s="248"/>
      <c r="E394" s="248"/>
      <c r="F394" s="278"/>
      <c r="G394" s="278"/>
      <c r="H394" s="278"/>
      <c r="I394" s="278"/>
      <c r="J394" s="279"/>
      <c r="K394" s="280"/>
      <c r="L394" s="280"/>
      <c r="M394" s="237"/>
    </row>
    <row r="395" spans="1:13" x14ac:dyDescent="0.35">
      <c r="A395" s="237"/>
      <c r="B395" s="237"/>
      <c r="C395" s="248"/>
      <c r="D395" s="248"/>
      <c r="E395" s="248"/>
      <c r="F395" s="278"/>
      <c r="G395" s="278"/>
      <c r="H395" s="278"/>
      <c r="I395" s="278"/>
      <c r="J395" s="279"/>
      <c r="K395" s="280"/>
      <c r="L395" s="280"/>
      <c r="M395" s="237"/>
    </row>
    <row r="396" spans="1:13" x14ac:dyDescent="0.35">
      <c r="A396" s="237"/>
      <c r="B396" s="237"/>
      <c r="C396" s="248"/>
      <c r="D396" s="248"/>
      <c r="E396" s="248"/>
      <c r="F396" s="278"/>
      <c r="G396" s="278"/>
      <c r="H396" s="278"/>
      <c r="I396" s="278"/>
      <c r="J396" s="279"/>
      <c r="K396" s="280"/>
      <c r="L396" s="280"/>
      <c r="M396" s="237"/>
    </row>
    <row r="397" spans="1:13" x14ac:dyDescent="0.35">
      <c r="A397" s="237"/>
      <c r="B397" s="237"/>
      <c r="C397" s="248"/>
      <c r="D397" s="248"/>
      <c r="E397" s="248"/>
      <c r="F397" s="278"/>
      <c r="G397" s="278"/>
      <c r="H397" s="278"/>
      <c r="I397" s="278"/>
      <c r="J397" s="279"/>
      <c r="K397" s="280"/>
      <c r="L397" s="280"/>
      <c r="M397" s="237"/>
    </row>
    <row r="398" spans="1:13" x14ac:dyDescent="0.35">
      <c r="A398" s="237"/>
      <c r="B398" s="237"/>
      <c r="C398" s="248"/>
      <c r="D398" s="248"/>
      <c r="E398" s="248"/>
      <c r="F398" s="278"/>
      <c r="G398" s="278"/>
      <c r="H398" s="278"/>
      <c r="I398" s="278"/>
      <c r="J398" s="279"/>
      <c r="K398" s="280"/>
      <c r="L398" s="280"/>
      <c r="M398" s="237"/>
    </row>
    <row r="399" spans="1:13" x14ac:dyDescent="0.35">
      <c r="A399" s="237"/>
      <c r="B399" s="237"/>
      <c r="C399" s="248"/>
      <c r="D399" s="248"/>
      <c r="E399" s="248"/>
      <c r="F399" s="278"/>
      <c r="G399" s="278"/>
      <c r="H399" s="278"/>
      <c r="I399" s="278"/>
      <c r="J399" s="279"/>
      <c r="K399" s="280"/>
      <c r="L399" s="280"/>
      <c r="M399" s="237"/>
    </row>
    <row r="400" spans="1:13" x14ac:dyDescent="0.35">
      <c r="A400" s="237"/>
      <c r="B400" s="237"/>
      <c r="C400" s="248"/>
      <c r="D400" s="248"/>
      <c r="E400" s="248"/>
      <c r="F400" s="278"/>
      <c r="G400" s="278"/>
      <c r="H400" s="278"/>
      <c r="I400" s="278"/>
      <c r="J400" s="279"/>
      <c r="K400" s="280"/>
      <c r="L400" s="280"/>
      <c r="M400" s="237"/>
    </row>
    <row r="401" spans="1:13" x14ac:dyDescent="0.35">
      <c r="A401" s="237"/>
      <c r="B401" s="237"/>
      <c r="C401" s="248"/>
      <c r="D401" s="248"/>
      <c r="E401" s="248"/>
      <c r="F401" s="278"/>
      <c r="G401" s="278"/>
      <c r="H401" s="278"/>
      <c r="I401" s="278"/>
      <c r="J401" s="279"/>
      <c r="K401" s="280"/>
      <c r="L401" s="280"/>
      <c r="M401" s="237"/>
    </row>
    <row r="402" spans="1:13" x14ac:dyDescent="0.35">
      <c r="A402" s="237"/>
      <c r="B402" s="237"/>
      <c r="C402" s="248"/>
      <c r="D402" s="248"/>
      <c r="E402" s="248"/>
      <c r="F402" s="278"/>
      <c r="G402" s="278"/>
      <c r="H402" s="278"/>
      <c r="I402" s="278"/>
      <c r="J402" s="279"/>
      <c r="K402" s="280"/>
      <c r="L402" s="280"/>
      <c r="M402" s="237"/>
    </row>
    <row r="403" spans="1:13" x14ac:dyDescent="0.35">
      <c r="A403" s="237"/>
      <c r="B403" s="237"/>
      <c r="C403" s="248"/>
      <c r="D403" s="248"/>
      <c r="E403" s="248"/>
      <c r="F403" s="278"/>
      <c r="G403" s="278"/>
      <c r="H403" s="278"/>
      <c r="I403" s="278"/>
      <c r="J403" s="279"/>
      <c r="K403" s="280"/>
      <c r="L403" s="280"/>
      <c r="M403" s="237"/>
    </row>
    <row r="404" spans="1:13" x14ac:dyDescent="0.35">
      <c r="A404" s="237"/>
      <c r="B404" s="237"/>
      <c r="C404" s="248"/>
      <c r="D404" s="248"/>
      <c r="E404" s="248"/>
      <c r="F404" s="278"/>
      <c r="G404" s="278"/>
      <c r="H404" s="278"/>
      <c r="I404" s="278"/>
      <c r="J404" s="279"/>
      <c r="K404" s="280"/>
      <c r="L404" s="280"/>
      <c r="M404" s="237"/>
    </row>
    <row r="405" spans="1:13" x14ac:dyDescent="0.35">
      <c r="A405" s="237"/>
      <c r="B405" s="237"/>
      <c r="C405" s="248"/>
      <c r="D405" s="248"/>
      <c r="E405" s="248"/>
      <c r="F405" s="278"/>
      <c r="G405" s="278"/>
      <c r="H405" s="278"/>
      <c r="I405" s="278"/>
      <c r="J405" s="279"/>
      <c r="K405" s="280"/>
      <c r="L405" s="280"/>
      <c r="M405" s="237"/>
    </row>
    <row r="406" spans="1:13" x14ac:dyDescent="0.35">
      <c r="A406" s="237"/>
      <c r="B406" s="237"/>
      <c r="C406" s="248"/>
      <c r="D406" s="248"/>
      <c r="E406" s="248"/>
      <c r="F406" s="278"/>
      <c r="G406" s="278"/>
      <c r="H406" s="278"/>
      <c r="I406" s="278"/>
      <c r="J406" s="279"/>
      <c r="K406" s="280"/>
      <c r="L406" s="280"/>
      <c r="M406" s="237"/>
    </row>
    <row r="407" spans="1:13" x14ac:dyDescent="0.35">
      <c r="A407" s="237"/>
      <c r="B407" s="237"/>
      <c r="C407" s="248"/>
      <c r="D407" s="248"/>
      <c r="E407" s="248"/>
      <c r="F407" s="278"/>
      <c r="G407" s="278"/>
      <c r="H407" s="278"/>
      <c r="I407" s="278"/>
      <c r="J407" s="279"/>
      <c r="K407" s="280"/>
      <c r="L407" s="280"/>
      <c r="M407" s="237"/>
    </row>
    <row r="408" spans="1:13" x14ac:dyDescent="0.35">
      <c r="A408" s="237"/>
      <c r="B408" s="237"/>
      <c r="C408" s="248"/>
      <c r="D408" s="248"/>
      <c r="E408" s="248"/>
      <c r="F408" s="278"/>
      <c r="G408" s="278"/>
      <c r="H408" s="278"/>
      <c r="I408" s="278"/>
      <c r="J408" s="279"/>
      <c r="K408" s="280"/>
      <c r="L408" s="280"/>
      <c r="M408" s="237"/>
    </row>
    <row r="409" spans="1:13" x14ac:dyDescent="0.35">
      <c r="A409" s="237"/>
      <c r="B409" s="237"/>
      <c r="C409" s="248"/>
      <c r="D409" s="248"/>
      <c r="E409" s="248"/>
      <c r="F409" s="278"/>
      <c r="G409" s="278"/>
      <c r="H409" s="278"/>
      <c r="I409" s="278"/>
      <c r="J409" s="279"/>
      <c r="K409" s="280"/>
      <c r="L409" s="280"/>
      <c r="M409" s="237"/>
    </row>
    <row r="410" spans="1:13" x14ac:dyDescent="0.35">
      <c r="A410" s="237"/>
      <c r="B410" s="237"/>
      <c r="C410" s="248"/>
      <c r="D410" s="248"/>
      <c r="E410" s="248"/>
      <c r="F410" s="278"/>
      <c r="G410" s="278"/>
      <c r="H410" s="278"/>
      <c r="I410" s="278"/>
      <c r="J410" s="279"/>
      <c r="K410" s="280"/>
      <c r="L410" s="280"/>
      <c r="M410" s="237"/>
    </row>
    <row r="411" spans="1:13" x14ac:dyDescent="0.35">
      <c r="A411" s="237"/>
      <c r="B411" s="237"/>
      <c r="C411" s="248"/>
      <c r="D411" s="248"/>
      <c r="E411" s="248"/>
      <c r="F411" s="278"/>
      <c r="G411" s="278"/>
      <c r="H411" s="278"/>
      <c r="I411" s="278"/>
      <c r="J411" s="279"/>
      <c r="K411" s="280"/>
      <c r="L411" s="280"/>
      <c r="M411" s="237"/>
    </row>
    <row r="412" spans="1:13" x14ac:dyDescent="0.35">
      <c r="A412" s="237"/>
      <c r="B412" s="237"/>
      <c r="C412" s="248"/>
      <c r="D412" s="248"/>
      <c r="E412" s="248"/>
      <c r="F412" s="278"/>
      <c r="G412" s="278"/>
      <c r="H412" s="278"/>
      <c r="I412" s="278"/>
      <c r="J412" s="279"/>
      <c r="K412" s="280"/>
      <c r="L412" s="280"/>
      <c r="M412" s="237"/>
    </row>
    <row r="413" spans="1:13" x14ac:dyDescent="0.35">
      <c r="A413" s="237"/>
      <c r="B413" s="237"/>
      <c r="C413" s="248"/>
      <c r="D413" s="248"/>
      <c r="E413" s="248"/>
      <c r="F413" s="278"/>
      <c r="G413" s="278"/>
      <c r="H413" s="278"/>
      <c r="I413" s="278"/>
      <c r="J413" s="279"/>
      <c r="K413" s="280"/>
      <c r="L413" s="280"/>
      <c r="M413" s="237"/>
    </row>
    <row r="414" spans="1:13" x14ac:dyDescent="0.35">
      <c r="A414" s="237"/>
      <c r="B414" s="237"/>
      <c r="C414" s="248"/>
      <c r="D414" s="248"/>
      <c r="E414" s="248"/>
      <c r="F414" s="278"/>
      <c r="G414" s="278"/>
      <c r="H414" s="278"/>
      <c r="I414" s="278"/>
      <c r="J414" s="279"/>
      <c r="K414" s="280"/>
      <c r="L414" s="280"/>
      <c r="M414" s="237"/>
    </row>
    <row r="415" spans="1:13" x14ac:dyDescent="0.35">
      <c r="A415" s="237"/>
      <c r="B415" s="237"/>
      <c r="C415" s="248"/>
      <c r="D415" s="248"/>
      <c r="E415" s="248"/>
      <c r="F415" s="278"/>
      <c r="G415" s="278"/>
      <c r="H415" s="278"/>
      <c r="I415" s="278"/>
      <c r="J415" s="279"/>
      <c r="K415" s="280"/>
      <c r="L415" s="280"/>
      <c r="M415" s="237"/>
    </row>
    <row r="416" spans="1:13" x14ac:dyDescent="0.35">
      <c r="A416" s="237"/>
      <c r="B416" s="237"/>
      <c r="C416" s="248"/>
      <c r="D416" s="248"/>
      <c r="E416" s="248"/>
      <c r="F416" s="278"/>
      <c r="G416" s="278"/>
      <c r="H416" s="278"/>
      <c r="I416" s="278"/>
      <c r="J416" s="279"/>
      <c r="K416" s="280"/>
      <c r="L416" s="280"/>
      <c r="M416" s="237"/>
    </row>
    <row r="417" spans="1:13" x14ac:dyDescent="0.35">
      <c r="A417" s="237"/>
      <c r="B417" s="237"/>
      <c r="C417" s="248"/>
      <c r="D417" s="248"/>
      <c r="E417" s="248"/>
      <c r="F417" s="278"/>
      <c r="G417" s="278"/>
      <c r="H417" s="278"/>
      <c r="I417" s="278"/>
      <c r="J417" s="279"/>
      <c r="K417" s="280"/>
      <c r="L417" s="280"/>
      <c r="M417" s="237"/>
    </row>
    <row r="418" spans="1:13" x14ac:dyDescent="0.35">
      <c r="A418" s="237"/>
      <c r="B418" s="237"/>
      <c r="C418" s="248"/>
      <c r="D418" s="248"/>
      <c r="E418" s="248"/>
      <c r="F418" s="278"/>
      <c r="G418" s="278"/>
      <c r="H418" s="278"/>
      <c r="I418" s="278"/>
      <c r="J418" s="279"/>
      <c r="K418" s="280"/>
      <c r="L418" s="280"/>
      <c r="M418" s="237"/>
    </row>
    <row r="419" spans="1:13" x14ac:dyDescent="0.35">
      <c r="A419" s="237"/>
      <c r="B419" s="237"/>
      <c r="C419" s="248"/>
      <c r="D419" s="248"/>
      <c r="E419" s="248"/>
      <c r="F419" s="278"/>
      <c r="G419" s="278"/>
      <c r="H419" s="278"/>
      <c r="I419" s="278"/>
      <c r="J419" s="279"/>
      <c r="K419" s="280"/>
      <c r="L419" s="280"/>
      <c r="M419" s="237"/>
    </row>
    <row r="420" spans="1:13" x14ac:dyDescent="0.35">
      <c r="A420" s="237"/>
      <c r="B420" s="237"/>
      <c r="C420" s="248"/>
      <c r="D420" s="248"/>
      <c r="E420" s="248"/>
      <c r="F420" s="278"/>
      <c r="G420" s="278"/>
      <c r="H420" s="278"/>
      <c r="I420" s="278"/>
      <c r="J420" s="279"/>
      <c r="K420" s="280"/>
      <c r="L420" s="280"/>
      <c r="M420" s="237"/>
    </row>
    <row r="421" spans="1:13" x14ac:dyDescent="0.35">
      <c r="A421" s="237"/>
      <c r="B421" s="237"/>
      <c r="C421" s="248"/>
      <c r="D421" s="248"/>
      <c r="E421" s="248"/>
      <c r="F421" s="278"/>
      <c r="G421" s="278"/>
      <c r="H421" s="278"/>
      <c r="I421" s="278"/>
      <c r="J421" s="279"/>
      <c r="K421" s="280"/>
      <c r="L421" s="280"/>
      <c r="M421" s="237"/>
    </row>
    <row r="422" spans="1:13" x14ac:dyDescent="0.35">
      <c r="A422" s="237"/>
      <c r="B422" s="237"/>
      <c r="C422" s="248"/>
      <c r="D422" s="248"/>
      <c r="E422" s="248"/>
      <c r="F422" s="278"/>
      <c r="G422" s="278"/>
      <c r="H422" s="278"/>
      <c r="I422" s="278"/>
      <c r="J422" s="279"/>
      <c r="K422" s="280"/>
      <c r="L422" s="280"/>
      <c r="M422" s="237"/>
    </row>
    <row r="423" spans="1:13" x14ac:dyDescent="0.35">
      <c r="A423" s="237"/>
      <c r="B423" s="237"/>
      <c r="C423" s="248"/>
      <c r="D423" s="248"/>
      <c r="E423" s="248"/>
      <c r="F423" s="278"/>
      <c r="G423" s="278"/>
      <c r="H423" s="278"/>
      <c r="I423" s="278"/>
      <c r="J423" s="279"/>
      <c r="K423" s="280"/>
      <c r="L423" s="280"/>
      <c r="M423" s="237"/>
    </row>
    <row r="424" spans="1:13" x14ac:dyDescent="0.35">
      <c r="A424" s="237"/>
      <c r="B424" s="237"/>
      <c r="C424" s="248"/>
      <c r="D424" s="248"/>
      <c r="E424" s="248"/>
      <c r="F424" s="278"/>
      <c r="G424" s="278"/>
      <c r="H424" s="278"/>
      <c r="I424" s="278"/>
      <c r="J424" s="279"/>
      <c r="K424" s="280"/>
      <c r="L424" s="280"/>
      <c r="M424" s="237"/>
    </row>
    <row r="425" spans="1:13" x14ac:dyDescent="0.35">
      <c r="A425" s="237"/>
      <c r="B425" s="237"/>
      <c r="C425" s="248"/>
      <c r="D425" s="248"/>
      <c r="E425" s="248"/>
      <c r="F425" s="278"/>
      <c r="G425" s="278"/>
      <c r="H425" s="278"/>
      <c r="I425" s="278"/>
      <c r="J425" s="279"/>
      <c r="K425" s="280"/>
      <c r="L425" s="280"/>
      <c r="M425" s="237"/>
    </row>
    <row r="426" spans="1:13" x14ac:dyDescent="0.35">
      <c r="A426" s="237"/>
      <c r="B426" s="237"/>
      <c r="C426" s="248"/>
      <c r="D426" s="248"/>
      <c r="E426" s="248"/>
      <c r="F426" s="278"/>
      <c r="G426" s="278"/>
      <c r="H426" s="278"/>
      <c r="I426" s="278"/>
      <c r="J426" s="279"/>
      <c r="K426" s="280"/>
      <c r="L426" s="280"/>
      <c r="M426" s="237"/>
    </row>
    <row r="427" spans="1:13" x14ac:dyDescent="0.35">
      <c r="A427" s="237"/>
      <c r="B427" s="237"/>
      <c r="C427" s="248"/>
      <c r="D427" s="248"/>
      <c r="E427" s="248"/>
      <c r="F427" s="278"/>
      <c r="G427" s="278"/>
      <c r="H427" s="278"/>
      <c r="I427" s="278"/>
      <c r="J427" s="279"/>
      <c r="K427" s="280"/>
      <c r="L427" s="280"/>
      <c r="M427" s="237"/>
    </row>
    <row r="428" spans="1:13" x14ac:dyDescent="0.35">
      <c r="A428" s="237"/>
      <c r="B428" s="237"/>
      <c r="C428" s="248"/>
      <c r="D428" s="248"/>
      <c r="E428" s="248"/>
      <c r="F428" s="278"/>
      <c r="G428" s="278"/>
      <c r="H428" s="278"/>
      <c r="I428" s="278"/>
      <c r="J428" s="279"/>
      <c r="K428" s="280"/>
      <c r="L428" s="280"/>
      <c r="M428" s="237"/>
    </row>
    <row r="429" spans="1:13" x14ac:dyDescent="0.35">
      <c r="A429" s="237"/>
      <c r="B429" s="237"/>
      <c r="C429" s="248"/>
      <c r="D429" s="248"/>
      <c r="E429" s="248"/>
      <c r="F429" s="278"/>
      <c r="G429" s="278"/>
      <c r="H429" s="278"/>
      <c r="I429" s="278"/>
      <c r="J429" s="279"/>
      <c r="K429" s="280"/>
      <c r="L429" s="280"/>
      <c r="M429" s="237"/>
    </row>
    <row r="430" spans="1:13" x14ac:dyDescent="0.35">
      <c r="A430" s="237"/>
      <c r="B430" s="237"/>
      <c r="C430" s="248"/>
      <c r="D430" s="248"/>
      <c r="E430" s="248"/>
      <c r="F430" s="278"/>
      <c r="G430" s="278"/>
      <c r="H430" s="278"/>
      <c r="I430" s="278"/>
      <c r="J430" s="279"/>
      <c r="K430" s="280"/>
      <c r="L430" s="280"/>
      <c r="M430" s="237"/>
    </row>
    <row r="431" spans="1:13" x14ac:dyDescent="0.35">
      <c r="A431" s="237"/>
      <c r="B431" s="237"/>
      <c r="C431" s="248"/>
      <c r="D431" s="248"/>
      <c r="E431" s="248"/>
      <c r="F431" s="278"/>
      <c r="G431" s="278"/>
      <c r="H431" s="278"/>
      <c r="I431" s="278"/>
      <c r="J431" s="279"/>
      <c r="K431" s="280"/>
      <c r="L431" s="280"/>
      <c r="M431" s="237"/>
    </row>
    <row r="432" spans="1:13" x14ac:dyDescent="0.35">
      <c r="A432" s="237"/>
      <c r="B432" s="237"/>
      <c r="C432" s="248"/>
      <c r="D432" s="248"/>
      <c r="E432" s="248"/>
      <c r="F432" s="278"/>
      <c r="G432" s="278"/>
      <c r="H432" s="278"/>
      <c r="I432" s="278"/>
      <c r="J432" s="279"/>
      <c r="K432" s="280"/>
      <c r="L432" s="280"/>
      <c r="M432" s="237"/>
    </row>
    <row r="433" spans="1:13" x14ac:dyDescent="0.35">
      <c r="A433" s="237"/>
      <c r="B433" s="237"/>
      <c r="C433" s="248"/>
      <c r="D433" s="248"/>
      <c r="E433" s="248"/>
      <c r="F433" s="278"/>
      <c r="G433" s="278"/>
      <c r="H433" s="278"/>
      <c r="I433" s="278"/>
      <c r="J433" s="279"/>
      <c r="K433" s="280"/>
      <c r="L433" s="280"/>
      <c r="M433" s="237"/>
    </row>
    <row r="434" spans="1:13" x14ac:dyDescent="0.35">
      <c r="A434" s="237"/>
      <c r="B434" s="237"/>
      <c r="C434" s="248"/>
      <c r="D434" s="248"/>
      <c r="E434" s="248"/>
      <c r="F434" s="278"/>
      <c r="G434" s="278"/>
      <c r="H434" s="278"/>
      <c r="I434" s="278"/>
      <c r="J434" s="279"/>
      <c r="K434" s="280"/>
      <c r="L434" s="280"/>
      <c r="M434" s="237"/>
    </row>
    <row r="435" spans="1:13" x14ac:dyDescent="0.35">
      <c r="A435" s="237"/>
      <c r="B435" s="237"/>
      <c r="C435" s="248"/>
      <c r="D435" s="248"/>
      <c r="E435" s="248"/>
      <c r="F435" s="278"/>
      <c r="G435" s="278"/>
      <c r="H435" s="278"/>
      <c r="I435" s="278"/>
      <c r="J435" s="279"/>
      <c r="K435" s="280"/>
      <c r="L435" s="280"/>
      <c r="M435" s="237"/>
    </row>
    <row r="436" spans="1:13" x14ac:dyDescent="0.35">
      <c r="A436" s="237"/>
      <c r="B436" s="237"/>
      <c r="C436" s="248"/>
      <c r="D436" s="248"/>
      <c r="E436" s="248"/>
      <c r="F436" s="278"/>
      <c r="G436" s="278"/>
      <c r="H436" s="278"/>
      <c r="I436" s="278"/>
      <c r="J436" s="279"/>
      <c r="K436" s="280"/>
      <c r="L436" s="280"/>
      <c r="M436" s="237"/>
    </row>
    <row r="437" spans="1:13" x14ac:dyDescent="0.35">
      <c r="A437" s="237"/>
      <c r="B437" s="237"/>
      <c r="C437" s="248"/>
      <c r="D437" s="248"/>
      <c r="E437" s="248"/>
      <c r="F437" s="278"/>
      <c r="G437" s="278"/>
      <c r="H437" s="278"/>
      <c r="I437" s="278"/>
      <c r="J437" s="279"/>
      <c r="K437" s="280"/>
      <c r="L437" s="280"/>
      <c r="M437" s="237"/>
    </row>
    <row r="438" spans="1:13" x14ac:dyDescent="0.35">
      <c r="A438" s="237"/>
      <c r="B438" s="237"/>
      <c r="C438" s="248"/>
      <c r="D438" s="248"/>
      <c r="E438" s="248"/>
      <c r="F438" s="278"/>
      <c r="G438" s="278"/>
      <c r="H438" s="278"/>
      <c r="I438" s="278"/>
      <c r="J438" s="279"/>
      <c r="K438" s="280"/>
      <c r="L438" s="280"/>
      <c r="M438" s="237"/>
    </row>
    <row r="439" spans="1:13" x14ac:dyDescent="0.35">
      <c r="A439" s="237"/>
      <c r="B439" s="237"/>
      <c r="C439" s="248"/>
      <c r="D439" s="248"/>
      <c r="E439" s="248"/>
      <c r="F439" s="278"/>
      <c r="G439" s="278"/>
      <c r="H439" s="278"/>
      <c r="I439" s="278"/>
      <c r="J439" s="279"/>
      <c r="K439" s="280"/>
      <c r="L439" s="280"/>
      <c r="M439" s="237"/>
    </row>
    <row r="440" spans="1:13" x14ac:dyDescent="0.35">
      <c r="A440" s="237"/>
      <c r="B440" s="237"/>
      <c r="C440" s="248"/>
      <c r="D440" s="248"/>
      <c r="E440" s="248"/>
      <c r="F440" s="278"/>
      <c r="G440" s="278"/>
      <c r="H440" s="278"/>
      <c r="I440" s="278"/>
      <c r="J440" s="279"/>
      <c r="K440" s="280"/>
      <c r="L440" s="280"/>
      <c r="M440" s="237"/>
    </row>
    <row r="441" spans="1:13" x14ac:dyDescent="0.35">
      <c r="A441" s="237"/>
      <c r="B441" s="237"/>
      <c r="C441" s="248"/>
      <c r="D441" s="248"/>
      <c r="E441" s="248"/>
      <c r="F441" s="278"/>
      <c r="G441" s="278"/>
      <c r="H441" s="278"/>
      <c r="I441" s="278"/>
      <c r="J441" s="279"/>
      <c r="K441" s="280"/>
      <c r="L441" s="280"/>
      <c r="M441" s="237"/>
    </row>
    <row r="442" spans="1:13" x14ac:dyDescent="0.35">
      <c r="A442" s="237"/>
      <c r="B442" s="237"/>
      <c r="C442" s="248"/>
      <c r="D442" s="248"/>
      <c r="E442" s="248"/>
      <c r="F442" s="278"/>
      <c r="G442" s="278"/>
      <c r="H442" s="278"/>
      <c r="I442" s="278"/>
      <c r="J442" s="279"/>
      <c r="K442" s="280"/>
      <c r="L442" s="280"/>
      <c r="M442" s="237"/>
    </row>
    <row r="443" spans="1:13" x14ac:dyDescent="0.35">
      <c r="A443" s="237"/>
      <c r="B443" s="237"/>
      <c r="C443" s="248"/>
      <c r="D443" s="248"/>
      <c r="E443" s="248"/>
      <c r="F443" s="278"/>
      <c r="G443" s="278"/>
      <c r="H443" s="278"/>
      <c r="I443" s="278"/>
      <c r="J443" s="279"/>
      <c r="K443" s="280"/>
      <c r="L443" s="280"/>
      <c r="M443" s="237"/>
    </row>
    <row r="444" spans="1:13" x14ac:dyDescent="0.35">
      <c r="A444" s="237"/>
      <c r="B444" s="237"/>
      <c r="C444" s="248"/>
      <c r="D444" s="248"/>
      <c r="E444" s="248"/>
      <c r="F444" s="278"/>
      <c r="G444" s="278"/>
      <c r="H444" s="278"/>
      <c r="I444" s="278"/>
      <c r="J444" s="279"/>
      <c r="K444" s="280"/>
      <c r="L444" s="280"/>
      <c r="M444" s="237"/>
    </row>
    <row r="445" spans="1:13" x14ac:dyDescent="0.35">
      <c r="A445" s="237"/>
      <c r="B445" s="237"/>
      <c r="C445" s="248"/>
      <c r="D445" s="248"/>
      <c r="E445" s="248"/>
      <c r="F445" s="278"/>
      <c r="G445" s="278"/>
      <c r="H445" s="278"/>
      <c r="I445" s="278"/>
      <c r="J445" s="279"/>
      <c r="K445" s="280"/>
      <c r="L445" s="280"/>
      <c r="M445" s="237"/>
    </row>
    <row r="446" spans="1:13" x14ac:dyDescent="0.35">
      <c r="A446" s="237"/>
      <c r="B446" s="237"/>
      <c r="C446" s="248"/>
      <c r="D446" s="248"/>
      <c r="E446" s="248"/>
      <c r="F446" s="278"/>
      <c r="G446" s="278"/>
      <c r="H446" s="278"/>
      <c r="I446" s="278"/>
      <c r="J446" s="279"/>
      <c r="K446" s="280"/>
      <c r="L446" s="280"/>
      <c r="M446" s="237"/>
    </row>
    <row r="447" spans="1:13" x14ac:dyDescent="0.35">
      <c r="A447" s="237"/>
      <c r="B447" s="237"/>
      <c r="C447" s="248"/>
      <c r="D447" s="248"/>
      <c r="E447" s="248"/>
      <c r="F447" s="278"/>
      <c r="G447" s="278"/>
      <c r="H447" s="278"/>
      <c r="I447" s="278"/>
      <c r="J447" s="279"/>
      <c r="K447" s="280"/>
      <c r="L447" s="280"/>
      <c r="M447" s="237"/>
    </row>
    <row r="448" spans="1:13" x14ac:dyDescent="0.35">
      <c r="A448" s="237"/>
      <c r="B448" s="237"/>
      <c r="C448" s="248"/>
      <c r="D448" s="248"/>
      <c r="E448" s="248"/>
      <c r="F448" s="278"/>
      <c r="G448" s="278"/>
      <c r="H448" s="278"/>
      <c r="I448" s="278"/>
      <c r="J448" s="279"/>
      <c r="K448" s="280"/>
      <c r="L448" s="280"/>
      <c r="M448" s="237"/>
    </row>
    <row r="449" spans="1:13" x14ac:dyDescent="0.35">
      <c r="A449" s="237"/>
      <c r="B449" s="237"/>
      <c r="C449" s="248"/>
      <c r="D449" s="248"/>
      <c r="E449" s="248"/>
      <c r="F449" s="278"/>
      <c r="G449" s="278"/>
      <c r="H449" s="278"/>
      <c r="I449" s="278"/>
      <c r="J449" s="279"/>
      <c r="K449" s="280"/>
      <c r="L449" s="280"/>
      <c r="M449" s="237"/>
    </row>
    <row r="450" spans="1:13" x14ac:dyDescent="0.35">
      <c r="A450" s="237"/>
      <c r="B450" s="237"/>
      <c r="C450" s="248"/>
      <c r="D450" s="248"/>
      <c r="E450" s="248"/>
      <c r="F450" s="278"/>
      <c r="G450" s="278"/>
      <c r="H450" s="278"/>
      <c r="I450" s="278"/>
      <c r="J450" s="279"/>
      <c r="K450" s="280"/>
      <c r="L450" s="280"/>
      <c r="M450" s="237"/>
    </row>
    <row r="451" spans="1:13" x14ac:dyDescent="0.35">
      <c r="A451" s="237"/>
      <c r="B451" s="237"/>
      <c r="C451" s="248"/>
      <c r="D451" s="248"/>
      <c r="E451" s="248"/>
      <c r="F451" s="278"/>
      <c r="G451" s="278"/>
      <c r="H451" s="278"/>
      <c r="I451" s="278"/>
      <c r="J451" s="279"/>
      <c r="K451" s="280"/>
      <c r="L451" s="280"/>
      <c r="M451" s="237"/>
    </row>
  </sheetData>
  <sheetProtection algorithmName="SHA-512" hashValue="LHc1yEaXoQPKvBLgZ8fwyvZE7mD2x3IKw9WkDfsuUqzON1ItxbauNZihV5CwqXdSbfnVAUKk3FF8eXhK/X0K6w==" saltValue="roh/46HZsOh+w3BjFGWNyA==" spinCount="100000" sheet="1" formatCells="0" selectLockedCells="1"/>
  <protectedRanges>
    <protectedRange sqref="C29:E78" name="Bereich1"/>
  </protectedRanges>
  <dataConsolidate/>
  <mergeCells count="188">
    <mergeCell ref="A186:B186"/>
    <mergeCell ref="E184:F184"/>
    <mergeCell ref="A143:A145"/>
    <mergeCell ref="A124:C124"/>
    <mergeCell ref="B212:L221"/>
    <mergeCell ref="A93:C93"/>
    <mergeCell ref="A98:A101"/>
    <mergeCell ref="A108:A110"/>
    <mergeCell ref="A112:A114"/>
    <mergeCell ref="A129:A132"/>
    <mergeCell ref="A139:A141"/>
    <mergeCell ref="A183:B183"/>
    <mergeCell ref="A184:B184"/>
    <mergeCell ref="A185:B185"/>
    <mergeCell ref="A171:A173"/>
    <mergeCell ref="A175:A177"/>
    <mergeCell ref="A156:C156"/>
    <mergeCell ref="A68:B68"/>
    <mergeCell ref="A71:B71"/>
    <mergeCell ref="A72:B72"/>
    <mergeCell ref="G22:I22"/>
    <mergeCell ref="A181:C182"/>
    <mergeCell ref="A170:C170"/>
    <mergeCell ref="A165:B165"/>
    <mergeCell ref="A160:B160"/>
    <mergeCell ref="A174:C174"/>
    <mergeCell ref="A161:A164"/>
    <mergeCell ref="A38:B38"/>
    <mergeCell ref="A81:B81"/>
    <mergeCell ref="A82:B82"/>
    <mergeCell ref="A74:B74"/>
    <mergeCell ref="A73:B73"/>
    <mergeCell ref="A75:B75"/>
    <mergeCell ref="A78:B78"/>
    <mergeCell ref="A80:B80"/>
    <mergeCell ref="A79:B79"/>
    <mergeCell ref="A59:B59"/>
    <mergeCell ref="A60:B60"/>
    <mergeCell ref="A77:B77"/>
    <mergeCell ref="A76:B76"/>
    <mergeCell ref="A61:B61"/>
    <mergeCell ref="A62:B62"/>
    <mergeCell ref="A64:B64"/>
    <mergeCell ref="G26:I26"/>
    <mergeCell ref="G27:I27"/>
    <mergeCell ref="G32:I32"/>
    <mergeCell ref="G33:I33"/>
    <mergeCell ref="G29:I29"/>
    <mergeCell ref="G30:I30"/>
    <mergeCell ref="A2:B2"/>
    <mergeCell ref="A3:B3"/>
    <mergeCell ref="A4:B4"/>
    <mergeCell ref="A5:B5"/>
    <mergeCell ref="A6:B6"/>
    <mergeCell ref="G6:I6"/>
    <mergeCell ref="C9:E9"/>
    <mergeCell ref="C11:E11"/>
    <mergeCell ref="A36:B36"/>
    <mergeCell ref="A14:B14"/>
    <mergeCell ref="A15:B15"/>
    <mergeCell ref="G23:I23"/>
    <mergeCell ref="G34:I34"/>
    <mergeCell ref="C10:E10"/>
    <mergeCell ref="A10:B10"/>
    <mergeCell ref="A16:B16"/>
    <mergeCell ref="G24:I24"/>
    <mergeCell ref="A24:B24"/>
    <mergeCell ref="A25:B25"/>
    <mergeCell ref="A26:B26"/>
    <mergeCell ref="A27:B27"/>
    <mergeCell ref="G5:I5"/>
    <mergeCell ref="G2:I2"/>
    <mergeCell ref="G3:I3"/>
    <mergeCell ref="G4:I4"/>
    <mergeCell ref="C5:F5"/>
    <mergeCell ref="C2:F2"/>
    <mergeCell ref="C3:F3"/>
    <mergeCell ref="C4:F4"/>
    <mergeCell ref="A7:B7"/>
    <mergeCell ref="A8:B8"/>
    <mergeCell ref="A9:B9"/>
    <mergeCell ref="G25:I25"/>
    <mergeCell ref="G8:I8"/>
    <mergeCell ref="G9:I9"/>
    <mergeCell ref="G10:I10"/>
    <mergeCell ref="G11:I11"/>
    <mergeCell ref="A31:B31"/>
    <mergeCell ref="A32:B32"/>
    <mergeCell ref="A20:B20"/>
    <mergeCell ref="A21:B21"/>
    <mergeCell ref="A22:B22"/>
    <mergeCell ref="A11:B11"/>
    <mergeCell ref="A12:B12"/>
    <mergeCell ref="A13:B13"/>
    <mergeCell ref="A29:B29"/>
    <mergeCell ref="A30:B30"/>
    <mergeCell ref="A28:B28"/>
    <mergeCell ref="A17:B17"/>
    <mergeCell ref="A18:B18"/>
    <mergeCell ref="A19:B19"/>
    <mergeCell ref="A23:B23"/>
    <mergeCell ref="M32:N32"/>
    <mergeCell ref="M33:N33"/>
    <mergeCell ref="G38:I38"/>
    <mergeCell ref="A53:B53"/>
    <mergeCell ref="A33:B33"/>
    <mergeCell ref="A34:B34"/>
    <mergeCell ref="A35:B35"/>
    <mergeCell ref="A48:B48"/>
    <mergeCell ref="A44:B44"/>
    <mergeCell ref="A45:B45"/>
    <mergeCell ref="A46:B46"/>
    <mergeCell ref="A47:B47"/>
    <mergeCell ref="A39:B39"/>
    <mergeCell ref="G39:I39"/>
    <mergeCell ref="A37:B37"/>
    <mergeCell ref="J2:N2"/>
    <mergeCell ref="J3:N3"/>
    <mergeCell ref="J4:N4"/>
    <mergeCell ref="J5:N5"/>
    <mergeCell ref="J6:N6"/>
    <mergeCell ref="J11:N11"/>
    <mergeCell ref="G13:N13"/>
    <mergeCell ref="M14:N14"/>
    <mergeCell ref="M26:N26"/>
    <mergeCell ref="M17:N17"/>
    <mergeCell ref="M18:N18"/>
    <mergeCell ref="M19:N19"/>
    <mergeCell ref="M20:N20"/>
    <mergeCell ref="M21:N21"/>
    <mergeCell ref="M24:N24"/>
    <mergeCell ref="M25:N25"/>
    <mergeCell ref="J12:N12"/>
    <mergeCell ref="G14:I14"/>
    <mergeCell ref="G15:I15"/>
    <mergeCell ref="G16:I16"/>
    <mergeCell ref="G17:I17"/>
    <mergeCell ref="G18:I18"/>
    <mergeCell ref="G19:I19"/>
    <mergeCell ref="G20:I20"/>
    <mergeCell ref="G75:N75"/>
    <mergeCell ref="A63:B63"/>
    <mergeCell ref="A69:B69"/>
    <mergeCell ref="A70:B70"/>
    <mergeCell ref="J7:N7"/>
    <mergeCell ref="J8:N8"/>
    <mergeCell ref="J9:N9"/>
    <mergeCell ref="J10:N10"/>
    <mergeCell ref="G7:I7"/>
    <mergeCell ref="M27:N27"/>
    <mergeCell ref="M28:N28"/>
    <mergeCell ref="M38:N38"/>
    <mergeCell ref="M39:N39"/>
    <mergeCell ref="G35:N37"/>
    <mergeCell ref="M34:N34"/>
    <mergeCell ref="G31:I31"/>
    <mergeCell ref="G28:I28"/>
    <mergeCell ref="M29:N29"/>
    <mergeCell ref="M30:N30"/>
    <mergeCell ref="G21:I21"/>
    <mergeCell ref="M22:N22"/>
    <mergeCell ref="M23:N23"/>
    <mergeCell ref="G12:I12"/>
    <mergeCell ref="M31:N31"/>
    <mergeCell ref="G79:N79"/>
    <mergeCell ref="A40:B40"/>
    <mergeCell ref="A65:B65"/>
    <mergeCell ref="A66:B66"/>
    <mergeCell ref="A67:B67"/>
    <mergeCell ref="A57:B57"/>
    <mergeCell ref="A58:B58"/>
    <mergeCell ref="A43:B43"/>
    <mergeCell ref="G77:N77"/>
    <mergeCell ref="G78:N78"/>
    <mergeCell ref="A41:B41"/>
    <mergeCell ref="A42:B42"/>
    <mergeCell ref="G76:N76"/>
    <mergeCell ref="A54:B54"/>
    <mergeCell ref="A55:B55"/>
    <mergeCell ref="A56:B56"/>
    <mergeCell ref="A49:B49"/>
    <mergeCell ref="A50:B50"/>
    <mergeCell ref="A51:B51"/>
    <mergeCell ref="A52:B52"/>
    <mergeCell ref="G71:N71"/>
    <mergeCell ref="G72:N72"/>
    <mergeCell ref="G73:N73"/>
    <mergeCell ref="G74:N74"/>
  </mergeCells>
  <phoneticPr fontId="6" type="noConversion"/>
  <conditionalFormatting sqref="C85:F85 G85:M86 A86:F86">
    <cfRule type="expression" dxfId="137" priority="277" stopIfTrue="1">
      <formula>$E$19&lt;1</formula>
    </cfRule>
  </conditionalFormatting>
  <conditionalFormatting sqref="A85:B85">
    <cfRule type="expression" dxfId="136" priority="276" stopIfTrue="1">
      <formula>$E$19&lt;1</formula>
    </cfRule>
  </conditionalFormatting>
  <conditionalFormatting sqref="A79">
    <cfRule type="expression" dxfId="135" priority="244">
      <formula>$C56=0</formula>
    </cfRule>
  </conditionalFormatting>
  <conditionalFormatting sqref="A54:A78">
    <cfRule type="expression" dxfId="134" priority="242">
      <formula>$C$54=0</formula>
    </cfRule>
  </conditionalFormatting>
  <conditionalFormatting sqref="C54:E78">
    <cfRule type="expression" dxfId="133" priority="241">
      <formula>$C$54=0</formula>
    </cfRule>
  </conditionalFormatting>
  <conditionalFormatting sqref="D54:D78">
    <cfRule type="expression" dxfId="132" priority="240">
      <formula>$D$54=0</formula>
    </cfRule>
  </conditionalFormatting>
  <conditionalFormatting sqref="E54:E78">
    <cfRule type="expression" dxfId="131" priority="239">
      <formula>$E$54=0</formula>
    </cfRule>
  </conditionalFormatting>
  <conditionalFormatting sqref="C2:F2">
    <cfRule type="expression" dxfId="130" priority="230">
      <formula>C2=""</formula>
    </cfRule>
  </conditionalFormatting>
  <conditionalFormatting sqref="C3:F3">
    <cfRule type="expression" dxfId="129" priority="229">
      <formula>C3=""</formula>
    </cfRule>
  </conditionalFormatting>
  <conditionalFormatting sqref="C4:F4 C5">
    <cfRule type="expression" dxfId="128" priority="228">
      <formula>C4=""</formula>
    </cfRule>
  </conditionalFormatting>
  <conditionalFormatting sqref="J2:J11">
    <cfRule type="expression" dxfId="127" priority="227">
      <formula>J2=""</formula>
    </cfRule>
  </conditionalFormatting>
  <conditionalFormatting sqref="C10:E10">
    <cfRule type="expression" dxfId="126" priority="223">
      <formula>OR($F$10,C10=0)</formula>
    </cfRule>
  </conditionalFormatting>
  <conditionalFormatting sqref="C11:E11">
    <cfRule type="expression" dxfId="125" priority="220">
      <formula>OR($F$10,C11=0)</formula>
    </cfRule>
  </conditionalFormatting>
  <conditionalFormatting sqref="D12">
    <cfRule type="expression" dxfId="124" priority="219">
      <formula>OR($D$12="",D12=0)</formula>
    </cfRule>
  </conditionalFormatting>
  <conditionalFormatting sqref="J24:J34 J15:J17 J19:J20">
    <cfRule type="expression" dxfId="123" priority="183">
      <formula>AND(G15&lt;&gt;0,J15="")</formula>
    </cfRule>
  </conditionalFormatting>
  <conditionalFormatting sqref="J19:J20">
    <cfRule type="expression" dxfId="122" priority="279">
      <formula>AND(G20&lt;&gt;0,J19=0)</formula>
    </cfRule>
  </conditionalFormatting>
  <conditionalFormatting sqref="J23">
    <cfRule type="expression" dxfId="121" priority="281">
      <formula>AND(#REF!&lt;&gt;0,J23=0)</formula>
    </cfRule>
  </conditionalFormatting>
  <conditionalFormatting sqref="J15:J17">
    <cfRule type="expression" dxfId="120" priority="286">
      <formula>AND(G15&lt;&gt;0,J15=0)</formula>
    </cfRule>
  </conditionalFormatting>
  <conditionalFormatting sqref="J23">
    <cfRule type="expression" dxfId="119" priority="170">
      <formula>AND(G23&lt;&gt;0,J23=0)</formula>
    </cfRule>
  </conditionalFormatting>
  <conditionalFormatting sqref="A124:K146 M124:M146">
    <cfRule type="expression" dxfId="118" priority="143">
      <formula>OR($A$124=0,$A$124="")</formula>
    </cfRule>
  </conditionalFormatting>
  <conditionalFormatting sqref="C133">
    <cfRule type="expression" dxfId="117" priority="144">
      <formula>AND($C$132&lt;1.66,$C$132&gt;=1.33)</formula>
    </cfRule>
    <cfRule type="expression" dxfId="116" priority="153">
      <formula>$C$132&lt;1.33</formula>
    </cfRule>
  </conditionalFormatting>
  <conditionalFormatting sqref="C102">
    <cfRule type="expression" dxfId="115" priority="137" stopIfTrue="1">
      <formula>AND($C$101&lt;1.66,$C$101&gt;=1.33)</formula>
    </cfRule>
    <cfRule type="expression" dxfId="114" priority="138" stopIfTrue="1">
      <formula>$C$101&lt;1.33</formula>
    </cfRule>
  </conditionalFormatting>
  <conditionalFormatting sqref="J23">
    <cfRule type="expression" dxfId="113" priority="289">
      <formula>AND(G22&lt;&gt;0,J23="")</formula>
    </cfRule>
  </conditionalFormatting>
  <conditionalFormatting sqref="J22">
    <cfRule type="expression" dxfId="112" priority="134">
      <formula>AND(G22&lt;&gt;0,J22="")</formula>
    </cfRule>
  </conditionalFormatting>
  <conditionalFormatting sqref="C184">
    <cfRule type="expression" dxfId="111" priority="109">
      <formula>$C$184=""</formula>
    </cfRule>
  </conditionalFormatting>
  <conditionalFormatting sqref="C185">
    <cfRule type="expression" dxfId="110" priority="108">
      <formula>$C$185=""</formula>
    </cfRule>
  </conditionalFormatting>
  <conditionalFormatting sqref="C165">
    <cfRule type="expression" dxfId="109" priority="79" stopIfTrue="1">
      <formula>AND($C$132&lt;1.66,$C$132&gt;=1.33)</formula>
    </cfRule>
    <cfRule type="expression" dxfId="108" priority="80" stopIfTrue="1">
      <formula>$C$132&lt;1.33</formula>
    </cfRule>
  </conditionalFormatting>
  <conditionalFormatting sqref="C80">
    <cfRule type="expression" dxfId="107" priority="69">
      <formula>$C$54=0</formula>
    </cfRule>
  </conditionalFormatting>
  <conditionalFormatting sqref="C9:E9">
    <cfRule type="expression" dxfId="106" priority="35">
      <formula>$C$9=""</formula>
    </cfRule>
  </conditionalFormatting>
  <conditionalFormatting sqref="D185">
    <cfRule type="expression" dxfId="105" priority="22">
      <formula>$C$184=""</formula>
    </cfRule>
  </conditionalFormatting>
  <conditionalFormatting sqref="C186">
    <cfRule type="expression" dxfId="104" priority="21">
      <formula>$C$184=""</formula>
    </cfRule>
  </conditionalFormatting>
  <conditionalFormatting sqref="D186">
    <cfRule type="expression" dxfId="103" priority="20">
      <formula>$C$184=""</formula>
    </cfRule>
  </conditionalFormatting>
  <conditionalFormatting sqref="J18">
    <cfRule type="expression" dxfId="102" priority="17">
      <formula>AND(G18&lt;&gt;0,J18="")</formula>
    </cfRule>
  </conditionalFormatting>
  <conditionalFormatting sqref="J18">
    <cfRule type="expression" dxfId="101" priority="18">
      <formula>AND(G19&lt;&gt;0,J18=0)</formula>
    </cfRule>
  </conditionalFormatting>
  <conditionalFormatting sqref="J21">
    <cfRule type="expression" dxfId="100" priority="15">
      <formula>AND(#REF!&lt;&gt;0,J21=0)</formula>
    </cfRule>
  </conditionalFormatting>
  <conditionalFormatting sqref="J21">
    <cfRule type="expression" dxfId="99" priority="14">
      <formula>AND(G21&lt;&gt;0,J21=0)</formula>
    </cfRule>
  </conditionalFormatting>
  <conditionalFormatting sqref="J21">
    <cfRule type="expression" dxfId="98" priority="16">
      <formula>AND(G20&lt;&gt;0,J21="")</formula>
    </cfRule>
  </conditionalFormatting>
  <conditionalFormatting sqref="M38:M39">
    <cfRule type="expression" dxfId="97" priority="6">
      <formula>$G$38=0</formula>
    </cfRule>
  </conditionalFormatting>
  <conditionalFormatting sqref="G38:G39 J38:L39">
    <cfRule type="expression" dxfId="96" priority="5">
      <formula>$G$38=0</formula>
    </cfRule>
  </conditionalFormatting>
  <conditionalFormatting sqref="G35:N39">
    <cfRule type="expression" dxfId="95" priority="7">
      <formula>OR($G$35=0,$G$35="")</formula>
    </cfRule>
  </conditionalFormatting>
  <conditionalFormatting sqref="G30:I30">
    <cfRule type="cellIs" dxfId="94" priority="2" operator="equal">
      <formula>0</formula>
    </cfRule>
  </conditionalFormatting>
  <conditionalFormatting sqref="G28:I30">
    <cfRule type="cellIs" dxfId="93" priority="1" operator="equal">
      <formula>0</formula>
    </cfRule>
  </conditionalFormatting>
  <dataValidations disablePrompts="1" count="10">
    <dataValidation type="custom" allowBlank="1" showErrorMessage="1" errorTitle="Eingabefehler Dosierleistung" error="Die Formel darf nicht verändert werden. Es erfolgt hier eine Angabe der Dosierleistung Gramm/Milligramm pro 1 Sekunde !" prompt="Die Formel darf nicht verändert werden" sqref="C190:E190">
      <formula1>C190=#REF!</formula1>
    </dataValidation>
    <dataValidation type="custom" showInputMessage="1" showErrorMessage="1" errorTitle="Eingabefehler" error="Bitte nur in der Zelle B9 die Bezeichnung ändern" sqref="C14">
      <formula1>#REF!=#REF!</formula1>
    </dataValidation>
    <dataValidation type="custom" allowBlank="1" showInputMessage="1" showErrorMessage="1" errorTitle="Eingabefehler" error="Bitte nur in der Zelle B9 die Bezeichnung ändern" sqref="C79 C28">
      <formula1>#REF!=#REF!</formula1>
    </dataValidation>
    <dataValidation type="custom" allowBlank="1" showInputMessage="1" showErrorMessage="1" errorTitle="Eingabefehler" error="Bitte nur in der Zelle C9 die Bezeichnung ändern" sqref="D79 D14 D28">
      <formula1>#REF!=#REF!</formula1>
    </dataValidation>
    <dataValidation type="custom" allowBlank="1" showInputMessage="1" showErrorMessage="1" errorTitle="Eingabefehler" error="Bitte nur in der Zelle D9 die Bezeichnung ändern" sqref="E79 E28 E14">
      <formula1>#REF!=#REF!</formula1>
    </dataValidation>
    <dataValidation type="custom" allowBlank="1" showInputMessage="1" showErrorMessage="1" errorTitle="Eingabefehler" error="Bitte nur in der Zelle C9 die Bezeichnung ändern" sqref="I50">
      <formula1>I50=#REF!</formula1>
    </dataValidation>
    <dataValidation type="custom" allowBlank="1" showInputMessage="1" showErrorMessage="1" errorTitle="Eingabefehler" error="Bitte nur in der Zelle D9 die Bezeichnung ändern" sqref="I65">
      <formula1>I65=#REF!</formula1>
    </dataValidation>
    <dataValidation type="custom" allowBlank="1" showInputMessage="1" showErrorMessage="1" errorTitle="Eingabefehler" error="Bitte nur in der Zelle B9 die Bezeichnung ändern" sqref="J14">
      <formula1>J14=#REF!</formula1>
    </dataValidation>
    <dataValidation type="date" allowBlank="1" showInputMessage="1" showErrorMessage="1" errorTitle="Datum Eintragen" error="In dieses Feld mus ein Datum eingetragen werden " sqref="J4:N4">
      <formula1>36526</formula1>
      <formula2>55153</formula2>
    </dataValidation>
    <dataValidation type="custom" allowBlank="1" showInputMessage="1" showErrorMessage="1" sqref="J5:N5">
      <formula1>ISERR(J2&lt;&gt;" ")</formula1>
    </dataValidation>
  </dataValidations>
  <printOptions horizontalCentered="1"/>
  <pageMargins left="0.70866141732283472" right="0.70866141732283472" top="0.78740157480314965" bottom="0.78740157480314965" header="0.31496062992125984" footer="0.31496062992125984"/>
  <pageSetup paperSize="9" scale="52" orientation="portrait" r:id="rId1"/>
  <headerFooter scaleWithDoc="0">
    <oddHeader>&amp;L&amp;"Arial,Fett"&amp;20MFU / Einstelldaten &amp;R&amp;G</oddHeader>
    <oddFooter>&amp;L&amp;8FB.0.1-050&amp;C&amp;8&amp;D&amp;R&amp;8©bdtronic</oddFooter>
  </headerFooter>
  <rowBreaks count="2" manualBreakCount="2">
    <brk id="87" max="1048575" man="1"/>
    <brk id="179" max="1048575" man="1"/>
  </rowBreaks>
  <cellWatches>
    <cellWatch r="C9"/>
  </cellWatches>
  <ignoredErrors>
    <ignoredError sqref="AQ29:IW30 D6 AM16:IW16 H42:M42 G51:M53 G50:H50 J50:M50 G66:M70 G65:H65 J65:M65 G14 K14:M14 AJ12:IW15 AJ16:AK16 AM40:IW78 AK246:IW65555 AJ17:IW27 AM28:IW28 AO29:AO30 AO31:IW39 AK28:AK78 C27 C24 A271:A65555 A86 G48:M49 G47:H47 J47:M47 G61:M62 G60:H60 J60:M60 F6:F8 M75:M77 M80:M83 M78 J85:M86 D23:E24 D26:E27 F1:I1 K1:L1 G55:M59 G54:H54 J54:M54 G44:M46 G43:H43 J43:M43 G64:M64 G63:H63 J63:M63 F19 F21 F24 D85:G86 AK93:IW113 AK121:IW142 C194:L211 C222:L226 M73:M74 AK79:IW83 F27:F28 AK1:IW11 AK85:IW87 C274:M65555 C266:H266 J266:L266 AK115:IW115 AK174:IW177 AK153:IW162 AK89:IW91 F79 C267:L273 C246:L265 C227:H227 J227:L227 AK144:IW151 AK119:IW119 C228:L242 AK180:IW242"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3920" r:id="rId5" name="Drop Down 608">
              <controlPr defaultSize="0" print="0" autoLine="0" autoPict="0">
                <anchor moveWithCells="1">
                  <from>
                    <xdr:col>12</xdr:col>
                    <xdr:colOff>9525</xdr:colOff>
                    <xdr:row>15</xdr:row>
                    <xdr:rowOff>19050</xdr:rowOff>
                  </from>
                  <to>
                    <xdr:col>14</xdr:col>
                    <xdr:colOff>9525</xdr:colOff>
                    <xdr:row>15</xdr:row>
                    <xdr:rowOff>200025</xdr:rowOff>
                  </to>
                </anchor>
              </controlPr>
            </control>
          </mc:Choice>
        </mc:AlternateContent>
        <mc:AlternateContent xmlns:mc="http://schemas.openxmlformats.org/markup-compatibility/2006">
          <mc:Choice Requires="x14">
            <control shapeId="13921" r:id="rId6" name="Option Button 293">
              <controlPr defaultSize="0" autoFill="0" autoLine="0" autoPict="0">
                <anchor moveWithCells="1">
                  <from>
                    <xdr:col>2</xdr:col>
                    <xdr:colOff>276225</xdr:colOff>
                    <xdr:row>12</xdr:row>
                    <xdr:rowOff>28575</xdr:rowOff>
                  </from>
                  <to>
                    <xdr:col>2</xdr:col>
                    <xdr:colOff>581025</xdr:colOff>
                    <xdr:row>13</xdr:row>
                    <xdr:rowOff>0</xdr:rowOff>
                  </to>
                </anchor>
              </controlPr>
            </control>
          </mc:Choice>
        </mc:AlternateContent>
        <mc:AlternateContent xmlns:mc="http://schemas.openxmlformats.org/markup-compatibility/2006">
          <mc:Choice Requires="x14">
            <control shapeId="13922" r:id="rId7" name="Option Button 295">
              <controlPr defaultSize="0" autoFill="0" autoLine="0" autoPict="0">
                <anchor moveWithCells="1">
                  <from>
                    <xdr:col>4</xdr:col>
                    <xdr:colOff>333375</xdr:colOff>
                    <xdr:row>12</xdr:row>
                    <xdr:rowOff>28575</xdr:rowOff>
                  </from>
                  <to>
                    <xdr:col>4</xdr:col>
                    <xdr:colOff>638175</xdr:colOff>
                    <xdr:row>13</xdr:row>
                    <xdr:rowOff>0</xdr:rowOff>
                  </to>
                </anchor>
              </controlPr>
            </control>
          </mc:Choice>
        </mc:AlternateContent>
        <mc:AlternateContent xmlns:mc="http://schemas.openxmlformats.org/markup-compatibility/2006">
          <mc:Choice Requires="x14">
            <control shapeId="13929" r:id="rId8" name="Drop Down 268">
              <controlPr defaultSize="0" print="0" autoLine="0" autoPict="0">
                <anchor moveWithCells="1">
                  <from>
                    <xdr:col>5</xdr:col>
                    <xdr:colOff>9525</xdr:colOff>
                    <xdr:row>15</xdr:row>
                    <xdr:rowOff>28575</xdr:rowOff>
                  </from>
                  <to>
                    <xdr:col>6</xdr:col>
                    <xdr:colOff>66675</xdr:colOff>
                    <xdr:row>16</xdr:row>
                    <xdr:rowOff>28575</xdr:rowOff>
                  </to>
                </anchor>
              </controlPr>
            </control>
          </mc:Choice>
        </mc:AlternateContent>
        <mc:AlternateContent xmlns:mc="http://schemas.openxmlformats.org/markup-compatibility/2006">
          <mc:Choice Requires="x14">
            <control shapeId="13454" r:id="rId9" name="Drop Down 142">
              <controlPr defaultSize="0" print="0" autoLine="0" autoPict="0">
                <anchor moveWithCells="1">
                  <from>
                    <xdr:col>5</xdr:col>
                    <xdr:colOff>28575</xdr:colOff>
                    <xdr:row>14</xdr:row>
                    <xdr:rowOff>9525</xdr:rowOff>
                  </from>
                  <to>
                    <xdr:col>6</xdr:col>
                    <xdr:colOff>38100</xdr:colOff>
                    <xdr:row>14</xdr:row>
                    <xdr:rowOff>200025</xdr:rowOff>
                  </to>
                </anchor>
              </controlPr>
            </control>
          </mc:Choice>
        </mc:AlternateContent>
        <mc:AlternateContent xmlns:mc="http://schemas.openxmlformats.org/markup-compatibility/2006">
          <mc:Choice Requires="x14">
            <control shapeId="13580" r:id="rId10" name="Drop Down 268">
              <controlPr defaultSize="0" print="0" autoLine="0" autoPict="0">
                <anchor moveWithCells="1">
                  <from>
                    <xdr:col>5</xdr:col>
                    <xdr:colOff>9525</xdr:colOff>
                    <xdr:row>10</xdr:row>
                    <xdr:rowOff>9525</xdr:rowOff>
                  </from>
                  <to>
                    <xdr:col>6</xdr:col>
                    <xdr:colOff>200025</xdr:colOff>
                    <xdr:row>11</xdr:row>
                    <xdr:rowOff>0</xdr:rowOff>
                  </to>
                </anchor>
              </controlPr>
            </control>
          </mc:Choice>
        </mc:AlternateContent>
        <mc:AlternateContent xmlns:mc="http://schemas.openxmlformats.org/markup-compatibility/2006">
          <mc:Choice Requires="x14">
            <control shapeId="13931" r:id="rId11" name="Drop Down 6">
              <controlPr defaultSize="0" print="0" autoLine="0" autoPict="0">
                <anchor moveWithCells="1">
                  <from>
                    <xdr:col>8</xdr:col>
                    <xdr:colOff>66675</xdr:colOff>
                    <xdr:row>0</xdr:row>
                    <xdr:rowOff>180975</xdr:rowOff>
                  </from>
                  <to>
                    <xdr:col>9</xdr:col>
                    <xdr:colOff>600075</xdr:colOff>
                    <xdr:row>0</xdr:row>
                    <xdr:rowOff>409575</xdr:rowOff>
                  </to>
                </anchor>
              </controlPr>
            </control>
          </mc:Choice>
        </mc:AlternateContent>
        <mc:AlternateContent xmlns:mc="http://schemas.openxmlformats.org/markup-compatibility/2006">
          <mc:Choice Requires="x14">
            <control shapeId="13932" r:id="rId12" name="Drop Down 132">
              <controlPr defaultSize="0" print="0" autoLine="0" autoPict="0">
                <anchor moveWithCells="1">
                  <from>
                    <xdr:col>6</xdr:col>
                    <xdr:colOff>276225</xdr:colOff>
                    <xdr:row>0</xdr:row>
                    <xdr:rowOff>200025</xdr:rowOff>
                  </from>
                  <to>
                    <xdr:col>7</xdr:col>
                    <xdr:colOff>714375</xdr:colOff>
                    <xdr:row>0</xdr:row>
                    <xdr:rowOff>390525</xdr:rowOff>
                  </to>
                </anchor>
              </controlPr>
            </control>
          </mc:Choice>
        </mc:AlternateContent>
        <mc:AlternateContent xmlns:mc="http://schemas.openxmlformats.org/markup-compatibility/2006">
          <mc:Choice Requires="x14">
            <control shapeId="13933" r:id="rId13" name="Drop Down 621">
              <controlPr defaultSize="0" print="0" autoLine="0" autoPict="0">
                <anchor moveWithCells="1">
                  <from>
                    <xdr:col>3</xdr:col>
                    <xdr:colOff>295275</xdr:colOff>
                    <xdr:row>0</xdr:row>
                    <xdr:rowOff>190500</xdr:rowOff>
                  </from>
                  <to>
                    <xdr:col>6</xdr:col>
                    <xdr:colOff>66675</xdr:colOff>
                    <xdr:row>0</xdr:row>
                    <xdr:rowOff>390525</xdr:rowOff>
                  </to>
                </anchor>
              </controlPr>
            </control>
          </mc:Choice>
        </mc:AlternateContent>
        <mc:AlternateContent xmlns:mc="http://schemas.openxmlformats.org/markup-compatibility/2006">
          <mc:Choice Requires="x14">
            <control shapeId="13934" r:id="rId14" name="Drop Down 622">
              <controlPr defaultSize="0" print="0" autoLine="0" autoPict="0">
                <anchor moveWithCells="1">
                  <from>
                    <xdr:col>10</xdr:col>
                    <xdr:colOff>523875</xdr:colOff>
                    <xdr:row>0</xdr:row>
                    <xdr:rowOff>200025</xdr:rowOff>
                  </from>
                  <to>
                    <xdr:col>11</xdr:col>
                    <xdr:colOff>1171575</xdr:colOff>
                    <xdr:row>0</xdr:row>
                    <xdr:rowOff>390525</xdr:rowOff>
                  </to>
                </anchor>
              </controlPr>
            </control>
          </mc:Choice>
        </mc:AlternateContent>
        <mc:AlternateContent xmlns:mc="http://schemas.openxmlformats.org/markup-compatibility/2006">
          <mc:Choice Requires="x14">
            <control shapeId="13949" r:id="rId15" name="Drop Down 6">
              <controlPr defaultSize="0" print="0" autoLine="0" autoPict="0">
                <anchor moveWithCells="1">
                  <from>
                    <xdr:col>8</xdr:col>
                    <xdr:colOff>28575</xdr:colOff>
                    <xdr:row>88</xdr:row>
                    <xdr:rowOff>180975</xdr:rowOff>
                  </from>
                  <to>
                    <xdr:col>10</xdr:col>
                    <xdr:colOff>219075</xdr:colOff>
                    <xdr:row>275</xdr:row>
                    <xdr:rowOff>76200</xdr:rowOff>
                  </to>
                </anchor>
              </controlPr>
            </control>
          </mc:Choice>
        </mc:AlternateContent>
        <mc:AlternateContent xmlns:mc="http://schemas.openxmlformats.org/markup-compatibility/2006">
          <mc:Choice Requires="x14">
            <control shapeId="13950" r:id="rId16" name="Drop Down 132">
              <controlPr defaultSize="0" print="0" autoLine="0" autoPict="0">
                <anchor moveWithCells="1">
                  <from>
                    <xdr:col>6</xdr:col>
                    <xdr:colOff>28575</xdr:colOff>
                    <xdr:row>88</xdr:row>
                    <xdr:rowOff>180975</xdr:rowOff>
                  </from>
                  <to>
                    <xdr:col>7</xdr:col>
                    <xdr:colOff>457200</xdr:colOff>
                    <xdr:row>275</xdr:row>
                    <xdr:rowOff>66675</xdr:rowOff>
                  </to>
                </anchor>
              </controlPr>
            </control>
          </mc:Choice>
        </mc:AlternateContent>
        <mc:AlternateContent xmlns:mc="http://schemas.openxmlformats.org/markup-compatibility/2006">
          <mc:Choice Requires="x14">
            <control shapeId="13951" r:id="rId17" name="Drop Down 639">
              <controlPr defaultSize="0" print="0" autoLine="0" autoPict="0">
                <anchor moveWithCells="1">
                  <from>
                    <xdr:col>3</xdr:col>
                    <xdr:colOff>28575</xdr:colOff>
                    <xdr:row>88</xdr:row>
                    <xdr:rowOff>180975</xdr:rowOff>
                  </from>
                  <to>
                    <xdr:col>5</xdr:col>
                    <xdr:colOff>190500</xdr:colOff>
                    <xdr:row>275</xdr:row>
                    <xdr:rowOff>66675</xdr:rowOff>
                  </to>
                </anchor>
              </controlPr>
            </control>
          </mc:Choice>
        </mc:AlternateContent>
        <mc:AlternateContent xmlns:mc="http://schemas.openxmlformats.org/markup-compatibility/2006">
          <mc:Choice Requires="x14">
            <control shapeId="13952" r:id="rId18" name="Drop Down 640">
              <controlPr defaultSize="0" print="0" autoLine="0" autoPict="0">
                <anchor moveWithCells="1">
                  <from>
                    <xdr:col>10</xdr:col>
                    <xdr:colOff>371475</xdr:colOff>
                    <xdr:row>88</xdr:row>
                    <xdr:rowOff>180975</xdr:rowOff>
                  </from>
                  <to>
                    <xdr:col>11</xdr:col>
                    <xdr:colOff>1000125</xdr:colOff>
                    <xdr:row>275</xdr:row>
                    <xdr:rowOff>66675</xdr:rowOff>
                  </to>
                </anchor>
              </controlPr>
            </control>
          </mc:Choice>
        </mc:AlternateContent>
        <mc:AlternateContent xmlns:mc="http://schemas.openxmlformats.org/markup-compatibility/2006">
          <mc:Choice Requires="x14">
            <control shapeId="13953" r:id="rId19" name="Drop Down 6">
              <controlPr defaultSize="0" print="0" autoLine="0" autoPict="0">
                <anchor moveWithCells="1">
                  <from>
                    <xdr:col>7</xdr:col>
                    <xdr:colOff>790575</xdr:colOff>
                    <xdr:row>179</xdr:row>
                    <xdr:rowOff>180975</xdr:rowOff>
                  </from>
                  <to>
                    <xdr:col>10</xdr:col>
                    <xdr:colOff>219075</xdr:colOff>
                    <xdr:row>275</xdr:row>
                    <xdr:rowOff>76200</xdr:rowOff>
                  </to>
                </anchor>
              </controlPr>
            </control>
          </mc:Choice>
        </mc:AlternateContent>
        <mc:AlternateContent xmlns:mc="http://schemas.openxmlformats.org/markup-compatibility/2006">
          <mc:Choice Requires="x14">
            <control shapeId="13954" r:id="rId20" name="Drop Down 132">
              <controlPr defaultSize="0" print="0" autoLine="0" autoPict="0">
                <anchor moveWithCells="1">
                  <from>
                    <xdr:col>5</xdr:col>
                    <xdr:colOff>371475</xdr:colOff>
                    <xdr:row>179</xdr:row>
                    <xdr:rowOff>180975</xdr:rowOff>
                  </from>
                  <to>
                    <xdr:col>7</xdr:col>
                    <xdr:colOff>409575</xdr:colOff>
                    <xdr:row>275</xdr:row>
                    <xdr:rowOff>66675</xdr:rowOff>
                  </to>
                </anchor>
              </controlPr>
            </control>
          </mc:Choice>
        </mc:AlternateContent>
        <mc:AlternateContent xmlns:mc="http://schemas.openxmlformats.org/markup-compatibility/2006">
          <mc:Choice Requires="x14">
            <control shapeId="13955" r:id="rId21" name="Drop Down 643">
              <controlPr defaultSize="0" print="0" autoLine="0" autoPict="0">
                <anchor moveWithCells="1">
                  <from>
                    <xdr:col>3</xdr:col>
                    <xdr:colOff>28575</xdr:colOff>
                    <xdr:row>179</xdr:row>
                    <xdr:rowOff>180975</xdr:rowOff>
                  </from>
                  <to>
                    <xdr:col>5</xdr:col>
                    <xdr:colOff>161925</xdr:colOff>
                    <xdr:row>275</xdr:row>
                    <xdr:rowOff>66675</xdr:rowOff>
                  </to>
                </anchor>
              </controlPr>
            </control>
          </mc:Choice>
        </mc:AlternateContent>
        <mc:AlternateContent xmlns:mc="http://schemas.openxmlformats.org/markup-compatibility/2006">
          <mc:Choice Requires="x14">
            <control shapeId="13956" r:id="rId22" name="Drop Down 644">
              <controlPr defaultSize="0" print="0" autoLine="0" autoPict="0">
                <anchor moveWithCells="1">
                  <from>
                    <xdr:col>10</xdr:col>
                    <xdr:colOff>542925</xdr:colOff>
                    <xdr:row>180</xdr:row>
                    <xdr:rowOff>0</xdr:rowOff>
                  </from>
                  <to>
                    <xdr:col>11</xdr:col>
                    <xdr:colOff>1171575</xdr:colOff>
                    <xdr:row>275</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18" id="{A71F69BA-2EBB-4679-BB21-E1796F280C6F}">
            <xm:f>Wörterbuch!$H$1&lt;2</xm:f>
            <x14:dxf>
              <font>
                <color theme="0"/>
              </font>
              <fill>
                <patternFill>
                  <fgColor theme="0"/>
                  <bgColor theme="0"/>
                </patternFill>
              </fill>
            </x14:dxf>
          </x14:cfRule>
          <xm:sqref>G9:J12</xm:sqref>
        </x14:conditionalFormatting>
        <x14:conditionalFormatting xmlns:xm="http://schemas.microsoft.com/office/excel/2006/main">
          <x14:cfRule type="expression" priority="91" id="{43D4C322-ED90-4F93-AD86-528A4992EAE5}">
            <xm:f>AND(OR($J$12=0,$J$12=""),Wörterbuch!$H$1=4)</xm:f>
            <x14:dxf>
              <fill>
                <patternFill>
                  <bgColor rgb="FFA01969"/>
                </patternFill>
              </fill>
            </x14:dxf>
          </x14:cfRule>
          <xm:sqref>J12</xm:sqref>
        </x14:conditionalFormatting>
        <x14:conditionalFormatting xmlns:xm="http://schemas.microsoft.com/office/excel/2006/main">
          <x14:cfRule type="expression" priority="163" stopIfTrue="1" id="{97120721-52DC-48EC-A30B-4CF2E0CFC7A4}">
            <xm:f>'Berechnung K1'!BM19&lt;0.05</xm:f>
            <x14:dxf>
              <fill>
                <patternFill>
                  <bgColor rgb="FFFF0000"/>
                </patternFill>
              </fill>
            </x14:dxf>
          </x14:cfRule>
          <xm:sqref>C97</xm:sqref>
        </x14:conditionalFormatting>
        <x14:conditionalFormatting xmlns:xm="http://schemas.microsoft.com/office/excel/2006/main">
          <x14:cfRule type="expression" priority="157" stopIfTrue="1" id="{02947421-6251-4CBE-AB1C-1638AD598423}">
            <xm:f>'Berechnung K2'!BM48&lt;0.05</xm:f>
            <x14:dxf>
              <fill>
                <patternFill>
                  <bgColor rgb="FFFF0000"/>
                </patternFill>
              </fill>
            </x14:dxf>
          </x14:cfRule>
          <xm:sqref>C160</xm:sqref>
        </x14:conditionalFormatting>
        <x14:conditionalFormatting xmlns:xm="http://schemas.microsoft.com/office/excel/2006/main">
          <x14:cfRule type="expression" priority="232" id="{A3AAB601-5F11-4E2A-B4D3-0B1FA5D1CF7F}">
            <xm:f>AND(Hilfstabelle!$B$4=2,Hilfstabelle!$B$1=1)</xm:f>
            <x14:dxf>
              <numFmt numFmtId="1" formatCode="0"/>
            </x14:dxf>
          </x14:cfRule>
          <x14:cfRule type="expression" priority="233" id="{886A123A-17D3-486A-A05A-BBFC1ED01A9A}">
            <xm:f>Hilfstabelle!$B$1=2</xm:f>
            <x14:dxf>
              <numFmt numFmtId="167" formatCode="0.0"/>
            </x14:dxf>
          </x14:cfRule>
          <xm:sqref>C83:E84</xm:sqref>
        </x14:conditionalFormatting>
        <x14:conditionalFormatting xmlns:xm="http://schemas.microsoft.com/office/excel/2006/main">
          <x14:cfRule type="expression" priority="217" id="{B22E0EF7-3FA2-4F54-A869-D7E0B74DD2E2}">
            <xm:f>Wörterbuch!$H$1&lt;&gt;4</xm:f>
            <x14:dxf>
              <font>
                <color theme="0"/>
              </font>
              <fill>
                <patternFill>
                  <bgColor theme="0"/>
                </patternFill>
              </fill>
            </x14:dxf>
          </x14:cfRule>
          <xm:sqref>G11:J12</xm:sqref>
        </x14:conditionalFormatting>
        <x14:conditionalFormatting xmlns:xm="http://schemas.microsoft.com/office/excel/2006/main">
          <x14:cfRule type="expression" priority="204" id="{96732412-891A-4F55-AB6E-7D7BC5C4448E}">
            <xm:f>Wörterbuch!$H$1=1</xm:f>
            <x14:dxf>
              <font>
                <color theme="0"/>
              </font>
              <fill>
                <patternFill>
                  <bgColor theme="0"/>
                </patternFill>
              </fill>
            </x14:dxf>
          </x14:cfRule>
          <xm:sqref>D7:D8 K14:K17 K24:K34 D14:D78 D80:D83 K19:K21</xm:sqref>
        </x14:conditionalFormatting>
        <x14:conditionalFormatting xmlns:xm="http://schemas.microsoft.com/office/excel/2006/main">
          <x14:cfRule type="expression" priority="203" id="{3E8BD016-6A17-46CF-B2D1-DC69E3CC4D07}">
            <xm:f>Hilfstabelle!$B$4=2</xm:f>
            <x14:dxf>
              <numFmt numFmtId="1" formatCode="0"/>
            </x14:dxf>
          </x14:cfRule>
          <xm:sqref>C15:E15 C17:E18 C20:E20 C22:E23 C25:E26</xm:sqref>
        </x14:conditionalFormatting>
        <x14:conditionalFormatting xmlns:xm="http://schemas.microsoft.com/office/excel/2006/main">
          <x14:cfRule type="expression" priority="202" id="{C37ABA9C-36BA-400A-BF20-337630505E7C}">
            <xm:f>Hilfstabelle!$B$4=2</xm:f>
            <x14:dxf>
              <numFmt numFmtId="2" formatCode="0.00"/>
            </x14:dxf>
          </x14:cfRule>
          <xm:sqref>C21:E21 C96 C127</xm:sqref>
        </x14:conditionalFormatting>
        <x14:conditionalFormatting xmlns:xm="http://schemas.microsoft.com/office/excel/2006/main">
          <x14:cfRule type="expression" priority="201" id="{F9AA7B25-DEE3-4A05-9507-4D9C89700EB8}">
            <xm:f>Hilfstabelle!$B$4=2</xm:f>
            <x14:dxf>
              <numFmt numFmtId="1" formatCode="0"/>
            </x14:dxf>
          </x14:cfRule>
          <xm:sqref>C29:E78</xm:sqref>
        </x14:conditionalFormatting>
        <x14:conditionalFormatting xmlns:xm="http://schemas.microsoft.com/office/excel/2006/main">
          <x14:cfRule type="expression" priority="191" id="{06CE33DB-94F7-40E5-A7F7-B6C6F918C897}">
            <xm:f>Hilfstabelle!$B$1=2</xm:f>
            <x14:dxf>
              <numFmt numFmtId="167" formatCode="0.0"/>
            </x14:dxf>
          </x14:cfRule>
          <x14:cfRule type="expression" priority="200" id="{0718728E-8884-4122-A216-A8CF9CF6CE9F}">
            <xm:f>AND(Hilfstabelle!$B$1=1,Hilfstabelle!$B$4=1)</xm:f>
            <x14:dxf>
              <numFmt numFmtId="167" formatCode="0.0"/>
            </x14:dxf>
          </x14:cfRule>
          <xm:sqref>C16:E16</xm:sqref>
        </x14:conditionalFormatting>
        <x14:conditionalFormatting xmlns:xm="http://schemas.microsoft.com/office/excel/2006/main">
          <x14:cfRule type="expression" priority="192" id="{13263FAF-098B-485C-830B-C7BC05C9E91C}">
            <xm:f>Wörterbuch!$H$1=1</xm:f>
            <x14:dxf>
              <border>
                <left style="thin">
                  <color auto="1"/>
                </left>
                <right style="thin">
                  <color auto="1"/>
                </right>
                <vertical/>
                <horizontal/>
              </border>
            </x14:dxf>
          </x14:cfRule>
          <xm:sqref>D29:D78</xm:sqref>
        </x14:conditionalFormatting>
        <x14:conditionalFormatting xmlns:xm="http://schemas.microsoft.com/office/excel/2006/main">
          <x14:cfRule type="expression" priority="176" id="{349CAAD6-8A9D-4F17-93F0-01BFF83EAF3D}">
            <xm:f>AND(Wörterbuch!$H$1&lt;&gt;1,AND(G28&lt;&gt;0,K28=""))</xm:f>
            <x14:dxf>
              <fill>
                <patternFill>
                  <bgColor rgb="FFA01969"/>
                </patternFill>
              </fill>
            </x14:dxf>
          </x14:cfRule>
          <xm:sqref>K28:K34</xm:sqref>
        </x14:conditionalFormatting>
        <x14:conditionalFormatting xmlns:xm="http://schemas.microsoft.com/office/excel/2006/main">
          <x14:cfRule type="expression" priority="284" id="{7DFBBD85-3753-446F-8DE4-0F6557071355}">
            <xm:f>AND(Wörterbuch!$F$1=4,Wörterbuch!$H$1&gt;2,OR(L17=0,L17=""),OR(G18&lt;&gt;"",G18&lt;&gt;0))</xm:f>
            <x14:dxf>
              <fill>
                <patternFill>
                  <bgColor rgb="FFA01969"/>
                </patternFill>
              </fill>
            </x14:dxf>
          </x14:cfRule>
          <xm:sqref>L32</xm:sqref>
        </x14:conditionalFormatting>
        <x14:conditionalFormatting xmlns:xm="http://schemas.microsoft.com/office/excel/2006/main">
          <x14:cfRule type="expression" priority="287" id="{566F71C9-3B70-4A88-9B82-D5699D00290C}">
            <xm:f>AND(Wörterbuch!$H$1&lt;&gt;1,OR(K15=0,K15=""),OR(G15&lt;&gt;"",G15&lt;&gt;0))</xm:f>
            <x14:dxf>
              <fill>
                <patternFill>
                  <bgColor rgb="FFA01969"/>
                </patternFill>
              </fill>
            </x14:dxf>
          </x14:cfRule>
          <xm:sqref>K15:K17 K23:K27 K19:K21</xm:sqref>
        </x14:conditionalFormatting>
        <x14:conditionalFormatting xmlns:xm="http://schemas.microsoft.com/office/excel/2006/main">
          <x14:cfRule type="expression" priority="167" id="{161D61EC-3281-4B9D-B6F2-EF52BC24189F}">
            <xm:f>Wörterbuch!$H$1&lt;3</xm:f>
            <x14:dxf>
              <font>
                <color theme="0"/>
              </font>
              <fill>
                <patternFill>
                  <bgColor theme="0"/>
                </patternFill>
              </fill>
            </x14:dxf>
          </x14:cfRule>
          <xm:sqref>E7:E8 E14 L14:L17 L20:L21 L23:L34 E81:E83 E80 E14:E78</xm:sqref>
        </x14:conditionalFormatting>
        <x14:conditionalFormatting xmlns:xm="http://schemas.microsoft.com/office/excel/2006/main">
          <x14:cfRule type="expression" priority="193" id="{6AE0A552-4D5F-4422-8638-CC2C016F4CC3}">
            <xm:f>Hilfstabelle!$G$1=1</xm:f>
            <x14:dxf>
              <numFmt numFmtId="1" formatCode="0"/>
            </x14:dxf>
          </x14:cfRule>
          <x14:cfRule type="expression" priority="194" id="{D29D5854-B7A0-4F0C-BC5A-4539CE355206}">
            <xm:f>Hilfstabelle!$G$1=6</xm:f>
            <x14:dxf>
              <numFmt numFmtId="169" formatCode="0.00000"/>
            </x14:dxf>
          </x14:cfRule>
          <x14:cfRule type="expression" priority="195" id="{49D4DDBA-3206-429B-952B-D3A2636EB2B9}">
            <xm:f>Hilfstabelle!$G$1=6</xm:f>
            <x14:dxf>
              <numFmt numFmtId="169" formatCode="0.00000"/>
            </x14:dxf>
          </x14:cfRule>
          <x14:cfRule type="expression" priority="196" id="{33B6F368-18B6-4074-BF33-2850EDBC2EF2}">
            <xm:f>Hilfstabelle!$G$1=5</xm:f>
            <x14:dxf>
              <numFmt numFmtId="168" formatCode="0.0000"/>
            </x14:dxf>
          </x14:cfRule>
          <x14:cfRule type="expression" priority="197" id="{3E1B2D7E-521E-48FC-95BB-BB97458000BA}">
            <xm:f>Hilfstabelle!$G$1=4</xm:f>
            <x14:dxf>
              <numFmt numFmtId="165" formatCode="0.000"/>
            </x14:dxf>
          </x14:cfRule>
          <x14:cfRule type="expression" priority="198" id="{D8CCB63C-524B-45A1-A1C2-371AC40E033C}">
            <xm:f>Hilfstabelle!$G$1=3</xm:f>
            <x14:dxf>
              <numFmt numFmtId="2" formatCode="0.00"/>
            </x14:dxf>
          </x14:cfRule>
          <x14:cfRule type="expression" priority="199" id="{EC1E4925-F59F-4B40-B12A-5D00F8849F26}">
            <xm:f>Hilfstabelle!$G$1=2</xm:f>
            <x14:dxf>
              <numFmt numFmtId="167" formatCode="0.0"/>
            </x14:dxf>
          </x14:cfRule>
          <xm:sqref>C9 C20:E20 C22:E27 C15:E18 C95 C103:C106 C126 C134:C137 C29:E78</xm:sqref>
        </x14:conditionalFormatting>
        <x14:conditionalFormatting xmlns:xm="http://schemas.microsoft.com/office/excel/2006/main">
          <x14:cfRule type="expression" priority="294" id="{566F71C9-3B70-4A88-9B82-D5699D00290C}">
            <xm:f>AND(Wörterbuch!$H$1&lt;&gt;1,OR(K23=0,K23=""),OR(G22&lt;&gt;"",G22&lt;&gt;0))</xm:f>
            <x14:dxf>
              <fill>
                <patternFill>
                  <bgColor rgb="FFA01969"/>
                </patternFill>
              </fill>
            </x14:dxf>
          </x14:cfRule>
          <xm:sqref>K23</xm:sqref>
        </x14:conditionalFormatting>
        <x14:conditionalFormatting xmlns:xm="http://schemas.microsoft.com/office/excel/2006/main">
          <x14:cfRule type="expression" priority="135" id="{8AA8AB2D-4481-4DDB-8AD7-095141B37F66}">
            <xm:f>Wörterbuch!$H$1=1</xm:f>
            <x14:dxf>
              <font>
                <color theme="0"/>
              </font>
              <fill>
                <patternFill>
                  <bgColor theme="0"/>
                </patternFill>
              </fill>
            </x14:dxf>
          </x14:cfRule>
          <xm:sqref>K22</xm:sqref>
        </x14:conditionalFormatting>
        <x14:conditionalFormatting xmlns:xm="http://schemas.microsoft.com/office/excel/2006/main">
          <x14:cfRule type="expression" priority="136" id="{79D37F8E-EDE0-4781-ABC0-4E5FB96D0CDA}">
            <xm:f>AND(Wörterbuch!$H$1&lt;&gt;1,OR(K22=0,K22=""),OR(G22&lt;&gt;"",G22&lt;&gt;0))</xm:f>
            <x14:dxf>
              <fill>
                <patternFill>
                  <bgColor rgb="FFA01969"/>
                </patternFill>
              </fill>
            </x14:dxf>
          </x14:cfRule>
          <xm:sqref>K22</xm:sqref>
        </x14:conditionalFormatting>
        <x14:conditionalFormatting xmlns:xm="http://schemas.microsoft.com/office/excel/2006/main">
          <x14:cfRule type="expression" priority="133" id="{B02E1528-EBCE-4CC1-B89A-4903A79A583A}">
            <xm:f>Wörterbuch!$H$1&lt;3</xm:f>
            <x14:dxf>
              <font>
                <color theme="0"/>
              </font>
              <fill>
                <patternFill>
                  <bgColor theme="0"/>
                </patternFill>
              </fill>
            </x14:dxf>
          </x14:cfRule>
          <xm:sqref>L19</xm:sqref>
        </x14:conditionalFormatting>
        <x14:conditionalFormatting xmlns:xm="http://schemas.microsoft.com/office/excel/2006/main">
          <x14:cfRule type="expression" priority="100" id="{CD830589-0FC4-4804-BF5B-DB49D949D6D8}">
            <xm:f>Wörterbuch!$F$1=5</xm:f>
            <x14:dxf>
              <fill>
                <patternFill patternType="none">
                  <bgColor auto="1"/>
                </patternFill>
              </fill>
            </x14:dxf>
          </x14:cfRule>
          <x14:cfRule type="expression" priority="103" id="{3FF574BB-FBFE-42E6-95D9-E405AE496F51}">
            <xm:f>Wörterbuch!$F$1=1</xm:f>
            <x14:dxf>
              <fill>
                <patternFill patternType="none">
                  <bgColor auto="1"/>
                </patternFill>
              </fill>
            </x14:dxf>
          </x14:cfRule>
          <xm:sqref>G31:I34</xm:sqref>
        </x14:conditionalFormatting>
        <x14:conditionalFormatting xmlns:xm="http://schemas.microsoft.com/office/excel/2006/main">
          <x14:cfRule type="expression" priority="102" id="{09B9AB65-9A51-4EEE-AF0C-9A3DEA5AA66E}">
            <xm:f>Wörterbuch!$F$1=3</xm:f>
            <x14:dxf>
              <fill>
                <patternFill patternType="none">
                  <bgColor auto="1"/>
                </patternFill>
              </fill>
            </x14:dxf>
          </x14:cfRule>
          <xm:sqref>G31:I34</xm:sqref>
        </x14:conditionalFormatting>
        <x14:conditionalFormatting xmlns:xm="http://schemas.microsoft.com/office/excel/2006/main">
          <x14:cfRule type="expression" priority="101" id="{5D6AE1B5-C8DE-44DA-B1E6-423E74BB46AF}">
            <xm:f>Wörterbuch!$F$1=4</xm:f>
            <x14:dxf>
              <fill>
                <patternFill patternType="none">
                  <bgColor auto="1"/>
                </patternFill>
              </fill>
            </x14:dxf>
          </x14:cfRule>
          <xm:sqref>G33:I34</xm:sqref>
        </x14:conditionalFormatting>
        <x14:conditionalFormatting xmlns:xm="http://schemas.microsoft.com/office/excel/2006/main">
          <x14:cfRule type="expression" priority="90" id="{6A76A4C3-DA96-4CBA-B524-2BA97222A86F}">
            <xm:f>Hilfstabelle!$B$4=2</xm:f>
            <x14:dxf>
              <numFmt numFmtId="2" formatCode="0.00"/>
            </x14:dxf>
          </x14:cfRule>
          <xm:sqref>C159</xm:sqref>
        </x14:conditionalFormatting>
        <x14:conditionalFormatting xmlns:xm="http://schemas.microsoft.com/office/excel/2006/main">
          <x14:cfRule type="expression" priority="83" id="{2298ADAC-A97A-4A51-96A4-E10A26833CF1}">
            <xm:f>Hilfstabelle!$G$1=1</xm:f>
            <x14:dxf>
              <numFmt numFmtId="1" formatCode="0"/>
            </x14:dxf>
          </x14:cfRule>
          <x14:cfRule type="expression" priority="84" id="{6DBAE47E-CCA3-4896-B7F1-2E8F9A8B2185}">
            <xm:f>Hilfstabelle!$G$1=6</xm:f>
            <x14:dxf>
              <numFmt numFmtId="169" formatCode="0.00000"/>
            </x14:dxf>
          </x14:cfRule>
          <x14:cfRule type="expression" priority="85" id="{3780F0D6-12D0-46B4-8E09-44F06B5D8E31}">
            <xm:f>Hilfstabelle!$G$1=6</xm:f>
            <x14:dxf>
              <numFmt numFmtId="169" formatCode="0.00000"/>
            </x14:dxf>
          </x14:cfRule>
          <x14:cfRule type="expression" priority="86" id="{5D296DC3-EB7C-4477-BEE9-6473811831BE}">
            <xm:f>Hilfstabelle!$G$1=5</xm:f>
            <x14:dxf>
              <numFmt numFmtId="168" formatCode="0.0000"/>
            </x14:dxf>
          </x14:cfRule>
          <x14:cfRule type="expression" priority="87" id="{D0772927-B127-4590-839F-3CD3E6FA9B1E}">
            <xm:f>Hilfstabelle!$G$1=4</xm:f>
            <x14:dxf>
              <numFmt numFmtId="165" formatCode="0.000"/>
            </x14:dxf>
          </x14:cfRule>
          <x14:cfRule type="expression" priority="88" id="{EB761365-FA46-4734-8514-8D69B9FC268C}">
            <xm:f>Hilfstabelle!$G$1=3</xm:f>
            <x14:dxf>
              <numFmt numFmtId="2" formatCode="0.00"/>
            </x14:dxf>
          </x14:cfRule>
          <x14:cfRule type="expression" priority="89" id="{9AF48724-CCC0-49AF-99C9-A00471B7C0FC}">
            <xm:f>Hilfstabelle!$G$1=2</xm:f>
            <x14:dxf>
              <numFmt numFmtId="167" formatCode="0.0"/>
            </x14:dxf>
          </x14:cfRule>
          <xm:sqref>C158 C166:C169</xm:sqref>
        </x14:conditionalFormatting>
        <x14:conditionalFormatting xmlns:xm="http://schemas.microsoft.com/office/excel/2006/main">
          <x14:cfRule type="expression" priority="300" stopIfTrue="1" id="{02947421-6251-4CBE-AB1C-1638AD598423}">
            <xm:f>'Berechnung K2'!BM19&lt;0.05</xm:f>
            <x14:dxf>
              <fill>
                <patternFill>
                  <bgColor rgb="FFFF0000"/>
                </patternFill>
              </fill>
            </x14:dxf>
          </x14:cfRule>
          <xm:sqref>C128</xm:sqref>
        </x14:conditionalFormatting>
        <x14:conditionalFormatting xmlns:xm="http://schemas.microsoft.com/office/excel/2006/main">
          <x14:cfRule type="expression" priority="68" id="{4713D083-0B1F-4EA4-AC57-556A407FBE83}">
            <xm:f>Hilfstabelle!$B$4=2</xm:f>
            <x14:dxf>
              <numFmt numFmtId="1" formatCode="0"/>
            </x14:dxf>
          </x14:cfRule>
          <xm:sqref>C80</xm:sqref>
        </x14:conditionalFormatting>
        <x14:conditionalFormatting xmlns:xm="http://schemas.microsoft.com/office/excel/2006/main">
          <x14:cfRule type="expression" priority="61" id="{59CA453A-A94D-444D-993E-4FF46548F2F3}">
            <xm:f>Hilfstabelle!$G$1=1</xm:f>
            <x14:dxf>
              <numFmt numFmtId="1" formatCode="0"/>
            </x14:dxf>
          </x14:cfRule>
          <x14:cfRule type="expression" priority="62" id="{EAE30BA5-6A80-48F6-B196-8F66906530CB}">
            <xm:f>Hilfstabelle!$G$1=6</xm:f>
            <x14:dxf>
              <numFmt numFmtId="169" formatCode="0.00000"/>
            </x14:dxf>
          </x14:cfRule>
          <x14:cfRule type="expression" priority="63" id="{D5B83038-27A4-4F96-95DB-FEF2DD134DA5}">
            <xm:f>Hilfstabelle!$G$1=6</xm:f>
            <x14:dxf>
              <numFmt numFmtId="169" formatCode="0.00000"/>
            </x14:dxf>
          </x14:cfRule>
          <x14:cfRule type="expression" priority="64" id="{DBCF4D53-23D1-467E-B7CF-2CC3AD6DAF82}">
            <xm:f>Hilfstabelle!$G$1=5</xm:f>
            <x14:dxf>
              <numFmt numFmtId="168" formatCode="0.0000"/>
            </x14:dxf>
          </x14:cfRule>
          <x14:cfRule type="expression" priority="65" id="{60EB870B-4C3B-4C84-9DFA-600DBC3F7FA0}">
            <xm:f>Hilfstabelle!$G$1=4</xm:f>
            <x14:dxf>
              <numFmt numFmtId="165" formatCode="0.000"/>
            </x14:dxf>
          </x14:cfRule>
          <x14:cfRule type="expression" priority="66" id="{D0BC7FD2-EBD2-47E1-9C49-96841D887A3A}">
            <xm:f>Hilfstabelle!$G$1=3</xm:f>
            <x14:dxf>
              <numFmt numFmtId="2" formatCode="0.00"/>
            </x14:dxf>
          </x14:cfRule>
          <x14:cfRule type="expression" priority="67" id="{99C82FA5-B677-409E-A057-5F929C8C03BB}">
            <xm:f>Hilfstabelle!$G$1=2</xm:f>
            <x14:dxf>
              <numFmt numFmtId="167" formatCode="0.0"/>
            </x14:dxf>
          </x14:cfRule>
          <xm:sqref>C80</xm:sqref>
        </x14:conditionalFormatting>
        <x14:conditionalFormatting xmlns:xm="http://schemas.microsoft.com/office/excel/2006/main">
          <x14:cfRule type="expression" priority="59" id="{F8A4748D-B72F-4C1F-A1F6-733B2C2C6A82}">
            <xm:f>Hilfstabelle!$B$4=2</xm:f>
            <x14:dxf>
              <numFmt numFmtId="1" formatCode="0"/>
            </x14:dxf>
          </x14:cfRule>
          <xm:sqref>D80</xm:sqref>
        </x14:conditionalFormatting>
        <x14:conditionalFormatting xmlns:xm="http://schemas.microsoft.com/office/excel/2006/main">
          <x14:cfRule type="expression" priority="51" id="{156162F1-4E34-4F2A-B190-0A73370BE074}">
            <xm:f>Wörterbuch!$H$1=1</xm:f>
            <x14:dxf>
              <border>
                <left style="thin">
                  <color auto="1"/>
                </left>
                <right style="thin">
                  <color auto="1"/>
                </right>
                <vertical/>
                <horizontal/>
              </border>
            </x14:dxf>
          </x14:cfRule>
          <xm:sqref>D80</xm:sqref>
        </x14:conditionalFormatting>
        <x14:conditionalFormatting xmlns:xm="http://schemas.microsoft.com/office/excel/2006/main">
          <x14:cfRule type="expression" priority="52" id="{CB8F5C10-56AD-4531-A072-C326861B96E2}">
            <xm:f>Hilfstabelle!$G$1=1</xm:f>
            <x14:dxf>
              <numFmt numFmtId="1" formatCode="0"/>
            </x14:dxf>
          </x14:cfRule>
          <x14:cfRule type="expression" priority="53" id="{9B9A2B38-9BD4-4DA8-9E5E-C4D50C5DC767}">
            <xm:f>Hilfstabelle!$G$1=6</xm:f>
            <x14:dxf>
              <numFmt numFmtId="169" formatCode="0.00000"/>
            </x14:dxf>
          </x14:cfRule>
          <x14:cfRule type="expression" priority="54" id="{8F392096-9644-411F-A76A-4BB0958E02E0}">
            <xm:f>Hilfstabelle!$G$1=6</xm:f>
            <x14:dxf>
              <numFmt numFmtId="169" formatCode="0.00000"/>
            </x14:dxf>
          </x14:cfRule>
          <x14:cfRule type="expression" priority="55" id="{234D480A-5BEF-406F-8923-7476C461500F}">
            <xm:f>Hilfstabelle!$G$1=5</xm:f>
            <x14:dxf>
              <numFmt numFmtId="168" formatCode="0.0000"/>
            </x14:dxf>
          </x14:cfRule>
          <x14:cfRule type="expression" priority="56" id="{11566279-AC92-4BAD-A7FE-09B3A7F79189}">
            <xm:f>Hilfstabelle!$G$1=4</xm:f>
            <x14:dxf>
              <numFmt numFmtId="165" formatCode="0.000"/>
            </x14:dxf>
          </x14:cfRule>
          <x14:cfRule type="expression" priority="57" id="{8A880A56-5DC4-457A-8C81-007500BD0D69}">
            <xm:f>Hilfstabelle!$G$1=3</xm:f>
            <x14:dxf>
              <numFmt numFmtId="2" formatCode="0.00"/>
            </x14:dxf>
          </x14:cfRule>
          <x14:cfRule type="expression" priority="58" id="{08CFF788-E3C3-4915-80D1-CAA0C201420B}">
            <xm:f>Hilfstabelle!$G$1=2</xm:f>
            <x14:dxf>
              <numFmt numFmtId="167" formatCode="0.0"/>
            </x14:dxf>
          </x14:cfRule>
          <xm:sqref>D80</xm:sqref>
        </x14:conditionalFormatting>
        <x14:conditionalFormatting xmlns:xm="http://schemas.microsoft.com/office/excel/2006/main">
          <x14:cfRule type="expression" priority="48" id="{84AA01E1-C7A6-40C7-8AD2-3EEA6265E37B}">
            <xm:f>Hilfstabelle!$B$4=2</xm:f>
            <x14:dxf>
              <numFmt numFmtId="1" formatCode="0"/>
            </x14:dxf>
          </x14:cfRule>
          <xm:sqref>E80</xm:sqref>
        </x14:conditionalFormatting>
        <x14:conditionalFormatting xmlns:xm="http://schemas.microsoft.com/office/excel/2006/main">
          <x14:cfRule type="expression" priority="41" id="{09E0081C-33C7-465D-8968-71579A2BD134}">
            <xm:f>Hilfstabelle!$G$1=1</xm:f>
            <x14:dxf>
              <numFmt numFmtId="1" formatCode="0"/>
            </x14:dxf>
          </x14:cfRule>
          <x14:cfRule type="expression" priority="42" id="{C2B98A8E-1598-4CB8-A1BC-FDBA2666DE93}">
            <xm:f>Hilfstabelle!$G$1=6</xm:f>
            <x14:dxf>
              <numFmt numFmtId="169" formatCode="0.00000"/>
            </x14:dxf>
          </x14:cfRule>
          <x14:cfRule type="expression" priority="43" id="{D3AD7F73-414C-4998-BA73-A7134B20C7E6}">
            <xm:f>Hilfstabelle!$G$1=6</xm:f>
            <x14:dxf>
              <numFmt numFmtId="169" formatCode="0.00000"/>
            </x14:dxf>
          </x14:cfRule>
          <x14:cfRule type="expression" priority="44" id="{12D8446B-D34B-4B46-BD4D-601872295811}">
            <xm:f>Hilfstabelle!$G$1=5</xm:f>
            <x14:dxf>
              <numFmt numFmtId="168" formatCode="0.0000"/>
            </x14:dxf>
          </x14:cfRule>
          <x14:cfRule type="expression" priority="45" id="{ADC662AB-3BCC-41A0-A6DB-93F134FE8CE3}">
            <xm:f>Hilfstabelle!$G$1=4</xm:f>
            <x14:dxf>
              <numFmt numFmtId="165" formatCode="0.000"/>
            </x14:dxf>
          </x14:cfRule>
          <x14:cfRule type="expression" priority="46" id="{427BFC20-05EB-42EB-AD8D-9D5A0C486527}">
            <xm:f>Hilfstabelle!$G$1=3</xm:f>
            <x14:dxf>
              <numFmt numFmtId="2" formatCode="0.00"/>
            </x14:dxf>
          </x14:cfRule>
          <x14:cfRule type="expression" priority="47" id="{A319AC18-641C-4C95-AA7F-6AE90697A58C}">
            <xm:f>Hilfstabelle!$G$1=2</xm:f>
            <x14:dxf>
              <numFmt numFmtId="167" formatCode="0.0"/>
            </x14:dxf>
          </x14:cfRule>
          <xm:sqref>E80</xm:sqref>
        </x14:conditionalFormatting>
        <x14:conditionalFormatting xmlns:xm="http://schemas.microsoft.com/office/excel/2006/main">
          <x14:cfRule type="expression" priority="36" id="{77ED207B-B2E2-43FC-B626-1C7785CCCFAA}">
            <xm:f>Hilfstabelle!$G$1=6</xm:f>
            <x14:dxf>
              <numFmt numFmtId="181" formatCode="0.000000"/>
            </x14:dxf>
          </x14:cfRule>
          <x14:cfRule type="expression" priority="37" id="{2553395C-3A33-4002-8B82-C0126BC6185B}">
            <xm:f>Hilfstabelle!$G$1=5</xm:f>
            <x14:dxf>
              <numFmt numFmtId="169" formatCode="0.00000"/>
            </x14:dxf>
          </x14:cfRule>
          <x14:cfRule type="expression" priority="38" id="{EBFF8FEE-5030-4115-84DF-6B1D57301477}">
            <xm:f>Hilfstabelle!$G$1=4</xm:f>
            <x14:dxf>
              <numFmt numFmtId="168" formatCode="0.0000"/>
            </x14:dxf>
          </x14:cfRule>
          <x14:cfRule type="expression" priority="39" id="{C3CB3CBB-F3E8-438C-839E-7F7A8DC946E9}">
            <xm:f>Hilfstabelle!$G$1=3</xm:f>
            <x14:dxf>
              <numFmt numFmtId="165" formatCode="0.000"/>
            </x14:dxf>
          </x14:cfRule>
          <xm:sqref>C21:E21</xm:sqref>
        </x14:conditionalFormatting>
        <x14:conditionalFormatting xmlns:xm="http://schemas.microsoft.com/office/excel/2006/main">
          <x14:cfRule type="expression" priority="28" id="{181F1BFF-6204-4B30-97CB-E3EC45FBDBE0}">
            <xm:f>Wörterbuch!$H$1&lt;3</xm:f>
            <x14:dxf>
              <fill>
                <patternFill>
                  <bgColor theme="0"/>
                </patternFill>
              </fill>
            </x14:dxf>
          </x14:cfRule>
          <xm:sqref>E79</xm:sqref>
        </x14:conditionalFormatting>
        <x14:conditionalFormatting xmlns:xm="http://schemas.microsoft.com/office/excel/2006/main">
          <x14:cfRule type="expression" priority="27" id="{09B653C4-AC8A-46AB-8A74-AC0D8B7F0E5C}">
            <xm:f>Wörterbuch!$H$1=1</xm:f>
            <x14:dxf>
              <fill>
                <patternFill>
                  <bgColor theme="0"/>
                </patternFill>
              </fill>
            </x14:dxf>
          </x14:cfRule>
          <xm:sqref>D79</xm:sqref>
        </x14:conditionalFormatting>
        <x14:conditionalFormatting xmlns:xm="http://schemas.microsoft.com/office/excel/2006/main">
          <x14:cfRule type="expression" priority="26" id="{44849602-00F4-454F-B8A9-66D37A20E82F}">
            <xm:f>Wörterbuch!$H$1&lt;3</xm:f>
            <x14:dxf>
              <border>
                <top/>
                <vertical/>
                <horizontal/>
              </border>
            </x14:dxf>
          </x14:cfRule>
          <xm:sqref>A179</xm:sqref>
        </x14:conditionalFormatting>
        <x14:conditionalFormatting xmlns:xm="http://schemas.microsoft.com/office/excel/2006/main">
          <x14:cfRule type="expression" priority="25" id="{E8658736-ACD6-47D9-BEDD-4EBFD247F1D1}">
            <xm:f>Wörterbuch!$H$1&lt;3</xm:f>
            <x14:dxf>
              <font>
                <color theme="0"/>
              </font>
              <fill>
                <patternFill>
                  <bgColor theme="0"/>
                </patternFill>
              </fill>
              <border>
                <right/>
                <top/>
                <bottom/>
                <vertical/>
                <horizontal/>
              </border>
            </x14:dxf>
          </x14:cfRule>
          <xm:sqref>A156:C178</xm:sqref>
        </x14:conditionalFormatting>
        <x14:conditionalFormatting xmlns:xm="http://schemas.microsoft.com/office/excel/2006/main">
          <x14:cfRule type="expression" priority="24" id="{0401967C-B248-4F02-90DC-2D11ECA66817}">
            <xm:f>Wörterbuch!$H$1=1</xm:f>
            <x14:dxf>
              <font>
                <color theme="0"/>
              </font>
              <fill>
                <patternFill>
                  <bgColor theme="0"/>
                </patternFill>
              </fill>
            </x14:dxf>
          </x14:cfRule>
          <xm:sqref>D183</xm:sqref>
        </x14:conditionalFormatting>
        <x14:conditionalFormatting xmlns:xm="http://schemas.microsoft.com/office/excel/2006/main">
          <x14:cfRule type="expression" priority="23" id="{FED69288-787C-4B43-A741-5359F242EC36}">
            <xm:f>AND($C$184="",Wörterbuch!$H$1&gt;1)</xm:f>
            <x14:dxf>
              <fill>
                <patternFill>
                  <bgColor rgb="FFA01969"/>
                </patternFill>
              </fill>
            </x14:dxf>
          </x14:cfRule>
          <xm:sqref>D184</xm:sqref>
        </x14:conditionalFormatting>
        <x14:conditionalFormatting xmlns:xm="http://schemas.microsoft.com/office/excel/2006/main">
          <x14:cfRule type="expression" priority="19" id="{D10C0317-372B-4CF4-9360-022A0ACF0CE8}">
            <xm:f>Wörterbuch!$H$1=1</xm:f>
            <x14:dxf>
              <fill>
                <patternFill>
                  <bgColor theme="0"/>
                </patternFill>
              </fill>
            </x14:dxf>
          </x14:cfRule>
          <xm:sqref>D185:D186</xm:sqref>
        </x14:conditionalFormatting>
        <x14:conditionalFormatting xmlns:xm="http://schemas.microsoft.com/office/excel/2006/main">
          <x14:cfRule type="expression" priority="12" id="{351410CD-C166-4DA7-A81B-53F4C5426602}">
            <xm:f>Wörterbuch!$H$1=1</xm:f>
            <x14:dxf>
              <font>
                <color theme="0"/>
              </font>
              <fill>
                <patternFill>
                  <bgColor theme="0"/>
                </patternFill>
              </fill>
            </x14:dxf>
          </x14:cfRule>
          <xm:sqref>K18</xm:sqref>
        </x14:conditionalFormatting>
        <x14:conditionalFormatting xmlns:xm="http://schemas.microsoft.com/office/excel/2006/main">
          <x14:cfRule type="expression" priority="13" id="{B3E49C8D-6F80-4BFE-997D-EA4566610CA7}">
            <xm:f>AND(Wörterbuch!$H$1&lt;&gt;1,OR(K18=0,K18=""),OR(G18&lt;&gt;"",G18&lt;&gt;0))</xm:f>
            <x14:dxf>
              <fill>
                <patternFill>
                  <bgColor rgb="FFA01969"/>
                </patternFill>
              </fill>
            </x14:dxf>
          </x14:cfRule>
          <xm:sqref>K18</xm:sqref>
        </x14:conditionalFormatting>
        <x14:conditionalFormatting xmlns:xm="http://schemas.microsoft.com/office/excel/2006/main">
          <x14:cfRule type="expression" priority="8" id="{4171060D-0A98-4C81-B48A-42BA4E5B22B2}">
            <xm:f>Wörterbuch!$H$1=1</xm:f>
            <x14:dxf>
              <font>
                <color theme="0"/>
              </font>
              <fill>
                <patternFill>
                  <bgColor theme="0"/>
                </patternFill>
              </fill>
            </x14:dxf>
          </x14:cfRule>
          <xm:sqref>L18</xm:sqref>
        </x14:conditionalFormatting>
        <x14:conditionalFormatting xmlns:xm="http://schemas.microsoft.com/office/excel/2006/main">
          <x14:cfRule type="expression" priority="9" id="{8588A283-64EE-417C-854F-F940B691055A}">
            <xm:f>AND(Wörterbuch!$H$1&lt;&gt;1,OR(L18=0,L18=""),OR(H18&lt;&gt;"",H18&lt;&gt;0))</xm:f>
            <x14:dxf>
              <fill>
                <patternFill>
                  <bgColor rgb="FFA01969"/>
                </patternFill>
              </fill>
            </x14:dxf>
          </x14:cfRule>
          <xm:sqref>L18</xm:sqref>
        </x14:conditionalFormatting>
        <x14:conditionalFormatting xmlns:xm="http://schemas.microsoft.com/office/excel/2006/main">
          <x14:cfRule type="expression" priority="4" id="{2C941DCD-47E5-4920-BC5B-F698F12D37AC}">
            <xm:f>AND(J38="",OR('[FB 1.7.04-007_CMK_Pumpen.xlsx]Wörterbuch'!#REF!=5,'[FB 1.7.04-007_CMK_Pumpen.xlsx]Wörterbuch'!#REF!=2))</xm:f>
            <x14:dxf>
              <fill>
                <patternFill>
                  <bgColor rgb="FFA01969"/>
                </patternFill>
              </fill>
            </x14:dxf>
          </x14:cfRule>
          <xm:sqref>J38:K39</xm:sqref>
        </x14:conditionalFormatting>
        <x14:conditionalFormatting xmlns:xm="http://schemas.microsoft.com/office/excel/2006/main">
          <x14:cfRule type="expression" priority="3" id="{4FD28580-EFAD-4E00-9B95-05B7CD34E0EF}">
            <xm:f>AND(L38="",'[FB 1.7.04-007_CMK_Pumpen.xlsx]Wörterbuch'!#REF!=5)</xm:f>
            <x14:dxf>
              <fill>
                <patternFill>
                  <bgColor rgb="FFA01969"/>
                </patternFill>
              </fill>
            </x14:dxf>
          </x14:cfRule>
          <xm:sqref>L38:L39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16" sqref="A16"/>
    </sheetView>
  </sheetViews>
  <sheetFormatPr baseColWidth="10" defaultRowHeight="12.75" x14ac:dyDescent="0.35"/>
  <cols>
    <col min="6" max="6" width="18.1328125" style="1" bestFit="1" customWidth="1"/>
  </cols>
  <sheetData>
    <row r="1" spans="1:7" x14ac:dyDescent="0.35">
      <c r="A1" s="1" t="s">
        <v>733</v>
      </c>
      <c r="B1" s="1">
        <v>2</v>
      </c>
      <c r="F1" s="1" t="s">
        <v>734</v>
      </c>
      <c r="G1" s="1">
        <v>4</v>
      </c>
    </row>
    <row r="2" spans="1:7" x14ac:dyDescent="0.35">
      <c r="A2" s="1" t="str">
        <f>CHOOSE(B1,B2,B3)</f>
        <v>[%]</v>
      </c>
      <c r="B2" s="19" t="str">
        <f>CHOOSE(B4,B5,B6)</f>
        <v>[g]</v>
      </c>
      <c r="G2" s="1" t="str">
        <f>Wörterbuch!D214&amp;" 0"</f>
        <v>Stellen nach dem Komma:  0</v>
      </c>
    </row>
    <row r="3" spans="1:7" x14ac:dyDescent="0.35">
      <c r="B3" s="1" t="s">
        <v>1</v>
      </c>
      <c r="G3" s="1" t="str">
        <f>Wörterbuch!D214&amp;" 1"</f>
        <v>Stellen nach dem Komma:  1</v>
      </c>
    </row>
    <row r="4" spans="1:7" x14ac:dyDescent="0.35">
      <c r="A4" s="1" t="s">
        <v>735</v>
      </c>
      <c r="B4" s="1">
        <v>1</v>
      </c>
      <c r="G4" s="1" t="str">
        <f>Wörterbuch!D214&amp;" 2"</f>
        <v>Stellen nach dem Komma:  2</v>
      </c>
    </row>
    <row r="5" spans="1:7" x14ac:dyDescent="0.35">
      <c r="A5" s="1" t="str">
        <f>CHOOSE(B4,B5,B6)</f>
        <v>[g]</v>
      </c>
      <c r="B5" s="1" t="s">
        <v>736</v>
      </c>
      <c r="C5" s="1" t="str">
        <f>CHOOSE(B4,D5,D6)</f>
        <v>[g/s]</v>
      </c>
      <c r="D5" s="1" t="s">
        <v>600</v>
      </c>
      <c r="G5" s="1" t="str">
        <f>Wörterbuch!D214&amp;" 3"</f>
        <v>Stellen nach dem Komma:  3</v>
      </c>
    </row>
    <row r="6" spans="1:7" x14ac:dyDescent="0.35">
      <c r="B6" s="1" t="s">
        <v>737</v>
      </c>
      <c r="D6" s="1" t="s">
        <v>738</v>
      </c>
      <c r="G6" s="1" t="str">
        <f>Wörterbuch!D214&amp;" 4"</f>
        <v>Stellen nach dem Komma:  4</v>
      </c>
    </row>
    <row r="7" spans="1:7" x14ac:dyDescent="0.35">
      <c r="A7" s="1" t="s">
        <v>739</v>
      </c>
      <c r="B7" s="1">
        <v>1</v>
      </c>
      <c r="G7" s="1" t="str">
        <f>Wörterbuch!D214&amp;" 5"</f>
        <v>Stellen nach dem Komma:  5</v>
      </c>
    </row>
    <row r="8" spans="1:7" x14ac:dyDescent="0.35">
      <c r="A8" s="1" t="str">
        <f>CHOOSE(B7,B8,B9)</f>
        <v>[min.]</v>
      </c>
      <c r="B8" s="1" t="s">
        <v>740</v>
      </c>
    </row>
    <row r="9" spans="1:7" x14ac:dyDescent="0.35">
      <c r="B9" s="1" t="s">
        <v>596</v>
      </c>
    </row>
    <row r="11" spans="1:7" x14ac:dyDescent="0.35">
      <c r="A11" s="1" t="s">
        <v>741</v>
      </c>
      <c r="B11" s="1">
        <v>1</v>
      </c>
    </row>
    <row r="12" spans="1:7" x14ac:dyDescent="0.35">
      <c r="A12" s="1" t="str">
        <f>CHOOSE(B11,B12,B13)</f>
        <v>[g]</v>
      </c>
      <c r="B12" s="1" t="s">
        <v>736</v>
      </c>
    </row>
    <row r="13" spans="1:7" x14ac:dyDescent="0.35">
      <c r="B13" s="1" t="s">
        <v>737</v>
      </c>
    </row>
    <row r="15" spans="1:7" x14ac:dyDescent="0.35">
      <c r="A15" t="s">
        <v>860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299"/>
  <sheetViews>
    <sheetView zoomScale="85" zoomScaleNormal="85" workbookViewId="0">
      <selection activeCell="F29" sqref="F29"/>
    </sheetView>
  </sheetViews>
  <sheetFormatPr baseColWidth="10" defaultRowHeight="13.15" x14ac:dyDescent="0.4"/>
  <cols>
    <col min="1" max="1" width="3.1328125" style="168" bestFit="1" customWidth="1"/>
    <col min="4" max="4" width="11.59765625" style="27" customWidth="1"/>
    <col min="7" max="7" width="25.59765625" bestFit="1" customWidth="1"/>
    <col min="8" max="8" width="11.59765625" style="27" customWidth="1"/>
    <col min="9" max="10" width="11.59765625" style="165" customWidth="1"/>
    <col min="11" max="11" width="19" style="165" bestFit="1" customWidth="1"/>
    <col min="12" max="131" width="11.3984375" style="165" customWidth="1"/>
  </cols>
  <sheetData>
    <row r="1" spans="1:15" x14ac:dyDescent="0.4">
      <c r="A1" s="167">
        <v>1</v>
      </c>
      <c r="B1" s="8"/>
      <c r="C1" s="8"/>
      <c r="D1" s="8"/>
      <c r="E1" s="164"/>
      <c r="F1" s="163"/>
      <c r="G1" s="301" t="s">
        <v>845</v>
      </c>
      <c r="H1" s="8"/>
      <c r="I1" s="166"/>
      <c r="J1" s="166"/>
      <c r="K1" s="302" t="s">
        <v>841</v>
      </c>
      <c r="L1" s="305"/>
      <c r="M1" s="166"/>
      <c r="N1" s="166"/>
      <c r="O1" s="166"/>
    </row>
    <row r="2" spans="1:15" x14ac:dyDescent="0.4">
      <c r="A2" s="167">
        <v>2</v>
      </c>
      <c r="B2" s="8"/>
      <c r="C2" s="8"/>
      <c r="D2" s="8"/>
      <c r="E2" s="164"/>
      <c r="F2" s="163"/>
      <c r="G2" s="301" t="s">
        <v>846</v>
      </c>
      <c r="H2" s="8"/>
      <c r="J2" s="166"/>
      <c r="K2" s="303" t="s">
        <v>842</v>
      </c>
      <c r="L2" s="305"/>
      <c r="M2" s="166"/>
      <c r="N2" s="166"/>
      <c r="O2" s="166"/>
    </row>
    <row r="3" spans="1:15" x14ac:dyDescent="0.4">
      <c r="A3" s="167">
        <v>3</v>
      </c>
      <c r="B3" s="8"/>
      <c r="C3" s="8"/>
      <c r="D3" s="8"/>
      <c r="E3" s="164"/>
      <c r="F3" s="163"/>
      <c r="G3" s="301" t="s">
        <v>847</v>
      </c>
      <c r="H3" s="8"/>
      <c r="I3" s="166"/>
      <c r="J3" s="166"/>
      <c r="K3" s="304" t="s">
        <v>843</v>
      </c>
      <c r="L3" s="305"/>
      <c r="M3" s="166"/>
      <c r="N3" s="166"/>
      <c r="O3" s="166"/>
    </row>
    <row r="4" spans="1:15" x14ac:dyDescent="0.4">
      <c r="A4" s="167">
        <v>4</v>
      </c>
      <c r="B4" s="8"/>
      <c r="C4" s="8"/>
      <c r="D4" s="8"/>
      <c r="E4" s="164"/>
      <c r="F4" s="163"/>
      <c r="G4" s="301" t="s">
        <v>848</v>
      </c>
      <c r="H4" s="8"/>
      <c r="I4" s="166"/>
      <c r="J4" s="166"/>
      <c r="K4" s="302" t="s">
        <v>844</v>
      </c>
      <c r="L4" s="305"/>
      <c r="M4" s="166"/>
      <c r="N4" s="166"/>
      <c r="O4" s="166"/>
    </row>
    <row r="5" spans="1:15" x14ac:dyDescent="0.4">
      <c r="A5" s="167">
        <v>5</v>
      </c>
      <c r="B5" s="8"/>
      <c r="C5" s="8"/>
      <c r="D5" s="8"/>
      <c r="E5" s="164"/>
      <c r="F5" s="163"/>
      <c r="G5" s="301" t="s">
        <v>851</v>
      </c>
      <c r="H5" s="8"/>
      <c r="I5" s="166"/>
      <c r="J5" s="166"/>
      <c r="K5" s="306" t="s">
        <v>859</v>
      </c>
      <c r="L5" s="301"/>
      <c r="M5" s="166"/>
      <c r="N5" s="166"/>
      <c r="O5" s="166"/>
    </row>
    <row r="6" spans="1:15" x14ac:dyDescent="0.4">
      <c r="A6" s="167">
        <v>6</v>
      </c>
      <c r="B6" s="8"/>
      <c r="C6" s="8"/>
      <c r="D6" s="8"/>
      <c r="E6" s="164"/>
      <c r="F6" s="163"/>
      <c r="G6" s="301" t="s">
        <v>849</v>
      </c>
      <c r="H6" s="8"/>
      <c r="I6" s="166"/>
      <c r="J6" s="166"/>
      <c r="K6" s="166"/>
      <c r="L6" s="170"/>
      <c r="M6" s="166"/>
      <c r="N6" s="166"/>
      <c r="O6" s="166"/>
    </row>
    <row r="7" spans="1:15" x14ac:dyDescent="0.4">
      <c r="A7" s="167">
        <v>7</v>
      </c>
      <c r="B7" s="8"/>
      <c r="C7" s="8"/>
      <c r="D7" s="8"/>
      <c r="E7" s="164"/>
      <c r="F7" s="163"/>
      <c r="G7" s="301" t="s">
        <v>850</v>
      </c>
      <c r="H7" s="8"/>
      <c r="I7" s="166"/>
      <c r="J7" s="166"/>
      <c r="K7" s="166"/>
      <c r="L7" s="170"/>
      <c r="M7" s="166"/>
      <c r="N7" s="166"/>
      <c r="O7" s="166"/>
    </row>
    <row r="8" spans="1:15" x14ac:dyDescent="0.4">
      <c r="A8" s="167">
        <v>8</v>
      </c>
      <c r="B8" s="8"/>
      <c r="C8" s="8"/>
      <c r="D8" s="8"/>
      <c r="E8" s="164"/>
      <c r="F8" s="163"/>
      <c r="G8" s="301" t="s">
        <v>852</v>
      </c>
      <c r="H8" s="8"/>
      <c r="I8" s="166"/>
      <c r="J8" s="166"/>
      <c r="K8" s="169"/>
      <c r="L8" s="170"/>
      <c r="M8" s="166"/>
      <c r="N8" s="166"/>
      <c r="O8" s="166"/>
    </row>
    <row r="9" spans="1:15" x14ac:dyDescent="0.4">
      <c r="A9" s="167">
        <v>9</v>
      </c>
      <c r="B9" s="8"/>
      <c r="C9" s="8"/>
      <c r="D9" s="8"/>
      <c r="E9" s="164"/>
      <c r="F9" s="163"/>
      <c r="G9" s="301" t="s">
        <v>853</v>
      </c>
      <c r="H9" s="8"/>
      <c r="I9" s="166"/>
      <c r="J9" s="166"/>
      <c r="K9" s="169"/>
      <c r="L9" s="170"/>
      <c r="M9" s="166"/>
      <c r="N9" s="166"/>
      <c r="O9" s="166"/>
    </row>
    <row r="10" spans="1:15" x14ac:dyDescent="0.4">
      <c r="A10" s="167">
        <v>10</v>
      </c>
      <c r="B10" s="8"/>
      <c r="C10" s="8"/>
      <c r="D10" s="8"/>
      <c r="E10" s="164"/>
      <c r="F10" s="163"/>
      <c r="G10" s="301" t="s">
        <v>854</v>
      </c>
      <c r="H10" s="8"/>
      <c r="I10" s="166"/>
      <c r="J10" s="166"/>
      <c r="K10" s="169"/>
      <c r="L10" s="170"/>
      <c r="M10" s="166"/>
      <c r="N10" s="166"/>
      <c r="O10" s="166"/>
    </row>
    <row r="11" spans="1:15" x14ac:dyDescent="0.4">
      <c r="A11" s="167">
        <v>11</v>
      </c>
      <c r="B11" s="8"/>
      <c r="C11" s="8"/>
      <c r="D11" s="8"/>
      <c r="E11" s="164"/>
      <c r="F11" s="163"/>
      <c r="G11" s="301" t="s">
        <v>855</v>
      </c>
      <c r="H11" s="8"/>
      <c r="I11" s="166"/>
      <c r="J11" s="166"/>
      <c r="K11" s="169"/>
      <c r="L11" s="170"/>
      <c r="M11" s="166"/>
      <c r="N11" s="166"/>
      <c r="O11" s="166"/>
    </row>
    <row r="12" spans="1:15" x14ac:dyDescent="0.4">
      <c r="A12" s="167">
        <v>12</v>
      </c>
      <c r="B12" s="8"/>
      <c r="C12" s="8"/>
      <c r="D12" s="8"/>
      <c r="E12" s="164"/>
      <c r="F12" s="163"/>
      <c r="G12" s="301" t="s">
        <v>856</v>
      </c>
      <c r="H12" s="8"/>
      <c r="I12" s="166"/>
      <c r="J12" s="166"/>
      <c r="K12" s="169"/>
      <c r="L12" s="170"/>
      <c r="M12" s="166"/>
      <c r="N12" s="166"/>
      <c r="O12" s="166"/>
    </row>
    <row r="13" spans="1:15" x14ac:dyDescent="0.4">
      <c r="A13" s="167">
        <v>13</v>
      </c>
      <c r="B13" s="8"/>
      <c r="C13" s="8"/>
      <c r="D13" s="8"/>
      <c r="E13" s="164"/>
      <c r="F13" s="163"/>
      <c r="G13" s="301" t="s">
        <v>858</v>
      </c>
      <c r="H13" s="8"/>
      <c r="I13" s="166"/>
      <c r="J13" s="166"/>
      <c r="K13" s="169"/>
      <c r="L13" s="170"/>
      <c r="M13" s="166"/>
      <c r="N13" s="166"/>
      <c r="O13" s="166"/>
    </row>
    <row r="14" spans="1:15" x14ac:dyDescent="0.4">
      <c r="A14" s="167">
        <v>14</v>
      </c>
      <c r="B14" s="8"/>
      <c r="C14" s="8"/>
      <c r="D14" s="8"/>
      <c r="E14" s="164"/>
      <c r="F14" s="163"/>
      <c r="G14" s="301" t="s">
        <v>857</v>
      </c>
      <c r="H14" s="8"/>
      <c r="I14" s="166"/>
      <c r="J14" s="166"/>
      <c r="K14" s="169"/>
      <c r="L14" s="170"/>
      <c r="M14" s="166"/>
      <c r="N14" s="166"/>
      <c r="O14" s="166"/>
    </row>
    <row r="15" spans="1:15" x14ac:dyDescent="0.4">
      <c r="A15" s="167">
        <v>15</v>
      </c>
      <c r="B15" s="8"/>
      <c r="C15" s="8"/>
      <c r="D15" s="8"/>
      <c r="E15" s="164"/>
      <c r="F15" s="163"/>
      <c r="G15" s="170"/>
      <c r="H15" s="166"/>
      <c r="I15" s="166"/>
      <c r="J15" s="166"/>
      <c r="K15" s="169"/>
      <c r="L15" s="170"/>
      <c r="M15" s="166"/>
      <c r="N15" s="166"/>
      <c r="O15" s="166"/>
    </row>
    <row r="16" spans="1:15" x14ac:dyDescent="0.4">
      <c r="A16" s="167">
        <v>16</v>
      </c>
      <c r="B16" s="8"/>
      <c r="C16" s="8"/>
      <c r="D16" s="8"/>
      <c r="E16" s="164"/>
      <c r="F16" s="163"/>
      <c r="G16" s="170"/>
      <c r="H16" s="166"/>
      <c r="I16" s="166"/>
      <c r="J16" s="166"/>
      <c r="K16" s="169"/>
      <c r="L16" s="170"/>
      <c r="M16" s="166"/>
      <c r="N16" s="166"/>
      <c r="O16" s="166"/>
    </row>
    <row r="17" spans="1:15" x14ac:dyDescent="0.4">
      <c r="A17" s="167">
        <v>17</v>
      </c>
      <c r="B17" s="8"/>
      <c r="C17" s="8"/>
      <c r="D17" s="8"/>
      <c r="E17" s="164"/>
      <c r="F17" s="163"/>
      <c r="G17" s="170"/>
      <c r="H17" s="166"/>
      <c r="I17" s="166"/>
      <c r="J17" s="166"/>
      <c r="K17" s="169"/>
      <c r="L17" s="170"/>
      <c r="M17" s="166"/>
      <c r="N17" s="166"/>
      <c r="O17" s="166"/>
    </row>
    <row r="18" spans="1:15" x14ac:dyDescent="0.4">
      <c r="A18" s="167">
        <v>18</v>
      </c>
      <c r="B18" s="8"/>
      <c r="C18" s="8"/>
      <c r="D18" s="8"/>
      <c r="E18" s="164"/>
      <c r="F18" s="163"/>
      <c r="G18" s="170"/>
      <c r="H18" s="166"/>
      <c r="I18" s="166"/>
      <c r="J18" s="166"/>
      <c r="K18" s="169"/>
      <c r="L18" s="170"/>
      <c r="M18" s="166"/>
      <c r="N18" s="166"/>
      <c r="O18" s="166"/>
    </row>
    <row r="19" spans="1:15" x14ac:dyDescent="0.4">
      <c r="A19" s="167">
        <v>19</v>
      </c>
      <c r="B19" s="8"/>
      <c r="C19" s="8"/>
      <c r="D19" s="8"/>
      <c r="E19" s="164"/>
      <c r="F19" s="163"/>
      <c r="G19" s="163"/>
      <c r="H19" s="166"/>
      <c r="I19" s="166"/>
      <c r="J19" s="166"/>
      <c r="K19" s="169"/>
      <c r="L19" s="170"/>
      <c r="M19" s="166"/>
      <c r="N19" s="166"/>
      <c r="O19" s="166"/>
    </row>
    <row r="20" spans="1:15" x14ac:dyDescent="0.4">
      <c r="A20" s="167">
        <v>20</v>
      </c>
      <c r="B20" s="8"/>
      <c r="C20" s="8"/>
      <c r="D20" s="8"/>
      <c r="E20" s="164"/>
      <c r="F20" s="163"/>
      <c r="G20" s="163"/>
      <c r="H20" s="166"/>
      <c r="I20" s="166"/>
      <c r="J20" s="166"/>
      <c r="K20" s="169"/>
      <c r="L20" s="170"/>
      <c r="M20" s="166"/>
      <c r="N20" s="166"/>
      <c r="O20" s="166"/>
    </row>
    <row r="21" spans="1:15" x14ac:dyDescent="0.4">
      <c r="A21" s="167">
        <v>21</v>
      </c>
      <c r="B21" s="8"/>
      <c r="C21" s="8"/>
      <c r="D21" s="8"/>
      <c r="E21" s="164"/>
      <c r="F21" s="163"/>
      <c r="G21" s="163"/>
      <c r="H21" s="166"/>
      <c r="I21" s="166"/>
      <c r="J21" s="166"/>
      <c r="K21" s="169"/>
      <c r="L21" s="170"/>
      <c r="M21" s="166"/>
      <c r="N21" s="166"/>
      <c r="O21" s="166"/>
    </row>
    <row r="22" spans="1:15" x14ac:dyDescent="0.4">
      <c r="A22" s="167">
        <v>22</v>
      </c>
      <c r="B22" s="8"/>
      <c r="C22" s="8"/>
      <c r="D22" s="8"/>
      <c r="E22" s="164"/>
      <c r="F22" s="163"/>
      <c r="G22" s="163"/>
      <c r="H22" s="166"/>
      <c r="I22" s="166"/>
      <c r="J22" s="166"/>
      <c r="K22" s="169"/>
      <c r="L22" s="170"/>
      <c r="M22" s="166"/>
      <c r="N22" s="166"/>
      <c r="O22" s="166"/>
    </row>
    <row r="23" spans="1:15" x14ac:dyDescent="0.4">
      <c r="A23" s="167">
        <v>23</v>
      </c>
      <c r="B23" s="8"/>
      <c r="C23" s="8"/>
      <c r="D23" s="8"/>
      <c r="E23" s="164"/>
      <c r="F23" s="163"/>
      <c r="G23" s="163"/>
      <c r="H23" s="166"/>
      <c r="I23" s="166"/>
      <c r="J23" s="166"/>
      <c r="K23" s="169"/>
      <c r="L23" s="170"/>
      <c r="M23" s="166"/>
      <c r="N23" s="166"/>
      <c r="O23" s="166"/>
    </row>
    <row r="24" spans="1:15" x14ac:dyDescent="0.4">
      <c r="A24" s="167">
        <v>24</v>
      </c>
      <c r="B24" s="8"/>
      <c r="C24" s="8"/>
      <c r="D24" s="8"/>
      <c r="E24" s="164"/>
      <c r="F24" s="163"/>
      <c r="G24" s="163"/>
      <c r="H24" s="166"/>
      <c r="I24" s="166"/>
      <c r="J24" s="166"/>
      <c r="K24" s="169"/>
      <c r="L24" s="170"/>
      <c r="M24" s="166"/>
      <c r="N24" s="166"/>
      <c r="O24" s="166"/>
    </row>
    <row r="25" spans="1:15" x14ac:dyDescent="0.4">
      <c r="A25" s="167">
        <v>25</v>
      </c>
      <c r="B25" s="8"/>
      <c r="C25" s="8"/>
      <c r="D25" s="8"/>
      <c r="E25" s="164"/>
      <c r="F25" s="165"/>
      <c r="G25" s="163"/>
      <c r="H25" s="166"/>
      <c r="I25" s="166"/>
      <c r="J25" s="166"/>
      <c r="K25" s="169"/>
      <c r="L25" s="170"/>
      <c r="M25" s="166"/>
      <c r="N25" s="166"/>
      <c r="O25" s="166"/>
    </row>
    <row r="26" spans="1:15" x14ac:dyDescent="0.4">
      <c r="A26" s="167">
        <v>26</v>
      </c>
      <c r="B26" s="8"/>
      <c r="C26" s="8"/>
      <c r="D26" s="8"/>
      <c r="E26" s="164"/>
      <c r="F26" s="165"/>
      <c r="G26" s="163"/>
      <c r="H26" s="166"/>
      <c r="I26" s="166"/>
      <c r="J26" s="166"/>
      <c r="K26" s="169"/>
      <c r="L26" s="170"/>
      <c r="M26" s="166"/>
      <c r="N26" s="166"/>
      <c r="O26" s="166"/>
    </row>
    <row r="27" spans="1:15" x14ac:dyDescent="0.4">
      <c r="A27" s="167">
        <v>27</v>
      </c>
      <c r="B27" s="8"/>
      <c r="C27" s="8"/>
      <c r="D27" s="8"/>
      <c r="E27" s="164"/>
      <c r="F27" s="165"/>
      <c r="G27" s="163"/>
      <c r="H27" s="166"/>
      <c r="I27" s="166"/>
      <c r="J27" s="166"/>
      <c r="K27" s="169"/>
      <c r="L27" s="170"/>
      <c r="M27" s="166"/>
      <c r="N27" s="166"/>
      <c r="O27" s="166"/>
    </row>
    <row r="28" spans="1:15" x14ac:dyDescent="0.4">
      <c r="A28" s="167">
        <v>28</v>
      </c>
      <c r="B28" s="8"/>
      <c r="C28" s="8"/>
      <c r="D28" s="8"/>
      <c r="E28" s="164"/>
      <c r="F28" s="165"/>
      <c r="G28" s="163"/>
      <c r="H28" s="166"/>
      <c r="I28" s="166"/>
      <c r="J28" s="166"/>
      <c r="K28" s="169"/>
      <c r="L28" s="170"/>
      <c r="M28" s="166"/>
      <c r="N28" s="166"/>
      <c r="O28" s="166"/>
    </row>
    <row r="29" spans="1:15" x14ac:dyDescent="0.4">
      <c r="A29" s="167">
        <v>29</v>
      </c>
      <c r="B29" s="8"/>
      <c r="C29" s="8"/>
      <c r="D29" s="8"/>
      <c r="E29" s="164"/>
      <c r="F29" s="165"/>
      <c r="G29" s="163"/>
      <c r="H29" s="166"/>
      <c r="I29" s="166"/>
      <c r="J29" s="166"/>
      <c r="K29" s="169"/>
      <c r="L29" s="170"/>
      <c r="M29" s="166"/>
      <c r="N29" s="166"/>
      <c r="O29" s="166"/>
    </row>
    <row r="30" spans="1:15" x14ac:dyDescent="0.4">
      <c r="A30" s="167">
        <v>30</v>
      </c>
      <c r="B30" s="8"/>
      <c r="C30" s="8"/>
      <c r="D30" s="8"/>
      <c r="E30" s="164"/>
      <c r="F30" s="165"/>
      <c r="G30" s="163"/>
      <c r="H30" s="166"/>
      <c r="I30" s="166"/>
      <c r="J30" s="166"/>
      <c r="K30" s="169"/>
      <c r="L30" s="170"/>
      <c r="M30" s="166"/>
      <c r="N30" s="166"/>
      <c r="O30" s="166"/>
    </row>
    <row r="31" spans="1:15" x14ac:dyDescent="0.4">
      <c r="A31" s="167">
        <v>31</v>
      </c>
      <c r="B31" s="8"/>
      <c r="C31" s="8"/>
      <c r="D31" s="8"/>
      <c r="E31" s="164"/>
      <c r="F31" s="165"/>
      <c r="G31" s="163"/>
      <c r="H31" s="166"/>
      <c r="I31" s="166"/>
      <c r="J31" s="166"/>
      <c r="K31" s="169"/>
      <c r="L31" s="170"/>
      <c r="M31" s="166"/>
      <c r="N31" s="166"/>
      <c r="O31" s="166"/>
    </row>
    <row r="32" spans="1:15" x14ac:dyDescent="0.4">
      <c r="A32" s="167">
        <v>32</v>
      </c>
      <c r="B32" s="8"/>
      <c r="C32" s="8"/>
      <c r="D32" s="8"/>
      <c r="E32" s="164"/>
      <c r="F32" s="165"/>
      <c r="G32" s="163"/>
      <c r="H32" s="166"/>
      <c r="I32" s="166"/>
      <c r="J32" s="166"/>
      <c r="K32" s="169"/>
      <c r="L32" s="170"/>
      <c r="M32" s="166"/>
      <c r="N32" s="166"/>
      <c r="O32" s="166"/>
    </row>
    <row r="33" spans="1:15" x14ac:dyDescent="0.4">
      <c r="A33" s="167">
        <v>33</v>
      </c>
      <c r="B33" s="8"/>
      <c r="C33" s="8"/>
      <c r="D33" s="8"/>
      <c r="E33" s="164"/>
      <c r="F33" s="165"/>
      <c r="G33" s="163"/>
      <c r="H33" s="166"/>
      <c r="I33" s="166"/>
      <c r="J33" s="166"/>
      <c r="K33" s="169"/>
      <c r="L33" s="170"/>
      <c r="M33" s="166"/>
      <c r="N33" s="166"/>
      <c r="O33" s="166"/>
    </row>
    <row r="34" spans="1:15" x14ac:dyDescent="0.4">
      <c r="A34" s="167">
        <v>34</v>
      </c>
      <c r="B34" s="8"/>
      <c r="C34" s="8"/>
      <c r="D34" s="8"/>
      <c r="E34" s="164"/>
      <c r="F34" s="165"/>
      <c r="G34" s="163"/>
      <c r="H34" s="166"/>
      <c r="I34" s="166"/>
      <c r="J34" s="166"/>
      <c r="K34" s="169"/>
      <c r="L34" s="170"/>
      <c r="M34" s="166"/>
      <c r="N34" s="166"/>
      <c r="O34" s="166"/>
    </row>
    <row r="35" spans="1:15" x14ac:dyDescent="0.4">
      <c r="A35" s="167">
        <v>35</v>
      </c>
      <c r="B35" s="8"/>
      <c r="C35" s="8"/>
      <c r="D35" s="8"/>
      <c r="E35" s="164"/>
      <c r="F35" s="165"/>
      <c r="G35" s="163"/>
      <c r="H35" s="166"/>
      <c r="I35" s="166"/>
      <c r="J35" s="166"/>
      <c r="K35" s="169"/>
      <c r="L35" s="170"/>
      <c r="M35" s="166"/>
      <c r="N35" s="166"/>
      <c r="O35" s="166"/>
    </row>
    <row r="36" spans="1:15" x14ac:dyDescent="0.4">
      <c r="A36" s="167">
        <v>36</v>
      </c>
      <c r="B36" s="8"/>
      <c r="C36" s="8"/>
      <c r="D36" s="8"/>
      <c r="E36" s="164"/>
      <c r="F36" s="165"/>
      <c r="G36" s="163"/>
      <c r="H36" s="166"/>
      <c r="I36" s="166"/>
      <c r="J36" s="166"/>
      <c r="K36" s="169"/>
      <c r="L36" s="170"/>
      <c r="M36" s="166"/>
      <c r="N36" s="166"/>
      <c r="O36" s="166"/>
    </row>
    <row r="37" spans="1:15" x14ac:dyDescent="0.4">
      <c r="A37" s="167">
        <v>37</v>
      </c>
      <c r="B37" s="8"/>
      <c r="C37" s="8"/>
      <c r="D37" s="8"/>
      <c r="E37" s="164"/>
      <c r="F37" s="165"/>
      <c r="G37" s="163"/>
      <c r="H37" s="166"/>
      <c r="I37" s="166"/>
      <c r="J37" s="166"/>
      <c r="K37" s="169"/>
      <c r="L37" s="170"/>
      <c r="M37" s="166"/>
      <c r="N37" s="166"/>
      <c r="O37" s="166"/>
    </row>
    <row r="38" spans="1:15" x14ac:dyDescent="0.4">
      <c r="A38" s="167">
        <v>38</v>
      </c>
      <c r="B38" s="8"/>
      <c r="C38" s="8"/>
      <c r="D38" s="8"/>
      <c r="E38" s="164"/>
      <c r="F38" s="165"/>
      <c r="G38" s="163"/>
      <c r="H38" s="166"/>
      <c r="I38" s="166"/>
      <c r="J38" s="166"/>
      <c r="K38" s="169"/>
      <c r="L38" s="170"/>
      <c r="M38" s="166"/>
      <c r="N38" s="166"/>
      <c r="O38" s="166"/>
    </row>
    <row r="39" spans="1:15" x14ac:dyDescent="0.4">
      <c r="A39" s="167">
        <v>39</v>
      </c>
      <c r="B39" s="8"/>
      <c r="C39" s="8"/>
      <c r="D39" s="8"/>
      <c r="E39" s="164"/>
      <c r="F39" s="165"/>
      <c r="G39" s="163"/>
      <c r="H39" s="166"/>
      <c r="I39" s="166"/>
      <c r="J39" s="166"/>
      <c r="K39" s="169"/>
      <c r="L39" s="170"/>
      <c r="M39" s="166"/>
      <c r="N39" s="166"/>
      <c r="O39" s="166"/>
    </row>
    <row r="40" spans="1:15" x14ac:dyDescent="0.4">
      <c r="A40" s="167">
        <v>40</v>
      </c>
      <c r="B40" s="8"/>
      <c r="C40" s="8"/>
      <c r="D40" s="8"/>
      <c r="E40" s="164"/>
      <c r="F40" s="165"/>
      <c r="G40" s="163"/>
      <c r="H40" s="166"/>
      <c r="I40" s="166"/>
      <c r="J40" s="166"/>
      <c r="K40" s="169"/>
      <c r="L40" s="170"/>
      <c r="M40" s="166"/>
      <c r="N40" s="166"/>
      <c r="O40" s="166"/>
    </row>
    <row r="41" spans="1:15" x14ac:dyDescent="0.4">
      <c r="A41" s="167">
        <v>41</v>
      </c>
      <c r="B41" s="8"/>
      <c r="C41" s="8"/>
      <c r="D41" s="8"/>
      <c r="E41" s="164"/>
      <c r="F41" s="165"/>
      <c r="G41" s="163"/>
      <c r="H41" s="166"/>
      <c r="I41" s="166"/>
      <c r="J41" s="166"/>
      <c r="K41" s="169"/>
      <c r="L41" s="170"/>
      <c r="M41" s="166"/>
      <c r="N41" s="166"/>
      <c r="O41" s="166"/>
    </row>
    <row r="42" spans="1:15" x14ac:dyDescent="0.4">
      <c r="A42" s="167">
        <v>42</v>
      </c>
      <c r="B42" s="8"/>
      <c r="C42" s="8"/>
      <c r="D42" s="8"/>
      <c r="E42" s="164"/>
      <c r="F42" s="165"/>
      <c r="G42" s="163"/>
      <c r="H42" s="166"/>
      <c r="I42" s="166"/>
      <c r="J42" s="166"/>
      <c r="K42" s="169"/>
      <c r="L42" s="170"/>
      <c r="M42" s="166"/>
      <c r="N42" s="166"/>
      <c r="O42" s="166"/>
    </row>
    <row r="43" spans="1:15" x14ac:dyDescent="0.4">
      <c r="A43" s="167">
        <v>43</v>
      </c>
      <c r="B43" s="8"/>
      <c r="C43" s="8"/>
      <c r="D43" s="8"/>
      <c r="E43" s="164"/>
      <c r="F43" s="165"/>
      <c r="G43" s="163"/>
      <c r="H43" s="166"/>
      <c r="I43" s="166"/>
      <c r="J43" s="166"/>
      <c r="K43" s="169"/>
      <c r="L43" s="170"/>
      <c r="M43" s="166"/>
      <c r="N43" s="166"/>
      <c r="O43" s="166"/>
    </row>
    <row r="44" spans="1:15" x14ac:dyDescent="0.4">
      <c r="A44" s="167">
        <v>44</v>
      </c>
      <c r="B44" s="8"/>
      <c r="C44" s="8"/>
      <c r="D44" s="8"/>
      <c r="E44" s="164"/>
      <c r="F44" s="165"/>
      <c r="G44" s="163"/>
      <c r="H44" s="166"/>
      <c r="I44" s="166"/>
      <c r="J44" s="166"/>
      <c r="K44" s="169"/>
      <c r="L44" s="170"/>
      <c r="M44" s="166"/>
      <c r="N44" s="166"/>
      <c r="O44" s="166"/>
    </row>
    <row r="45" spans="1:15" x14ac:dyDescent="0.4">
      <c r="A45" s="167">
        <v>45</v>
      </c>
      <c r="B45" s="8"/>
      <c r="C45" s="8"/>
      <c r="D45" s="8"/>
      <c r="E45" s="164"/>
      <c r="F45" s="165"/>
      <c r="G45" s="163"/>
      <c r="H45" s="166"/>
      <c r="I45" s="166"/>
      <c r="J45" s="166"/>
      <c r="K45" s="169"/>
      <c r="L45" s="170"/>
      <c r="M45" s="166"/>
      <c r="N45" s="166"/>
      <c r="O45" s="166"/>
    </row>
    <row r="46" spans="1:15" x14ac:dyDescent="0.4">
      <c r="A46" s="167">
        <v>46</v>
      </c>
      <c r="B46" s="8"/>
      <c r="C46" s="8"/>
      <c r="D46" s="8"/>
      <c r="E46" s="164"/>
      <c r="F46" s="165"/>
      <c r="G46" s="163"/>
      <c r="H46" s="166"/>
      <c r="I46" s="166"/>
      <c r="J46" s="166"/>
      <c r="K46" s="169"/>
      <c r="L46" s="170"/>
      <c r="M46" s="166"/>
      <c r="N46" s="166"/>
      <c r="O46" s="166"/>
    </row>
    <row r="47" spans="1:15" x14ac:dyDescent="0.4">
      <c r="A47" s="167">
        <v>47</v>
      </c>
      <c r="B47" s="8"/>
      <c r="C47" s="8"/>
      <c r="D47" s="8"/>
      <c r="E47" s="164"/>
      <c r="F47" s="165"/>
      <c r="G47" s="163"/>
      <c r="H47" s="166"/>
      <c r="I47" s="166"/>
      <c r="J47" s="166"/>
      <c r="K47" s="169"/>
      <c r="L47" s="170"/>
      <c r="M47" s="166"/>
      <c r="N47" s="166"/>
      <c r="O47" s="166"/>
    </row>
    <row r="48" spans="1:15" x14ac:dyDescent="0.4">
      <c r="A48" s="167">
        <v>48</v>
      </c>
      <c r="B48" s="8"/>
      <c r="C48" s="8"/>
      <c r="D48" s="8"/>
      <c r="E48" s="164"/>
      <c r="F48" s="165"/>
      <c r="G48" s="163"/>
      <c r="H48" s="166"/>
      <c r="I48" s="166"/>
      <c r="J48" s="166"/>
      <c r="K48" s="169"/>
      <c r="L48" s="170"/>
      <c r="M48" s="166"/>
      <c r="N48" s="166"/>
      <c r="O48" s="166"/>
    </row>
    <row r="49" spans="1:15" x14ac:dyDescent="0.4">
      <c r="A49" s="167">
        <v>49</v>
      </c>
      <c r="B49" s="8"/>
      <c r="C49" s="8"/>
      <c r="D49" s="8"/>
      <c r="E49" s="164"/>
      <c r="F49" s="165"/>
      <c r="G49" s="163"/>
      <c r="H49" s="166"/>
      <c r="I49" s="166"/>
      <c r="J49" s="166"/>
      <c r="K49" s="169"/>
      <c r="L49" s="170"/>
      <c r="M49" s="166"/>
      <c r="N49" s="166"/>
      <c r="O49" s="166"/>
    </row>
    <row r="50" spans="1:15" x14ac:dyDescent="0.4">
      <c r="A50" s="167">
        <v>50</v>
      </c>
      <c r="B50" s="8"/>
      <c r="C50" s="8"/>
      <c r="D50" s="8"/>
      <c r="E50" s="164"/>
      <c r="F50" s="165"/>
      <c r="G50" s="163"/>
      <c r="H50" s="166"/>
      <c r="I50" s="166"/>
      <c r="J50" s="166"/>
      <c r="K50" s="169"/>
      <c r="L50" s="170"/>
      <c r="M50" s="166"/>
      <c r="N50" s="166"/>
      <c r="O50" s="166"/>
    </row>
    <row r="51" spans="1:15" x14ac:dyDescent="0.4">
      <c r="A51" s="167"/>
      <c r="B51" s="164"/>
      <c r="C51" s="164"/>
      <c r="D51" s="164"/>
      <c r="E51" s="164"/>
      <c r="F51" s="163"/>
      <c r="G51" s="163"/>
      <c r="H51" s="164"/>
      <c r="I51" s="164"/>
      <c r="J51" s="164"/>
      <c r="K51" s="163"/>
      <c r="L51" s="163"/>
      <c r="M51" s="163"/>
    </row>
    <row r="52" spans="1:15" x14ac:dyDescent="0.4">
      <c r="A52" s="167"/>
      <c r="B52" s="165"/>
      <c r="C52" s="165"/>
      <c r="D52" s="165"/>
      <c r="E52" s="165"/>
      <c r="F52" s="165"/>
      <c r="G52" s="165"/>
      <c r="H52" s="165"/>
    </row>
    <row r="53" spans="1:15" x14ac:dyDescent="0.4">
      <c r="A53" s="167"/>
      <c r="B53" s="165"/>
      <c r="C53" s="165"/>
      <c r="D53" s="165"/>
      <c r="E53" s="165"/>
      <c r="F53" s="165"/>
      <c r="G53" s="165"/>
      <c r="H53" s="165"/>
    </row>
    <row r="54" spans="1:15" x14ac:dyDescent="0.4">
      <c r="A54" s="167"/>
      <c r="B54" s="165"/>
      <c r="C54" s="165"/>
      <c r="D54" s="165"/>
      <c r="E54" s="165"/>
      <c r="F54" s="165"/>
      <c r="G54" s="165"/>
      <c r="H54" s="165"/>
    </row>
    <row r="55" spans="1:15" x14ac:dyDescent="0.4">
      <c r="A55" s="167"/>
      <c r="B55" s="165"/>
      <c r="C55" s="165"/>
      <c r="D55" s="165"/>
      <c r="E55" s="165"/>
      <c r="F55" s="165"/>
      <c r="G55" s="165"/>
      <c r="H55" s="165"/>
    </row>
    <row r="56" spans="1:15" x14ac:dyDescent="0.4">
      <c r="A56" s="167"/>
      <c r="B56" s="165"/>
      <c r="C56" s="165"/>
      <c r="D56" s="165"/>
      <c r="E56" s="165"/>
      <c r="F56" s="165"/>
      <c r="G56" s="165"/>
      <c r="H56" s="165"/>
    </row>
    <row r="57" spans="1:15" x14ac:dyDescent="0.4">
      <c r="A57" s="167"/>
      <c r="B57" s="165"/>
      <c r="C57" s="165"/>
      <c r="D57" s="165"/>
      <c r="E57" s="165"/>
      <c r="F57" s="165"/>
      <c r="G57" s="165"/>
      <c r="H57" s="165"/>
    </row>
    <row r="58" spans="1:15" x14ac:dyDescent="0.4">
      <c r="A58" s="167"/>
      <c r="B58" s="165"/>
      <c r="C58" s="165"/>
      <c r="D58" s="165"/>
      <c r="E58" s="165"/>
      <c r="F58" s="165"/>
      <c r="G58" s="165"/>
      <c r="H58" s="165"/>
    </row>
    <row r="59" spans="1:15" x14ac:dyDescent="0.4">
      <c r="A59" s="167"/>
      <c r="B59" s="165"/>
      <c r="C59" s="165"/>
      <c r="D59" s="165"/>
      <c r="E59" s="165"/>
      <c r="F59" s="165"/>
      <c r="G59" s="165"/>
      <c r="H59" s="165"/>
    </row>
    <row r="60" spans="1:15" x14ac:dyDescent="0.4">
      <c r="A60" s="167"/>
      <c r="B60" s="165"/>
      <c r="C60" s="165"/>
      <c r="D60" s="165"/>
      <c r="E60" s="165"/>
      <c r="F60" s="165"/>
      <c r="G60" s="165"/>
      <c r="H60" s="165"/>
    </row>
    <row r="61" spans="1:15" x14ac:dyDescent="0.4">
      <c r="A61" s="167"/>
      <c r="B61" s="165"/>
      <c r="C61" s="165"/>
      <c r="D61" s="165"/>
      <c r="E61" s="165"/>
      <c r="F61" s="165"/>
      <c r="G61" s="165"/>
      <c r="H61" s="165"/>
    </row>
    <row r="62" spans="1:15" x14ac:dyDescent="0.4">
      <c r="A62" s="167"/>
      <c r="B62" s="165"/>
      <c r="C62" s="165"/>
      <c r="D62" s="165"/>
      <c r="E62" s="165"/>
      <c r="F62" s="165"/>
      <c r="G62" s="165"/>
      <c r="H62" s="165"/>
    </row>
    <row r="63" spans="1:15" x14ac:dyDescent="0.4">
      <c r="A63" s="167"/>
      <c r="B63" s="165"/>
      <c r="C63" s="165"/>
      <c r="D63" s="165"/>
      <c r="E63" s="165"/>
      <c r="F63" s="165"/>
      <c r="G63" s="165"/>
      <c r="H63" s="165"/>
    </row>
    <row r="64" spans="1:15" x14ac:dyDescent="0.4">
      <c r="A64" s="167"/>
      <c r="B64" s="165"/>
      <c r="C64" s="165"/>
      <c r="D64" s="165"/>
      <c r="E64" s="165"/>
      <c r="F64" s="165"/>
      <c r="G64" s="165"/>
      <c r="H64" s="165"/>
    </row>
    <row r="65" spans="1:8" x14ac:dyDescent="0.4">
      <c r="A65" s="167"/>
      <c r="B65" s="165"/>
      <c r="C65" s="165"/>
      <c r="D65" s="165"/>
      <c r="E65" s="165"/>
      <c r="F65" s="165"/>
      <c r="G65" s="165"/>
      <c r="H65" s="165"/>
    </row>
    <row r="66" spans="1:8" x14ac:dyDescent="0.4">
      <c r="A66" s="167"/>
      <c r="B66" s="165"/>
      <c r="C66" s="165"/>
      <c r="D66" s="165"/>
      <c r="E66" s="165"/>
      <c r="F66" s="165"/>
      <c r="G66" s="165"/>
      <c r="H66" s="165"/>
    </row>
    <row r="67" spans="1:8" x14ac:dyDescent="0.4">
      <c r="A67" s="167"/>
      <c r="B67" s="165"/>
      <c r="C67" s="165"/>
      <c r="D67" s="165"/>
      <c r="E67" s="165"/>
      <c r="F67" s="165"/>
      <c r="G67" s="165"/>
      <c r="H67" s="165"/>
    </row>
    <row r="68" spans="1:8" x14ac:dyDescent="0.4">
      <c r="A68" s="167"/>
      <c r="B68" s="165"/>
      <c r="C68" s="165"/>
      <c r="D68" s="165"/>
      <c r="E68" s="165"/>
      <c r="F68" s="165"/>
      <c r="G68" s="165"/>
      <c r="H68" s="165"/>
    </row>
    <row r="69" spans="1:8" x14ac:dyDescent="0.4">
      <c r="A69" s="167"/>
      <c r="B69" s="165"/>
      <c r="C69" s="165"/>
      <c r="D69" s="165"/>
      <c r="E69" s="165"/>
      <c r="F69" s="165"/>
      <c r="G69" s="165"/>
      <c r="H69" s="165"/>
    </row>
    <row r="70" spans="1:8" x14ac:dyDescent="0.4">
      <c r="A70" s="167"/>
      <c r="B70" s="165"/>
      <c r="C70" s="165"/>
      <c r="D70" s="165"/>
      <c r="E70" s="165"/>
      <c r="F70" s="165"/>
      <c r="G70" s="165"/>
      <c r="H70" s="165"/>
    </row>
    <row r="71" spans="1:8" x14ac:dyDescent="0.4">
      <c r="A71" s="167"/>
      <c r="B71" s="165"/>
      <c r="C71" s="165"/>
      <c r="D71" s="165"/>
      <c r="E71" s="165"/>
      <c r="F71" s="165"/>
      <c r="G71" s="165"/>
      <c r="H71" s="165"/>
    </row>
    <row r="72" spans="1:8" x14ac:dyDescent="0.4">
      <c r="A72" s="167"/>
      <c r="B72" s="165"/>
      <c r="C72" s="165"/>
      <c r="D72" s="165"/>
      <c r="E72" s="165"/>
      <c r="F72" s="165"/>
      <c r="G72" s="165"/>
      <c r="H72" s="165"/>
    </row>
    <row r="73" spans="1:8" x14ac:dyDescent="0.4">
      <c r="A73" s="167"/>
      <c r="B73" s="165"/>
      <c r="C73" s="165"/>
      <c r="D73" s="165"/>
      <c r="E73" s="165"/>
      <c r="F73" s="165"/>
      <c r="G73" s="165"/>
      <c r="H73" s="165"/>
    </row>
    <row r="74" spans="1:8" x14ac:dyDescent="0.4">
      <c r="A74" s="167"/>
      <c r="B74" s="165"/>
      <c r="C74" s="165"/>
      <c r="D74" s="165"/>
      <c r="E74" s="165"/>
      <c r="F74" s="165"/>
      <c r="G74" s="165"/>
      <c r="H74" s="165"/>
    </row>
    <row r="75" spans="1:8" x14ac:dyDescent="0.4">
      <c r="A75" s="167"/>
      <c r="B75" s="165"/>
      <c r="C75" s="165"/>
      <c r="D75" s="165"/>
      <c r="E75" s="165"/>
      <c r="F75" s="165"/>
      <c r="G75" s="165"/>
      <c r="H75" s="165"/>
    </row>
    <row r="76" spans="1:8" x14ac:dyDescent="0.4">
      <c r="A76" s="167"/>
      <c r="B76" s="165"/>
      <c r="C76" s="165"/>
      <c r="D76" s="165"/>
      <c r="E76" s="165"/>
      <c r="F76" s="165"/>
      <c r="G76" s="165"/>
      <c r="H76" s="165"/>
    </row>
    <row r="77" spans="1:8" x14ac:dyDescent="0.4">
      <c r="A77" s="167"/>
      <c r="B77" s="165"/>
      <c r="C77" s="165"/>
      <c r="D77" s="165"/>
      <c r="E77" s="165"/>
      <c r="F77" s="165"/>
      <c r="G77" s="165"/>
      <c r="H77" s="165"/>
    </row>
    <row r="78" spans="1:8" x14ac:dyDescent="0.4">
      <c r="A78" s="167"/>
      <c r="B78" s="165"/>
      <c r="C78" s="165"/>
      <c r="D78" s="165"/>
      <c r="E78" s="165"/>
      <c r="F78" s="165"/>
      <c r="G78" s="165"/>
      <c r="H78" s="165"/>
    </row>
    <row r="79" spans="1:8" x14ac:dyDescent="0.4">
      <c r="A79" s="167"/>
      <c r="B79" s="165"/>
      <c r="C79" s="165"/>
      <c r="D79" s="165"/>
      <c r="E79" s="165"/>
      <c r="F79" s="165"/>
      <c r="G79" s="165"/>
      <c r="H79" s="165"/>
    </row>
    <row r="80" spans="1:8" x14ac:dyDescent="0.4">
      <c r="A80" s="167"/>
      <c r="B80" s="165"/>
      <c r="C80" s="165"/>
      <c r="D80" s="165"/>
      <c r="E80" s="165"/>
      <c r="F80" s="165"/>
      <c r="G80" s="165"/>
      <c r="H80" s="165"/>
    </row>
    <row r="81" spans="1:8" x14ac:dyDescent="0.4">
      <c r="A81" s="167"/>
      <c r="B81" s="165"/>
      <c r="C81" s="165"/>
      <c r="D81" s="165"/>
      <c r="E81" s="165"/>
      <c r="F81" s="165"/>
      <c r="G81" s="165"/>
      <c r="H81" s="165"/>
    </row>
    <row r="82" spans="1:8" x14ac:dyDescent="0.4">
      <c r="A82" s="167"/>
      <c r="B82" s="165"/>
      <c r="C82" s="165"/>
      <c r="D82" s="165"/>
      <c r="E82" s="165"/>
      <c r="F82" s="165"/>
      <c r="G82" s="165"/>
      <c r="H82" s="165"/>
    </row>
    <row r="83" spans="1:8" x14ac:dyDescent="0.4">
      <c r="A83" s="167"/>
      <c r="B83" s="165"/>
      <c r="C83" s="165"/>
      <c r="D83" s="165"/>
      <c r="E83" s="165"/>
      <c r="F83" s="165"/>
      <c r="G83" s="165"/>
      <c r="H83" s="165"/>
    </row>
    <row r="84" spans="1:8" x14ac:dyDescent="0.4">
      <c r="A84" s="167"/>
      <c r="B84" s="165"/>
      <c r="C84" s="165"/>
      <c r="D84" s="165"/>
      <c r="E84" s="165"/>
      <c r="F84" s="165"/>
      <c r="G84" s="165"/>
      <c r="H84" s="165"/>
    </row>
    <row r="85" spans="1:8" x14ac:dyDescent="0.4">
      <c r="A85" s="167"/>
      <c r="B85" s="165"/>
      <c r="C85" s="165"/>
      <c r="D85" s="165"/>
      <c r="E85" s="165"/>
      <c r="F85" s="165"/>
      <c r="G85" s="165"/>
      <c r="H85" s="165"/>
    </row>
    <row r="86" spans="1:8" x14ac:dyDescent="0.4">
      <c r="A86" s="167"/>
      <c r="B86" s="165"/>
      <c r="C86" s="165"/>
      <c r="D86" s="165"/>
      <c r="E86" s="165"/>
      <c r="F86" s="165"/>
      <c r="G86" s="165"/>
      <c r="H86" s="165"/>
    </row>
    <row r="87" spans="1:8" x14ac:dyDescent="0.4">
      <c r="A87" s="167"/>
      <c r="B87" s="165"/>
      <c r="C87" s="165"/>
      <c r="D87" s="165"/>
      <c r="E87" s="165"/>
      <c r="F87" s="165"/>
      <c r="G87" s="165"/>
      <c r="H87" s="165"/>
    </row>
    <row r="88" spans="1:8" x14ac:dyDescent="0.4">
      <c r="A88" s="167"/>
      <c r="B88" s="165"/>
      <c r="C88" s="165"/>
      <c r="D88" s="165"/>
      <c r="E88" s="165"/>
      <c r="F88" s="165"/>
      <c r="G88" s="165"/>
      <c r="H88" s="165"/>
    </row>
    <row r="89" spans="1:8" x14ac:dyDescent="0.4">
      <c r="A89" s="167"/>
      <c r="B89" s="165"/>
      <c r="C89" s="165"/>
      <c r="D89" s="165"/>
      <c r="E89" s="165"/>
      <c r="F89" s="165"/>
      <c r="G89" s="165"/>
      <c r="H89" s="165"/>
    </row>
    <row r="90" spans="1:8" x14ac:dyDescent="0.4">
      <c r="A90" s="167"/>
      <c r="B90" s="165"/>
      <c r="C90" s="165"/>
      <c r="D90" s="165"/>
      <c r="E90" s="165"/>
      <c r="F90" s="165"/>
      <c r="G90" s="165"/>
      <c r="H90" s="165"/>
    </row>
    <row r="91" spans="1:8" x14ac:dyDescent="0.4">
      <c r="A91" s="167"/>
      <c r="B91" s="165"/>
      <c r="C91" s="165"/>
      <c r="D91" s="165"/>
      <c r="E91" s="165"/>
      <c r="F91" s="165"/>
      <c r="G91" s="165"/>
      <c r="H91" s="165"/>
    </row>
    <row r="92" spans="1:8" x14ac:dyDescent="0.4">
      <c r="A92" s="167"/>
      <c r="B92" s="165"/>
      <c r="C92" s="165"/>
      <c r="D92" s="165"/>
      <c r="E92" s="165"/>
      <c r="F92" s="165"/>
      <c r="G92" s="165"/>
      <c r="H92" s="165"/>
    </row>
    <row r="93" spans="1:8" x14ac:dyDescent="0.4">
      <c r="A93" s="167"/>
      <c r="B93" s="165"/>
      <c r="C93" s="165"/>
      <c r="D93" s="165"/>
      <c r="E93" s="165"/>
      <c r="F93" s="165"/>
      <c r="G93" s="165"/>
      <c r="H93" s="165"/>
    </row>
    <row r="94" spans="1:8" x14ac:dyDescent="0.4">
      <c r="A94" s="167"/>
      <c r="B94" s="165"/>
      <c r="C94" s="165"/>
      <c r="D94" s="165"/>
      <c r="E94" s="165"/>
      <c r="F94" s="165"/>
      <c r="G94" s="165"/>
      <c r="H94" s="165"/>
    </row>
    <row r="95" spans="1:8" x14ac:dyDescent="0.4">
      <c r="A95" s="167"/>
      <c r="B95" s="165"/>
      <c r="C95" s="165"/>
      <c r="D95" s="165"/>
      <c r="E95" s="165"/>
      <c r="F95" s="165"/>
      <c r="G95" s="165"/>
      <c r="H95" s="165"/>
    </row>
    <row r="96" spans="1:8" x14ac:dyDescent="0.4">
      <c r="A96" s="167"/>
      <c r="B96" s="165"/>
      <c r="C96" s="165"/>
      <c r="D96" s="165"/>
      <c r="E96" s="165"/>
      <c r="F96" s="165"/>
      <c r="G96" s="165"/>
      <c r="H96" s="165"/>
    </row>
    <row r="97" spans="1:8" x14ac:dyDescent="0.4">
      <c r="A97" s="167"/>
      <c r="B97" s="165"/>
      <c r="C97" s="165"/>
      <c r="D97" s="165"/>
      <c r="E97" s="165"/>
      <c r="F97" s="165"/>
      <c r="G97" s="165"/>
      <c r="H97" s="165"/>
    </row>
    <row r="98" spans="1:8" x14ac:dyDescent="0.4">
      <c r="A98" s="167"/>
      <c r="B98" s="165"/>
      <c r="C98" s="165"/>
      <c r="D98" s="165"/>
      <c r="E98" s="165"/>
      <c r="F98" s="165"/>
      <c r="G98" s="165"/>
      <c r="H98" s="165"/>
    </row>
    <row r="99" spans="1:8" x14ac:dyDescent="0.4">
      <c r="A99" s="167"/>
      <c r="B99" s="165"/>
      <c r="C99" s="165"/>
      <c r="D99" s="165"/>
      <c r="E99" s="165"/>
      <c r="F99" s="165"/>
      <c r="G99" s="165"/>
      <c r="H99" s="165"/>
    </row>
    <row r="100" spans="1:8" x14ac:dyDescent="0.4">
      <c r="A100" s="167"/>
      <c r="B100" s="165"/>
      <c r="C100" s="165"/>
      <c r="D100" s="165"/>
      <c r="E100" s="165"/>
      <c r="F100" s="165"/>
      <c r="G100" s="165"/>
      <c r="H100" s="165"/>
    </row>
    <row r="101" spans="1:8" x14ac:dyDescent="0.4">
      <c r="A101" s="167"/>
      <c r="B101" s="165"/>
      <c r="C101" s="165"/>
      <c r="D101" s="165"/>
      <c r="E101" s="165"/>
      <c r="F101" s="165"/>
      <c r="G101" s="165"/>
      <c r="H101" s="165"/>
    </row>
    <row r="102" spans="1:8" x14ac:dyDescent="0.4">
      <c r="A102" s="167"/>
      <c r="B102" s="165"/>
      <c r="C102" s="165"/>
      <c r="D102" s="165"/>
      <c r="E102" s="165"/>
      <c r="F102" s="165"/>
      <c r="G102" s="165"/>
      <c r="H102" s="165"/>
    </row>
    <row r="103" spans="1:8" x14ac:dyDescent="0.4">
      <c r="A103" s="167"/>
      <c r="B103" s="165"/>
      <c r="C103" s="165"/>
      <c r="D103" s="165"/>
      <c r="E103" s="165"/>
      <c r="F103" s="165"/>
      <c r="G103" s="165"/>
      <c r="H103" s="165"/>
    </row>
    <row r="104" spans="1:8" x14ac:dyDescent="0.4">
      <c r="A104" s="167"/>
      <c r="B104" s="165"/>
      <c r="C104" s="165"/>
      <c r="D104" s="165"/>
      <c r="E104" s="165"/>
      <c r="F104" s="165"/>
      <c r="G104" s="165"/>
      <c r="H104" s="165"/>
    </row>
    <row r="105" spans="1:8" x14ac:dyDescent="0.4">
      <c r="A105" s="167"/>
      <c r="B105" s="165"/>
      <c r="C105" s="165"/>
      <c r="D105" s="165"/>
      <c r="E105" s="165"/>
      <c r="F105" s="165"/>
      <c r="G105" s="165"/>
      <c r="H105" s="165"/>
    </row>
    <row r="106" spans="1:8" x14ac:dyDescent="0.4">
      <c r="A106" s="167"/>
      <c r="B106" s="165"/>
      <c r="C106" s="165"/>
      <c r="D106" s="165"/>
      <c r="E106" s="165"/>
      <c r="F106" s="165"/>
      <c r="G106" s="165"/>
      <c r="H106" s="165"/>
    </row>
    <row r="107" spans="1:8" x14ac:dyDescent="0.4">
      <c r="A107" s="167"/>
      <c r="B107" s="165"/>
      <c r="C107" s="165"/>
      <c r="D107" s="165"/>
      <c r="E107" s="165"/>
      <c r="F107" s="165"/>
      <c r="G107" s="165"/>
      <c r="H107" s="165"/>
    </row>
    <row r="108" spans="1:8" x14ac:dyDescent="0.4">
      <c r="A108" s="167"/>
      <c r="B108" s="165"/>
      <c r="C108" s="165"/>
      <c r="D108" s="165"/>
      <c r="E108" s="165"/>
      <c r="F108" s="165"/>
      <c r="G108" s="165"/>
      <c r="H108" s="165"/>
    </row>
    <row r="109" spans="1:8" x14ac:dyDescent="0.4">
      <c r="A109" s="167"/>
      <c r="B109" s="165"/>
      <c r="C109" s="165"/>
      <c r="D109" s="165"/>
      <c r="E109" s="165"/>
      <c r="F109" s="165"/>
      <c r="G109" s="165"/>
      <c r="H109" s="165"/>
    </row>
    <row r="110" spans="1:8" x14ac:dyDescent="0.4">
      <c r="A110" s="167"/>
      <c r="B110" s="165"/>
      <c r="C110" s="165"/>
      <c r="D110" s="165"/>
      <c r="E110" s="165"/>
      <c r="F110" s="165"/>
      <c r="G110" s="165"/>
      <c r="H110" s="165"/>
    </row>
    <row r="111" spans="1:8" x14ac:dyDescent="0.4">
      <c r="A111" s="167"/>
      <c r="B111" s="165"/>
      <c r="C111" s="165"/>
      <c r="D111" s="165"/>
      <c r="E111" s="165"/>
      <c r="F111" s="165"/>
      <c r="G111" s="165"/>
      <c r="H111" s="165"/>
    </row>
    <row r="112" spans="1:8" x14ac:dyDescent="0.4">
      <c r="A112" s="167"/>
      <c r="B112" s="165"/>
      <c r="C112" s="165"/>
      <c r="D112" s="165"/>
      <c r="E112" s="165"/>
      <c r="F112" s="165"/>
      <c r="G112" s="165"/>
      <c r="H112" s="165"/>
    </row>
    <row r="113" spans="1:8" x14ac:dyDescent="0.4">
      <c r="A113" s="167"/>
      <c r="B113" s="165"/>
      <c r="C113" s="165"/>
      <c r="D113" s="165"/>
      <c r="E113" s="165"/>
      <c r="F113" s="165"/>
      <c r="G113" s="165"/>
      <c r="H113" s="165"/>
    </row>
    <row r="114" spans="1:8" x14ac:dyDescent="0.4">
      <c r="A114" s="167"/>
      <c r="B114" s="165"/>
      <c r="C114" s="165"/>
      <c r="D114" s="165"/>
      <c r="E114" s="165"/>
      <c r="F114" s="165"/>
      <c r="G114" s="165"/>
      <c r="H114" s="165"/>
    </row>
    <row r="115" spans="1:8" x14ac:dyDescent="0.4">
      <c r="A115" s="167"/>
      <c r="B115" s="165"/>
      <c r="C115" s="165"/>
      <c r="D115" s="165"/>
      <c r="E115" s="165"/>
      <c r="F115" s="165"/>
      <c r="G115" s="165"/>
      <c r="H115" s="165"/>
    </row>
    <row r="116" spans="1:8" x14ac:dyDescent="0.4">
      <c r="A116" s="167"/>
      <c r="B116" s="165"/>
      <c r="C116" s="165"/>
      <c r="D116" s="165"/>
      <c r="E116" s="165"/>
      <c r="F116" s="165"/>
      <c r="G116" s="165"/>
      <c r="H116" s="165"/>
    </row>
    <row r="117" spans="1:8" x14ac:dyDescent="0.4">
      <c r="A117" s="167"/>
      <c r="B117" s="165"/>
      <c r="C117" s="165"/>
      <c r="D117" s="165"/>
      <c r="E117" s="165"/>
      <c r="F117" s="165"/>
      <c r="G117" s="165"/>
      <c r="H117" s="165"/>
    </row>
    <row r="118" spans="1:8" x14ac:dyDescent="0.4">
      <c r="A118" s="167"/>
      <c r="B118" s="165"/>
      <c r="C118" s="165"/>
      <c r="D118" s="165"/>
      <c r="E118" s="165"/>
      <c r="F118" s="165"/>
      <c r="G118" s="165"/>
      <c r="H118" s="165"/>
    </row>
    <row r="119" spans="1:8" x14ac:dyDescent="0.4">
      <c r="A119" s="167"/>
      <c r="B119" s="165"/>
      <c r="C119" s="165"/>
      <c r="D119" s="165"/>
      <c r="E119" s="165"/>
      <c r="F119" s="165"/>
      <c r="G119" s="165"/>
      <c r="H119" s="165"/>
    </row>
    <row r="120" spans="1:8" x14ac:dyDescent="0.4">
      <c r="A120" s="167"/>
      <c r="B120" s="165"/>
      <c r="C120" s="165"/>
      <c r="D120" s="165"/>
      <c r="E120" s="165"/>
      <c r="F120" s="165"/>
      <c r="G120" s="165"/>
      <c r="H120" s="165"/>
    </row>
    <row r="121" spans="1:8" x14ac:dyDescent="0.4">
      <c r="A121" s="167"/>
      <c r="B121" s="165"/>
      <c r="C121" s="165"/>
      <c r="D121" s="165"/>
      <c r="E121" s="165"/>
      <c r="F121" s="165"/>
      <c r="G121" s="165"/>
      <c r="H121" s="165"/>
    </row>
    <row r="122" spans="1:8" x14ac:dyDescent="0.4">
      <c r="A122" s="167"/>
      <c r="B122" s="165"/>
      <c r="C122" s="165"/>
      <c r="D122" s="165"/>
      <c r="E122" s="165"/>
      <c r="F122" s="165"/>
      <c r="G122" s="165"/>
      <c r="H122" s="165"/>
    </row>
    <row r="123" spans="1:8" x14ac:dyDescent="0.4">
      <c r="A123" s="167"/>
      <c r="B123" s="165"/>
      <c r="C123" s="165"/>
      <c r="D123" s="165"/>
      <c r="E123" s="165"/>
      <c r="F123" s="165"/>
      <c r="G123" s="165"/>
      <c r="H123" s="165"/>
    </row>
    <row r="124" spans="1:8" x14ac:dyDescent="0.4">
      <c r="A124" s="167"/>
      <c r="B124" s="165"/>
      <c r="C124" s="165"/>
      <c r="D124" s="165"/>
      <c r="E124" s="165"/>
      <c r="F124" s="165"/>
      <c r="G124" s="165"/>
      <c r="H124" s="165"/>
    </row>
    <row r="125" spans="1:8" x14ac:dyDescent="0.4">
      <c r="A125" s="167"/>
      <c r="B125" s="165"/>
      <c r="C125" s="165"/>
      <c r="D125" s="165"/>
      <c r="E125" s="165"/>
      <c r="F125" s="165"/>
      <c r="G125" s="165"/>
      <c r="H125" s="165"/>
    </row>
    <row r="126" spans="1:8" x14ac:dyDescent="0.4">
      <c r="A126" s="167"/>
      <c r="B126" s="165"/>
      <c r="C126" s="165"/>
      <c r="D126" s="165"/>
      <c r="E126" s="165"/>
      <c r="F126" s="165"/>
      <c r="G126" s="165"/>
      <c r="H126" s="165"/>
    </row>
    <row r="127" spans="1:8" x14ac:dyDescent="0.4">
      <c r="A127" s="167"/>
      <c r="B127" s="165"/>
      <c r="C127" s="165"/>
      <c r="D127" s="165"/>
      <c r="E127" s="165"/>
      <c r="F127" s="165"/>
      <c r="G127" s="165"/>
      <c r="H127" s="165"/>
    </row>
    <row r="128" spans="1:8" x14ac:dyDescent="0.4">
      <c r="A128" s="167"/>
      <c r="B128" s="165"/>
      <c r="C128" s="165"/>
      <c r="D128" s="165"/>
      <c r="E128" s="165"/>
      <c r="F128" s="165"/>
      <c r="G128" s="165"/>
      <c r="H128" s="165"/>
    </row>
    <row r="129" spans="1:8" x14ac:dyDescent="0.4">
      <c r="A129" s="167"/>
      <c r="B129" s="165"/>
      <c r="C129" s="165"/>
      <c r="D129" s="165"/>
      <c r="E129" s="165"/>
      <c r="F129" s="165"/>
      <c r="G129" s="165"/>
      <c r="H129" s="165"/>
    </row>
    <row r="130" spans="1:8" x14ac:dyDescent="0.4">
      <c r="A130" s="167"/>
      <c r="B130" s="165"/>
      <c r="C130" s="165"/>
      <c r="D130" s="165"/>
      <c r="E130" s="165"/>
      <c r="F130" s="165"/>
      <c r="G130" s="165"/>
      <c r="H130" s="165"/>
    </row>
    <row r="131" spans="1:8" x14ac:dyDescent="0.4">
      <c r="A131" s="167"/>
      <c r="B131" s="165"/>
      <c r="C131" s="165"/>
      <c r="D131" s="165"/>
      <c r="E131" s="165"/>
      <c r="F131" s="165"/>
      <c r="G131" s="165"/>
      <c r="H131" s="165"/>
    </row>
    <row r="132" spans="1:8" x14ac:dyDescent="0.4">
      <c r="A132" s="167"/>
      <c r="B132" s="165"/>
      <c r="C132" s="165"/>
      <c r="D132" s="165"/>
      <c r="E132" s="165"/>
      <c r="F132" s="165"/>
      <c r="G132" s="165"/>
      <c r="H132" s="165"/>
    </row>
    <row r="133" spans="1:8" x14ac:dyDescent="0.4">
      <c r="A133" s="167"/>
      <c r="B133" s="165"/>
      <c r="C133" s="165"/>
      <c r="D133" s="165"/>
      <c r="E133" s="165"/>
      <c r="F133" s="165"/>
      <c r="G133" s="165"/>
      <c r="H133" s="165"/>
    </row>
    <row r="134" spans="1:8" x14ac:dyDescent="0.4">
      <c r="A134" s="167"/>
      <c r="B134" s="165"/>
      <c r="C134" s="165"/>
      <c r="D134" s="165"/>
      <c r="E134" s="165"/>
      <c r="F134" s="165"/>
      <c r="G134" s="165"/>
      <c r="H134" s="165"/>
    </row>
    <row r="135" spans="1:8" x14ac:dyDescent="0.4">
      <c r="A135" s="167"/>
      <c r="B135" s="165"/>
      <c r="C135" s="165"/>
      <c r="D135" s="165"/>
      <c r="E135" s="165"/>
      <c r="F135" s="165"/>
      <c r="G135" s="165"/>
      <c r="H135" s="165"/>
    </row>
    <row r="136" spans="1:8" x14ac:dyDescent="0.4">
      <c r="A136" s="167"/>
      <c r="B136" s="165"/>
      <c r="C136" s="165"/>
      <c r="D136" s="165"/>
      <c r="E136" s="165"/>
      <c r="F136" s="165"/>
      <c r="G136" s="165"/>
      <c r="H136" s="165"/>
    </row>
    <row r="137" spans="1:8" x14ac:dyDescent="0.4">
      <c r="A137" s="167"/>
      <c r="B137" s="165"/>
      <c r="C137" s="165"/>
      <c r="D137" s="165"/>
      <c r="E137" s="165"/>
      <c r="F137" s="165"/>
      <c r="G137" s="165"/>
      <c r="H137" s="165"/>
    </row>
    <row r="138" spans="1:8" x14ac:dyDescent="0.4">
      <c r="A138" s="167"/>
      <c r="B138" s="165"/>
      <c r="C138" s="165"/>
      <c r="D138" s="165"/>
      <c r="E138" s="165"/>
      <c r="F138" s="165"/>
      <c r="G138" s="165"/>
      <c r="H138" s="165"/>
    </row>
    <row r="139" spans="1:8" x14ac:dyDescent="0.4">
      <c r="A139" s="167"/>
      <c r="B139" s="165"/>
      <c r="C139" s="165"/>
      <c r="D139" s="165"/>
      <c r="E139" s="165"/>
      <c r="F139" s="165"/>
      <c r="G139" s="165"/>
      <c r="H139" s="165"/>
    </row>
    <row r="140" spans="1:8" x14ac:dyDescent="0.4">
      <c r="A140" s="167"/>
      <c r="B140" s="165"/>
      <c r="C140" s="165"/>
      <c r="D140" s="165"/>
      <c r="E140" s="165"/>
      <c r="F140" s="165"/>
      <c r="G140" s="165"/>
      <c r="H140" s="165"/>
    </row>
    <row r="141" spans="1:8" x14ac:dyDescent="0.4">
      <c r="A141" s="167"/>
      <c r="B141" s="165"/>
      <c r="C141" s="165"/>
      <c r="D141" s="165"/>
      <c r="E141" s="165"/>
      <c r="F141" s="165"/>
      <c r="G141" s="165"/>
      <c r="H141" s="165"/>
    </row>
    <row r="142" spans="1:8" x14ac:dyDescent="0.4">
      <c r="A142" s="167"/>
      <c r="B142" s="165"/>
      <c r="C142" s="165"/>
      <c r="D142" s="165"/>
      <c r="E142" s="165"/>
      <c r="F142" s="165"/>
      <c r="G142" s="165"/>
      <c r="H142" s="165"/>
    </row>
    <row r="143" spans="1:8" x14ac:dyDescent="0.4">
      <c r="A143" s="167"/>
      <c r="B143" s="165"/>
      <c r="C143" s="165"/>
      <c r="D143" s="165"/>
      <c r="E143" s="165"/>
      <c r="F143" s="165"/>
      <c r="G143" s="165"/>
      <c r="H143" s="165"/>
    </row>
    <row r="144" spans="1:8" x14ac:dyDescent="0.4">
      <c r="A144" s="167"/>
      <c r="B144" s="165"/>
      <c r="C144" s="165"/>
      <c r="D144" s="165"/>
      <c r="E144" s="165"/>
      <c r="F144" s="165"/>
      <c r="G144" s="165"/>
      <c r="H144" s="165"/>
    </row>
    <row r="145" spans="1:8" x14ac:dyDescent="0.4">
      <c r="A145" s="167"/>
      <c r="B145" s="165"/>
      <c r="C145" s="165"/>
      <c r="D145" s="165"/>
      <c r="E145" s="165"/>
      <c r="F145" s="165"/>
      <c r="G145" s="165"/>
      <c r="H145" s="165"/>
    </row>
    <row r="146" spans="1:8" x14ac:dyDescent="0.4">
      <c r="A146" s="167"/>
      <c r="B146" s="165"/>
      <c r="C146" s="165"/>
      <c r="D146" s="165"/>
      <c r="E146" s="165"/>
      <c r="F146" s="165"/>
      <c r="G146" s="165"/>
      <c r="H146" s="165"/>
    </row>
    <row r="147" spans="1:8" x14ac:dyDescent="0.4">
      <c r="A147" s="167"/>
      <c r="B147" s="165"/>
      <c r="C147" s="165"/>
      <c r="D147" s="165"/>
      <c r="E147" s="165"/>
      <c r="F147" s="165"/>
      <c r="G147" s="165"/>
      <c r="H147" s="165"/>
    </row>
    <row r="148" spans="1:8" x14ac:dyDescent="0.4">
      <c r="A148" s="167"/>
      <c r="B148" s="165"/>
      <c r="C148" s="165"/>
      <c r="D148" s="165"/>
      <c r="E148" s="165"/>
      <c r="F148" s="165"/>
      <c r="G148" s="165"/>
      <c r="H148" s="165"/>
    </row>
    <row r="149" spans="1:8" x14ac:dyDescent="0.4">
      <c r="A149" s="167"/>
      <c r="B149" s="165"/>
      <c r="C149" s="165"/>
      <c r="D149" s="165"/>
      <c r="E149" s="165"/>
      <c r="F149" s="165"/>
      <c r="G149" s="165"/>
      <c r="H149" s="165"/>
    </row>
    <row r="150" spans="1:8" x14ac:dyDescent="0.4">
      <c r="A150" s="167"/>
      <c r="B150" s="165"/>
      <c r="C150" s="165"/>
      <c r="D150" s="165"/>
      <c r="E150" s="165"/>
      <c r="F150" s="165"/>
      <c r="G150" s="165"/>
      <c r="H150" s="165"/>
    </row>
    <row r="151" spans="1:8" x14ac:dyDescent="0.4">
      <c r="A151" s="167"/>
      <c r="B151" s="165"/>
      <c r="C151" s="165"/>
      <c r="D151" s="165"/>
      <c r="E151" s="165"/>
      <c r="F151" s="165"/>
      <c r="G151" s="165"/>
      <c r="H151" s="165"/>
    </row>
    <row r="152" spans="1:8" x14ac:dyDescent="0.4">
      <c r="A152" s="167"/>
      <c r="B152" s="165"/>
      <c r="C152" s="165"/>
      <c r="D152" s="165"/>
      <c r="E152" s="165"/>
      <c r="F152" s="165"/>
      <c r="G152" s="165"/>
      <c r="H152" s="165"/>
    </row>
    <row r="153" spans="1:8" x14ac:dyDescent="0.4">
      <c r="A153" s="167"/>
      <c r="B153" s="165"/>
      <c r="C153" s="165"/>
      <c r="D153" s="165"/>
      <c r="E153" s="165"/>
      <c r="F153" s="165"/>
      <c r="G153" s="165"/>
      <c r="H153" s="165"/>
    </row>
    <row r="154" spans="1:8" x14ac:dyDescent="0.4">
      <c r="A154" s="167"/>
      <c r="B154" s="165"/>
      <c r="C154" s="165"/>
      <c r="D154" s="165"/>
      <c r="E154" s="165"/>
      <c r="F154" s="165"/>
      <c r="G154" s="165"/>
      <c r="H154" s="165"/>
    </row>
    <row r="155" spans="1:8" x14ac:dyDescent="0.4">
      <c r="A155" s="167"/>
      <c r="B155" s="165"/>
      <c r="C155" s="165"/>
      <c r="D155" s="165"/>
      <c r="E155" s="165"/>
      <c r="F155" s="165"/>
      <c r="G155" s="165"/>
      <c r="H155" s="165"/>
    </row>
    <row r="156" spans="1:8" x14ac:dyDescent="0.4">
      <c r="A156" s="167"/>
      <c r="B156" s="165"/>
      <c r="C156" s="165"/>
      <c r="D156" s="165"/>
      <c r="E156" s="165"/>
      <c r="F156" s="165"/>
      <c r="G156" s="165"/>
      <c r="H156" s="165"/>
    </row>
    <row r="157" spans="1:8" x14ac:dyDescent="0.4">
      <c r="A157" s="167"/>
      <c r="B157" s="165"/>
      <c r="C157" s="165"/>
      <c r="D157" s="165"/>
      <c r="E157" s="165"/>
      <c r="F157" s="165"/>
      <c r="G157" s="165"/>
      <c r="H157" s="165"/>
    </row>
    <row r="158" spans="1:8" x14ac:dyDescent="0.4">
      <c r="A158" s="167"/>
      <c r="B158" s="165"/>
      <c r="C158" s="165"/>
      <c r="D158" s="165"/>
      <c r="E158" s="165"/>
      <c r="F158" s="165"/>
      <c r="G158" s="165"/>
      <c r="H158" s="165"/>
    </row>
    <row r="159" spans="1:8" x14ac:dyDescent="0.4">
      <c r="A159" s="167"/>
      <c r="B159" s="165"/>
      <c r="C159" s="165"/>
      <c r="D159" s="165"/>
      <c r="E159" s="165"/>
      <c r="F159" s="165"/>
      <c r="G159" s="165"/>
      <c r="H159" s="165"/>
    </row>
    <row r="160" spans="1:8" x14ac:dyDescent="0.4">
      <c r="A160" s="167"/>
      <c r="B160" s="165"/>
      <c r="C160" s="165"/>
      <c r="D160" s="165"/>
      <c r="E160" s="165"/>
      <c r="F160" s="165"/>
      <c r="G160" s="165"/>
      <c r="H160" s="165"/>
    </row>
    <row r="161" spans="1:8" x14ac:dyDescent="0.4">
      <c r="A161" s="167"/>
      <c r="B161" s="165"/>
      <c r="C161" s="165"/>
      <c r="D161" s="165"/>
      <c r="E161" s="165"/>
      <c r="F161" s="165"/>
      <c r="G161" s="165"/>
      <c r="H161" s="165"/>
    </row>
    <row r="162" spans="1:8" x14ac:dyDescent="0.4">
      <c r="A162" s="167"/>
      <c r="B162" s="165"/>
      <c r="C162" s="165"/>
      <c r="D162" s="165"/>
      <c r="E162" s="165"/>
      <c r="F162" s="165"/>
      <c r="G162" s="165"/>
      <c r="H162" s="165"/>
    </row>
    <row r="163" spans="1:8" x14ac:dyDescent="0.4">
      <c r="A163" s="167"/>
      <c r="B163" s="165"/>
      <c r="C163" s="165"/>
      <c r="D163" s="165"/>
      <c r="E163" s="165"/>
      <c r="F163" s="165"/>
      <c r="G163" s="165"/>
      <c r="H163" s="165"/>
    </row>
    <row r="164" spans="1:8" x14ac:dyDescent="0.4">
      <c r="A164" s="167"/>
      <c r="B164" s="165"/>
      <c r="C164" s="165"/>
      <c r="D164" s="165"/>
      <c r="E164" s="165"/>
      <c r="F164" s="165"/>
      <c r="G164" s="165"/>
      <c r="H164" s="165"/>
    </row>
    <row r="165" spans="1:8" x14ac:dyDescent="0.4">
      <c r="A165" s="167"/>
      <c r="B165" s="165"/>
      <c r="C165" s="165"/>
      <c r="D165" s="165"/>
      <c r="E165" s="165"/>
      <c r="F165" s="165"/>
      <c r="G165" s="165"/>
      <c r="H165" s="165"/>
    </row>
    <row r="166" spans="1:8" x14ac:dyDescent="0.4">
      <c r="A166" s="167"/>
      <c r="B166" s="165"/>
      <c r="C166" s="165"/>
      <c r="D166" s="165"/>
      <c r="E166" s="165"/>
      <c r="F166" s="165"/>
      <c r="G166" s="165"/>
      <c r="H166" s="165"/>
    </row>
    <row r="167" spans="1:8" x14ac:dyDescent="0.4">
      <c r="A167" s="167"/>
      <c r="B167" s="165"/>
      <c r="C167" s="165"/>
      <c r="D167" s="165"/>
      <c r="E167" s="165"/>
      <c r="F167" s="165"/>
      <c r="G167" s="165"/>
      <c r="H167" s="165"/>
    </row>
    <row r="168" spans="1:8" x14ac:dyDescent="0.4">
      <c r="A168" s="167"/>
      <c r="B168" s="165"/>
      <c r="C168" s="165"/>
      <c r="D168" s="165"/>
      <c r="E168" s="165"/>
      <c r="F168" s="165"/>
      <c r="G168" s="165"/>
      <c r="H168" s="165"/>
    </row>
    <row r="169" spans="1:8" x14ac:dyDescent="0.4">
      <c r="A169" s="167"/>
      <c r="B169" s="165"/>
      <c r="C169" s="165"/>
      <c r="D169" s="165"/>
      <c r="E169" s="165"/>
      <c r="F169" s="165"/>
      <c r="G169" s="165"/>
      <c r="H169" s="165"/>
    </row>
    <row r="170" spans="1:8" x14ac:dyDescent="0.4">
      <c r="A170" s="167"/>
      <c r="B170" s="165"/>
      <c r="C170" s="165"/>
      <c r="D170" s="165"/>
      <c r="E170" s="165"/>
      <c r="F170" s="165"/>
      <c r="G170" s="165"/>
      <c r="H170" s="165"/>
    </row>
    <row r="171" spans="1:8" x14ac:dyDescent="0.4">
      <c r="A171" s="167"/>
      <c r="B171" s="165"/>
      <c r="C171" s="165"/>
      <c r="D171" s="165"/>
      <c r="E171" s="165"/>
      <c r="F171" s="165"/>
      <c r="G171" s="165"/>
      <c r="H171" s="165"/>
    </row>
    <row r="172" spans="1:8" x14ac:dyDescent="0.4">
      <c r="A172" s="167"/>
      <c r="B172" s="165"/>
      <c r="C172" s="165"/>
      <c r="D172" s="165"/>
      <c r="E172" s="165"/>
      <c r="F172" s="165"/>
      <c r="G172" s="165"/>
      <c r="H172" s="165"/>
    </row>
    <row r="173" spans="1:8" x14ac:dyDescent="0.4">
      <c r="A173" s="167"/>
      <c r="B173" s="165"/>
      <c r="C173" s="165"/>
      <c r="D173" s="165"/>
      <c r="E173" s="165"/>
      <c r="F173" s="165"/>
      <c r="G173" s="165"/>
      <c r="H173" s="165"/>
    </row>
    <row r="174" spans="1:8" x14ac:dyDescent="0.4">
      <c r="A174" s="167"/>
      <c r="B174" s="165"/>
      <c r="C174" s="165"/>
      <c r="D174" s="165"/>
      <c r="E174" s="165"/>
      <c r="F174" s="165"/>
      <c r="G174" s="165"/>
      <c r="H174" s="165"/>
    </row>
    <row r="175" spans="1:8" x14ac:dyDescent="0.4">
      <c r="A175" s="167"/>
      <c r="B175" s="165"/>
      <c r="C175" s="165"/>
      <c r="D175" s="165"/>
      <c r="E175" s="165"/>
      <c r="F175" s="165"/>
      <c r="G175" s="165"/>
      <c r="H175" s="165"/>
    </row>
    <row r="176" spans="1:8" x14ac:dyDescent="0.4">
      <c r="A176" s="167"/>
      <c r="B176" s="165"/>
      <c r="C176" s="165"/>
      <c r="D176" s="165"/>
      <c r="E176" s="165"/>
      <c r="F176" s="165"/>
      <c r="G176" s="165"/>
      <c r="H176" s="165"/>
    </row>
    <row r="177" spans="1:8" x14ac:dyDescent="0.4">
      <c r="A177" s="167"/>
      <c r="B177" s="165"/>
      <c r="C177" s="165"/>
      <c r="D177" s="165"/>
      <c r="E177" s="165"/>
      <c r="F177" s="165"/>
      <c r="G177" s="165"/>
      <c r="H177" s="165"/>
    </row>
    <row r="178" spans="1:8" x14ac:dyDescent="0.4">
      <c r="A178" s="167"/>
      <c r="B178" s="165"/>
      <c r="C178" s="165"/>
      <c r="D178" s="165"/>
      <c r="E178" s="165"/>
      <c r="F178" s="165"/>
      <c r="G178" s="165"/>
      <c r="H178" s="165"/>
    </row>
    <row r="179" spans="1:8" x14ac:dyDescent="0.4">
      <c r="A179" s="167"/>
      <c r="B179" s="165"/>
      <c r="C179" s="165"/>
      <c r="D179" s="165"/>
      <c r="E179" s="165"/>
      <c r="F179" s="165"/>
      <c r="G179" s="165"/>
      <c r="H179" s="165"/>
    </row>
    <row r="180" spans="1:8" x14ac:dyDescent="0.4">
      <c r="A180" s="167"/>
      <c r="B180" s="165"/>
      <c r="C180" s="165"/>
      <c r="D180" s="165"/>
      <c r="E180" s="165"/>
      <c r="F180" s="165"/>
      <c r="G180" s="165"/>
      <c r="H180" s="165"/>
    </row>
    <row r="181" spans="1:8" x14ac:dyDescent="0.4">
      <c r="A181" s="167"/>
      <c r="B181" s="165"/>
      <c r="C181" s="165"/>
      <c r="D181" s="165"/>
      <c r="E181" s="165"/>
      <c r="F181" s="165"/>
      <c r="G181" s="165"/>
      <c r="H181" s="165"/>
    </row>
    <row r="182" spans="1:8" x14ac:dyDescent="0.4">
      <c r="A182" s="167"/>
      <c r="B182" s="165"/>
      <c r="C182" s="165"/>
      <c r="D182" s="165"/>
      <c r="E182" s="165"/>
      <c r="F182" s="165"/>
      <c r="G182" s="165"/>
      <c r="H182" s="165"/>
    </row>
    <row r="183" spans="1:8" x14ac:dyDescent="0.4">
      <c r="A183" s="167"/>
      <c r="B183" s="165"/>
      <c r="C183" s="165"/>
      <c r="D183" s="165"/>
      <c r="E183" s="165"/>
      <c r="F183" s="165"/>
      <c r="G183" s="165"/>
      <c r="H183" s="165"/>
    </row>
    <row r="184" spans="1:8" x14ac:dyDescent="0.4">
      <c r="A184" s="167"/>
      <c r="B184" s="165"/>
      <c r="C184" s="165"/>
      <c r="D184" s="165"/>
      <c r="E184" s="165"/>
      <c r="F184" s="165"/>
      <c r="G184" s="165"/>
      <c r="H184" s="165"/>
    </row>
    <row r="185" spans="1:8" x14ac:dyDescent="0.4">
      <c r="A185" s="167"/>
      <c r="B185" s="165"/>
      <c r="C185" s="165"/>
      <c r="D185" s="165"/>
      <c r="E185" s="165"/>
      <c r="F185" s="165"/>
      <c r="G185" s="165"/>
      <c r="H185" s="165"/>
    </row>
    <row r="186" spans="1:8" x14ac:dyDescent="0.4">
      <c r="A186" s="167"/>
      <c r="B186" s="165"/>
      <c r="C186" s="165"/>
      <c r="D186" s="165"/>
      <c r="E186" s="165"/>
      <c r="F186" s="165"/>
      <c r="G186" s="165"/>
      <c r="H186" s="165"/>
    </row>
    <row r="187" spans="1:8" x14ac:dyDescent="0.4">
      <c r="A187" s="167"/>
      <c r="B187" s="165"/>
      <c r="C187" s="165"/>
      <c r="D187" s="165"/>
      <c r="E187" s="165"/>
      <c r="F187" s="165"/>
      <c r="G187" s="165"/>
      <c r="H187" s="165"/>
    </row>
    <row r="188" spans="1:8" x14ac:dyDescent="0.4">
      <c r="A188" s="167"/>
      <c r="B188" s="165"/>
      <c r="C188" s="165"/>
      <c r="D188" s="165"/>
      <c r="E188" s="165"/>
      <c r="F188" s="165"/>
      <c r="G188" s="165"/>
      <c r="H188" s="165"/>
    </row>
    <row r="189" spans="1:8" x14ac:dyDescent="0.4">
      <c r="A189" s="167"/>
      <c r="B189" s="165"/>
      <c r="C189" s="165"/>
      <c r="D189" s="165"/>
      <c r="E189" s="165"/>
      <c r="F189" s="165"/>
      <c r="G189" s="165"/>
      <c r="H189" s="165"/>
    </row>
    <row r="190" spans="1:8" x14ac:dyDescent="0.4">
      <c r="A190" s="167"/>
      <c r="B190" s="165"/>
      <c r="C190" s="165"/>
      <c r="D190" s="165"/>
      <c r="E190" s="165"/>
      <c r="F190" s="165"/>
      <c r="G190" s="165"/>
      <c r="H190" s="165"/>
    </row>
    <row r="191" spans="1:8" x14ac:dyDescent="0.4">
      <c r="A191" s="167"/>
      <c r="B191" s="165"/>
      <c r="C191" s="165"/>
      <c r="D191" s="165"/>
      <c r="E191" s="165"/>
      <c r="F191" s="165"/>
      <c r="G191" s="165"/>
      <c r="H191" s="165"/>
    </row>
    <row r="192" spans="1:8" x14ac:dyDescent="0.4">
      <c r="A192" s="167"/>
      <c r="B192" s="165"/>
      <c r="C192" s="165"/>
      <c r="D192" s="165"/>
      <c r="E192" s="165"/>
      <c r="F192" s="165"/>
      <c r="G192" s="165"/>
      <c r="H192" s="165"/>
    </row>
    <row r="193" spans="1:8" x14ac:dyDescent="0.4">
      <c r="A193" s="167"/>
      <c r="B193" s="165"/>
      <c r="C193" s="165"/>
      <c r="D193" s="165"/>
      <c r="E193" s="165"/>
      <c r="F193" s="165"/>
      <c r="G193" s="165"/>
      <c r="H193" s="165"/>
    </row>
    <row r="194" spans="1:8" x14ac:dyDescent="0.4">
      <c r="A194" s="167"/>
      <c r="B194" s="165"/>
      <c r="C194" s="165"/>
      <c r="D194" s="165"/>
      <c r="E194" s="165"/>
      <c r="F194" s="165"/>
      <c r="G194" s="165"/>
      <c r="H194" s="165"/>
    </row>
    <row r="195" spans="1:8" x14ac:dyDescent="0.4">
      <c r="A195" s="167"/>
      <c r="B195" s="165"/>
      <c r="C195" s="165"/>
      <c r="D195" s="165"/>
      <c r="E195" s="165"/>
      <c r="F195" s="165"/>
      <c r="G195" s="165"/>
      <c r="H195" s="165"/>
    </row>
    <row r="196" spans="1:8" x14ac:dyDescent="0.4">
      <c r="A196" s="167"/>
      <c r="B196" s="165"/>
      <c r="C196" s="165"/>
      <c r="D196" s="165"/>
      <c r="E196" s="165"/>
      <c r="F196" s="165"/>
      <c r="G196" s="165"/>
      <c r="H196" s="165"/>
    </row>
    <row r="197" spans="1:8" x14ac:dyDescent="0.4">
      <c r="A197" s="167"/>
      <c r="B197" s="165"/>
      <c r="C197" s="165"/>
      <c r="D197" s="165"/>
      <c r="E197" s="165"/>
      <c r="F197" s="165"/>
      <c r="G197" s="165"/>
      <c r="H197" s="165"/>
    </row>
    <row r="198" spans="1:8" x14ac:dyDescent="0.4">
      <c r="A198" s="167"/>
      <c r="B198" s="165"/>
      <c r="C198" s="165"/>
      <c r="D198" s="165"/>
      <c r="E198" s="165"/>
      <c r="F198" s="165"/>
      <c r="G198" s="165"/>
      <c r="H198" s="165"/>
    </row>
    <row r="199" spans="1:8" x14ac:dyDescent="0.4">
      <c r="A199" s="167"/>
      <c r="B199" s="165"/>
      <c r="C199" s="165"/>
      <c r="D199" s="165"/>
      <c r="E199" s="165"/>
      <c r="F199" s="165"/>
      <c r="G199" s="165"/>
      <c r="H199" s="165"/>
    </row>
    <row r="200" spans="1:8" x14ac:dyDescent="0.4">
      <c r="A200" s="167"/>
      <c r="B200" s="165"/>
      <c r="C200" s="165"/>
      <c r="D200" s="165"/>
      <c r="E200" s="165"/>
      <c r="F200" s="165"/>
      <c r="G200" s="165"/>
      <c r="H200" s="165"/>
    </row>
    <row r="201" spans="1:8" x14ac:dyDescent="0.4">
      <c r="A201" s="167"/>
      <c r="B201" s="165"/>
      <c r="C201" s="165"/>
      <c r="D201" s="165"/>
      <c r="E201" s="165"/>
      <c r="F201" s="165"/>
      <c r="G201" s="165"/>
      <c r="H201" s="165"/>
    </row>
    <row r="202" spans="1:8" x14ac:dyDescent="0.4">
      <c r="A202" s="167"/>
      <c r="B202" s="165"/>
      <c r="C202" s="165"/>
      <c r="D202" s="165"/>
      <c r="E202" s="165"/>
      <c r="F202" s="165"/>
      <c r="G202" s="165"/>
      <c r="H202" s="165"/>
    </row>
    <row r="203" spans="1:8" x14ac:dyDescent="0.4">
      <c r="A203" s="167"/>
      <c r="B203" s="165"/>
      <c r="C203" s="165"/>
      <c r="D203" s="165"/>
      <c r="E203" s="165"/>
      <c r="F203" s="165"/>
      <c r="G203" s="165"/>
      <c r="H203" s="165"/>
    </row>
    <row r="204" spans="1:8" x14ac:dyDescent="0.4">
      <c r="A204" s="167"/>
      <c r="B204" s="165"/>
      <c r="C204" s="165"/>
      <c r="D204" s="165"/>
      <c r="E204" s="165"/>
      <c r="F204" s="165"/>
      <c r="G204" s="165"/>
      <c r="H204" s="165"/>
    </row>
    <row r="205" spans="1:8" x14ac:dyDescent="0.4">
      <c r="A205" s="167"/>
      <c r="B205" s="165"/>
      <c r="C205" s="165"/>
      <c r="D205" s="165"/>
      <c r="E205" s="165"/>
      <c r="F205" s="165"/>
      <c r="G205" s="165"/>
      <c r="H205" s="165"/>
    </row>
    <row r="206" spans="1:8" x14ac:dyDescent="0.4">
      <c r="A206" s="167"/>
      <c r="B206" s="165"/>
      <c r="C206" s="165"/>
      <c r="D206" s="165"/>
      <c r="E206" s="165"/>
      <c r="F206" s="165"/>
      <c r="G206" s="165"/>
      <c r="H206" s="165"/>
    </row>
    <row r="207" spans="1:8" x14ac:dyDescent="0.4">
      <c r="A207" s="167"/>
      <c r="B207" s="165"/>
      <c r="C207" s="165"/>
      <c r="D207" s="165"/>
      <c r="E207" s="165"/>
      <c r="F207" s="165"/>
      <c r="G207" s="165"/>
      <c r="H207" s="165"/>
    </row>
    <row r="208" spans="1:8" x14ac:dyDescent="0.4">
      <c r="A208" s="167"/>
      <c r="B208" s="165"/>
      <c r="C208" s="165"/>
      <c r="D208" s="165"/>
      <c r="E208" s="165"/>
      <c r="F208" s="165"/>
      <c r="G208" s="165"/>
      <c r="H208" s="165"/>
    </row>
    <row r="209" spans="1:8" x14ac:dyDescent="0.4">
      <c r="A209" s="167"/>
      <c r="B209" s="165"/>
      <c r="C209" s="165"/>
      <c r="D209" s="165"/>
      <c r="E209" s="165"/>
      <c r="F209" s="165"/>
      <c r="G209" s="165"/>
      <c r="H209" s="165"/>
    </row>
    <row r="210" spans="1:8" x14ac:dyDescent="0.4">
      <c r="A210" s="167"/>
      <c r="B210" s="165"/>
      <c r="C210" s="165"/>
      <c r="D210" s="165"/>
      <c r="E210" s="165"/>
      <c r="F210" s="165"/>
      <c r="G210" s="165"/>
      <c r="H210" s="165"/>
    </row>
    <row r="211" spans="1:8" x14ac:dyDescent="0.4">
      <c r="A211" s="167"/>
      <c r="B211" s="165"/>
      <c r="C211" s="165"/>
      <c r="D211" s="165"/>
      <c r="E211" s="165"/>
      <c r="F211" s="165"/>
      <c r="G211" s="165"/>
      <c r="H211" s="165"/>
    </row>
    <row r="212" spans="1:8" x14ac:dyDescent="0.4">
      <c r="A212" s="167"/>
      <c r="B212" s="165"/>
      <c r="C212" s="165"/>
      <c r="D212" s="165"/>
      <c r="E212" s="165"/>
      <c r="F212" s="165"/>
      <c r="G212" s="165"/>
      <c r="H212" s="165"/>
    </row>
    <row r="213" spans="1:8" x14ac:dyDescent="0.4">
      <c r="A213" s="167"/>
      <c r="B213" s="165"/>
      <c r="C213" s="165"/>
      <c r="D213" s="165"/>
      <c r="E213" s="165"/>
      <c r="F213" s="165"/>
      <c r="G213" s="165"/>
      <c r="H213" s="165"/>
    </row>
    <row r="214" spans="1:8" x14ac:dyDescent="0.4">
      <c r="A214" s="167"/>
      <c r="B214" s="165"/>
      <c r="C214" s="165"/>
      <c r="D214" s="165"/>
      <c r="E214" s="165"/>
      <c r="F214" s="165"/>
      <c r="G214" s="165"/>
      <c r="H214" s="165"/>
    </row>
    <row r="215" spans="1:8" x14ac:dyDescent="0.4">
      <c r="A215" s="167"/>
      <c r="B215" s="165"/>
      <c r="C215" s="165"/>
      <c r="D215" s="165"/>
      <c r="E215" s="165"/>
      <c r="F215" s="165"/>
      <c r="G215" s="165"/>
      <c r="H215" s="165"/>
    </row>
    <row r="216" spans="1:8" x14ac:dyDescent="0.4">
      <c r="A216" s="167"/>
      <c r="B216" s="165"/>
      <c r="C216" s="165"/>
      <c r="D216" s="165"/>
      <c r="E216" s="165"/>
      <c r="F216" s="165"/>
      <c r="G216" s="165"/>
      <c r="H216" s="165"/>
    </row>
    <row r="217" spans="1:8" x14ac:dyDescent="0.4">
      <c r="A217" s="167"/>
      <c r="B217" s="165"/>
      <c r="C217" s="165"/>
      <c r="D217" s="165"/>
      <c r="E217" s="165"/>
      <c r="F217" s="165"/>
      <c r="G217" s="165"/>
      <c r="H217" s="165"/>
    </row>
    <row r="218" spans="1:8" x14ac:dyDescent="0.4">
      <c r="A218" s="167"/>
      <c r="B218" s="165"/>
      <c r="C218" s="165"/>
      <c r="D218" s="165"/>
      <c r="E218" s="165"/>
      <c r="F218" s="165"/>
      <c r="G218" s="165"/>
      <c r="H218" s="165"/>
    </row>
    <row r="219" spans="1:8" x14ac:dyDescent="0.4">
      <c r="A219" s="167"/>
      <c r="B219" s="165"/>
      <c r="C219" s="165"/>
      <c r="D219" s="165"/>
      <c r="E219" s="165"/>
      <c r="F219" s="165"/>
      <c r="G219" s="165"/>
      <c r="H219" s="165"/>
    </row>
    <row r="220" spans="1:8" x14ac:dyDescent="0.4">
      <c r="A220" s="167"/>
      <c r="B220" s="165"/>
      <c r="C220" s="165"/>
      <c r="D220" s="165"/>
      <c r="E220" s="165"/>
      <c r="F220" s="165"/>
      <c r="G220" s="165"/>
      <c r="H220" s="165"/>
    </row>
    <row r="221" spans="1:8" x14ac:dyDescent="0.4">
      <c r="A221" s="167"/>
      <c r="B221" s="165"/>
      <c r="C221" s="165"/>
      <c r="D221" s="165"/>
      <c r="E221" s="165"/>
      <c r="F221" s="165"/>
      <c r="G221" s="165"/>
      <c r="H221" s="165"/>
    </row>
    <row r="222" spans="1:8" x14ac:dyDescent="0.4">
      <c r="A222" s="167"/>
      <c r="B222" s="165"/>
      <c r="C222" s="165"/>
      <c r="D222" s="165"/>
      <c r="E222" s="165"/>
      <c r="F222" s="165"/>
      <c r="G222" s="165"/>
      <c r="H222" s="165"/>
    </row>
    <row r="223" spans="1:8" x14ac:dyDescent="0.4">
      <c r="A223" s="167"/>
      <c r="B223" s="165"/>
      <c r="C223" s="165"/>
      <c r="D223" s="165"/>
      <c r="E223" s="165"/>
      <c r="F223" s="165"/>
      <c r="G223" s="165"/>
      <c r="H223" s="165"/>
    </row>
    <row r="224" spans="1:8" x14ac:dyDescent="0.4">
      <c r="A224" s="167"/>
      <c r="B224" s="165"/>
      <c r="C224" s="165"/>
      <c r="D224" s="165"/>
      <c r="E224" s="165"/>
      <c r="F224" s="165"/>
      <c r="G224" s="165"/>
      <c r="H224" s="165"/>
    </row>
    <row r="225" spans="1:8" x14ac:dyDescent="0.4">
      <c r="A225" s="167"/>
      <c r="B225" s="165"/>
      <c r="C225" s="165"/>
      <c r="D225" s="165"/>
      <c r="E225" s="165"/>
      <c r="F225" s="165"/>
      <c r="G225" s="165"/>
      <c r="H225" s="165"/>
    </row>
    <row r="226" spans="1:8" x14ac:dyDescent="0.4">
      <c r="A226" s="167"/>
      <c r="B226" s="165"/>
      <c r="C226" s="165"/>
      <c r="D226" s="165"/>
      <c r="E226" s="165"/>
      <c r="F226" s="165"/>
      <c r="G226" s="165"/>
      <c r="H226" s="165"/>
    </row>
    <row r="227" spans="1:8" x14ac:dyDescent="0.4">
      <c r="A227" s="167"/>
      <c r="B227" s="165"/>
      <c r="C227" s="165"/>
      <c r="D227" s="165"/>
      <c r="E227" s="165"/>
      <c r="F227" s="165"/>
      <c r="G227" s="165"/>
      <c r="H227" s="165"/>
    </row>
    <row r="228" spans="1:8" x14ac:dyDescent="0.4">
      <c r="A228" s="167"/>
      <c r="B228" s="165"/>
      <c r="C228" s="165"/>
      <c r="D228" s="165"/>
      <c r="E228" s="165"/>
      <c r="F228" s="165"/>
      <c r="G228" s="165"/>
      <c r="H228" s="165"/>
    </row>
    <row r="229" spans="1:8" x14ac:dyDescent="0.4">
      <c r="A229" s="167"/>
      <c r="B229" s="165"/>
      <c r="C229" s="165"/>
      <c r="D229" s="165"/>
      <c r="E229" s="165"/>
      <c r="F229" s="165"/>
      <c r="G229" s="165"/>
      <c r="H229" s="165"/>
    </row>
    <row r="230" spans="1:8" x14ac:dyDescent="0.4">
      <c r="A230" s="167"/>
      <c r="B230" s="165"/>
      <c r="C230" s="165"/>
      <c r="D230" s="165"/>
      <c r="E230" s="165"/>
      <c r="F230" s="165"/>
      <c r="G230" s="165"/>
      <c r="H230" s="165"/>
    </row>
    <row r="231" spans="1:8" x14ac:dyDescent="0.4">
      <c r="A231" s="167"/>
      <c r="B231" s="165"/>
      <c r="C231" s="165"/>
      <c r="D231" s="165"/>
      <c r="E231" s="165"/>
      <c r="F231" s="165"/>
      <c r="G231" s="165"/>
      <c r="H231" s="165"/>
    </row>
    <row r="232" spans="1:8" x14ac:dyDescent="0.4">
      <c r="A232" s="167"/>
      <c r="B232" s="165"/>
      <c r="C232" s="165"/>
      <c r="D232" s="165"/>
      <c r="E232" s="165"/>
      <c r="F232" s="165"/>
      <c r="G232" s="165"/>
      <c r="H232" s="165"/>
    </row>
    <row r="233" spans="1:8" x14ac:dyDescent="0.4">
      <c r="A233" s="167"/>
      <c r="B233" s="165"/>
      <c r="C233" s="165"/>
      <c r="D233" s="165"/>
      <c r="E233" s="165"/>
      <c r="F233" s="165"/>
      <c r="G233" s="165"/>
      <c r="H233" s="165"/>
    </row>
    <row r="234" spans="1:8" x14ac:dyDescent="0.4">
      <c r="A234" s="167"/>
      <c r="B234" s="165"/>
      <c r="C234" s="165"/>
      <c r="D234" s="165"/>
      <c r="E234" s="165"/>
      <c r="F234" s="165"/>
      <c r="G234" s="165"/>
      <c r="H234" s="165"/>
    </row>
    <row r="235" spans="1:8" x14ac:dyDescent="0.4">
      <c r="A235" s="167"/>
      <c r="B235" s="165"/>
      <c r="C235" s="165"/>
      <c r="D235" s="165"/>
      <c r="E235" s="165"/>
      <c r="F235" s="165"/>
      <c r="G235" s="165"/>
      <c r="H235" s="165"/>
    </row>
    <row r="236" spans="1:8" x14ac:dyDescent="0.4">
      <c r="A236" s="167"/>
      <c r="B236" s="165"/>
      <c r="C236" s="165"/>
      <c r="D236" s="165"/>
      <c r="E236" s="165"/>
      <c r="F236" s="165"/>
      <c r="G236" s="165"/>
      <c r="H236" s="165"/>
    </row>
    <row r="237" spans="1:8" x14ac:dyDescent="0.4">
      <c r="A237" s="167"/>
      <c r="B237" s="165"/>
      <c r="C237" s="165"/>
      <c r="D237" s="165"/>
      <c r="E237" s="165"/>
      <c r="F237" s="165"/>
      <c r="G237" s="165"/>
      <c r="H237" s="165"/>
    </row>
    <row r="238" spans="1:8" x14ac:dyDescent="0.4">
      <c r="A238" s="167"/>
      <c r="B238" s="165"/>
      <c r="C238" s="165"/>
      <c r="D238" s="165"/>
      <c r="E238" s="165"/>
      <c r="F238" s="165"/>
      <c r="G238" s="165"/>
      <c r="H238" s="165"/>
    </row>
    <row r="239" spans="1:8" x14ac:dyDescent="0.4">
      <c r="A239" s="167"/>
      <c r="B239" s="165"/>
      <c r="C239" s="165"/>
      <c r="D239" s="165"/>
      <c r="E239" s="165"/>
      <c r="F239" s="165"/>
      <c r="G239" s="165"/>
      <c r="H239" s="165"/>
    </row>
    <row r="240" spans="1:8" x14ac:dyDescent="0.4">
      <c r="A240" s="167"/>
      <c r="B240" s="165"/>
      <c r="C240" s="165"/>
      <c r="D240" s="165"/>
      <c r="E240" s="165"/>
      <c r="F240" s="165"/>
      <c r="G240" s="165"/>
      <c r="H240" s="165"/>
    </row>
    <row r="241" spans="1:8" x14ac:dyDescent="0.4">
      <c r="A241" s="167"/>
      <c r="B241" s="165"/>
      <c r="C241" s="165"/>
      <c r="D241" s="165"/>
      <c r="E241" s="165"/>
      <c r="F241" s="165"/>
      <c r="G241" s="165"/>
      <c r="H241" s="165"/>
    </row>
    <row r="242" spans="1:8" x14ac:dyDescent="0.4">
      <c r="A242" s="167"/>
      <c r="B242" s="165"/>
      <c r="C242" s="165"/>
      <c r="D242" s="165"/>
      <c r="E242" s="165"/>
      <c r="F242" s="165"/>
      <c r="G242" s="165"/>
      <c r="H242" s="165"/>
    </row>
    <row r="243" spans="1:8" x14ac:dyDescent="0.4">
      <c r="A243" s="167"/>
      <c r="B243" s="165"/>
      <c r="C243" s="165"/>
      <c r="D243" s="165"/>
      <c r="E243" s="165"/>
      <c r="F243" s="165"/>
      <c r="G243" s="165"/>
      <c r="H243" s="165"/>
    </row>
    <row r="244" spans="1:8" x14ac:dyDescent="0.4">
      <c r="A244" s="167"/>
      <c r="B244" s="165"/>
      <c r="C244" s="165"/>
      <c r="D244" s="165"/>
      <c r="E244" s="165"/>
      <c r="F244" s="165"/>
      <c r="G244" s="165"/>
      <c r="H244" s="165"/>
    </row>
    <row r="245" spans="1:8" x14ac:dyDescent="0.4">
      <c r="A245" s="167"/>
      <c r="B245" s="165"/>
      <c r="C245" s="165"/>
      <c r="D245" s="165"/>
      <c r="E245" s="165"/>
      <c r="F245" s="165"/>
      <c r="G245" s="165"/>
      <c r="H245" s="165"/>
    </row>
    <row r="246" spans="1:8" x14ac:dyDescent="0.4">
      <c r="A246" s="167"/>
      <c r="B246" s="165"/>
      <c r="C246" s="165"/>
      <c r="D246" s="165"/>
      <c r="E246" s="165"/>
      <c r="F246" s="165"/>
      <c r="G246" s="165"/>
      <c r="H246" s="165"/>
    </row>
    <row r="247" spans="1:8" x14ac:dyDescent="0.4">
      <c r="A247" s="167"/>
      <c r="B247" s="165"/>
      <c r="C247" s="165"/>
      <c r="D247" s="165"/>
      <c r="E247" s="165"/>
      <c r="F247" s="165"/>
      <c r="G247" s="165"/>
      <c r="H247" s="165"/>
    </row>
    <row r="248" spans="1:8" x14ac:dyDescent="0.4">
      <c r="A248" s="167"/>
      <c r="B248" s="165"/>
      <c r="C248" s="165"/>
      <c r="D248" s="165"/>
      <c r="E248" s="165"/>
      <c r="F248" s="165"/>
      <c r="G248" s="165"/>
      <c r="H248" s="165"/>
    </row>
    <row r="249" spans="1:8" x14ac:dyDescent="0.4">
      <c r="A249" s="167"/>
      <c r="B249" s="165"/>
      <c r="C249" s="165"/>
      <c r="D249" s="165"/>
      <c r="E249" s="165"/>
      <c r="F249" s="165"/>
      <c r="G249" s="165"/>
      <c r="H249" s="165"/>
    </row>
    <row r="250" spans="1:8" x14ac:dyDescent="0.4">
      <c r="A250" s="167"/>
      <c r="B250" s="165"/>
      <c r="C250" s="165"/>
      <c r="D250" s="165"/>
      <c r="E250" s="165"/>
      <c r="F250" s="165"/>
      <c r="G250" s="165"/>
      <c r="H250" s="165"/>
    </row>
    <row r="251" spans="1:8" x14ac:dyDescent="0.4">
      <c r="A251" s="167"/>
      <c r="B251" s="165"/>
      <c r="C251" s="165"/>
      <c r="D251" s="165"/>
      <c r="E251" s="165"/>
      <c r="F251" s="165"/>
      <c r="G251" s="165"/>
      <c r="H251" s="165"/>
    </row>
    <row r="252" spans="1:8" x14ac:dyDescent="0.4">
      <c r="A252" s="167"/>
      <c r="B252" s="165"/>
      <c r="C252" s="165"/>
      <c r="D252" s="165"/>
      <c r="E252" s="165"/>
      <c r="F252" s="165"/>
      <c r="G252" s="165"/>
      <c r="H252" s="165"/>
    </row>
    <row r="253" spans="1:8" x14ac:dyDescent="0.4">
      <c r="A253" s="167"/>
      <c r="B253" s="165"/>
      <c r="C253" s="165"/>
      <c r="D253" s="165"/>
      <c r="E253" s="165"/>
      <c r="F253" s="165"/>
      <c r="G253" s="165"/>
      <c r="H253" s="165"/>
    </row>
    <row r="254" spans="1:8" x14ac:dyDescent="0.4">
      <c r="A254" s="167"/>
      <c r="B254" s="165"/>
      <c r="C254" s="165"/>
      <c r="D254" s="165"/>
      <c r="E254" s="165"/>
      <c r="F254" s="165"/>
      <c r="G254" s="165"/>
      <c r="H254" s="165"/>
    </row>
    <row r="255" spans="1:8" x14ac:dyDescent="0.4">
      <c r="A255" s="167"/>
      <c r="B255" s="165"/>
      <c r="C255" s="165"/>
      <c r="D255" s="165"/>
      <c r="E255" s="165"/>
      <c r="F255" s="165"/>
      <c r="G255" s="165"/>
      <c r="H255" s="165"/>
    </row>
    <row r="256" spans="1:8" x14ac:dyDescent="0.4">
      <c r="A256" s="167"/>
      <c r="B256" s="165"/>
      <c r="C256" s="165"/>
      <c r="D256" s="165"/>
      <c r="E256" s="165"/>
      <c r="F256" s="165"/>
      <c r="G256" s="165"/>
      <c r="H256" s="165"/>
    </row>
    <row r="257" spans="1:8" x14ac:dyDescent="0.4">
      <c r="A257" s="167"/>
      <c r="B257" s="165"/>
      <c r="C257" s="165"/>
      <c r="D257" s="165"/>
      <c r="E257" s="165"/>
      <c r="F257" s="165"/>
      <c r="G257" s="165"/>
      <c r="H257" s="165"/>
    </row>
    <row r="258" spans="1:8" x14ac:dyDescent="0.4">
      <c r="A258" s="167"/>
      <c r="B258" s="165"/>
      <c r="C258" s="165"/>
      <c r="D258" s="165"/>
      <c r="E258" s="165"/>
      <c r="F258" s="165"/>
      <c r="G258" s="165"/>
      <c r="H258" s="165"/>
    </row>
    <row r="259" spans="1:8" x14ac:dyDescent="0.4">
      <c r="A259" s="167"/>
      <c r="B259" s="165"/>
      <c r="C259" s="165"/>
      <c r="D259" s="165"/>
      <c r="E259" s="165"/>
      <c r="F259" s="165"/>
      <c r="G259" s="165"/>
      <c r="H259" s="165"/>
    </row>
    <row r="260" spans="1:8" x14ac:dyDescent="0.4">
      <c r="A260" s="167"/>
      <c r="B260" s="165"/>
      <c r="C260" s="165"/>
      <c r="D260" s="165"/>
      <c r="E260" s="165"/>
      <c r="F260" s="165"/>
      <c r="G260" s="165"/>
      <c r="H260" s="165"/>
    </row>
    <row r="261" spans="1:8" x14ac:dyDescent="0.4">
      <c r="A261" s="167"/>
      <c r="B261" s="165"/>
      <c r="C261" s="165"/>
      <c r="D261" s="165"/>
      <c r="E261" s="165"/>
      <c r="F261" s="165"/>
      <c r="G261" s="165"/>
      <c r="H261" s="165"/>
    </row>
    <row r="262" spans="1:8" x14ac:dyDescent="0.4">
      <c r="A262" s="167"/>
      <c r="B262" s="165"/>
      <c r="C262" s="165"/>
      <c r="D262" s="165"/>
      <c r="E262" s="165"/>
      <c r="F262" s="165"/>
      <c r="G262" s="165"/>
      <c r="H262" s="165"/>
    </row>
    <row r="263" spans="1:8" x14ac:dyDescent="0.4">
      <c r="A263" s="167"/>
      <c r="B263" s="165"/>
      <c r="C263" s="165"/>
      <c r="D263" s="165"/>
      <c r="E263" s="165"/>
      <c r="F263" s="165"/>
      <c r="G263" s="165"/>
      <c r="H263" s="165"/>
    </row>
    <row r="264" spans="1:8" x14ac:dyDescent="0.4">
      <c r="A264" s="167"/>
      <c r="B264" s="165"/>
      <c r="C264" s="165"/>
      <c r="D264" s="165"/>
      <c r="E264" s="165"/>
      <c r="F264" s="165"/>
      <c r="G264" s="165"/>
      <c r="H264" s="165"/>
    </row>
    <row r="265" spans="1:8" x14ac:dyDescent="0.4">
      <c r="A265" s="167"/>
      <c r="B265" s="165"/>
      <c r="C265" s="165"/>
      <c r="D265" s="165"/>
      <c r="E265" s="165"/>
      <c r="F265" s="165"/>
      <c r="G265" s="165"/>
      <c r="H265" s="165"/>
    </row>
    <row r="266" spans="1:8" x14ac:dyDescent="0.4">
      <c r="A266" s="167"/>
      <c r="B266" s="165"/>
      <c r="C266" s="165"/>
      <c r="D266" s="165"/>
      <c r="E266" s="165"/>
      <c r="F266" s="165"/>
      <c r="G266" s="165"/>
      <c r="H266" s="165"/>
    </row>
    <row r="267" spans="1:8" x14ac:dyDescent="0.4">
      <c r="A267" s="167"/>
      <c r="B267" s="165"/>
      <c r="C267" s="165"/>
      <c r="D267" s="165"/>
      <c r="E267" s="165"/>
      <c r="F267" s="165"/>
      <c r="G267" s="165"/>
      <c r="H267" s="165"/>
    </row>
    <row r="268" spans="1:8" x14ac:dyDescent="0.4">
      <c r="A268" s="167"/>
      <c r="B268" s="165"/>
      <c r="C268" s="165"/>
      <c r="D268" s="165"/>
      <c r="E268" s="165"/>
      <c r="F268" s="165"/>
      <c r="G268" s="165"/>
      <c r="H268" s="165"/>
    </row>
    <row r="269" spans="1:8" x14ac:dyDescent="0.4">
      <c r="A269" s="167"/>
      <c r="B269" s="165"/>
      <c r="C269" s="165"/>
      <c r="D269" s="165"/>
      <c r="E269" s="165"/>
      <c r="F269" s="165"/>
      <c r="G269" s="165"/>
      <c r="H269" s="165"/>
    </row>
    <row r="270" spans="1:8" x14ac:dyDescent="0.4">
      <c r="A270" s="167"/>
      <c r="B270" s="165"/>
      <c r="C270" s="165"/>
      <c r="D270" s="165"/>
      <c r="E270" s="165"/>
      <c r="F270" s="165"/>
      <c r="G270" s="165"/>
      <c r="H270" s="165"/>
    </row>
    <row r="271" spans="1:8" x14ac:dyDescent="0.4">
      <c r="A271" s="167"/>
      <c r="B271" s="165"/>
      <c r="C271" s="165"/>
      <c r="D271" s="165"/>
      <c r="E271" s="165"/>
      <c r="F271" s="165"/>
      <c r="G271" s="165"/>
      <c r="H271" s="165"/>
    </row>
    <row r="272" spans="1:8" x14ac:dyDescent="0.4">
      <c r="A272" s="167"/>
      <c r="B272" s="165"/>
      <c r="C272" s="165"/>
      <c r="D272" s="165"/>
      <c r="E272" s="165"/>
      <c r="F272" s="165"/>
      <c r="G272" s="165"/>
      <c r="H272" s="165"/>
    </row>
    <row r="273" spans="1:8" x14ac:dyDescent="0.4">
      <c r="A273" s="167"/>
      <c r="B273" s="165"/>
      <c r="C273" s="165"/>
      <c r="D273" s="165"/>
      <c r="E273" s="165"/>
      <c r="F273" s="165"/>
      <c r="G273" s="165"/>
      <c r="H273" s="165"/>
    </row>
    <row r="274" spans="1:8" x14ac:dyDescent="0.4">
      <c r="A274" s="167"/>
      <c r="B274" s="165"/>
      <c r="C274" s="165"/>
      <c r="D274" s="165"/>
      <c r="E274" s="165"/>
      <c r="F274" s="165"/>
      <c r="G274" s="165"/>
      <c r="H274" s="165"/>
    </row>
    <row r="275" spans="1:8" x14ac:dyDescent="0.4">
      <c r="A275" s="167"/>
      <c r="B275" s="165"/>
      <c r="C275" s="165"/>
      <c r="D275" s="165"/>
      <c r="E275" s="165"/>
      <c r="F275" s="165"/>
      <c r="G275" s="165"/>
      <c r="H275" s="165"/>
    </row>
    <row r="276" spans="1:8" x14ac:dyDescent="0.4">
      <c r="A276" s="167"/>
      <c r="B276" s="165"/>
      <c r="C276" s="165"/>
      <c r="D276" s="165"/>
      <c r="E276" s="165"/>
      <c r="F276" s="165"/>
      <c r="G276" s="165"/>
      <c r="H276" s="165"/>
    </row>
    <row r="277" spans="1:8" x14ac:dyDescent="0.4">
      <c r="A277" s="167"/>
      <c r="B277" s="165"/>
      <c r="C277" s="165"/>
      <c r="D277" s="165"/>
      <c r="E277" s="165"/>
      <c r="F277" s="165"/>
      <c r="G277" s="165"/>
      <c r="H277" s="165"/>
    </row>
    <row r="278" spans="1:8" x14ac:dyDescent="0.4">
      <c r="A278" s="167"/>
      <c r="B278" s="165"/>
      <c r="C278" s="165"/>
      <c r="D278" s="165"/>
      <c r="E278" s="165"/>
      <c r="F278" s="165"/>
      <c r="G278" s="165"/>
      <c r="H278" s="165"/>
    </row>
    <row r="279" spans="1:8" x14ac:dyDescent="0.4">
      <c r="A279" s="167"/>
      <c r="B279" s="165"/>
      <c r="C279" s="165"/>
      <c r="D279" s="165"/>
      <c r="E279" s="165"/>
      <c r="F279" s="165"/>
      <c r="G279" s="165"/>
      <c r="H279" s="165"/>
    </row>
    <row r="280" spans="1:8" x14ac:dyDescent="0.4">
      <c r="A280" s="167"/>
      <c r="B280" s="165"/>
      <c r="C280" s="165"/>
      <c r="D280" s="165"/>
      <c r="E280" s="165"/>
      <c r="F280" s="165"/>
      <c r="G280" s="165"/>
      <c r="H280" s="165"/>
    </row>
    <row r="281" spans="1:8" x14ac:dyDescent="0.4">
      <c r="A281" s="167"/>
      <c r="B281" s="165"/>
      <c r="C281" s="165"/>
      <c r="D281" s="165"/>
      <c r="E281" s="165"/>
      <c r="F281" s="165"/>
      <c r="G281" s="165"/>
      <c r="H281" s="165"/>
    </row>
    <row r="282" spans="1:8" x14ac:dyDescent="0.4">
      <c r="A282" s="167"/>
      <c r="B282" s="165"/>
      <c r="C282" s="165"/>
      <c r="D282" s="165"/>
      <c r="E282" s="165"/>
      <c r="F282" s="165"/>
      <c r="G282" s="165"/>
      <c r="H282" s="165"/>
    </row>
    <row r="283" spans="1:8" x14ac:dyDescent="0.4">
      <c r="A283" s="167"/>
      <c r="B283" s="165"/>
      <c r="C283" s="165"/>
      <c r="D283" s="165"/>
      <c r="E283" s="165"/>
      <c r="F283" s="165"/>
      <c r="G283" s="165"/>
      <c r="H283" s="165"/>
    </row>
    <row r="284" spans="1:8" x14ac:dyDescent="0.4">
      <c r="A284" s="167"/>
      <c r="B284" s="165"/>
      <c r="C284" s="165"/>
      <c r="D284" s="165"/>
      <c r="E284" s="165"/>
      <c r="F284" s="165"/>
      <c r="G284" s="165"/>
      <c r="H284" s="165"/>
    </row>
    <row r="285" spans="1:8" x14ac:dyDescent="0.4">
      <c r="A285" s="167"/>
      <c r="B285" s="165"/>
      <c r="C285" s="165"/>
      <c r="D285" s="165"/>
      <c r="E285" s="165"/>
      <c r="F285" s="165"/>
      <c r="G285" s="165"/>
      <c r="H285" s="165"/>
    </row>
    <row r="286" spans="1:8" x14ac:dyDescent="0.4">
      <c r="A286" s="167"/>
      <c r="B286" s="165"/>
      <c r="C286" s="165"/>
      <c r="D286" s="165"/>
      <c r="E286" s="165"/>
      <c r="F286" s="165"/>
      <c r="G286" s="165"/>
      <c r="H286" s="165"/>
    </row>
    <row r="287" spans="1:8" x14ac:dyDescent="0.4">
      <c r="A287" s="167"/>
      <c r="B287" s="165"/>
      <c r="C287" s="165"/>
      <c r="D287" s="165"/>
      <c r="E287" s="165"/>
      <c r="F287" s="165"/>
      <c r="G287" s="165"/>
      <c r="H287" s="165"/>
    </row>
    <row r="288" spans="1:8" x14ac:dyDescent="0.4">
      <c r="A288" s="167"/>
      <c r="B288" s="165"/>
      <c r="C288" s="165"/>
      <c r="D288" s="165"/>
      <c r="E288" s="165"/>
      <c r="F288" s="165"/>
      <c r="G288" s="165"/>
      <c r="H288" s="165"/>
    </row>
    <row r="289" spans="1:8" x14ac:dyDescent="0.4">
      <c r="A289" s="167"/>
      <c r="B289" s="165"/>
      <c r="C289" s="165"/>
      <c r="D289" s="165"/>
      <c r="E289" s="165"/>
      <c r="F289" s="165"/>
      <c r="G289" s="165"/>
      <c r="H289" s="165"/>
    </row>
    <row r="290" spans="1:8" x14ac:dyDescent="0.4">
      <c r="A290" s="167"/>
      <c r="B290" s="165"/>
      <c r="C290" s="165"/>
      <c r="D290" s="165"/>
      <c r="E290" s="165"/>
      <c r="F290" s="165"/>
      <c r="G290" s="165"/>
      <c r="H290" s="165"/>
    </row>
    <row r="291" spans="1:8" x14ac:dyDescent="0.4">
      <c r="A291" s="167"/>
      <c r="B291" s="165"/>
      <c r="C291" s="165"/>
      <c r="D291" s="165"/>
      <c r="E291" s="165"/>
      <c r="F291" s="165"/>
      <c r="G291" s="165"/>
      <c r="H291" s="165"/>
    </row>
    <row r="292" spans="1:8" x14ac:dyDescent="0.4">
      <c r="A292" s="167"/>
      <c r="B292" s="165"/>
      <c r="C292" s="165"/>
      <c r="D292" s="165"/>
      <c r="E292" s="165"/>
      <c r="F292" s="165"/>
      <c r="G292" s="165"/>
      <c r="H292" s="165"/>
    </row>
    <row r="293" spans="1:8" x14ac:dyDescent="0.4">
      <c r="A293" s="167"/>
      <c r="B293" s="165"/>
      <c r="C293" s="165"/>
      <c r="D293" s="165"/>
      <c r="E293" s="165"/>
      <c r="F293" s="165"/>
      <c r="G293" s="165"/>
      <c r="H293" s="165"/>
    </row>
    <row r="294" spans="1:8" x14ac:dyDescent="0.4">
      <c r="A294" s="167"/>
      <c r="B294" s="165"/>
      <c r="C294" s="165"/>
      <c r="D294" s="165"/>
      <c r="E294" s="165"/>
      <c r="F294" s="165"/>
      <c r="G294" s="165"/>
      <c r="H294" s="165"/>
    </row>
    <row r="295" spans="1:8" x14ac:dyDescent="0.4">
      <c r="A295" s="167"/>
      <c r="B295" s="165"/>
      <c r="C295" s="165"/>
      <c r="D295" s="165"/>
      <c r="E295" s="165"/>
      <c r="F295" s="165"/>
      <c r="G295" s="165"/>
      <c r="H295" s="165"/>
    </row>
    <row r="296" spans="1:8" x14ac:dyDescent="0.4">
      <c r="A296" s="167"/>
      <c r="B296" s="165"/>
      <c r="C296" s="165"/>
      <c r="D296" s="165"/>
      <c r="E296" s="165"/>
      <c r="F296" s="165"/>
      <c r="G296" s="165"/>
      <c r="H296" s="165"/>
    </row>
    <row r="297" spans="1:8" x14ac:dyDescent="0.4">
      <c r="A297" s="167"/>
      <c r="B297" s="165"/>
      <c r="C297" s="165"/>
      <c r="D297" s="165"/>
      <c r="E297" s="165"/>
      <c r="F297" s="165"/>
      <c r="G297" s="165"/>
      <c r="H297" s="165"/>
    </row>
    <row r="298" spans="1:8" x14ac:dyDescent="0.4">
      <c r="A298" s="167"/>
      <c r="B298" s="165"/>
      <c r="C298" s="165"/>
      <c r="D298" s="165"/>
      <c r="E298" s="165"/>
      <c r="F298" s="165"/>
      <c r="G298" s="165"/>
      <c r="H298" s="165"/>
    </row>
    <row r="299" spans="1:8" x14ac:dyDescent="0.4">
      <c r="A299" s="167"/>
      <c r="B299" s="165"/>
      <c r="C299" s="165"/>
      <c r="D299" s="165"/>
      <c r="E299" s="165"/>
      <c r="F299" s="165"/>
      <c r="G299" s="165"/>
      <c r="H299" s="165"/>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2" sqref="A2:L6"/>
    </sheetView>
  </sheetViews>
  <sheetFormatPr baseColWidth="10" defaultRowHeight="12.75" x14ac:dyDescent="0.35"/>
  <sheetData>
    <row r="1" spans="1:12" x14ac:dyDescent="0.35">
      <c r="A1" s="1" t="s">
        <v>16</v>
      </c>
      <c r="B1" s="3">
        <v>43916</v>
      </c>
      <c r="C1" s="1" t="s">
        <v>17</v>
      </c>
    </row>
    <row r="2" spans="1:12" x14ac:dyDescent="0.35">
      <c r="A2" s="452" t="s">
        <v>18</v>
      </c>
      <c r="B2" s="453"/>
      <c r="C2" s="453"/>
      <c r="D2" s="453"/>
      <c r="E2" s="453"/>
      <c r="F2" s="453"/>
      <c r="G2" s="453"/>
      <c r="H2" s="453"/>
      <c r="I2" s="453"/>
      <c r="J2" s="453"/>
      <c r="K2" s="453"/>
      <c r="L2" s="453"/>
    </row>
    <row r="3" spans="1:12" x14ac:dyDescent="0.35">
      <c r="A3" s="453"/>
      <c r="B3" s="453"/>
      <c r="C3" s="453"/>
      <c r="D3" s="453"/>
      <c r="E3" s="453"/>
      <c r="F3" s="453"/>
      <c r="G3" s="453"/>
      <c r="H3" s="453"/>
      <c r="I3" s="453"/>
      <c r="J3" s="453"/>
      <c r="K3" s="453"/>
      <c r="L3" s="453"/>
    </row>
    <row r="4" spans="1:12" x14ac:dyDescent="0.35">
      <c r="A4" s="453"/>
      <c r="B4" s="453"/>
      <c r="C4" s="453"/>
      <c r="D4" s="453"/>
      <c r="E4" s="453"/>
      <c r="F4" s="453"/>
      <c r="G4" s="453"/>
      <c r="H4" s="453"/>
      <c r="I4" s="453"/>
      <c r="J4" s="453"/>
      <c r="K4" s="453"/>
      <c r="L4" s="453"/>
    </row>
    <row r="5" spans="1:12" x14ac:dyDescent="0.35">
      <c r="A5" s="453"/>
      <c r="B5" s="453"/>
      <c r="C5" s="453"/>
      <c r="D5" s="453"/>
      <c r="E5" s="453"/>
      <c r="F5" s="453"/>
      <c r="G5" s="453"/>
      <c r="H5" s="453"/>
      <c r="I5" s="453"/>
      <c r="J5" s="453"/>
      <c r="K5" s="453"/>
      <c r="L5" s="453"/>
    </row>
    <row r="6" spans="1:12" x14ac:dyDescent="0.35">
      <c r="A6" s="453"/>
      <c r="B6" s="453"/>
      <c r="C6" s="453"/>
      <c r="D6" s="453"/>
      <c r="E6" s="453"/>
      <c r="F6" s="453"/>
      <c r="G6" s="453"/>
      <c r="H6" s="453"/>
      <c r="I6" s="453"/>
      <c r="J6" s="453"/>
      <c r="K6" s="453"/>
      <c r="L6" s="453"/>
    </row>
  </sheetData>
  <mergeCells count="1">
    <mergeCell ref="A2:L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3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topLeftCell="Y1" zoomScale="70" zoomScaleNormal="70" workbookViewId="0">
      <selection activeCell="A2" sqref="A2:L6"/>
    </sheetView>
  </sheetViews>
  <sheetFormatPr baseColWidth="10" defaultRowHeight="12.75" x14ac:dyDescent="0.35"/>
  <cols>
    <col min="5" max="5" width="22.1328125" style="1" bestFit="1" customWidth="1"/>
  </cols>
  <sheetData>
    <row r="1" spans="1:65" ht="33.4" x14ac:dyDescent="1">
      <c r="A1" s="6" t="s">
        <v>19</v>
      </c>
      <c r="B1" s="7" t="s">
        <v>20</v>
      </c>
      <c r="I1" s="1" t="s">
        <v>19</v>
      </c>
      <c r="J1" s="1" t="s">
        <v>21</v>
      </c>
      <c r="K1" s="1" t="str">
        <f>Wörterbuch!A169</f>
        <v>Harz</v>
      </c>
      <c r="L1" s="1" t="str">
        <f>Wörterbuch!B175</f>
        <v>OGW</v>
      </c>
      <c r="M1" s="1" t="str">
        <f>Wörterbuch!B176</f>
        <v>UGW</v>
      </c>
      <c r="N1" s="10" t="str">
        <f>Wörterbuch!B192</f>
        <v>Mittelwert</v>
      </c>
      <c r="O1" s="1" t="str">
        <f>Wörterbuch!B178</f>
        <v>Soll</v>
      </c>
      <c r="R1" s="454" t="str">
        <f>Wörterbuch!B189</f>
        <v>Histogramm Harz</v>
      </c>
      <c r="S1" s="454"/>
      <c r="T1" s="454"/>
      <c r="U1" s="454"/>
      <c r="V1" s="454"/>
      <c r="W1" s="454"/>
      <c r="X1" s="454"/>
      <c r="Y1" s="454"/>
      <c r="Z1" s="454"/>
      <c r="AA1" s="454"/>
      <c r="AD1" s="455" t="s">
        <v>22</v>
      </c>
      <c r="AE1" s="455"/>
      <c r="AF1" s="455"/>
      <c r="AG1" s="455"/>
      <c r="AH1" s="455"/>
      <c r="AI1" s="455"/>
      <c r="AJ1" s="455"/>
      <c r="AK1" s="455"/>
      <c r="AL1" s="455"/>
      <c r="AM1" s="455"/>
      <c r="AN1" s="455"/>
      <c r="AO1" s="455"/>
      <c r="AP1" s="455"/>
      <c r="AQ1" s="455"/>
      <c r="AR1" s="455"/>
      <c r="AS1" s="71"/>
      <c r="AT1" s="71"/>
      <c r="AU1" s="456" t="str">
        <f>Wörterbuch!B186</f>
        <v>Wahrscheinlichkeitsnetz Harz</v>
      </c>
      <c r="AV1" s="456"/>
      <c r="AW1" s="456"/>
      <c r="AX1" s="456"/>
      <c r="AY1" s="456"/>
      <c r="AZ1" s="456"/>
      <c r="BA1" s="456"/>
      <c r="BB1" s="71"/>
      <c r="BC1" s="457" t="s">
        <v>23</v>
      </c>
      <c r="BD1" s="457"/>
      <c r="BE1" s="457"/>
      <c r="BF1" s="457"/>
      <c r="BG1" s="457"/>
      <c r="BH1" s="457"/>
      <c r="BI1" s="457"/>
      <c r="BJ1" s="457"/>
      <c r="BK1" s="457"/>
      <c r="BL1" s="457"/>
      <c r="BM1" s="457"/>
    </row>
    <row r="2" spans="1:65" ht="14.25" x14ac:dyDescent="0.45">
      <c r="A2" s="6">
        <v>1</v>
      </c>
      <c r="B2" s="8" t="str">
        <f>IF(Values!B1="","",Values!B1)</f>
        <v/>
      </c>
      <c r="I2" s="1">
        <v>1</v>
      </c>
      <c r="J2" s="1" t="str">
        <f>IF(B2&lt;&gt;"",1,"")</f>
        <v/>
      </c>
      <c r="K2" s="24" t="str">
        <f>IF(B2&lt;&gt;"",B2,"")</f>
        <v/>
      </c>
      <c r="L2" s="24" t="e">
        <f>$F$9</f>
        <v>#DIV/0!</v>
      </c>
      <c r="M2" s="24" t="e">
        <f>$F$8</f>
        <v>#DIV/0!</v>
      </c>
      <c r="N2" s="24" t="e">
        <f>$F$12</f>
        <v>#DIV/0!</v>
      </c>
      <c r="O2" s="24" t="e">
        <f>$F$7</f>
        <v>#DIV/0!</v>
      </c>
      <c r="R2" s="28" t="s">
        <v>24</v>
      </c>
      <c r="S2" s="29"/>
      <c r="T2" s="29"/>
      <c r="U2" s="29" t="e">
        <f>ROUND(1+3.3*LOG(F11),0)</f>
        <v>#NUM!</v>
      </c>
      <c r="V2" s="30"/>
      <c r="W2" s="30"/>
      <c r="X2" s="30"/>
      <c r="Y2" s="30"/>
      <c r="Z2" s="30"/>
      <c r="AA2" s="30"/>
      <c r="AD2" s="72"/>
      <c r="AE2" s="72"/>
      <c r="AF2" s="73"/>
      <c r="AG2" s="73"/>
      <c r="AH2" s="73"/>
      <c r="AI2" s="73"/>
      <c r="AJ2" s="73"/>
      <c r="AK2" s="73"/>
      <c r="AL2" s="73"/>
      <c r="AM2" s="73"/>
      <c r="AN2" s="73"/>
      <c r="AO2" s="73"/>
      <c r="AP2" s="73"/>
      <c r="AQ2" s="73" t="s">
        <v>25</v>
      </c>
      <c r="AR2" s="73"/>
      <c r="AS2" s="71"/>
      <c r="AT2" s="71"/>
      <c r="AU2" s="71"/>
      <c r="AV2" s="71"/>
      <c r="AW2" s="71"/>
      <c r="AX2" s="71"/>
      <c r="AY2" s="71"/>
      <c r="AZ2" s="71"/>
      <c r="BA2" s="71"/>
      <c r="BB2" s="71"/>
      <c r="BC2" s="71"/>
      <c r="BD2" s="71"/>
      <c r="BE2" s="71"/>
      <c r="BF2" s="71"/>
      <c r="BG2" s="71"/>
      <c r="BH2" s="71"/>
      <c r="BI2" s="71"/>
      <c r="BJ2" s="71"/>
      <c r="BK2" s="71"/>
      <c r="BL2" s="71"/>
      <c r="BM2" s="71"/>
    </row>
    <row r="3" spans="1:65" ht="13.15" x14ac:dyDescent="0.4">
      <c r="A3" s="6">
        <v>2</v>
      </c>
      <c r="B3" s="8" t="str">
        <f>IF(Values!B2="","",Values!B2)</f>
        <v/>
      </c>
      <c r="I3" s="1">
        <v>2</v>
      </c>
      <c r="J3" s="1" t="str">
        <f>IF(B3&lt;&gt;"",J2+1,J2)</f>
        <v/>
      </c>
      <c r="K3" s="24" t="str">
        <f>IF(B3&lt;&gt;"",B3,K2)</f>
        <v/>
      </c>
      <c r="L3" s="24" t="e">
        <f t="shared" ref="L3:L51" si="0">$F$9</f>
        <v>#DIV/0!</v>
      </c>
      <c r="M3" s="24" t="e">
        <f t="shared" ref="M3:M51" si="1">$F$8</f>
        <v>#DIV/0!</v>
      </c>
      <c r="N3" s="24" t="e">
        <f t="shared" ref="N3:N51" si="2">$F$12</f>
        <v>#DIV/0!</v>
      </c>
      <c r="O3" s="24" t="e">
        <f t="shared" ref="O3:O51" si="3">$F$7</f>
        <v>#DIV/0!</v>
      </c>
      <c r="R3" s="103" t="s">
        <v>26</v>
      </c>
      <c r="S3" s="103" t="s">
        <v>27</v>
      </c>
      <c r="T3" s="103" t="s">
        <v>28</v>
      </c>
      <c r="U3" s="103"/>
      <c r="V3" s="103"/>
      <c r="W3" s="103" t="s">
        <v>29</v>
      </c>
      <c r="X3" s="103" t="s">
        <v>30</v>
      </c>
      <c r="Y3" s="103"/>
      <c r="Z3" s="103"/>
      <c r="AA3" s="103" t="s">
        <v>31</v>
      </c>
      <c r="AD3" s="9" t="s">
        <v>32</v>
      </c>
      <c r="AE3" s="9" t="s">
        <v>33</v>
      </c>
      <c r="AF3" s="74" t="s">
        <v>34</v>
      </c>
      <c r="AG3" s="74" t="s">
        <v>35</v>
      </c>
      <c r="AH3" s="74" t="s">
        <v>36</v>
      </c>
      <c r="AI3" s="74" t="str">
        <f>" - 1 Sigma"</f>
        <v xml:space="preserve"> - 1 Sigma</v>
      </c>
      <c r="AJ3" s="74" t="str">
        <f>" + 1 Sigma"</f>
        <v xml:space="preserve"> + 1 Sigma</v>
      </c>
      <c r="AK3" s="9" t="str">
        <f>"-  2 Sigma"</f>
        <v>-  2 Sigma</v>
      </c>
      <c r="AL3" s="9" t="str">
        <f>" + 2 Sigma"</f>
        <v xml:space="preserve"> + 2 Sigma</v>
      </c>
      <c r="AM3" s="9" t="str">
        <f>" - 3 Sigma"</f>
        <v xml:space="preserve"> - 3 Sigma</v>
      </c>
      <c r="AN3" s="9" t="str">
        <f>" + 3 Sigma"</f>
        <v xml:space="preserve"> + 3 Sigma</v>
      </c>
      <c r="AO3" s="9" t="str">
        <f>Wörterbuch!B192</f>
        <v>Mittelwert</v>
      </c>
      <c r="AP3" s="75"/>
      <c r="AQ3" s="75" t="s">
        <v>37</v>
      </c>
      <c r="AR3" s="75" t="s">
        <v>38</v>
      </c>
      <c r="AS3" s="16"/>
      <c r="AT3" s="16"/>
      <c r="AU3" s="16"/>
      <c r="AV3" s="22" t="s">
        <v>39</v>
      </c>
      <c r="AW3" s="76" t="s">
        <v>40</v>
      </c>
      <c r="AX3" s="9" t="s">
        <v>41</v>
      </c>
      <c r="AY3" s="9" t="s">
        <v>42</v>
      </c>
      <c r="AZ3" s="9"/>
      <c r="BA3" s="16"/>
      <c r="BB3" s="16"/>
      <c r="BC3" s="77" t="s">
        <v>19</v>
      </c>
      <c r="BD3" s="77" t="s">
        <v>43</v>
      </c>
      <c r="BE3" s="77" t="s">
        <v>32</v>
      </c>
      <c r="BF3" s="77"/>
      <c r="BG3" s="77" t="s">
        <v>44</v>
      </c>
      <c r="BH3" s="77"/>
      <c r="BI3" s="77" t="s">
        <v>45</v>
      </c>
      <c r="BJ3" s="77" t="s">
        <v>46</v>
      </c>
      <c r="BK3" s="78"/>
      <c r="BL3" s="79" t="s">
        <v>47</v>
      </c>
      <c r="BM3" s="79" t="s">
        <v>46</v>
      </c>
    </row>
    <row r="4" spans="1:65" ht="13.15" x14ac:dyDescent="0.4">
      <c r="A4" s="6">
        <v>3</v>
      </c>
      <c r="B4" s="8" t="str">
        <f>IF(Values!B3="","",Values!B3)</f>
        <v/>
      </c>
      <c r="E4" s="10" t="s">
        <v>48</v>
      </c>
      <c r="F4" s="11">
        <f ca="1">TODAY()</f>
        <v>44903</v>
      </c>
      <c r="I4" s="1">
        <v>3</v>
      </c>
      <c r="J4" s="1" t="str">
        <f t="shared" ref="J4:J51" si="4">IF(B4&lt;&gt;"",J3+1,J3)</f>
        <v/>
      </c>
      <c r="K4" s="24" t="str">
        <f t="shared" ref="K4:K51" si="5">IF(B4&lt;&gt;"",B4,K3)</f>
        <v/>
      </c>
      <c r="L4" s="24" t="e">
        <f t="shared" si="0"/>
        <v>#DIV/0!</v>
      </c>
      <c r="M4" s="24" t="e">
        <f t="shared" si="1"/>
        <v>#DIV/0!</v>
      </c>
      <c r="N4" s="24" t="e">
        <f t="shared" si="2"/>
        <v>#DIV/0!</v>
      </c>
      <c r="O4" s="24" t="e">
        <f t="shared" si="3"/>
        <v>#DIV/0!</v>
      </c>
      <c r="R4" s="9" t="s">
        <v>49</v>
      </c>
      <c r="S4" s="9" t="s">
        <v>50</v>
      </c>
      <c r="T4" s="9" t="s">
        <v>50</v>
      </c>
      <c r="U4" s="9" t="s">
        <v>50</v>
      </c>
      <c r="V4" s="9" t="s">
        <v>50</v>
      </c>
      <c r="W4" s="9" t="s">
        <v>51</v>
      </c>
      <c r="X4" s="9" t="s">
        <v>51</v>
      </c>
      <c r="Y4" s="9" t="s">
        <v>29</v>
      </c>
      <c r="Z4" s="9" t="s">
        <v>30</v>
      </c>
      <c r="AA4" s="9" t="s">
        <v>52</v>
      </c>
      <c r="AD4" s="17">
        <v>1</v>
      </c>
      <c r="AE4" s="17">
        <f>IF(($F$11&gt;AD4),AD4,$F$11)</f>
        <v>0</v>
      </c>
      <c r="AF4" s="75">
        <f>IF(B2&lt;&gt;"",B2,1)</f>
        <v>1</v>
      </c>
      <c r="AG4" s="99" t="e">
        <f>$F$9</f>
        <v>#DIV/0!</v>
      </c>
      <c r="AH4" s="99" t="e">
        <f>$F$8</f>
        <v>#DIV/0!</v>
      </c>
      <c r="AI4" s="80" t="e">
        <f t="shared" ref="AI4:AI53" si="6">$F$12-$F$13</f>
        <v>#DIV/0!</v>
      </c>
      <c r="AJ4" s="80" t="e">
        <f>$F$12+$F$13</f>
        <v>#DIV/0!</v>
      </c>
      <c r="AK4" s="80" t="e">
        <f>$F$12-2*$F$13</f>
        <v>#DIV/0!</v>
      </c>
      <c r="AL4" s="80" t="e">
        <f>$F$12+2*$F$13</f>
        <v>#DIV/0!</v>
      </c>
      <c r="AM4" s="100" t="e">
        <f>$F$12-3*$F$13</f>
        <v>#DIV/0!</v>
      </c>
      <c r="AN4" s="80" t="e">
        <f>$F$12+3*$F$13</f>
        <v>#DIV/0!</v>
      </c>
      <c r="AO4" s="80" t="e">
        <f>$F$12</f>
        <v>#DIV/0!</v>
      </c>
      <c r="AP4" s="80"/>
      <c r="AQ4" s="75" t="e">
        <f>IF(AND(AF4&lt;&gt;"",AF4&lt;AH4),1,0)</f>
        <v>#DIV/0!</v>
      </c>
      <c r="AR4" s="75" t="e">
        <f>IF(AND(AF4&lt;&gt;"",AF4&gt;AG4),1,0)</f>
        <v>#DIV/0!</v>
      </c>
      <c r="AS4" s="16"/>
      <c r="AT4" s="16"/>
      <c r="AU4" s="16"/>
      <c r="AV4" s="9">
        <v>-6</v>
      </c>
      <c r="AW4" s="76" t="e">
        <f>$F$12+AV4*$F$13</f>
        <v>#DIV/0!</v>
      </c>
      <c r="AX4" s="9">
        <v>3</v>
      </c>
      <c r="AY4" s="9">
        <f>AX4*2</f>
        <v>6</v>
      </c>
      <c r="AZ4" s="76" t="e">
        <f>AW4</f>
        <v>#DIV/0!</v>
      </c>
      <c r="BA4" s="16"/>
      <c r="BB4" s="16"/>
      <c r="BC4" s="74">
        <v>1</v>
      </c>
      <c r="BD4" s="81" t="e">
        <f>IF(B2="",NA(),SMALL($B$2:$B$51,BE4))</f>
        <v>#N/A</v>
      </c>
      <c r="BE4" s="74" t="str">
        <f>IF(B2="","",1)</f>
        <v/>
      </c>
      <c r="BF4" s="82" t="str">
        <f>IF(B2="","",NORMSDIST((BD4-$F$12)/$F$13))</f>
        <v/>
      </c>
      <c r="BG4" s="82" t="str">
        <f>IF(B2="","",1-BF4)</f>
        <v/>
      </c>
      <c r="BH4" s="82" t="str">
        <f>IF(B2="","",SMALL($BG$4:$BG$53,BE4))</f>
        <v/>
      </c>
      <c r="BI4" s="82" t="str">
        <f>IF(B2="","",(2*BE4-1)*(LN(BH4)+LN(BF4)))</f>
        <v/>
      </c>
      <c r="BJ4" s="82" t="e">
        <f>IF(B2="",NA(),NORMSINV((BE4-0.3)/($F$11+0.4)))</f>
        <v>#N/A</v>
      </c>
      <c r="BK4" s="16"/>
      <c r="BL4" s="82" t="e">
        <f>F13*BM4+F12</f>
        <v>#DIV/0!</v>
      </c>
      <c r="BM4" s="74">
        <v>3</v>
      </c>
    </row>
    <row r="5" spans="1:65" ht="13.15" x14ac:dyDescent="0.4">
      <c r="A5" s="6">
        <v>4</v>
      </c>
      <c r="B5" s="8" t="str">
        <f>IF(Values!B4="","",Values!B4)</f>
        <v/>
      </c>
      <c r="E5" s="10" t="s">
        <v>53</v>
      </c>
      <c r="F5" s="9" t="e">
        <f>Merkmal</f>
        <v>#NAME?</v>
      </c>
      <c r="I5" s="1">
        <v>4</v>
      </c>
      <c r="J5" s="1" t="str">
        <f t="shared" si="4"/>
        <v/>
      </c>
      <c r="K5" s="24" t="str">
        <f t="shared" si="5"/>
        <v/>
      </c>
      <c r="L5" s="24" t="e">
        <f t="shared" si="0"/>
        <v>#DIV/0!</v>
      </c>
      <c r="M5" s="24" t="e">
        <f t="shared" si="1"/>
        <v>#DIV/0!</v>
      </c>
      <c r="N5" s="24" t="e">
        <f t="shared" si="2"/>
        <v>#DIV/0!</v>
      </c>
      <c r="O5" s="24" t="e">
        <f t="shared" si="3"/>
        <v>#DIV/0!</v>
      </c>
      <c r="R5" s="32" t="s">
        <v>54</v>
      </c>
      <c r="S5" s="32" t="s">
        <v>55</v>
      </c>
      <c r="T5" s="32" t="s">
        <v>55</v>
      </c>
      <c r="U5" s="32" t="s">
        <v>56</v>
      </c>
      <c r="V5" s="32" t="s">
        <v>57</v>
      </c>
      <c r="W5" s="32" t="s">
        <v>58</v>
      </c>
      <c r="X5" s="32" t="s">
        <v>58</v>
      </c>
      <c r="Y5" s="32" t="s">
        <v>59</v>
      </c>
      <c r="Z5" s="32" t="s">
        <v>59</v>
      </c>
      <c r="AA5" s="32" t="s">
        <v>60</v>
      </c>
      <c r="AD5" s="17">
        <v>2</v>
      </c>
      <c r="AE5" s="17">
        <f t="shared" ref="AE5:AE53" si="7">IF(($F$11&gt;AD5),AD5,$F$11)</f>
        <v>0</v>
      </c>
      <c r="AF5" s="75" t="e">
        <f>IF(B3&lt;&gt;"",B3,AG4)</f>
        <v>#DIV/0!</v>
      </c>
      <c r="AG5" s="99" t="e">
        <f t="shared" ref="AG5:AG53" si="8">$F$9</f>
        <v>#DIV/0!</v>
      </c>
      <c r="AH5" s="99" t="e">
        <f t="shared" ref="AH5:AH53" si="9">$F$8</f>
        <v>#DIV/0!</v>
      </c>
      <c r="AI5" s="80" t="e">
        <f t="shared" si="6"/>
        <v>#DIV/0!</v>
      </c>
      <c r="AJ5" s="80" t="e">
        <f t="shared" ref="AJ5:AJ53" si="10">$F$12+$F$13</f>
        <v>#DIV/0!</v>
      </c>
      <c r="AK5" s="80" t="e">
        <f t="shared" ref="AK5:AK53" si="11">$F$12-2*$F$13</f>
        <v>#DIV/0!</v>
      </c>
      <c r="AL5" s="80" t="e">
        <f t="shared" ref="AL5:AL53" si="12">$F$12+2*$F$13</f>
        <v>#DIV/0!</v>
      </c>
      <c r="AM5" s="100" t="e">
        <f t="shared" ref="AM5:AM53" si="13">$F$12-3*$F$13</f>
        <v>#DIV/0!</v>
      </c>
      <c r="AN5" s="80" t="e">
        <f t="shared" ref="AN5:AN53" si="14">$F$12+3*$F$13</f>
        <v>#DIV/0!</v>
      </c>
      <c r="AO5" s="80" t="e">
        <f t="shared" ref="AO5:AO53" si="15">$F$12</f>
        <v>#DIV/0!</v>
      </c>
      <c r="AP5" s="75"/>
      <c r="AQ5" s="75" t="e">
        <f t="shared" ref="AQ5:AQ53" si="16">IF(AND(AF5&lt;&gt;"",AF5&lt;AH5),1,0)</f>
        <v>#DIV/0!</v>
      </c>
      <c r="AR5" s="75" t="e">
        <f t="shared" ref="AR5:AR53" si="17">IF(AND(C5&lt;&gt;"",C5&gt;OGW),1,0)</f>
        <v>#NAME?</v>
      </c>
      <c r="AS5" s="16"/>
      <c r="AT5" s="16"/>
      <c r="AU5" s="16"/>
      <c r="AV5" s="9">
        <v>-5</v>
      </c>
      <c r="AW5" s="76" t="e">
        <f t="shared" ref="AW5:AW15" si="18">$F$12+AV5*$F$13</f>
        <v>#DIV/0!</v>
      </c>
      <c r="AX5" s="9">
        <v>3</v>
      </c>
      <c r="AY5" s="9">
        <f t="shared" ref="AY5:AY15" si="19">AX5*2</f>
        <v>6</v>
      </c>
      <c r="AZ5" s="76" t="e">
        <f>AZ4</f>
        <v>#DIV/0!</v>
      </c>
      <c r="BA5" s="16"/>
      <c r="BB5" s="16"/>
      <c r="BC5" s="74">
        <v>2</v>
      </c>
      <c r="BD5" s="81" t="e">
        <f t="shared" ref="BD5:BD53" si="20">IF(B3="",NA(),SMALL($B$2:$B$51,BE5))</f>
        <v>#N/A</v>
      </c>
      <c r="BE5" s="74" t="str">
        <f>IF(B3="","",1+BE4)</f>
        <v/>
      </c>
      <c r="BF5" s="82" t="str">
        <f t="shared" ref="BF5:BF53" si="21">IF(B3="","",NORMSDIST((BD5-$F$12)/$F$13))</f>
        <v/>
      </c>
      <c r="BG5" s="82" t="str">
        <f t="shared" ref="BG5:BG53" si="22">IF(B3="","",1-BF5)</f>
        <v/>
      </c>
      <c r="BH5" s="82" t="str">
        <f t="shared" ref="BH5:BH53" si="23">IF(B3="","",SMALL($BG$4:$BG$53,BE5))</f>
        <v/>
      </c>
      <c r="BI5" s="82" t="str">
        <f t="shared" ref="BI5:BI53" si="24">IF(B3="","",(2*BE5-1)*(LN(BH5)+LN(BF5)))</f>
        <v/>
      </c>
      <c r="BJ5" s="82" t="e">
        <f t="shared" ref="BJ5:BJ53" si="25">IF(B3="",NA(),NORMSINV((BE5-0.3)/($F$11+0.4)))</f>
        <v>#N/A</v>
      </c>
      <c r="BK5" s="16"/>
      <c r="BL5" s="82" t="e">
        <f>F13*BM5+F12</f>
        <v>#DIV/0!</v>
      </c>
      <c r="BM5" s="74">
        <v>0</v>
      </c>
    </row>
    <row r="6" spans="1:65" ht="15.4" x14ac:dyDescent="0.55000000000000004">
      <c r="A6" s="6">
        <v>5</v>
      </c>
      <c r="B6" s="8" t="str">
        <f>IF(Values!B5="","",Values!B5)</f>
        <v/>
      </c>
      <c r="E6" s="10" t="s">
        <v>61</v>
      </c>
      <c r="F6" s="9" t="str">
        <f>Hilfstabelle!A5</f>
        <v>[g]</v>
      </c>
      <c r="I6" s="1">
        <v>5</v>
      </c>
      <c r="J6" s="1" t="str">
        <f t="shared" si="4"/>
        <v/>
      </c>
      <c r="K6" s="24" t="str">
        <f t="shared" si="5"/>
        <v/>
      </c>
      <c r="L6" s="24" t="e">
        <f t="shared" si="0"/>
        <v>#DIV/0!</v>
      </c>
      <c r="M6" s="24" t="e">
        <f t="shared" si="1"/>
        <v>#DIV/0!</v>
      </c>
      <c r="N6" s="24" t="e">
        <f t="shared" si="2"/>
        <v>#DIV/0!</v>
      </c>
      <c r="O6" s="24" t="e">
        <f t="shared" si="3"/>
        <v>#DIV/0!</v>
      </c>
      <c r="R6" s="103" t="s">
        <v>62</v>
      </c>
      <c r="S6" s="103" t="s">
        <v>63</v>
      </c>
      <c r="T6" s="103" t="s">
        <v>64</v>
      </c>
      <c r="U6" s="103" t="s">
        <v>65</v>
      </c>
      <c r="V6" s="103" t="s">
        <v>66</v>
      </c>
      <c r="W6" s="103" t="s">
        <v>67</v>
      </c>
      <c r="X6" s="103" t="s">
        <v>68</v>
      </c>
      <c r="Y6" s="103" t="s">
        <v>69</v>
      </c>
      <c r="Z6" s="103" t="s">
        <v>70</v>
      </c>
      <c r="AA6" s="103" t="s">
        <v>71</v>
      </c>
      <c r="AD6" s="17">
        <v>3</v>
      </c>
      <c r="AE6" s="17">
        <f t="shared" si="7"/>
        <v>0</v>
      </c>
      <c r="AF6" s="75" t="e">
        <f t="shared" ref="AF6:AF53" si="26">IF(B4&lt;&gt;"",B4,AG5)</f>
        <v>#DIV/0!</v>
      </c>
      <c r="AG6" s="99" t="e">
        <f t="shared" si="8"/>
        <v>#DIV/0!</v>
      </c>
      <c r="AH6" s="99" t="e">
        <f t="shared" si="9"/>
        <v>#DIV/0!</v>
      </c>
      <c r="AI6" s="80" t="e">
        <f t="shared" si="6"/>
        <v>#DIV/0!</v>
      </c>
      <c r="AJ6" s="80" t="e">
        <f t="shared" si="10"/>
        <v>#DIV/0!</v>
      </c>
      <c r="AK6" s="80" t="e">
        <f t="shared" si="11"/>
        <v>#DIV/0!</v>
      </c>
      <c r="AL6" s="80" t="e">
        <f t="shared" si="12"/>
        <v>#DIV/0!</v>
      </c>
      <c r="AM6" s="100" t="e">
        <f t="shared" si="13"/>
        <v>#DIV/0!</v>
      </c>
      <c r="AN6" s="80" t="e">
        <f t="shared" si="14"/>
        <v>#DIV/0!</v>
      </c>
      <c r="AO6" s="80" t="e">
        <f t="shared" si="15"/>
        <v>#DIV/0!</v>
      </c>
      <c r="AP6" s="75"/>
      <c r="AQ6" s="75" t="e">
        <f t="shared" si="16"/>
        <v>#DIV/0!</v>
      </c>
      <c r="AR6" s="75" t="e">
        <f t="shared" si="17"/>
        <v>#NAME?</v>
      </c>
      <c r="AS6" s="16"/>
      <c r="AT6" s="16"/>
      <c r="AU6" s="16"/>
      <c r="AV6" s="9">
        <v>-4</v>
      </c>
      <c r="AW6" s="76" t="e">
        <f t="shared" si="18"/>
        <v>#DIV/0!</v>
      </c>
      <c r="AX6" s="9">
        <v>3</v>
      </c>
      <c r="AY6" s="9">
        <f t="shared" si="19"/>
        <v>6</v>
      </c>
      <c r="AZ6" s="76" t="e">
        <f t="shared" ref="AZ6:AZ15" si="27">AZ5</f>
        <v>#DIV/0!</v>
      </c>
      <c r="BA6" s="16"/>
      <c r="BB6" s="16"/>
      <c r="BC6" s="74">
        <v>3</v>
      </c>
      <c r="BD6" s="81" t="e">
        <f t="shared" si="20"/>
        <v>#N/A</v>
      </c>
      <c r="BE6" s="74" t="str">
        <f t="shared" ref="BE6:BE53" si="28">IF(B4="","",1+BE5)</f>
        <v/>
      </c>
      <c r="BF6" s="82" t="str">
        <f t="shared" si="21"/>
        <v/>
      </c>
      <c r="BG6" s="82" t="str">
        <f t="shared" si="22"/>
        <v/>
      </c>
      <c r="BH6" s="82" t="str">
        <f t="shared" si="23"/>
        <v/>
      </c>
      <c r="BI6" s="82" t="str">
        <f t="shared" si="24"/>
        <v/>
      </c>
      <c r="BJ6" s="82" t="e">
        <f t="shared" si="25"/>
        <v>#N/A</v>
      </c>
      <c r="BK6" s="16"/>
      <c r="BL6" s="82" t="e">
        <f>F13*BM6+F12</f>
        <v>#DIV/0!</v>
      </c>
      <c r="BM6" s="74">
        <v>-3</v>
      </c>
    </row>
    <row r="7" spans="1:65" ht="15.4" x14ac:dyDescent="0.4">
      <c r="A7" s="6">
        <v>6</v>
      </c>
      <c r="B7" s="8" t="str">
        <f>IF(Values!B6="","",Values!B6)</f>
        <v/>
      </c>
      <c r="E7" s="10" t="s">
        <v>72</v>
      </c>
      <c r="F7" s="12" t="e">
        <f>CMK!C15</f>
        <v>#DIV/0!</v>
      </c>
      <c r="I7" s="1">
        <v>6</v>
      </c>
      <c r="J7" s="1" t="str">
        <f t="shared" si="4"/>
        <v/>
      </c>
      <c r="K7" s="24" t="str">
        <f t="shared" si="5"/>
        <v/>
      </c>
      <c r="L7" s="24" t="e">
        <f t="shared" si="0"/>
        <v>#DIV/0!</v>
      </c>
      <c r="M7" s="24" t="e">
        <f t="shared" si="1"/>
        <v>#DIV/0!</v>
      </c>
      <c r="N7" s="24" t="e">
        <f t="shared" si="2"/>
        <v>#DIV/0!</v>
      </c>
      <c r="O7" s="24" t="e">
        <f t="shared" si="3"/>
        <v>#DIV/0!</v>
      </c>
      <c r="R7" s="17">
        <v>1</v>
      </c>
      <c r="S7" s="40">
        <f>F23</f>
        <v>0</v>
      </c>
      <c r="T7" s="33" t="e">
        <f>S7+V7</f>
        <v>#NUM!</v>
      </c>
      <c r="U7" s="33" t="e">
        <f>(T7+S7)/2</f>
        <v>#NUM!</v>
      </c>
      <c r="V7" s="34" t="e">
        <f>$F$22/$U$2</f>
        <v>#NUM!</v>
      </c>
      <c r="W7" s="35">
        <f>FREQUENCY($B$2:$B$51,T7)</f>
        <v>0</v>
      </c>
      <c r="X7" s="36" t="e">
        <f>$W7/$F$11</f>
        <v>#DIV/0!</v>
      </c>
      <c r="Y7" s="35">
        <f>W7</f>
        <v>0</v>
      </c>
      <c r="Z7" s="36" t="e">
        <f>Y7/$F$11</f>
        <v>#DIV/0!</v>
      </c>
      <c r="AA7" s="37" t="e">
        <f>Z7/V7</f>
        <v>#DIV/0!</v>
      </c>
      <c r="AD7" s="17">
        <v>4</v>
      </c>
      <c r="AE7" s="17">
        <f t="shared" si="7"/>
        <v>0</v>
      </c>
      <c r="AF7" s="75" t="e">
        <f t="shared" si="26"/>
        <v>#DIV/0!</v>
      </c>
      <c r="AG7" s="99" t="e">
        <f t="shared" si="8"/>
        <v>#DIV/0!</v>
      </c>
      <c r="AH7" s="99" t="e">
        <f t="shared" si="9"/>
        <v>#DIV/0!</v>
      </c>
      <c r="AI7" s="80" t="e">
        <f t="shared" si="6"/>
        <v>#DIV/0!</v>
      </c>
      <c r="AJ7" s="80" t="e">
        <f t="shared" si="10"/>
        <v>#DIV/0!</v>
      </c>
      <c r="AK7" s="80" t="e">
        <f t="shared" si="11"/>
        <v>#DIV/0!</v>
      </c>
      <c r="AL7" s="80" t="e">
        <f t="shared" si="12"/>
        <v>#DIV/0!</v>
      </c>
      <c r="AM7" s="100" t="e">
        <f t="shared" si="13"/>
        <v>#DIV/0!</v>
      </c>
      <c r="AN7" s="80" t="e">
        <f t="shared" si="14"/>
        <v>#DIV/0!</v>
      </c>
      <c r="AO7" s="80" t="e">
        <f t="shared" si="15"/>
        <v>#DIV/0!</v>
      </c>
      <c r="AP7" s="75"/>
      <c r="AQ7" s="75" t="e">
        <f t="shared" si="16"/>
        <v>#DIV/0!</v>
      </c>
      <c r="AR7" s="75" t="e">
        <f t="shared" si="17"/>
        <v>#NAME?</v>
      </c>
      <c r="AS7" s="16"/>
      <c r="AT7" s="16"/>
      <c r="AU7" s="16"/>
      <c r="AV7" s="9">
        <v>-2</v>
      </c>
      <c r="AW7" s="76" t="e">
        <f t="shared" si="18"/>
        <v>#DIV/0!</v>
      </c>
      <c r="AX7" s="9">
        <v>3</v>
      </c>
      <c r="AY7" s="9">
        <f t="shared" si="19"/>
        <v>6</v>
      </c>
      <c r="AZ7" s="76" t="e">
        <f t="shared" si="27"/>
        <v>#DIV/0!</v>
      </c>
      <c r="BA7" s="16"/>
      <c r="BB7" s="16"/>
      <c r="BC7" s="74">
        <v>4</v>
      </c>
      <c r="BD7" s="81" t="e">
        <f t="shared" si="20"/>
        <v>#N/A</v>
      </c>
      <c r="BE7" s="74" t="str">
        <f t="shared" si="28"/>
        <v/>
      </c>
      <c r="BF7" s="82" t="str">
        <f t="shared" si="21"/>
        <v/>
      </c>
      <c r="BG7" s="82" t="str">
        <f t="shared" si="22"/>
        <v/>
      </c>
      <c r="BH7" s="82" t="str">
        <f t="shared" si="23"/>
        <v/>
      </c>
      <c r="BI7" s="82" t="str">
        <f t="shared" si="24"/>
        <v/>
      </c>
      <c r="BJ7" s="82" t="e">
        <f t="shared" si="25"/>
        <v>#N/A</v>
      </c>
      <c r="BK7" s="16"/>
      <c r="BL7" s="16"/>
      <c r="BM7" s="16"/>
    </row>
    <row r="8" spans="1:65" ht="13.15" x14ac:dyDescent="0.4">
      <c r="A8" s="6">
        <v>7</v>
      </c>
      <c r="B8" s="8" t="str">
        <f>IF(Values!B7="","",Values!B7)</f>
        <v/>
      </c>
      <c r="E8" s="10" t="str">
        <f>Wörterbuch!B176</f>
        <v>UGW</v>
      </c>
      <c r="F8" s="12" t="e">
        <f>CMK!C18</f>
        <v>#DIV/0!</v>
      </c>
      <c r="I8" s="1">
        <v>7</v>
      </c>
      <c r="J8" s="1" t="str">
        <f t="shared" si="4"/>
        <v/>
      </c>
      <c r="K8" s="24" t="str">
        <f t="shared" si="5"/>
        <v/>
      </c>
      <c r="L8" s="24" t="e">
        <f t="shared" si="0"/>
        <v>#DIV/0!</v>
      </c>
      <c r="M8" s="24" t="e">
        <f t="shared" si="1"/>
        <v>#DIV/0!</v>
      </c>
      <c r="N8" s="24" t="e">
        <f t="shared" si="2"/>
        <v>#DIV/0!</v>
      </c>
      <c r="O8" s="24" t="e">
        <f t="shared" si="3"/>
        <v>#DIV/0!</v>
      </c>
      <c r="R8" s="17">
        <v>2</v>
      </c>
      <c r="S8" s="40" t="e">
        <f>IF($U$2&lt;R8,S7,S7+V8+0.00000001)</f>
        <v>#NUM!</v>
      </c>
      <c r="T8" s="33" t="e">
        <f>S8+V8</f>
        <v>#NUM!</v>
      </c>
      <c r="U8" s="33" t="e">
        <f>(T8+S8)/2</f>
        <v>#NUM!</v>
      </c>
      <c r="V8" s="34" t="e">
        <f t="shared" ref="V8:V26" si="29">$F$22/$U$2</f>
        <v>#NUM!</v>
      </c>
      <c r="W8" s="35">
        <f>FREQUENCY($B$2:$B$51,T8)</f>
        <v>0</v>
      </c>
      <c r="X8" s="36" t="e">
        <f t="shared" ref="X8:X26" si="30">$W8/$F$11</f>
        <v>#DIV/0!</v>
      </c>
      <c r="Y8" s="35">
        <f>W8-W7</f>
        <v>0</v>
      </c>
      <c r="Z8" s="36" t="e">
        <f t="shared" ref="Z8:Z26" si="31">Y8/$F$11</f>
        <v>#DIV/0!</v>
      </c>
      <c r="AA8" s="37" t="e">
        <f>Z8/V8</f>
        <v>#DIV/0!</v>
      </c>
      <c r="AD8" s="17">
        <v>5</v>
      </c>
      <c r="AE8" s="17">
        <f t="shared" si="7"/>
        <v>0</v>
      </c>
      <c r="AF8" s="75" t="e">
        <f t="shared" si="26"/>
        <v>#DIV/0!</v>
      </c>
      <c r="AG8" s="99" t="e">
        <f t="shared" si="8"/>
        <v>#DIV/0!</v>
      </c>
      <c r="AH8" s="99" t="e">
        <f t="shared" si="9"/>
        <v>#DIV/0!</v>
      </c>
      <c r="AI8" s="80" t="e">
        <f t="shared" si="6"/>
        <v>#DIV/0!</v>
      </c>
      <c r="AJ8" s="80" t="e">
        <f t="shared" si="10"/>
        <v>#DIV/0!</v>
      </c>
      <c r="AK8" s="80" t="e">
        <f t="shared" si="11"/>
        <v>#DIV/0!</v>
      </c>
      <c r="AL8" s="80" t="e">
        <f t="shared" si="12"/>
        <v>#DIV/0!</v>
      </c>
      <c r="AM8" s="100" t="e">
        <f t="shared" si="13"/>
        <v>#DIV/0!</v>
      </c>
      <c r="AN8" s="80" t="e">
        <f t="shared" si="14"/>
        <v>#DIV/0!</v>
      </c>
      <c r="AO8" s="80" t="e">
        <f t="shared" si="15"/>
        <v>#DIV/0!</v>
      </c>
      <c r="AP8" s="75"/>
      <c r="AQ8" s="75" t="e">
        <f t="shared" si="16"/>
        <v>#DIV/0!</v>
      </c>
      <c r="AR8" s="75" t="e">
        <f t="shared" si="17"/>
        <v>#NAME?</v>
      </c>
      <c r="AS8" s="16"/>
      <c r="AT8" s="16"/>
      <c r="AU8" s="16"/>
      <c r="AV8" s="9">
        <v>-1</v>
      </c>
      <c r="AW8" s="76" t="e">
        <f t="shared" si="18"/>
        <v>#DIV/0!</v>
      </c>
      <c r="AX8" s="9">
        <v>3</v>
      </c>
      <c r="AY8" s="9">
        <f t="shared" si="19"/>
        <v>6</v>
      </c>
      <c r="AZ8" s="76" t="e">
        <f t="shared" si="27"/>
        <v>#DIV/0!</v>
      </c>
      <c r="BA8" s="16"/>
      <c r="BB8" s="16"/>
      <c r="BC8" s="74">
        <v>5</v>
      </c>
      <c r="BD8" s="81" t="e">
        <f t="shared" si="20"/>
        <v>#N/A</v>
      </c>
      <c r="BE8" s="74" t="str">
        <f t="shared" si="28"/>
        <v/>
      </c>
      <c r="BF8" s="82" t="str">
        <f t="shared" si="21"/>
        <v/>
      </c>
      <c r="BG8" s="82" t="str">
        <f t="shared" si="22"/>
        <v/>
      </c>
      <c r="BH8" s="82" t="str">
        <f t="shared" si="23"/>
        <v/>
      </c>
      <c r="BI8" s="82" t="str">
        <f t="shared" si="24"/>
        <v/>
      </c>
      <c r="BJ8" s="82" t="e">
        <f t="shared" si="25"/>
        <v>#N/A</v>
      </c>
      <c r="BK8" s="16"/>
      <c r="BL8" s="16"/>
      <c r="BM8" s="16"/>
    </row>
    <row r="9" spans="1:65" ht="13.15" x14ac:dyDescent="0.4">
      <c r="A9" s="6">
        <v>8</v>
      </c>
      <c r="B9" s="8" t="str">
        <f>IF(Values!B8="","",Values!B8)</f>
        <v/>
      </c>
      <c r="E9" s="10" t="str">
        <f>Wörterbuch!B175</f>
        <v>OGW</v>
      </c>
      <c r="F9" s="12" t="e">
        <f>CMK!C17</f>
        <v>#DIV/0!</v>
      </c>
      <c r="I9" s="1">
        <v>8</v>
      </c>
      <c r="J9" s="1" t="str">
        <f t="shared" si="4"/>
        <v/>
      </c>
      <c r="K9" s="24" t="str">
        <f t="shared" si="5"/>
        <v/>
      </c>
      <c r="L9" s="24" t="e">
        <f t="shared" si="0"/>
        <v>#DIV/0!</v>
      </c>
      <c r="M9" s="24" t="e">
        <f t="shared" si="1"/>
        <v>#DIV/0!</v>
      </c>
      <c r="N9" s="24" t="e">
        <f t="shared" si="2"/>
        <v>#DIV/0!</v>
      </c>
      <c r="O9" s="24" t="e">
        <f t="shared" si="3"/>
        <v>#DIV/0!</v>
      </c>
      <c r="R9" s="17">
        <v>3</v>
      </c>
      <c r="S9" s="40" t="e">
        <f>IF($U$2&lt;R9,S8,S8+V9+0.00000001)</f>
        <v>#NUM!</v>
      </c>
      <c r="T9" s="33" t="e">
        <f t="shared" ref="T9:T26" si="32">S9+V9</f>
        <v>#NUM!</v>
      </c>
      <c r="U9" s="33" t="e">
        <f t="shared" ref="U9:U26" si="33">(T9+S9)/2</f>
        <v>#NUM!</v>
      </c>
      <c r="V9" s="34" t="e">
        <f t="shared" si="29"/>
        <v>#NUM!</v>
      </c>
      <c r="W9" s="35">
        <f t="shared" ref="W9:W26" si="34">FREQUENCY($B$2:$B$51,T9)</f>
        <v>0</v>
      </c>
      <c r="X9" s="36" t="e">
        <f t="shared" si="30"/>
        <v>#DIV/0!</v>
      </c>
      <c r="Y9" s="35">
        <f t="shared" ref="Y9:Y26" si="35">W9-W8</f>
        <v>0</v>
      </c>
      <c r="Z9" s="36" t="e">
        <f>Y9/$F$11</f>
        <v>#DIV/0!</v>
      </c>
      <c r="AA9" s="37" t="e">
        <f t="shared" ref="AA9:AA26" si="36">Z9/V9</f>
        <v>#DIV/0!</v>
      </c>
      <c r="AD9" s="17">
        <v>6</v>
      </c>
      <c r="AE9" s="17">
        <f t="shared" si="7"/>
        <v>0</v>
      </c>
      <c r="AF9" s="75" t="e">
        <f t="shared" si="26"/>
        <v>#DIV/0!</v>
      </c>
      <c r="AG9" s="99" t="e">
        <f t="shared" si="8"/>
        <v>#DIV/0!</v>
      </c>
      <c r="AH9" s="99" t="e">
        <f t="shared" si="9"/>
        <v>#DIV/0!</v>
      </c>
      <c r="AI9" s="80" t="e">
        <f t="shared" si="6"/>
        <v>#DIV/0!</v>
      </c>
      <c r="AJ9" s="80" t="e">
        <f t="shared" si="10"/>
        <v>#DIV/0!</v>
      </c>
      <c r="AK9" s="80" t="e">
        <f t="shared" si="11"/>
        <v>#DIV/0!</v>
      </c>
      <c r="AL9" s="80" t="e">
        <f t="shared" si="12"/>
        <v>#DIV/0!</v>
      </c>
      <c r="AM9" s="100" t="e">
        <f t="shared" si="13"/>
        <v>#DIV/0!</v>
      </c>
      <c r="AN9" s="80" t="e">
        <f t="shared" si="14"/>
        <v>#DIV/0!</v>
      </c>
      <c r="AO9" s="80" t="e">
        <f t="shared" si="15"/>
        <v>#DIV/0!</v>
      </c>
      <c r="AP9" s="75"/>
      <c r="AQ9" s="75" t="e">
        <f t="shared" si="16"/>
        <v>#DIV/0!</v>
      </c>
      <c r="AR9" s="75" t="e">
        <f t="shared" si="17"/>
        <v>#NAME?</v>
      </c>
      <c r="AS9" s="16"/>
      <c r="AT9" s="16"/>
      <c r="AU9" s="16"/>
      <c r="AV9" s="9">
        <v>1</v>
      </c>
      <c r="AW9" s="76" t="e">
        <f t="shared" si="18"/>
        <v>#DIV/0!</v>
      </c>
      <c r="AX9" s="9">
        <v>3</v>
      </c>
      <c r="AY9" s="9">
        <f t="shared" si="19"/>
        <v>6</v>
      </c>
      <c r="AZ9" s="76" t="e">
        <f t="shared" si="27"/>
        <v>#DIV/0!</v>
      </c>
      <c r="BA9" s="16"/>
      <c r="BB9" s="16"/>
      <c r="BC9" s="74">
        <v>6</v>
      </c>
      <c r="BD9" s="81" t="e">
        <f t="shared" si="20"/>
        <v>#N/A</v>
      </c>
      <c r="BE9" s="74" t="str">
        <f t="shared" si="28"/>
        <v/>
      </c>
      <c r="BF9" s="82" t="str">
        <f t="shared" si="21"/>
        <v/>
      </c>
      <c r="BG9" s="82" t="str">
        <f t="shared" si="22"/>
        <v/>
      </c>
      <c r="BH9" s="82" t="str">
        <f t="shared" si="23"/>
        <v/>
      </c>
      <c r="BI9" s="82" t="str">
        <f t="shared" si="24"/>
        <v/>
      </c>
      <c r="BJ9" s="82" t="e">
        <f t="shared" si="25"/>
        <v>#N/A</v>
      </c>
      <c r="BK9" s="16"/>
      <c r="BL9" s="75" t="s">
        <v>73</v>
      </c>
      <c r="BM9" s="83">
        <f>SUM(BI4:BI53)</f>
        <v>0</v>
      </c>
    </row>
    <row r="10" spans="1:65" ht="13.15" x14ac:dyDescent="0.4">
      <c r="A10" s="6">
        <v>9</v>
      </c>
      <c r="B10" s="8" t="str">
        <f>IF(Values!B9="","",Values!B9)</f>
        <v/>
      </c>
      <c r="E10" s="13"/>
      <c r="F10" s="13"/>
      <c r="I10" s="1">
        <v>9</v>
      </c>
      <c r="J10" s="1" t="str">
        <f t="shared" si="4"/>
        <v/>
      </c>
      <c r="K10" s="24" t="str">
        <f t="shared" si="5"/>
        <v/>
      </c>
      <c r="L10" s="24" t="e">
        <f t="shared" si="0"/>
        <v>#DIV/0!</v>
      </c>
      <c r="M10" s="24" t="e">
        <f t="shared" si="1"/>
        <v>#DIV/0!</v>
      </c>
      <c r="N10" s="24" t="e">
        <f t="shared" si="2"/>
        <v>#DIV/0!</v>
      </c>
      <c r="O10" s="24" t="e">
        <f t="shared" si="3"/>
        <v>#DIV/0!</v>
      </c>
      <c r="R10" s="17">
        <v>4</v>
      </c>
      <c r="S10" s="40" t="e">
        <f>IF($U$2&lt;R10,S9,S9+V10+0.00000001)</f>
        <v>#NUM!</v>
      </c>
      <c r="T10" s="33" t="e">
        <f t="shared" si="32"/>
        <v>#NUM!</v>
      </c>
      <c r="U10" s="33" t="e">
        <f t="shared" si="33"/>
        <v>#NUM!</v>
      </c>
      <c r="V10" s="34" t="e">
        <f>$F$22/$U$2</f>
        <v>#NUM!</v>
      </c>
      <c r="W10" s="35">
        <f t="shared" si="34"/>
        <v>0</v>
      </c>
      <c r="X10" s="36" t="e">
        <f t="shared" si="30"/>
        <v>#DIV/0!</v>
      </c>
      <c r="Y10" s="35">
        <f t="shared" si="35"/>
        <v>0</v>
      </c>
      <c r="Z10" s="36" t="e">
        <f t="shared" si="31"/>
        <v>#DIV/0!</v>
      </c>
      <c r="AA10" s="37" t="e">
        <f t="shared" si="36"/>
        <v>#DIV/0!</v>
      </c>
      <c r="AD10" s="17">
        <v>7</v>
      </c>
      <c r="AE10" s="17">
        <f t="shared" si="7"/>
        <v>0</v>
      </c>
      <c r="AF10" s="75" t="e">
        <f t="shared" si="26"/>
        <v>#DIV/0!</v>
      </c>
      <c r="AG10" s="99" t="e">
        <f t="shared" si="8"/>
        <v>#DIV/0!</v>
      </c>
      <c r="AH10" s="99" t="e">
        <f t="shared" si="9"/>
        <v>#DIV/0!</v>
      </c>
      <c r="AI10" s="80" t="e">
        <f t="shared" si="6"/>
        <v>#DIV/0!</v>
      </c>
      <c r="AJ10" s="80" t="e">
        <f t="shared" si="10"/>
        <v>#DIV/0!</v>
      </c>
      <c r="AK10" s="80" t="e">
        <f t="shared" si="11"/>
        <v>#DIV/0!</v>
      </c>
      <c r="AL10" s="80" t="e">
        <f t="shared" si="12"/>
        <v>#DIV/0!</v>
      </c>
      <c r="AM10" s="100" t="e">
        <f t="shared" si="13"/>
        <v>#DIV/0!</v>
      </c>
      <c r="AN10" s="80" t="e">
        <f t="shared" si="14"/>
        <v>#DIV/0!</v>
      </c>
      <c r="AO10" s="80" t="e">
        <f t="shared" si="15"/>
        <v>#DIV/0!</v>
      </c>
      <c r="AP10" s="75"/>
      <c r="AQ10" s="75" t="e">
        <f t="shared" si="16"/>
        <v>#DIV/0!</v>
      </c>
      <c r="AR10" s="75" t="e">
        <f t="shared" si="17"/>
        <v>#NAME?</v>
      </c>
      <c r="AS10" s="16"/>
      <c r="AT10" s="16"/>
      <c r="AU10" s="16"/>
      <c r="AV10" s="9">
        <v>2</v>
      </c>
      <c r="AW10" s="76" t="e">
        <f t="shared" si="18"/>
        <v>#DIV/0!</v>
      </c>
      <c r="AX10" s="9">
        <v>3</v>
      </c>
      <c r="AY10" s="9">
        <f t="shared" si="19"/>
        <v>6</v>
      </c>
      <c r="AZ10" s="76" t="e">
        <f t="shared" si="27"/>
        <v>#DIV/0!</v>
      </c>
      <c r="BA10" s="16"/>
      <c r="BB10" s="16"/>
      <c r="BC10" s="74">
        <v>7</v>
      </c>
      <c r="BD10" s="81" t="e">
        <f t="shared" si="20"/>
        <v>#N/A</v>
      </c>
      <c r="BE10" s="74" t="str">
        <f t="shared" si="28"/>
        <v/>
      </c>
      <c r="BF10" s="82" t="str">
        <f t="shared" si="21"/>
        <v/>
      </c>
      <c r="BG10" s="82" t="str">
        <f t="shared" si="22"/>
        <v/>
      </c>
      <c r="BH10" s="82" t="str">
        <f t="shared" si="23"/>
        <v/>
      </c>
      <c r="BI10" s="82" t="str">
        <f t="shared" si="24"/>
        <v/>
      </c>
      <c r="BJ10" s="82" t="e">
        <f t="shared" si="25"/>
        <v>#N/A</v>
      </c>
      <c r="BK10" s="16"/>
      <c r="BL10" s="84" t="s">
        <v>74</v>
      </c>
      <c r="BM10" s="82" t="e">
        <f>-BM9/F11-F11</f>
        <v>#DIV/0!</v>
      </c>
    </row>
    <row r="11" spans="1:65" ht="13.15" x14ac:dyDescent="0.4">
      <c r="A11" s="6">
        <v>10</v>
      </c>
      <c r="B11" s="8" t="str">
        <f>IF(Values!B10="","",Values!B10)</f>
        <v/>
      </c>
      <c r="E11" s="10" t="s">
        <v>75</v>
      </c>
      <c r="F11" s="14">
        <f>COUNT(B2:B51)</f>
        <v>0</v>
      </c>
      <c r="I11" s="1">
        <v>10</v>
      </c>
      <c r="J11" s="1" t="str">
        <f t="shared" si="4"/>
        <v/>
      </c>
      <c r="K11" s="24" t="str">
        <f t="shared" si="5"/>
        <v/>
      </c>
      <c r="L11" s="24" t="e">
        <f t="shared" si="0"/>
        <v>#DIV/0!</v>
      </c>
      <c r="M11" s="24" t="e">
        <f t="shared" si="1"/>
        <v>#DIV/0!</v>
      </c>
      <c r="N11" s="24" t="e">
        <f t="shared" si="2"/>
        <v>#DIV/0!</v>
      </c>
      <c r="O11" s="24" t="e">
        <f t="shared" si="3"/>
        <v>#DIV/0!</v>
      </c>
      <c r="R11" s="17">
        <v>5</v>
      </c>
      <c r="S11" s="40" t="e">
        <f t="shared" ref="S11:S26" si="37">IF($U$2&lt;R11,S10,S10+V11+0.00000001)</f>
        <v>#NUM!</v>
      </c>
      <c r="T11" s="33" t="e">
        <f t="shared" si="32"/>
        <v>#NUM!</v>
      </c>
      <c r="U11" s="33" t="e">
        <f t="shared" si="33"/>
        <v>#NUM!</v>
      </c>
      <c r="V11" s="34" t="e">
        <f t="shared" si="29"/>
        <v>#NUM!</v>
      </c>
      <c r="W11" s="35">
        <f t="shared" si="34"/>
        <v>0</v>
      </c>
      <c r="X11" s="36" t="e">
        <f t="shared" si="30"/>
        <v>#DIV/0!</v>
      </c>
      <c r="Y11" s="35">
        <f t="shared" si="35"/>
        <v>0</v>
      </c>
      <c r="Z11" s="36" t="e">
        <f t="shared" si="31"/>
        <v>#DIV/0!</v>
      </c>
      <c r="AA11" s="37" t="e">
        <f t="shared" si="36"/>
        <v>#DIV/0!</v>
      </c>
      <c r="AD11" s="17">
        <v>8</v>
      </c>
      <c r="AE11" s="17">
        <f t="shared" si="7"/>
        <v>0</v>
      </c>
      <c r="AF11" s="75" t="e">
        <f t="shared" si="26"/>
        <v>#DIV/0!</v>
      </c>
      <c r="AG11" s="99" t="e">
        <f t="shared" si="8"/>
        <v>#DIV/0!</v>
      </c>
      <c r="AH11" s="99" t="e">
        <f t="shared" si="9"/>
        <v>#DIV/0!</v>
      </c>
      <c r="AI11" s="80" t="e">
        <f t="shared" si="6"/>
        <v>#DIV/0!</v>
      </c>
      <c r="AJ11" s="80" t="e">
        <f t="shared" si="10"/>
        <v>#DIV/0!</v>
      </c>
      <c r="AK11" s="80" t="e">
        <f t="shared" si="11"/>
        <v>#DIV/0!</v>
      </c>
      <c r="AL11" s="80" t="e">
        <f t="shared" si="12"/>
        <v>#DIV/0!</v>
      </c>
      <c r="AM11" s="100" t="e">
        <f t="shared" si="13"/>
        <v>#DIV/0!</v>
      </c>
      <c r="AN11" s="80" t="e">
        <f t="shared" si="14"/>
        <v>#DIV/0!</v>
      </c>
      <c r="AO11" s="80" t="e">
        <f t="shared" si="15"/>
        <v>#DIV/0!</v>
      </c>
      <c r="AP11" s="75"/>
      <c r="AQ11" s="75" t="e">
        <f t="shared" si="16"/>
        <v>#DIV/0!</v>
      </c>
      <c r="AR11" s="75" t="e">
        <f t="shared" si="17"/>
        <v>#NAME?</v>
      </c>
      <c r="AS11" s="16"/>
      <c r="AT11" s="16"/>
      <c r="AU11" s="16"/>
      <c r="AV11" s="9">
        <v>4</v>
      </c>
      <c r="AW11" s="76" t="e">
        <f t="shared" si="18"/>
        <v>#DIV/0!</v>
      </c>
      <c r="AX11" s="9">
        <v>3</v>
      </c>
      <c r="AY11" s="9">
        <f t="shared" si="19"/>
        <v>6</v>
      </c>
      <c r="AZ11" s="76" t="e">
        <f t="shared" si="27"/>
        <v>#DIV/0!</v>
      </c>
      <c r="BA11" s="16"/>
      <c r="BB11" s="16"/>
      <c r="BC11" s="74">
        <v>8</v>
      </c>
      <c r="BD11" s="81" t="e">
        <f t="shared" si="20"/>
        <v>#N/A</v>
      </c>
      <c r="BE11" s="74" t="str">
        <f t="shared" si="28"/>
        <v/>
      </c>
      <c r="BF11" s="82" t="str">
        <f t="shared" si="21"/>
        <v/>
      </c>
      <c r="BG11" s="82" t="str">
        <f t="shared" si="22"/>
        <v/>
      </c>
      <c r="BH11" s="82" t="str">
        <f t="shared" si="23"/>
        <v/>
      </c>
      <c r="BI11" s="82" t="str">
        <f t="shared" si="24"/>
        <v/>
      </c>
      <c r="BJ11" s="82" t="e">
        <f t="shared" si="25"/>
        <v>#N/A</v>
      </c>
      <c r="BK11" s="16"/>
      <c r="BL11" s="75" t="s">
        <v>76</v>
      </c>
      <c r="BM11" s="82" t="e">
        <f>BM10*(1+0.75/F11+2.25/F11^2)</f>
        <v>#DIV/0!</v>
      </c>
    </row>
    <row r="12" spans="1:65" ht="13.15" x14ac:dyDescent="0.4">
      <c r="A12" s="6">
        <v>11</v>
      </c>
      <c r="B12" s="8" t="str">
        <f>IF(Values!B11="","",Values!B11)</f>
        <v/>
      </c>
      <c r="E12" s="10" t="str">
        <f>Wörterbuch!B192</f>
        <v>Mittelwert</v>
      </c>
      <c r="F12" s="22" t="e">
        <f>AVERAGE(B2:B51)</f>
        <v>#DIV/0!</v>
      </c>
      <c r="I12" s="1">
        <v>11</v>
      </c>
      <c r="J12" s="1" t="str">
        <f t="shared" si="4"/>
        <v/>
      </c>
      <c r="K12" s="24" t="str">
        <f t="shared" si="5"/>
        <v/>
      </c>
      <c r="L12" s="24" t="e">
        <f t="shared" si="0"/>
        <v>#DIV/0!</v>
      </c>
      <c r="M12" s="24" t="e">
        <f t="shared" si="1"/>
        <v>#DIV/0!</v>
      </c>
      <c r="N12" s="24" t="e">
        <f t="shared" si="2"/>
        <v>#DIV/0!</v>
      </c>
      <c r="O12" s="24" t="e">
        <f t="shared" si="3"/>
        <v>#DIV/0!</v>
      </c>
      <c r="R12" s="17">
        <v>6</v>
      </c>
      <c r="S12" s="40" t="e">
        <f t="shared" si="37"/>
        <v>#NUM!</v>
      </c>
      <c r="T12" s="33" t="e">
        <f t="shared" si="32"/>
        <v>#NUM!</v>
      </c>
      <c r="U12" s="33" t="e">
        <f t="shared" si="33"/>
        <v>#NUM!</v>
      </c>
      <c r="V12" s="34" t="e">
        <f t="shared" si="29"/>
        <v>#NUM!</v>
      </c>
      <c r="W12" s="35">
        <f t="shared" si="34"/>
        <v>0</v>
      </c>
      <c r="X12" s="36" t="e">
        <f t="shared" si="30"/>
        <v>#DIV/0!</v>
      </c>
      <c r="Y12" s="35">
        <f t="shared" si="35"/>
        <v>0</v>
      </c>
      <c r="Z12" s="36" t="e">
        <f t="shared" si="31"/>
        <v>#DIV/0!</v>
      </c>
      <c r="AA12" s="37" t="e">
        <f t="shared" si="36"/>
        <v>#DIV/0!</v>
      </c>
      <c r="AD12" s="17">
        <v>9</v>
      </c>
      <c r="AE12" s="17">
        <f t="shared" si="7"/>
        <v>0</v>
      </c>
      <c r="AF12" s="75" t="e">
        <f t="shared" si="26"/>
        <v>#DIV/0!</v>
      </c>
      <c r="AG12" s="99" t="e">
        <f t="shared" si="8"/>
        <v>#DIV/0!</v>
      </c>
      <c r="AH12" s="99" t="e">
        <f t="shared" si="9"/>
        <v>#DIV/0!</v>
      </c>
      <c r="AI12" s="80" t="e">
        <f t="shared" si="6"/>
        <v>#DIV/0!</v>
      </c>
      <c r="AJ12" s="80" t="e">
        <f t="shared" si="10"/>
        <v>#DIV/0!</v>
      </c>
      <c r="AK12" s="80" t="e">
        <f t="shared" si="11"/>
        <v>#DIV/0!</v>
      </c>
      <c r="AL12" s="80" t="e">
        <f t="shared" si="12"/>
        <v>#DIV/0!</v>
      </c>
      <c r="AM12" s="100" t="e">
        <f t="shared" si="13"/>
        <v>#DIV/0!</v>
      </c>
      <c r="AN12" s="80" t="e">
        <f t="shared" si="14"/>
        <v>#DIV/0!</v>
      </c>
      <c r="AO12" s="80" t="e">
        <f t="shared" si="15"/>
        <v>#DIV/0!</v>
      </c>
      <c r="AP12" s="75"/>
      <c r="AQ12" s="75" t="e">
        <f t="shared" si="16"/>
        <v>#DIV/0!</v>
      </c>
      <c r="AR12" s="75" t="e">
        <f t="shared" si="17"/>
        <v>#NAME?</v>
      </c>
      <c r="AS12" s="16"/>
      <c r="AT12" s="16"/>
      <c r="AU12" s="16"/>
      <c r="AV12" s="9">
        <v>5</v>
      </c>
      <c r="AW12" s="76" t="e">
        <f t="shared" si="18"/>
        <v>#DIV/0!</v>
      </c>
      <c r="AX12" s="9">
        <v>3</v>
      </c>
      <c r="AY12" s="9">
        <f t="shared" si="19"/>
        <v>6</v>
      </c>
      <c r="AZ12" s="76" t="e">
        <f t="shared" si="27"/>
        <v>#DIV/0!</v>
      </c>
      <c r="BA12" s="16"/>
      <c r="BB12" s="16"/>
      <c r="BC12" s="74">
        <v>9</v>
      </c>
      <c r="BD12" s="81" t="e">
        <f t="shared" si="20"/>
        <v>#N/A</v>
      </c>
      <c r="BE12" s="74" t="str">
        <f t="shared" si="28"/>
        <v/>
      </c>
      <c r="BF12" s="82" t="str">
        <f t="shared" si="21"/>
        <v/>
      </c>
      <c r="BG12" s="82" t="str">
        <f t="shared" si="22"/>
        <v/>
      </c>
      <c r="BH12" s="82" t="str">
        <f t="shared" si="23"/>
        <v/>
      </c>
      <c r="BI12" s="82" t="str">
        <f t="shared" si="24"/>
        <v/>
      </c>
      <c r="BJ12" s="82" t="e">
        <f t="shared" si="25"/>
        <v>#N/A</v>
      </c>
      <c r="BK12" s="16"/>
      <c r="BL12" s="16"/>
      <c r="BM12" s="16"/>
    </row>
    <row r="13" spans="1:65" ht="13.15" x14ac:dyDescent="0.4">
      <c r="A13" s="6">
        <v>12</v>
      </c>
      <c r="B13" s="8" t="str">
        <f>IF(Values!B12="","",Values!B12)</f>
        <v/>
      </c>
      <c r="E13" s="10" t="s">
        <v>77</v>
      </c>
      <c r="F13" s="22" t="e">
        <f>STDEV(B2:B51)</f>
        <v>#DIV/0!</v>
      </c>
      <c r="I13" s="1">
        <v>12</v>
      </c>
      <c r="J13" s="1" t="str">
        <f t="shared" si="4"/>
        <v/>
      </c>
      <c r="K13" s="24" t="str">
        <f t="shared" si="5"/>
        <v/>
      </c>
      <c r="L13" s="24" t="e">
        <f t="shared" si="0"/>
        <v>#DIV/0!</v>
      </c>
      <c r="M13" s="24" t="e">
        <f t="shared" si="1"/>
        <v>#DIV/0!</v>
      </c>
      <c r="N13" s="24" t="e">
        <f t="shared" si="2"/>
        <v>#DIV/0!</v>
      </c>
      <c r="O13" s="24" t="e">
        <f t="shared" si="3"/>
        <v>#DIV/0!</v>
      </c>
      <c r="R13" s="17">
        <v>7</v>
      </c>
      <c r="S13" s="40" t="e">
        <f t="shared" si="37"/>
        <v>#NUM!</v>
      </c>
      <c r="T13" s="33" t="e">
        <f t="shared" si="32"/>
        <v>#NUM!</v>
      </c>
      <c r="U13" s="33" t="e">
        <f t="shared" si="33"/>
        <v>#NUM!</v>
      </c>
      <c r="V13" s="34" t="e">
        <f t="shared" si="29"/>
        <v>#NUM!</v>
      </c>
      <c r="W13" s="35">
        <f t="shared" si="34"/>
        <v>0</v>
      </c>
      <c r="X13" s="36" t="e">
        <f t="shared" si="30"/>
        <v>#DIV/0!</v>
      </c>
      <c r="Y13" s="35">
        <f t="shared" si="35"/>
        <v>0</v>
      </c>
      <c r="Z13" s="36" t="e">
        <f t="shared" si="31"/>
        <v>#DIV/0!</v>
      </c>
      <c r="AA13" s="37" t="e">
        <f t="shared" si="36"/>
        <v>#DIV/0!</v>
      </c>
      <c r="AD13" s="17">
        <v>10</v>
      </c>
      <c r="AE13" s="17">
        <f t="shared" si="7"/>
        <v>0</v>
      </c>
      <c r="AF13" s="75" t="e">
        <f t="shared" si="26"/>
        <v>#DIV/0!</v>
      </c>
      <c r="AG13" s="99" t="e">
        <f t="shared" si="8"/>
        <v>#DIV/0!</v>
      </c>
      <c r="AH13" s="99" t="e">
        <f t="shared" si="9"/>
        <v>#DIV/0!</v>
      </c>
      <c r="AI13" s="80" t="e">
        <f t="shared" si="6"/>
        <v>#DIV/0!</v>
      </c>
      <c r="AJ13" s="80" t="e">
        <f t="shared" si="10"/>
        <v>#DIV/0!</v>
      </c>
      <c r="AK13" s="80" t="e">
        <f t="shared" si="11"/>
        <v>#DIV/0!</v>
      </c>
      <c r="AL13" s="80" t="e">
        <f t="shared" si="12"/>
        <v>#DIV/0!</v>
      </c>
      <c r="AM13" s="100" t="e">
        <f t="shared" si="13"/>
        <v>#DIV/0!</v>
      </c>
      <c r="AN13" s="80" t="e">
        <f t="shared" si="14"/>
        <v>#DIV/0!</v>
      </c>
      <c r="AO13" s="80" t="e">
        <f t="shared" si="15"/>
        <v>#DIV/0!</v>
      </c>
      <c r="AP13" s="75"/>
      <c r="AQ13" s="75" t="e">
        <f t="shared" si="16"/>
        <v>#DIV/0!</v>
      </c>
      <c r="AR13" s="75" t="e">
        <f t="shared" si="17"/>
        <v>#NAME?</v>
      </c>
      <c r="AS13" s="16"/>
      <c r="AT13" s="16"/>
      <c r="AU13" s="16"/>
      <c r="AV13" s="9">
        <v>6</v>
      </c>
      <c r="AW13" s="76" t="e">
        <f t="shared" si="18"/>
        <v>#DIV/0!</v>
      </c>
      <c r="AX13" s="9">
        <v>3</v>
      </c>
      <c r="AY13" s="9">
        <f t="shared" si="19"/>
        <v>6</v>
      </c>
      <c r="AZ13" s="76" t="e">
        <f t="shared" si="27"/>
        <v>#DIV/0!</v>
      </c>
      <c r="BA13" s="16"/>
      <c r="BB13" s="16"/>
      <c r="BC13" s="74">
        <v>10</v>
      </c>
      <c r="BD13" s="81" t="e">
        <f t="shared" si="20"/>
        <v>#N/A</v>
      </c>
      <c r="BE13" s="74" t="str">
        <f t="shared" si="28"/>
        <v/>
      </c>
      <c r="BF13" s="82" t="str">
        <f t="shared" si="21"/>
        <v/>
      </c>
      <c r="BG13" s="82" t="str">
        <f t="shared" si="22"/>
        <v/>
      </c>
      <c r="BH13" s="82" t="str">
        <f t="shared" si="23"/>
        <v/>
      </c>
      <c r="BI13" s="82" t="str">
        <f t="shared" si="24"/>
        <v/>
      </c>
      <c r="BJ13" s="82" t="e">
        <f t="shared" si="25"/>
        <v>#N/A</v>
      </c>
      <c r="BK13" s="16"/>
      <c r="BL13" s="16"/>
      <c r="BM13" s="16"/>
    </row>
    <row r="14" spans="1:65" ht="13.15" x14ac:dyDescent="0.4">
      <c r="A14" s="6">
        <v>13</v>
      </c>
      <c r="B14" s="8" t="str">
        <f>IF(Values!B13="","",Values!B13)</f>
        <v/>
      </c>
      <c r="E14" s="16"/>
      <c r="F14" s="16"/>
      <c r="I14" s="1">
        <v>13</v>
      </c>
      <c r="J14" s="1" t="str">
        <f t="shared" si="4"/>
        <v/>
      </c>
      <c r="K14" s="24" t="str">
        <f t="shared" si="5"/>
        <v/>
      </c>
      <c r="L14" s="24" t="e">
        <f t="shared" si="0"/>
        <v>#DIV/0!</v>
      </c>
      <c r="M14" s="24" t="e">
        <f t="shared" si="1"/>
        <v>#DIV/0!</v>
      </c>
      <c r="N14" s="24" t="e">
        <f t="shared" si="2"/>
        <v>#DIV/0!</v>
      </c>
      <c r="O14" s="24" t="e">
        <f t="shared" si="3"/>
        <v>#DIV/0!</v>
      </c>
      <c r="R14" s="17">
        <v>8</v>
      </c>
      <c r="S14" s="40" t="e">
        <f t="shared" si="37"/>
        <v>#NUM!</v>
      </c>
      <c r="T14" s="33" t="e">
        <f t="shared" si="32"/>
        <v>#NUM!</v>
      </c>
      <c r="U14" s="33" t="e">
        <f t="shared" si="33"/>
        <v>#NUM!</v>
      </c>
      <c r="V14" s="34" t="e">
        <f t="shared" si="29"/>
        <v>#NUM!</v>
      </c>
      <c r="W14" s="35">
        <f t="shared" si="34"/>
        <v>0</v>
      </c>
      <c r="X14" s="36" t="e">
        <f t="shared" si="30"/>
        <v>#DIV/0!</v>
      </c>
      <c r="Y14" s="35">
        <f t="shared" si="35"/>
        <v>0</v>
      </c>
      <c r="Z14" s="36" t="e">
        <f t="shared" si="31"/>
        <v>#DIV/0!</v>
      </c>
      <c r="AA14" s="37" t="e">
        <f t="shared" si="36"/>
        <v>#DIV/0!</v>
      </c>
      <c r="AD14" s="17">
        <v>11</v>
      </c>
      <c r="AE14" s="17">
        <f t="shared" si="7"/>
        <v>0</v>
      </c>
      <c r="AF14" s="75" t="e">
        <f t="shared" si="26"/>
        <v>#DIV/0!</v>
      </c>
      <c r="AG14" s="99" t="e">
        <f t="shared" si="8"/>
        <v>#DIV/0!</v>
      </c>
      <c r="AH14" s="99" t="e">
        <f t="shared" si="9"/>
        <v>#DIV/0!</v>
      </c>
      <c r="AI14" s="80" t="e">
        <f t="shared" si="6"/>
        <v>#DIV/0!</v>
      </c>
      <c r="AJ14" s="80" t="e">
        <f t="shared" si="10"/>
        <v>#DIV/0!</v>
      </c>
      <c r="AK14" s="80" t="e">
        <f t="shared" si="11"/>
        <v>#DIV/0!</v>
      </c>
      <c r="AL14" s="80" t="e">
        <f t="shared" si="12"/>
        <v>#DIV/0!</v>
      </c>
      <c r="AM14" s="100" t="e">
        <f t="shared" si="13"/>
        <v>#DIV/0!</v>
      </c>
      <c r="AN14" s="80" t="e">
        <f t="shared" si="14"/>
        <v>#DIV/0!</v>
      </c>
      <c r="AO14" s="80" t="e">
        <f t="shared" si="15"/>
        <v>#DIV/0!</v>
      </c>
      <c r="AP14" s="75"/>
      <c r="AQ14" s="75" t="e">
        <f t="shared" si="16"/>
        <v>#DIV/0!</v>
      </c>
      <c r="AR14" s="75" t="e">
        <f t="shared" si="17"/>
        <v>#NAME?</v>
      </c>
      <c r="AS14" s="16"/>
      <c r="AT14" s="16"/>
      <c r="AU14" s="16"/>
      <c r="AV14" s="9">
        <v>-3</v>
      </c>
      <c r="AW14" s="76" t="e">
        <f t="shared" si="18"/>
        <v>#DIV/0!</v>
      </c>
      <c r="AX14" s="9">
        <v>3</v>
      </c>
      <c r="AY14" s="9">
        <f t="shared" si="19"/>
        <v>6</v>
      </c>
      <c r="AZ14" s="76" t="e">
        <f t="shared" si="27"/>
        <v>#DIV/0!</v>
      </c>
      <c r="BA14" s="16"/>
      <c r="BB14" s="16"/>
      <c r="BC14" s="74">
        <v>11</v>
      </c>
      <c r="BD14" s="81" t="e">
        <f t="shared" si="20"/>
        <v>#N/A</v>
      </c>
      <c r="BE14" s="74" t="str">
        <f t="shared" si="28"/>
        <v/>
      </c>
      <c r="BF14" s="82" t="str">
        <f t="shared" si="21"/>
        <v/>
      </c>
      <c r="BG14" s="82" t="str">
        <f t="shared" si="22"/>
        <v/>
      </c>
      <c r="BH14" s="82" t="str">
        <f t="shared" si="23"/>
        <v/>
      </c>
      <c r="BI14" s="82" t="str">
        <f t="shared" si="24"/>
        <v/>
      </c>
      <c r="BJ14" s="82" t="e">
        <f t="shared" si="25"/>
        <v>#N/A</v>
      </c>
      <c r="BK14" s="16"/>
      <c r="BL14" s="75" t="s">
        <v>78</v>
      </c>
      <c r="BM14" s="82" t="e">
        <f>IF(AND(BM11&lt;13, BM11&gt;=0.6),EXP(1.2937-5.709*BM11+0.0186*BM11^ 2),0)</f>
        <v>#DIV/0!</v>
      </c>
    </row>
    <row r="15" spans="1:65" ht="13.15" x14ac:dyDescent="0.4">
      <c r="A15" s="6">
        <v>14</v>
      </c>
      <c r="B15" s="8" t="str">
        <f>IF(Values!B14="","",Values!B14)</f>
        <v/>
      </c>
      <c r="E15" s="17"/>
      <c r="F15" s="10" t="s">
        <v>79</v>
      </c>
      <c r="I15" s="1">
        <v>14</v>
      </c>
      <c r="J15" s="1" t="str">
        <f t="shared" si="4"/>
        <v/>
      </c>
      <c r="K15" s="24" t="str">
        <f t="shared" si="5"/>
        <v/>
      </c>
      <c r="L15" s="24" t="e">
        <f t="shared" si="0"/>
        <v>#DIV/0!</v>
      </c>
      <c r="M15" s="24" t="e">
        <f t="shared" si="1"/>
        <v>#DIV/0!</v>
      </c>
      <c r="N15" s="24" t="e">
        <f t="shared" si="2"/>
        <v>#DIV/0!</v>
      </c>
      <c r="O15" s="24" t="e">
        <f t="shared" si="3"/>
        <v>#DIV/0!</v>
      </c>
      <c r="R15" s="17">
        <v>9</v>
      </c>
      <c r="S15" s="40" t="e">
        <f t="shared" si="37"/>
        <v>#NUM!</v>
      </c>
      <c r="T15" s="33" t="e">
        <f t="shared" si="32"/>
        <v>#NUM!</v>
      </c>
      <c r="U15" s="33" t="e">
        <f t="shared" si="33"/>
        <v>#NUM!</v>
      </c>
      <c r="V15" s="34" t="e">
        <f t="shared" si="29"/>
        <v>#NUM!</v>
      </c>
      <c r="W15" s="35">
        <f t="shared" si="34"/>
        <v>0</v>
      </c>
      <c r="X15" s="36" t="e">
        <f t="shared" si="30"/>
        <v>#DIV/0!</v>
      </c>
      <c r="Y15" s="35">
        <f t="shared" si="35"/>
        <v>0</v>
      </c>
      <c r="Z15" s="36" t="e">
        <f t="shared" si="31"/>
        <v>#DIV/0!</v>
      </c>
      <c r="AA15" s="37" t="e">
        <f t="shared" si="36"/>
        <v>#DIV/0!</v>
      </c>
      <c r="AD15" s="17">
        <v>12</v>
      </c>
      <c r="AE15" s="17">
        <f t="shared" si="7"/>
        <v>0</v>
      </c>
      <c r="AF15" s="75" t="e">
        <f t="shared" si="26"/>
        <v>#DIV/0!</v>
      </c>
      <c r="AG15" s="99" t="e">
        <f t="shared" si="8"/>
        <v>#DIV/0!</v>
      </c>
      <c r="AH15" s="99" t="e">
        <f t="shared" si="9"/>
        <v>#DIV/0!</v>
      </c>
      <c r="AI15" s="80" t="e">
        <f t="shared" si="6"/>
        <v>#DIV/0!</v>
      </c>
      <c r="AJ15" s="80" t="e">
        <f t="shared" si="10"/>
        <v>#DIV/0!</v>
      </c>
      <c r="AK15" s="80" t="e">
        <f t="shared" si="11"/>
        <v>#DIV/0!</v>
      </c>
      <c r="AL15" s="80" t="e">
        <f t="shared" si="12"/>
        <v>#DIV/0!</v>
      </c>
      <c r="AM15" s="100" t="e">
        <f t="shared" si="13"/>
        <v>#DIV/0!</v>
      </c>
      <c r="AN15" s="80" t="e">
        <f t="shared" si="14"/>
        <v>#DIV/0!</v>
      </c>
      <c r="AO15" s="80" t="e">
        <f t="shared" si="15"/>
        <v>#DIV/0!</v>
      </c>
      <c r="AP15" s="75"/>
      <c r="AQ15" s="75" t="e">
        <f t="shared" si="16"/>
        <v>#DIV/0!</v>
      </c>
      <c r="AR15" s="75" t="e">
        <f t="shared" si="17"/>
        <v>#NAME?</v>
      </c>
      <c r="AS15" s="16"/>
      <c r="AT15" s="16"/>
      <c r="AU15" s="16"/>
      <c r="AV15" s="9">
        <v>3</v>
      </c>
      <c r="AW15" s="76" t="e">
        <f t="shared" si="18"/>
        <v>#DIV/0!</v>
      </c>
      <c r="AX15" s="9">
        <v>3</v>
      </c>
      <c r="AY15" s="9">
        <f t="shared" si="19"/>
        <v>6</v>
      </c>
      <c r="AZ15" s="76" t="e">
        <f t="shared" si="27"/>
        <v>#DIV/0!</v>
      </c>
      <c r="BA15" s="16"/>
      <c r="BB15" s="16"/>
      <c r="BC15" s="74">
        <v>12</v>
      </c>
      <c r="BD15" s="81" t="e">
        <f t="shared" si="20"/>
        <v>#N/A</v>
      </c>
      <c r="BE15" s="74" t="str">
        <f t="shared" si="28"/>
        <v/>
      </c>
      <c r="BF15" s="82" t="str">
        <f t="shared" si="21"/>
        <v/>
      </c>
      <c r="BG15" s="82" t="str">
        <f t="shared" si="22"/>
        <v/>
      </c>
      <c r="BH15" s="82" t="str">
        <f t="shared" si="23"/>
        <v/>
      </c>
      <c r="BI15" s="82" t="str">
        <f t="shared" si="24"/>
        <v/>
      </c>
      <c r="BJ15" s="82" t="e">
        <f t="shared" si="25"/>
        <v>#N/A</v>
      </c>
      <c r="BK15" s="16"/>
      <c r="BL15" s="75" t="s">
        <v>80</v>
      </c>
      <c r="BM15" s="82" t="e">
        <f>IF(AND(BM11&lt;0.6,BM11&gt;=0.34),EXP(0.9177-4.279*BM11-1.38*BM11^2),0)</f>
        <v>#DIV/0!</v>
      </c>
    </row>
    <row r="16" spans="1:65" ht="13.15" x14ac:dyDescent="0.4">
      <c r="A16" s="6">
        <v>15</v>
      </c>
      <c r="B16" s="8" t="str">
        <f>IF(Values!B15="","",Values!B15)</f>
        <v/>
      </c>
      <c r="E16" s="10" t="s">
        <v>81</v>
      </c>
      <c r="F16" s="15" t="e">
        <f>(F12-F8)/(3*F13)</f>
        <v>#DIV/0!</v>
      </c>
      <c r="I16" s="1">
        <v>15</v>
      </c>
      <c r="J16" s="1" t="str">
        <f t="shared" si="4"/>
        <v/>
      </c>
      <c r="K16" s="24" t="str">
        <f t="shared" si="5"/>
        <v/>
      </c>
      <c r="L16" s="24" t="e">
        <f t="shared" si="0"/>
        <v>#DIV/0!</v>
      </c>
      <c r="M16" s="24" t="e">
        <f t="shared" si="1"/>
        <v>#DIV/0!</v>
      </c>
      <c r="N16" s="24" t="e">
        <f t="shared" si="2"/>
        <v>#DIV/0!</v>
      </c>
      <c r="O16" s="24" t="e">
        <f t="shared" si="3"/>
        <v>#DIV/0!</v>
      </c>
      <c r="R16" s="17">
        <v>10</v>
      </c>
      <c r="S16" s="40" t="e">
        <f t="shared" si="37"/>
        <v>#NUM!</v>
      </c>
      <c r="T16" s="33" t="e">
        <f t="shared" si="32"/>
        <v>#NUM!</v>
      </c>
      <c r="U16" s="33" t="e">
        <f t="shared" si="33"/>
        <v>#NUM!</v>
      </c>
      <c r="V16" s="34" t="e">
        <f t="shared" si="29"/>
        <v>#NUM!</v>
      </c>
      <c r="W16" s="35">
        <f t="shared" si="34"/>
        <v>0</v>
      </c>
      <c r="X16" s="36" t="e">
        <f t="shared" si="30"/>
        <v>#DIV/0!</v>
      </c>
      <c r="Y16" s="35">
        <f t="shared" si="35"/>
        <v>0</v>
      </c>
      <c r="Z16" s="36" t="e">
        <f t="shared" si="31"/>
        <v>#DIV/0!</v>
      </c>
      <c r="AA16" s="37" t="e">
        <f t="shared" si="36"/>
        <v>#DIV/0!</v>
      </c>
      <c r="AD16" s="17">
        <v>13</v>
      </c>
      <c r="AE16" s="17">
        <f t="shared" si="7"/>
        <v>0</v>
      </c>
      <c r="AF16" s="75" t="e">
        <f t="shared" si="26"/>
        <v>#DIV/0!</v>
      </c>
      <c r="AG16" s="99" t="e">
        <f t="shared" si="8"/>
        <v>#DIV/0!</v>
      </c>
      <c r="AH16" s="99" t="e">
        <f t="shared" si="9"/>
        <v>#DIV/0!</v>
      </c>
      <c r="AI16" s="80" t="e">
        <f t="shared" si="6"/>
        <v>#DIV/0!</v>
      </c>
      <c r="AJ16" s="80" t="e">
        <f t="shared" si="10"/>
        <v>#DIV/0!</v>
      </c>
      <c r="AK16" s="80" t="e">
        <f t="shared" si="11"/>
        <v>#DIV/0!</v>
      </c>
      <c r="AL16" s="80" t="e">
        <f t="shared" si="12"/>
        <v>#DIV/0!</v>
      </c>
      <c r="AM16" s="100" t="e">
        <f t="shared" si="13"/>
        <v>#DIV/0!</v>
      </c>
      <c r="AN16" s="80" t="e">
        <f t="shared" si="14"/>
        <v>#DIV/0!</v>
      </c>
      <c r="AO16" s="80" t="e">
        <f t="shared" si="15"/>
        <v>#DIV/0!</v>
      </c>
      <c r="AP16" s="75"/>
      <c r="AQ16" s="75" t="e">
        <f t="shared" si="16"/>
        <v>#DIV/0!</v>
      </c>
      <c r="AR16" s="75" t="e">
        <f t="shared" si="17"/>
        <v>#NAME?</v>
      </c>
      <c r="AS16" s="16"/>
      <c r="AT16" s="16"/>
      <c r="AU16" s="16"/>
      <c r="AV16" s="13"/>
      <c r="AW16" s="13"/>
      <c r="AX16" s="13"/>
      <c r="AY16" s="13"/>
      <c r="AZ16" s="13"/>
      <c r="BA16" s="16"/>
      <c r="BB16" s="16"/>
      <c r="BC16" s="74">
        <v>13</v>
      </c>
      <c r="BD16" s="81" t="e">
        <f t="shared" si="20"/>
        <v>#N/A</v>
      </c>
      <c r="BE16" s="74" t="str">
        <f t="shared" si="28"/>
        <v/>
      </c>
      <c r="BF16" s="82" t="str">
        <f t="shared" si="21"/>
        <v/>
      </c>
      <c r="BG16" s="82" t="str">
        <f t="shared" si="22"/>
        <v/>
      </c>
      <c r="BH16" s="82" t="str">
        <f t="shared" si="23"/>
        <v/>
      </c>
      <c r="BI16" s="82" t="str">
        <f t="shared" si="24"/>
        <v/>
      </c>
      <c r="BJ16" s="82" t="e">
        <f t="shared" si="25"/>
        <v>#N/A</v>
      </c>
      <c r="BK16" s="16"/>
      <c r="BL16" s="75" t="s">
        <v>82</v>
      </c>
      <c r="BM16" s="82" t="e">
        <f>IF(AND(BM11&lt;0.34,BM11&gt;=0.2),1-EXP(-8.318+42.796*BM11-59.938*BM11^2),0)</f>
        <v>#DIV/0!</v>
      </c>
    </row>
    <row r="17" spans="1:65" ht="13.15" x14ac:dyDescent="0.4">
      <c r="A17" s="6">
        <v>16</v>
      </c>
      <c r="B17" s="8" t="str">
        <f>IF(Values!B16="","",Values!B16)</f>
        <v/>
      </c>
      <c r="E17" s="10" t="s">
        <v>83</v>
      </c>
      <c r="F17" s="15" t="e">
        <f>(F9-F12)/(3*F13)</f>
        <v>#DIV/0!</v>
      </c>
      <c r="I17" s="1">
        <v>16</v>
      </c>
      <c r="J17" s="1" t="str">
        <f t="shared" si="4"/>
        <v/>
      </c>
      <c r="K17" s="24" t="str">
        <f t="shared" si="5"/>
        <v/>
      </c>
      <c r="L17" s="24" t="e">
        <f t="shared" si="0"/>
        <v>#DIV/0!</v>
      </c>
      <c r="M17" s="24" t="e">
        <f t="shared" si="1"/>
        <v>#DIV/0!</v>
      </c>
      <c r="N17" s="24" t="e">
        <f t="shared" si="2"/>
        <v>#DIV/0!</v>
      </c>
      <c r="O17" s="24" t="e">
        <f t="shared" si="3"/>
        <v>#DIV/0!</v>
      </c>
      <c r="R17" s="17">
        <v>11</v>
      </c>
      <c r="S17" s="40" t="e">
        <f t="shared" si="37"/>
        <v>#NUM!</v>
      </c>
      <c r="T17" s="33" t="e">
        <f t="shared" si="32"/>
        <v>#NUM!</v>
      </c>
      <c r="U17" s="33" t="e">
        <f t="shared" si="33"/>
        <v>#NUM!</v>
      </c>
      <c r="V17" s="34" t="e">
        <f t="shared" si="29"/>
        <v>#NUM!</v>
      </c>
      <c r="W17" s="35">
        <f t="shared" si="34"/>
        <v>0</v>
      </c>
      <c r="X17" s="36" t="e">
        <f t="shared" si="30"/>
        <v>#DIV/0!</v>
      </c>
      <c r="Y17" s="35">
        <f t="shared" si="35"/>
        <v>0</v>
      </c>
      <c r="Z17" s="36" t="e">
        <f t="shared" si="31"/>
        <v>#DIV/0!</v>
      </c>
      <c r="AA17" s="37" t="e">
        <f t="shared" si="36"/>
        <v>#DIV/0!</v>
      </c>
      <c r="AD17" s="17">
        <v>14</v>
      </c>
      <c r="AE17" s="17">
        <f t="shared" si="7"/>
        <v>0</v>
      </c>
      <c r="AF17" s="75" t="e">
        <f t="shared" si="26"/>
        <v>#DIV/0!</v>
      </c>
      <c r="AG17" s="99" t="e">
        <f t="shared" si="8"/>
        <v>#DIV/0!</v>
      </c>
      <c r="AH17" s="99" t="e">
        <f t="shared" si="9"/>
        <v>#DIV/0!</v>
      </c>
      <c r="AI17" s="80" t="e">
        <f t="shared" si="6"/>
        <v>#DIV/0!</v>
      </c>
      <c r="AJ17" s="80" t="e">
        <f t="shared" si="10"/>
        <v>#DIV/0!</v>
      </c>
      <c r="AK17" s="80" t="e">
        <f t="shared" si="11"/>
        <v>#DIV/0!</v>
      </c>
      <c r="AL17" s="80" t="e">
        <f t="shared" si="12"/>
        <v>#DIV/0!</v>
      </c>
      <c r="AM17" s="100" t="e">
        <f t="shared" si="13"/>
        <v>#DIV/0!</v>
      </c>
      <c r="AN17" s="80" t="e">
        <f t="shared" si="14"/>
        <v>#DIV/0!</v>
      </c>
      <c r="AO17" s="80" t="e">
        <f t="shared" si="15"/>
        <v>#DIV/0!</v>
      </c>
      <c r="AP17" s="75"/>
      <c r="AQ17" s="75" t="e">
        <f t="shared" si="16"/>
        <v>#DIV/0!</v>
      </c>
      <c r="AR17" s="75" t="e">
        <f t="shared" si="17"/>
        <v>#NAME?</v>
      </c>
      <c r="AS17" s="16"/>
      <c r="AT17" s="16"/>
      <c r="AU17" s="16"/>
      <c r="AV17" s="9" t="s">
        <v>84</v>
      </c>
      <c r="AW17" s="76" t="e">
        <f>F12</f>
        <v>#DIV/0!</v>
      </c>
      <c r="AX17" s="9">
        <v>3</v>
      </c>
      <c r="AY17" s="13"/>
      <c r="AZ17" s="13"/>
      <c r="BA17" s="16"/>
      <c r="BB17" s="16"/>
      <c r="BC17" s="74">
        <v>14</v>
      </c>
      <c r="BD17" s="81" t="e">
        <f t="shared" si="20"/>
        <v>#N/A</v>
      </c>
      <c r="BE17" s="74" t="str">
        <f t="shared" si="28"/>
        <v/>
      </c>
      <c r="BF17" s="82" t="str">
        <f t="shared" si="21"/>
        <v/>
      </c>
      <c r="BG17" s="82" t="str">
        <f t="shared" si="22"/>
        <v/>
      </c>
      <c r="BH17" s="82" t="str">
        <f t="shared" si="23"/>
        <v/>
      </c>
      <c r="BI17" s="82" t="str">
        <f t="shared" si="24"/>
        <v/>
      </c>
      <c r="BJ17" s="82" t="e">
        <f t="shared" si="25"/>
        <v>#N/A</v>
      </c>
      <c r="BK17" s="16"/>
      <c r="BL17" s="75" t="s">
        <v>85</v>
      </c>
      <c r="BM17" s="82" t="e">
        <f>IF(BM11&lt;0.2,1-EXP(-13.436+101.14*BM11-223.73*BM11^2),0)</f>
        <v>#DIV/0!</v>
      </c>
    </row>
    <row r="18" spans="1:65" ht="13.15" x14ac:dyDescent="0.4">
      <c r="A18" s="6">
        <v>17</v>
      </c>
      <c r="B18" s="8" t="str">
        <f>IF(Values!B17="","",Values!B17)</f>
        <v/>
      </c>
      <c r="E18" s="10" t="s">
        <v>86</v>
      </c>
      <c r="F18" s="15" t="e">
        <f>(F9-F8)/(6*F13)</f>
        <v>#DIV/0!</v>
      </c>
      <c r="I18" s="1">
        <v>17</v>
      </c>
      <c r="J18" s="1" t="str">
        <f t="shared" si="4"/>
        <v/>
      </c>
      <c r="K18" s="24" t="str">
        <f t="shared" si="5"/>
        <v/>
      </c>
      <c r="L18" s="24" t="e">
        <f t="shared" si="0"/>
        <v>#DIV/0!</v>
      </c>
      <c r="M18" s="24" t="e">
        <f t="shared" si="1"/>
        <v>#DIV/0!</v>
      </c>
      <c r="N18" s="24" t="e">
        <f t="shared" si="2"/>
        <v>#DIV/0!</v>
      </c>
      <c r="O18" s="24" t="e">
        <f t="shared" si="3"/>
        <v>#DIV/0!</v>
      </c>
      <c r="R18" s="17">
        <v>12</v>
      </c>
      <c r="S18" s="40" t="e">
        <f t="shared" si="37"/>
        <v>#NUM!</v>
      </c>
      <c r="T18" s="33" t="e">
        <f t="shared" si="32"/>
        <v>#NUM!</v>
      </c>
      <c r="U18" s="33" t="e">
        <f t="shared" si="33"/>
        <v>#NUM!</v>
      </c>
      <c r="V18" s="34" t="e">
        <f t="shared" si="29"/>
        <v>#NUM!</v>
      </c>
      <c r="W18" s="35">
        <f t="shared" si="34"/>
        <v>0</v>
      </c>
      <c r="X18" s="36" t="e">
        <f t="shared" si="30"/>
        <v>#DIV/0!</v>
      </c>
      <c r="Y18" s="35">
        <f t="shared" si="35"/>
        <v>0</v>
      </c>
      <c r="Z18" s="36" t="e">
        <f t="shared" si="31"/>
        <v>#DIV/0!</v>
      </c>
      <c r="AA18" s="37" t="e">
        <f t="shared" si="36"/>
        <v>#DIV/0!</v>
      </c>
      <c r="AD18" s="17">
        <v>15</v>
      </c>
      <c r="AE18" s="17">
        <f t="shared" si="7"/>
        <v>0</v>
      </c>
      <c r="AF18" s="75" t="e">
        <f t="shared" si="26"/>
        <v>#DIV/0!</v>
      </c>
      <c r="AG18" s="99" t="e">
        <f t="shared" si="8"/>
        <v>#DIV/0!</v>
      </c>
      <c r="AH18" s="99" t="e">
        <f t="shared" si="9"/>
        <v>#DIV/0!</v>
      </c>
      <c r="AI18" s="80" t="e">
        <f t="shared" si="6"/>
        <v>#DIV/0!</v>
      </c>
      <c r="AJ18" s="80" t="e">
        <f t="shared" si="10"/>
        <v>#DIV/0!</v>
      </c>
      <c r="AK18" s="80" t="e">
        <f t="shared" si="11"/>
        <v>#DIV/0!</v>
      </c>
      <c r="AL18" s="80" t="e">
        <f t="shared" si="12"/>
        <v>#DIV/0!</v>
      </c>
      <c r="AM18" s="100" t="e">
        <f t="shared" si="13"/>
        <v>#DIV/0!</v>
      </c>
      <c r="AN18" s="80" t="e">
        <f t="shared" si="14"/>
        <v>#DIV/0!</v>
      </c>
      <c r="AO18" s="80" t="e">
        <f t="shared" si="15"/>
        <v>#DIV/0!</v>
      </c>
      <c r="AP18" s="75"/>
      <c r="AQ18" s="75" t="e">
        <f t="shared" si="16"/>
        <v>#DIV/0!</v>
      </c>
      <c r="AR18" s="75" t="e">
        <f t="shared" si="17"/>
        <v>#NAME?</v>
      </c>
      <c r="AS18" s="16"/>
      <c r="AT18" s="16"/>
      <c r="AU18" s="16"/>
      <c r="AV18" s="9" t="s">
        <v>35</v>
      </c>
      <c r="AW18" s="76" t="e">
        <f>F9</f>
        <v>#DIV/0!</v>
      </c>
      <c r="AX18" s="9">
        <v>3</v>
      </c>
      <c r="AY18" s="13"/>
      <c r="AZ18" s="13"/>
      <c r="BA18" s="16"/>
      <c r="BB18" s="16"/>
      <c r="BC18" s="74">
        <v>15</v>
      </c>
      <c r="BD18" s="81" t="e">
        <f t="shared" si="20"/>
        <v>#N/A</v>
      </c>
      <c r="BE18" s="74" t="str">
        <f t="shared" si="28"/>
        <v/>
      </c>
      <c r="BF18" s="82" t="str">
        <f t="shared" si="21"/>
        <v/>
      </c>
      <c r="BG18" s="82" t="str">
        <f t="shared" si="22"/>
        <v/>
      </c>
      <c r="BH18" s="82" t="str">
        <f t="shared" si="23"/>
        <v/>
      </c>
      <c r="BI18" s="82" t="str">
        <f t="shared" si="24"/>
        <v/>
      </c>
      <c r="BJ18" s="82" t="e">
        <f t="shared" si="25"/>
        <v>#N/A</v>
      </c>
      <c r="BK18" s="16"/>
      <c r="BL18" s="16"/>
      <c r="BM18" s="16"/>
    </row>
    <row r="19" spans="1:65" ht="13.15" x14ac:dyDescent="0.4">
      <c r="A19" s="6">
        <v>18</v>
      </c>
      <c r="B19" s="8" t="str">
        <f>IF(Values!B18="","",Values!B18)</f>
        <v/>
      </c>
      <c r="E19" s="10" t="s">
        <v>87</v>
      </c>
      <c r="F19" s="15" t="e">
        <f>MIN(F17,F16)</f>
        <v>#DIV/0!</v>
      </c>
      <c r="I19" s="1">
        <v>18</v>
      </c>
      <c r="J19" s="1" t="str">
        <f t="shared" si="4"/>
        <v/>
      </c>
      <c r="K19" s="24" t="str">
        <f t="shared" si="5"/>
        <v/>
      </c>
      <c r="L19" s="24" t="e">
        <f t="shared" si="0"/>
        <v>#DIV/0!</v>
      </c>
      <c r="M19" s="24" t="e">
        <f t="shared" si="1"/>
        <v>#DIV/0!</v>
      </c>
      <c r="N19" s="24" t="e">
        <f t="shared" si="2"/>
        <v>#DIV/0!</v>
      </c>
      <c r="O19" s="24" t="e">
        <f t="shared" si="3"/>
        <v>#DIV/0!</v>
      </c>
      <c r="R19" s="17">
        <v>13</v>
      </c>
      <c r="S19" s="40" t="e">
        <f t="shared" si="37"/>
        <v>#NUM!</v>
      </c>
      <c r="T19" s="33" t="e">
        <f t="shared" si="32"/>
        <v>#NUM!</v>
      </c>
      <c r="U19" s="33" t="e">
        <f t="shared" si="33"/>
        <v>#NUM!</v>
      </c>
      <c r="V19" s="34" t="e">
        <f t="shared" si="29"/>
        <v>#NUM!</v>
      </c>
      <c r="W19" s="35">
        <f t="shared" si="34"/>
        <v>0</v>
      </c>
      <c r="X19" s="36" t="e">
        <f t="shared" si="30"/>
        <v>#DIV/0!</v>
      </c>
      <c r="Y19" s="35">
        <f t="shared" si="35"/>
        <v>0</v>
      </c>
      <c r="Z19" s="36" t="e">
        <f t="shared" si="31"/>
        <v>#DIV/0!</v>
      </c>
      <c r="AA19" s="37" t="e">
        <f t="shared" si="36"/>
        <v>#DIV/0!</v>
      </c>
      <c r="AD19" s="17">
        <v>16</v>
      </c>
      <c r="AE19" s="17">
        <f t="shared" si="7"/>
        <v>0</v>
      </c>
      <c r="AF19" s="75" t="e">
        <f t="shared" si="26"/>
        <v>#DIV/0!</v>
      </c>
      <c r="AG19" s="99" t="e">
        <f t="shared" si="8"/>
        <v>#DIV/0!</v>
      </c>
      <c r="AH19" s="99" t="e">
        <f t="shared" si="9"/>
        <v>#DIV/0!</v>
      </c>
      <c r="AI19" s="80" t="e">
        <f t="shared" si="6"/>
        <v>#DIV/0!</v>
      </c>
      <c r="AJ19" s="80" t="e">
        <f t="shared" si="10"/>
        <v>#DIV/0!</v>
      </c>
      <c r="AK19" s="80" t="e">
        <f t="shared" si="11"/>
        <v>#DIV/0!</v>
      </c>
      <c r="AL19" s="80" t="e">
        <f t="shared" si="12"/>
        <v>#DIV/0!</v>
      </c>
      <c r="AM19" s="100" t="e">
        <f t="shared" si="13"/>
        <v>#DIV/0!</v>
      </c>
      <c r="AN19" s="80" t="e">
        <f t="shared" si="14"/>
        <v>#DIV/0!</v>
      </c>
      <c r="AO19" s="80" t="e">
        <f t="shared" si="15"/>
        <v>#DIV/0!</v>
      </c>
      <c r="AP19" s="75"/>
      <c r="AQ19" s="75" t="e">
        <f t="shared" si="16"/>
        <v>#DIV/0!</v>
      </c>
      <c r="AR19" s="75" t="e">
        <f t="shared" si="17"/>
        <v>#NAME?</v>
      </c>
      <c r="AS19" s="16"/>
      <c r="AT19" s="16"/>
      <c r="AU19" s="16"/>
      <c r="AV19" s="9" t="s">
        <v>36</v>
      </c>
      <c r="AW19" s="76" t="e">
        <f>F8</f>
        <v>#DIV/0!</v>
      </c>
      <c r="AX19" s="9">
        <v>3</v>
      </c>
      <c r="AY19" s="13"/>
      <c r="AZ19" s="13"/>
      <c r="BA19" s="16"/>
      <c r="BB19" s="16"/>
      <c r="BC19" s="74">
        <v>16</v>
      </c>
      <c r="BD19" s="81" t="e">
        <f t="shared" si="20"/>
        <v>#N/A</v>
      </c>
      <c r="BE19" s="74" t="str">
        <f t="shared" si="28"/>
        <v/>
      </c>
      <c r="BF19" s="82" t="str">
        <f t="shared" si="21"/>
        <v/>
      </c>
      <c r="BG19" s="82" t="str">
        <f t="shared" si="22"/>
        <v/>
      </c>
      <c r="BH19" s="82" t="str">
        <f t="shared" si="23"/>
        <v/>
      </c>
      <c r="BI19" s="82" t="str">
        <f t="shared" si="24"/>
        <v/>
      </c>
      <c r="BJ19" s="82" t="e">
        <f t="shared" si="25"/>
        <v>#N/A</v>
      </c>
      <c r="BK19" s="16"/>
      <c r="BL19" s="75" t="s">
        <v>88</v>
      </c>
      <c r="BM19" s="82" t="e">
        <f>MAX(BM14:BM17)</f>
        <v>#DIV/0!</v>
      </c>
    </row>
    <row r="20" spans="1:65" ht="13.15" x14ac:dyDescent="0.4">
      <c r="A20" s="6">
        <v>19</v>
      </c>
      <c r="B20" s="8" t="str">
        <f>IF(Values!B19="","",Values!B19)</f>
        <v/>
      </c>
      <c r="E20" s="16"/>
      <c r="F20" s="16"/>
      <c r="I20" s="1">
        <v>19</v>
      </c>
      <c r="J20" s="1" t="str">
        <f t="shared" si="4"/>
        <v/>
      </c>
      <c r="K20" s="24" t="str">
        <f t="shared" si="5"/>
        <v/>
      </c>
      <c r="L20" s="24" t="e">
        <f t="shared" si="0"/>
        <v>#DIV/0!</v>
      </c>
      <c r="M20" s="24" t="e">
        <f t="shared" si="1"/>
        <v>#DIV/0!</v>
      </c>
      <c r="N20" s="24" t="e">
        <f t="shared" si="2"/>
        <v>#DIV/0!</v>
      </c>
      <c r="O20" s="24" t="e">
        <f t="shared" si="3"/>
        <v>#DIV/0!</v>
      </c>
      <c r="R20" s="17">
        <v>14</v>
      </c>
      <c r="S20" s="40" t="e">
        <f t="shared" si="37"/>
        <v>#NUM!</v>
      </c>
      <c r="T20" s="33" t="e">
        <f t="shared" si="32"/>
        <v>#NUM!</v>
      </c>
      <c r="U20" s="33" t="e">
        <f t="shared" si="33"/>
        <v>#NUM!</v>
      </c>
      <c r="V20" s="34" t="e">
        <f t="shared" si="29"/>
        <v>#NUM!</v>
      </c>
      <c r="W20" s="35">
        <f t="shared" si="34"/>
        <v>0</v>
      </c>
      <c r="X20" s="36" t="e">
        <f t="shared" si="30"/>
        <v>#DIV/0!</v>
      </c>
      <c r="Y20" s="35">
        <f t="shared" si="35"/>
        <v>0</v>
      </c>
      <c r="Z20" s="36" t="e">
        <f t="shared" si="31"/>
        <v>#DIV/0!</v>
      </c>
      <c r="AA20" s="37" t="e">
        <f t="shared" si="36"/>
        <v>#DIV/0!</v>
      </c>
      <c r="AD20" s="17">
        <v>17</v>
      </c>
      <c r="AE20" s="17">
        <f t="shared" si="7"/>
        <v>0</v>
      </c>
      <c r="AF20" s="75" t="e">
        <f t="shared" si="26"/>
        <v>#DIV/0!</v>
      </c>
      <c r="AG20" s="99" t="e">
        <f t="shared" si="8"/>
        <v>#DIV/0!</v>
      </c>
      <c r="AH20" s="99" t="e">
        <f t="shared" si="9"/>
        <v>#DIV/0!</v>
      </c>
      <c r="AI20" s="80" t="e">
        <f t="shared" si="6"/>
        <v>#DIV/0!</v>
      </c>
      <c r="AJ20" s="80" t="e">
        <f t="shared" si="10"/>
        <v>#DIV/0!</v>
      </c>
      <c r="AK20" s="80" t="e">
        <f t="shared" si="11"/>
        <v>#DIV/0!</v>
      </c>
      <c r="AL20" s="80" t="e">
        <f t="shared" si="12"/>
        <v>#DIV/0!</v>
      </c>
      <c r="AM20" s="100" t="e">
        <f t="shared" si="13"/>
        <v>#DIV/0!</v>
      </c>
      <c r="AN20" s="80" t="e">
        <f t="shared" si="14"/>
        <v>#DIV/0!</v>
      </c>
      <c r="AO20" s="80" t="e">
        <f t="shared" si="15"/>
        <v>#DIV/0!</v>
      </c>
      <c r="AP20" s="75"/>
      <c r="AQ20" s="75" t="e">
        <f t="shared" si="16"/>
        <v>#DIV/0!</v>
      </c>
      <c r="AR20" s="75" t="e">
        <f t="shared" si="17"/>
        <v>#NAME?</v>
      </c>
      <c r="AS20" s="16"/>
      <c r="AT20" s="16"/>
      <c r="AU20" s="16"/>
      <c r="AV20" s="9" t="s">
        <v>89</v>
      </c>
      <c r="AW20" s="76" t="e">
        <f>F7</f>
        <v>#DIV/0!</v>
      </c>
      <c r="AX20" s="9">
        <v>3</v>
      </c>
      <c r="AY20" s="13"/>
      <c r="AZ20" s="13"/>
      <c r="BA20" s="16"/>
      <c r="BB20" s="16"/>
      <c r="BC20" s="74">
        <v>17</v>
      </c>
      <c r="BD20" s="81" t="e">
        <f t="shared" si="20"/>
        <v>#N/A</v>
      </c>
      <c r="BE20" s="74" t="str">
        <f t="shared" si="28"/>
        <v/>
      </c>
      <c r="BF20" s="82" t="str">
        <f t="shared" si="21"/>
        <v/>
      </c>
      <c r="BG20" s="82" t="str">
        <f t="shared" si="22"/>
        <v/>
      </c>
      <c r="BH20" s="82" t="str">
        <f t="shared" si="23"/>
        <v/>
      </c>
      <c r="BI20" s="82" t="str">
        <f t="shared" si="24"/>
        <v/>
      </c>
      <c r="BJ20" s="82" t="e">
        <f t="shared" si="25"/>
        <v>#N/A</v>
      </c>
      <c r="BK20" s="16"/>
      <c r="BL20" s="16"/>
      <c r="BM20" s="16"/>
    </row>
    <row r="21" spans="1:65" ht="13.15" x14ac:dyDescent="0.4">
      <c r="A21" s="6">
        <v>20</v>
      </c>
      <c r="B21" s="8" t="str">
        <f>IF(Values!B20="","",Values!B20)</f>
        <v/>
      </c>
      <c r="E21" s="10" t="s">
        <v>90</v>
      </c>
      <c r="F21" s="22" t="e">
        <f>MEDIAN(B2:B51)</f>
        <v>#NUM!</v>
      </c>
      <c r="I21" s="1">
        <v>20</v>
      </c>
      <c r="J21" s="1" t="str">
        <f t="shared" si="4"/>
        <v/>
      </c>
      <c r="K21" s="24" t="str">
        <f t="shared" si="5"/>
        <v/>
      </c>
      <c r="L21" s="24" t="e">
        <f t="shared" si="0"/>
        <v>#DIV/0!</v>
      </c>
      <c r="M21" s="24" t="e">
        <f t="shared" si="1"/>
        <v>#DIV/0!</v>
      </c>
      <c r="N21" s="24" t="e">
        <f t="shared" si="2"/>
        <v>#DIV/0!</v>
      </c>
      <c r="O21" s="24" t="e">
        <f t="shared" si="3"/>
        <v>#DIV/0!</v>
      </c>
      <c r="R21" s="17">
        <v>15</v>
      </c>
      <c r="S21" s="40" t="e">
        <f t="shared" si="37"/>
        <v>#NUM!</v>
      </c>
      <c r="T21" s="33" t="e">
        <f t="shared" si="32"/>
        <v>#NUM!</v>
      </c>
      <c r="U21" s="33" t="e">
        <f t="shared" si="33"/>
        <v>#NUM!</v>
      </c>
      <c r="V21" s="34" t="e">
        <f t="shared" si="29"/>
        <v>#NUM!</v>
      </c>
      <c r="W21" s="35">
        <f t="shared" si="34"/>
        <v>0</v>
      </c>
      <c r="X21" s="36" t="e">
        <f t="shared" si="30"/>
        <v>#DIV/0!</v>
      </c>
      <c r="Y21" s="35">
        <f t="shared" si="35"/>
        <v>0</v>
      </c>
      <c r="Z21" s="36" t="e">
        <f t="shared" si="31"/>
        <v>#DIV/0!</v>
      </c>
      <c r="AA21" s="37" t="e">
        <f t="shared" si="36"/>
        <v>#DIV/0!</v>
      </c>
      <c r="AD21" s="17">
        <v>18</v>
      </c>
      <c r="AE21" s="17">
        <f t="shared" si="7"/>
        <v>0</v>
      </c>
      <c r="AF21" s="75" t="e">
        <f t="shared" si="26"/>
        <v>#DIV/0!</v>
      </c>
      <c r="AG21" s="99" t="e">
        <f t="shared" si="8"/>
        <v>#DIV/0!</v>
      </c>
      <c r="AH21" s="99" t="e">
        <f t="shared" si="9"/>
        <v>#DIV/0!</v>
      </c>
      <c r="AI21" s="80" t="e">
        <f t="shared" si="6"/>
        <v>#DIV/0!</v>
      </c>
      <c r="AJ21" s="80" t="e">
        <f t="shared" si="10"/>
        <v>#DIV/0!</v>
      </c>
      <c r="AK21" s="80" t="e">
        <f t="shared" si="11"/>
        <v>#DIV/0!</v>
      </c>
      <c r="AL21" s="80" t="e">
        <f t="shared" si="12"/>
        <v>#DIV/0!</v>
      </c>
      <c r="AM21" s="100" t="e">
        <f t="shared" si="13"/>
        <v>#DIV/0!</v>
      </c>
      <c r="AN21" s="80" t="e">
        <f t="shared" si="14"/>
        <v>#DIV/0!</v>
      </c>
      <c r="AO21" s="80" t="e">
        <f t="shared" si="15"/>
        <v>#DIV/0!</v>
      </c>
      <c r="AP21" s="75"/>
      <c r="AQ21" s="75" t="e">
        <f t="shared" si="16"/>
        <v>#DIV/0!</v>
      </c>
      <c r="AR21" s="75" t="e">
        <f t="shared" si="17"/>
        <v>#NAME?</v>
      </c>
      <c r="AS21" s="16"/>
      <c r="AT21" s="16"/>
      <c r="AU21" s="16"/>
      <c r="AV21" s="85"/>
      <c r="AW21" s="85"/>
      <c r="AX21" s="85"/>
      <c r="AY21" s="13"/>
      <c r="AZ21" s="13"/>
      <c r="BA21" s="16"/>
      <c r="BB21" s="16"/>
      <c r="BC21" s="74">
        <v>18</v>
      </c>
      <c r="BD21" s="81" t="e">
        <f t="shared" si="20"/>
        <v>#N/A</v>
      </c>
      <c r="BE21" s="74" t="str">
        <f t="shared" si="28"/>
        <v/>
      </c>
      <c r="BF21" s="82" t="str">
        <f t="shared" si="21"/>
        <v/>
      </c>
      <c r="BG21" s="82" t="str">
        <f t="shared" si="22"/>
        <v/>
      </c>
      <c r="BH21" s="82" t="str">
        <f t="shared" si="23"/>
        <v/>
      </c>
      <c r="BI21" s="82" t="str">
        <f t="shared" si="24"/>
        <v/>
      </c>
      <c r="BJ21" s="82" t="e">
        <f t="shared" si="25"/>
        <v>#N/A</v>
      </c>
      <c r="BK21" s="16"/>
      <c r="BL21" s="16"/>
      <c r="BM21" s="16"/>
    </row>
    <row r="22" spans="1:65" ht="13.15" x14ac:dyDescent="0.4">
      <c r="A22" s="6">
        <v>21</v>
      </c>
      <c r="B22" s="8" t="str">
        <f>IF(Values!B21="","",Values!B21)</f>
        <v/>
      </c>
      <c r="E22" s="10" t="s">
        <v>91</v>
      </c>
      <c r="F22" s="15">
        <f>F24-F23</f>
        <v>0</v>
      </c>
      <c r="I22" s="1">
        <v>21</v>
      </c>
      <c r="J22" s="1" t="str">
        <f t="shared" si="4"/>
        <v/>
      </c>
      <c r="K22" s="24" t="str">
        <f t="shared" si="5"/>
        <v/>
      </c>
      <c r="L22" s="24" t="e">
        <f t="shared" si="0"/>
        <v>#DIV/0!</v>
      </c>
      <c r="M22" s="24" t="e">
        <f t="shared" si="1"/>
        <v>#DIV/0!</v>
      </c>
      <c r="N22" s="24" t="e">
        <f t="shared" si="2"/>
        <v>#DIV/0!</v>
      </c>
      <c r="O22" s="24" t="e">
        <f t="shared" si="3"/>
        <v>#DIV/0!</v>
      </c>
      <c r="R22" s="17">
        <v>16</v>
      </c>
      <c r="S22" s="40" t="e">
        <f t="shared" si="37"/>
        <v>#NUM!</v>
      </c>
      <c r="T22" s="33" t="e">
        <f t="shared" si="32"/>
        <v>#NUM!</v>
      </c>
      <c r="U22" s="33" t="e">
        <f t="shared" si="33"/>
        <v>#NUM!</v>
      </c>
      <c r="V22" s="34" t="e">
        <f t="shared" si="29"/>
        <v>#NUM!</v>
      </c>
      <c r="W22" s="35">
        <f t="shared" si="34"/>
        <v>0</v>
      </c>
      <c r="X22" s="36" t="e">
        <f t="shared" si="30"/>
        <v>#DIV/0!</v>
      </c>
      <c r="Y22" s="35">
        <f t="shared" si="35"/>
        <v>0</v>
      </c>
      <c r="Z22" s="36" t="e">
        <f t="shared" si="31"/>
        <v>#DIV/0!</v>
      </c>
      <c r="AA22" s="37" t="e">
        <f t="shared" si="36"/>
        <v>#DIV/0!</v>
      </c>
      <c r="AD22" s="17">
        <v>19</v>
      </c>
      <c r="AE22" s="17">
        <f t="shared" si="7"/>
        <v>0</v>
      </c>
      <c r="AF22" s="75" t="e">
        <f t="shared" si="26"/>
        <v>#DIV/0!</v>
      </c>
      <c r="AG22" s="99" t="e">
        <f t="shared" si="8"/>
        <v>#DIV/0!</v>
      </c>
      <c r="AH22" s="99" t="e">
        <f t="shared" si="9"/>
        <v>#DIV/0!</v>
      </c>
      <c r="AI22" s="80" t="e">
        <f t="shared" si="6"/>
        <v>#DIV/0!</v>
      </c>
      <c r="AJ22" s="80" t="e">
        <f t="shared" si="10"/>
        <v>#DIV/0!</v>
      </c>
      <c r="AK22" s="80" t="e">
        <f t="shared" si="11"/>
        <v>#DIV/0!</v>
      </c>
      <c r="AL22" s="80" t="e">
        <f t="shared" si="12"/>
        <v>#DIV/0!</v>
      </c>
      <c r="AM22" s="100" t="e">
        <f t="shared" si="13"/>
        <v>#DIV/0!</v>
      </c>
      <c r="AN22" s="80" t="e">
        <f t="shared" si="14"/>
        <v>#DIV/0!</v>
      </c>
      <c r="AO22" s="80" t="e">
        <f t="shared" si="15"/>
        <v>#DIV/0!</v>
      </c>
      <c r="AP22" s="75"/>
      <c r="AQ22" s="75" t="e">
        <f t="shared" si="16"/>
        <v>#DIV/0!</v>
      </c>
      <c r="AR22" s="75" t="e">
        <f t="shared" si="17"/>
        <v>#NAME?</v>
      </c>
      <c r="AS22" s="16"/>
      <c r="AT22" s="16"/>
      <c r="AU22" s="16"/>
      <c r="AV22" s="16"/>
      <c r="AW22" s="16"/>
      <c r="AX22" s="16"/>
      <c r="AY22" s="16"/>
      <c r="AZ22" s="13"/>
      <c r="BA22" s="16"/>
      <c r="BB22" s="16"/>
      <c r="BC22" s="74">
        <v>19</v>
      </c>
      <c r="BD22" s="81" t="e">
        <f t="shared" si="20"/>
        <v>#N/A</v>
      </c>
      <c r="BE22" s="74" t="str">
        <f t="shared" si="28"/>
        <v/>
      </c>
      <c r="BF22" s="82" t="str">
        <f t="shared" si="21"/>
        <v/>
      </c>
      <c r="BG22" s="82" t="str">
        <f t="shared" si="22"/>
        <v/>
      </c>
      <c r="BH22" s="82" t="str">
        <f t="shared" si="23"/>
        <v/>
      </c>
      <c r="BI22" s="82" t="str">
        <f t="shared" si="24"/>
        <v/>
      </c>
      <c r="BJ22" s="82" t="e">
        <f t="shared" si="25"/>
        <v>#N/A</v>
      </c>
      <c r="BK22" s="16"/>
      <c r="BL22" s="16"/>
      <c r="BM22" s="109"/>
    </row>
    <row r="23" spans="1:65" ht="13.15" x14ac:dyDescent="0.4">
      <c r="A23" s="6">
        <v>22</v>
      </c>
      <c r="B23" s="8" t="str">
        <f>IF(Values!B22="","",Values!B22)</f>
        <v/>
      </c>
      <c r="E23" s="10" t="s">
        <v>92</v>
      </c>
      <c r="F23" s="15">
        <f>MIN(B2:B51)</f>
        <v>0</v>
      </c>
      <c r="I23" s="1">
        <v>22</v>
      </c>
      <c r="J23" s="1" t="str">
        <f t="shared" si="4"/>
        <v/>
      </c>
      <c r="K23" s="24" t="str">
        <f t="shared" si="5"/>
        <v/>
      </c>
      <c r="L23" s="24" t="e">
        <f t="shared" si="0"/>
        <v>#DIV/0!</v>
      </c>
      <c r="M23" s="24" t="e">
        <f t="shared" si="1"/>
        <v>#DIV/0!</v>
      </c>
      <c r="N23" s="24" t="e">
        <f t="shared" si="2"/>
        <v>#DIV/0!</v>
      </c>
      <c r="O23" s="24" t="e">
        <f t="shared" si="3"/>
        <v>#DIV/0!</v>
      </c>
      <c r="R23" s="17">
        <v>17</v>
      </c>
      <c r="S23" s="40" t="e">
        <f t="shared" si="37"/>
        <v>#NUM!</v>
      </c>
      <c r="T23" s="33" t="e">
        <f t="shared" si="32"/>
        <v>#NUM!</v>
      </c>
      <c r="U23" s="33" t="e">
        <f t="shared" si="33"/>
        <v>#NUM!</v>
      </c>
      <c r="V23" s="34" t="e">
        <f t="shared" si="29"/>
        <v>#NUM!</v>
      </c>
      <c r="W23" s="35">
        <f t="shared" si="34"/>
        <v>0</v>
      </c>
      <c r="X23" s="36" t="e">
        <f t="shared" si="30"/>
        <v>#DIV/0!</v>
      </c>
      <c r="Y23" s="35">
        <f t="shared" si="35"/>
        <v>0</v>
      </c>
      <c r="Z23" s="36" t="e">
        <f t="shared" si="31"/>
        <v>#DIV/0!</v>
      </c>
      <c r="AA23" s="37" t="e">
        <f t="shared" si="36"/>
        <v>#DIV/0!</v>
      </c>
      <c r="AD23" s="17">
        <v>20</v>
      </c>
      <c r="AE23" s="17">
        <f t="shared" si="7"/>
        <v>0</v>
      </c>
      <c r="AF23" s="75" t="e">
        <f t="shared" si="26"/>
        <v>#DIV/0!</v>
      </c>
      <c r="AG23" s="99" t="e">
        <f t="shared" si="8"/>
        <v>#DIV/0!</v>
      </c>
      <c r="AH23" s="99" t="e">
        <f t="shared" si="9"/>
        <v>#DIV/0!</v>
      </c>
      <c r="AI23" s="80" t="e">
        <f t="shared" si="6"/>
        <v>#DIV/0!</v>
      </c>
      <c r="AJ23" s="80" t="e">
        <f t="shared" si="10"/>
        <v>#DIV/0!</v>
      </c>
      <c r="AK23" s="80" t="e">
        <f t="shared" si="11"/>
        <v>#DIV/0!</v>
      </c>
      <c r="AL23" s="80" t="e">
        <f t="shared" si="12"/>
        <v>#DIV/0!</v>
      </c>
      <c r="AM23" s="100" t="e">
        <f t="shared" si="13"/>
        <v>#DIV/0!</v>
      </c>
      <c r="AN23" s="80" t="e">
        <f t="shared" si="14"/>
        <v>#DIV/0!</v>
      </c>
      <c r="AO23" s="80" t="e">
        <f t="shared" si="15"/>
        <v>#DIV/0!</v>
      </c>
      <c r="AP23" s="75"/>
      <c r="AQ23" s="75" t="e">
        <f t="shared" si="16"/>
        <v>#DIV/0!</v>
      </c>
      <c r="AR23" s="75" t="e">
        <f t="shared" si="17"/>
        <v>#NAME?</v>
      </c>
      <c r="AS23" s="16"/>
      <c r="AT23" s="16"/>
      <c r="AU23" s="16"/>
      <c r="AV23" s="16"/>
      <c r="AW23" s="16"/>
      <c r="AX23" s="16"/>
      <c r="AY23" s="16"/>
      <c r="AZ23" s="13"/>
      <c r="BA23" s="16"/>
      <c r="BB23" s="16"/>
      <c r="BC23" s="74">
        <v>20</v>
      </c>
      <c r="BD23" s="81" t="e">
        <f t="shared" si="20"/>
        <v>#N/A</v>
      </c>
      <c r="BE23" s="74" t="str">
        <f t="shared" si="28"/>
        <v/>
      </c>
      <c r="BF23" s="82" t="str">
        <f t="shared" si="21"/>
        <v/>
      </c>
      <c r="BG23" s="82" t="str">
        <f t="shared" si="22"/>
        <v/>
      </c>
      <c r="BH23" s="82" t="str">
        <f t="shared" si="23"/>
        <v/>
      </c>
      <c r="BI23" s="82" t="str">
        <f t="shared" si="24"/>
        <v/>
      </c>
      <c r="BJ23" s="82" t="e">
        <f t="shared" si="25"/>
        <v>#N/A</v>
      </c>
      <c r="BK23" s="16"/>
      <c r="BL23" s="16"/>
      <c r="BM23" s="16"/>
    </row>
    <row r="24" spans="1:65" ht="13.15" x14ac:dyDescent="0.4">
      <c r="A24" s="6">
        <v>23</v>
      </c>
      <c r="B24" s="8" t="str">
        <f>IF(Values!B23="","",Values!B23)</f>
        <v/>
      </c>
      <c r="E24" s="10" t="s">
        <v>93</v>
      </c>
      <c r="F24" s="15">
        <f>MAX(B2:B51)</f>
        <v>0</v>
      </c>
      <c r="I24" s="1">
        <v>23</v>
      </c>
      <c r="J24" s="1" t="str">
        <f t="shared" si="4"/>
        <v/>
      </c>
      <c r="K24" s="24" t="str">
        <f t="shared" si="5"/>
        <v/>
      </c>
      <c r="L24" s="24" t="e">
        <f t="shared" si="0"/>
        <v>#DIV/0!</v>
      </c>
      <c r="M24" s="24" t="e">
        <f t="shared" si="1"/>
        <v>#DIV/0!</v>
      </c>
      <c r="N24" s="24" t="e">
        <f t="shared" si="2"/>
        <v>#DIV/0!</v>
      </c>
      <c r="O24" s="24" t="e">
        <f t="shared" si="3"/>
        <v>#DIV/0!</v>
      </c>
      <c r="R24" s="17">
        <v>18</v>
      </c>
      <c r="S24" s="40" t="e">
        <f t="shared" si="37"/>
        <v>#NUM!</v>
      </c>
      <c r="T24" s="33" t="e">
        <f t="shared" si="32"/>
        <v>#NUM!</v>
      </c>
      <c r="U24" s="33" t="e">
        <f t="shared" si="33"/>
        <v>#NUM!</v>
      </c>
      <c r="V24" s="34" t="e">
        <f t="shared" si="29"/>
        <v>#NUM!</v>
      </c>
      <c r="W24" s="35">
        <f t="shared" si="34"/>
        <v>0</v>
      </c>
      <c r="X24" s="36" t="e">
        <f t="shared" si="30"/>
        <v>#DIV/0!</v>
      </c>
      <c r="Y24" s="35">
        <f t="shared" si="35"/>
        <v>0</v>
      </c>
      <c r="Z24" s="36" t="e">
        <f t="shared" si="31"/>
        <v>#DIV/0!</v>
      </c>
      <c r="AA24" s="37" t="e">
        <f t="shared" si="36"/>
        <v>#DIV/0!</v>
      </c>
      <c r="AD24" s="17">
        <v>21</v>
      </c>
      <c r="AE24" s="17">
        <f t="shared" si="7"/>
        <v>0</v>
      </c>
      <c r="AF24" s="75" t="e">
        <f t="shared" si="26"/>
        <v>#DIV/0!</v>
      </c>
      <c r="AG24" s="99" t="e">
        <f t="shared" si="8"/>
        <v>#DIV/0!</v>
      </c>
      <c r="AH24" s="99" t="e">
        <f t="shared" si="9"/>
        <v>#DIV/0!</v>
      </c>
      <c r="AI24" s="80" t="e">
        <f t="shared" si="6"/>
        <v>#DIV/0!</v>
      </c>
      <c r="AJ24" s="80" t="e">
        <f t="shared" si="10"/>
        <v>#DIV/0!</v>
      </c>
      <c r="AK24" s="80" t="e">
        <f t="shared" si="11"/>
        <v>#DIV/0!</v>
      </c>
      <c r="AL24" s="80" t="e">
        <f t="shared" si="12"/>
        <v>#DIV/0!</v>
      </c>
      <c r="AM24" s="100" t="e">
        <f t="shared" si="13"/>
        <v>#DIV/0!</v>
      </c>
      <c r="AN24" s="80" t="e">
        <f t="shared" si="14"/>
        <v>#DIV/0!</v>
      </c>
      <c r="AO24" s="80" t="e">
        <f t="shared" si="15"/>
        <v>#DIV/0!</v>
      </c>
      <c r="AP24" s="75"/>
      <c r="AQ24" s="75" t="e">
        <f t="shared" si="16"/>
        <v>#DIV/0!</v>
      </c>
      <c r="AR24" s="75" t="e">
        <f t="shared" si="17"/>
        <v>#NAME?</v>
      </c>
      <c r="AS24" s="16"/>
      <c r="AT24" s="16"/>
      <c r="AU24" s="16"/>
      <c r="AV24" s="16"/>
      <c r="AW24" s="16"/>
      <c r="AX24" s="16"/>
      <c r="AY24" s="16"/>
      <c r="AZ24" s="13"/>
      <c r="BA24" s="16"/>
      <c r="BB24" s="16"/>
      <c r="BC24" s="74">
        <v>21</v>
      </c>
      <c r="BD24" s="81" t="e">
        <f t="shared" si="20"/>
        <v>#N/A</v>
      </c>
      <c r="BE24" s="74" t="str">
        <f t="shared" si="28"/>
        <v/>
      </c>
      <c r="BF24" s="82" t="str">
        <f t="shared" si="21"/>
        <v/>
      </c>
      <c r="BG24" s="82" t="str">
        <f t="shared" si="22"/>
        <v/>
      </c>
      <c r="BH24" s="82" t="str">
        <f t="shared" si="23"/>
        <v/>
      </c>
      <c r="BI24" s="82" t="str">
        <f t="shared" si="24"/>
        <v/>
      </c>
      <c r="BJ24" s="82" t="e">
        <f t="shared" si="25"/>
        <v>#N/A</v>
      </c>
      <c r="BK24" s="16"/>
      <c r="BL24" s="16"/>
      <c r="BM24" s="16"/>
    </row>
    <row r="25" spans="1:65" ht="13.15" x14ac:dyDescent="0.4">
      <c r="A25" s="6">
        <v>24</v>
      </c>
      <c r="B25" s="8" t="str">
        <f>IF(Values!B24="","",Values!B24)</f>
        <v/>
      </c>
      <c r="E25" s="16"/>
      <c r="F25" s="16"/>
      <c r="I25" s="1">
        <v>24</v>
      </c>
      <c r="J25" s="1" t="str">
        <f t="shared" si="4"/>
        <v/>
      </c>
      <c r="K25" s="24" t="str">
        <f t="shared" si="5"/>
        <v/>
      </c>
      <c r="L25" s="24" t="e">
        <f t="shared" si="0"/>
        <v>#DIV/0!</v>
      </c>
      <c r="M25" s="24" t="e">
        <f t="shared" si="1"/>
        <v>#DIV/0!</v>
      </c>
      <c r="N25" s="24" t="e">
        <f t="shared" si="2"/>
        <v>#DIV/0!</v>
      </c>
      <c r="O25" s="24" t="e">
        <f t="shared" si="3"/>
        <v>#DIV/0!</v>
      </c>
      <c r="R25" s="17">
        <v>19</v>
      </c>
      <c r="S25" s="40" t="e">
        <f t="shared" si="37"/>
        <v>#NUM!</v>
      </c>
      <c r="T25" s="33" t="e">
        <f t="shared" si="32"/>
        <v>#NUM!</v>
      </c>
      <c r="U25" s="33" t="e">
        <f t="shared" si="33"/>
        <v>#NUM!</v>
      </c>
      <c r="V25" s="34" t="e">
        <f t="shared" si="29"/>
        <v>#NUM!</v>
      </c>
      <c r="W25" s="35">
        <f t="shared" si="34"/>
        <v>0</v>
      </c>
      <c r="X25" s="36" t="e">
        <f t="shared" si="30"/>
        <v>#DIV/0!</v>
      </c>
      <c r="Y25" s="35">
        <f t="shared" si="35"/>
        <v>0</v>
      </c>
      <c r="Z25" s="36" t="e">
        <f t="shared" si="31"/>
        <v>#DIV/0!</v>
      </c>
      <c r="AA25" s="37" t="e">
        <f t="shared" si="36"/>
        <v>#DIV/0!</v>
      </c>
      <c r="AD25" s="17">
        <v>22</v>
      </c>
      <c r="AE25" s="17">
        <f t="shared" si="7"/>
        <v>0</v>
      </c>
      <c r="AF25" s="75" t="e">
        <f t="shared" si="26"/>
        <v>#DIV/0!</v>
      </c>
      <c r="AG25" s="99" t="e">
        <f t="shared" si="8"/>
        <v>#DIV/0!</v>
      </c>
      <c r="AH25" s="99" t="e">
        <f t="shared" si="9"/>
        <v>#DIV/0!</v>
      </c>
      <c r="AI25" s="80" t="e">
        <f t="shared" si="6"/>
        <v>#DIV/0!</v>
      </c>
      <c r="AJ25" s="80" t="e">
        <f t="shared" si="10"/>
        <v>#DIV/0!</v>
      </c>
      <c r="AK25" s="80" t="e">
        <f t="shared" si="11"/>
        <v>#DIV/0!</v>
      </c>
      <c r="AL25" s="80" t="e">
        <f t="shared" si="12"/>
        <v>#DIV/0!</v>
      </c>
      <c r="AM25" s="100" t="e">
        <f t="shared" si="13"/>
        <v>#DIV/0!</v>
      </c>
      <c r="AN25" s="80" t="e">
        <f t="shared" si="14"/>
        <v>#DIV/0!</v>
      </c>
      <c r="AO25" s="80" t="e">
        <f t="shared" si="15"/>
        <v>#DIV/0!</v>
      </c>
      <c r="AP25" s="75"/>
      <c r="AQ25" s="75" t="e">
        <f t="shared" si="16"/>
        <v>#DIV/0!</v>
      </c>
      <c r="AR25" s="75" t="e">
        <f t="shared" si="17"/>
        <v>#NAME?</v>
      </c>
      <c r="AS25" s="16"/>
      <c r="AT25" s="16"/>
      <c r="AU25" s="16"/>
      <c r="AV25" s="16"/>
      <c r="AW25" s="16"/>
      <c r="AX25" s="16"/>
      <c r="AY25" s="16"/>
      <c r="AZ25" s="16"/>
      <c r="BA25" s="16"/>
      <c r="BB25" s="16"/>
      <c r="BC25" s="74">
        <v>22</v>
      </c>
      <c r="BD25" s="81" t="e">
        <f t="shared" si="20"/>
        <v>#N/A</v>
      </c>
      <c r="BE25" s="74" t="str">
        <f t="shared" si="28"/>
        <v/>
      </c>
      <c r="BF25" s="82" t="str">
        <f t="shared" si="21"/>
        <v/>
      </c>
      <c r="BG25" s="82" t="str">
        <f t="shared" si="22"/>
        <v/>
      </c>
      <c r="BH25" s="82" t="str">
        <f t="shared" si="23"/>
        <v/>
      </c>
      <c r="BI25" s="82" t="str">
        <f t="shared" si="24"/>
        <v/>
      </c>
      <c r="BJ25" s="82" t="e">
        <f t="shared" si="25"/>
        <v>#N/A</v>
      </c>
      <c r="BK25" s="16"/>
      <c r="BL25" s="16"/>
      <c r="BM25" s="16"/>
    </row>
    <row r="26" spans="1:65" ht="13.15" x14ac:dyDescent="0.4">
      <c r="A26" s="6">
        <v>25</v>
      </c>
      <c r="B26" s="8" t="str">
        <f>IF(Values!B25="","",Values!B25)</f>
        <v/>
      </c>
      <c r="E26" s="17"/>
      <c r="F26" s="10" t="s">
        <v>94</v>
      </c>
      <c r="I26" s="1">
        <v>25</v>
      </c>
      <c r="J26" s="1" t="str">
        <f t="shared" si="4"/>
        <v/>
      </c>
      <c r="K26" s="24" t="str">
        <f t="shared" si="5"/>
        <v/>
      </c>
      <c r="L26" s="24" t="e">
        <f t="shared" si="0"/>
        <v>#DIV/0!</v>
      </c>
      <c r="M26" s="24" t="e">
        <f t="shared" si="1"/>
        <v>#DIV/0!</v>
      </c>
      <c r="N26" s="24" t="e">
        <f t="shared" si="2"/>
        <v>#DIV/0!</v>
      </c>
      <c r="O26" s="24" t="e">
        <f t="shared" si="3"/>
        <v>#DIV/0!</v>
      </c>
      <c r="R26" s="17">
        <v>20</v>
      </c>
      <c r="S26" s="40" t="e">
        <f t="shared" si="37"/>
        <v>#NUM!</v>
      </c>
      <c r="T26" s="33" t="e">
        <f t="shared" si="32"/>
        <v>#NUM!</v>
      </c>
      <c r="U26" s="33" t="e">
        <f t="shared" si="33"/>
        <v>#NUM!</v>
      </c>
      <c r="V26" s="34" t="e">
        <f t="shared" si="29"/>
        <v>#NUM!</v>
      </c>
      <c r="W26" s="35">
        <f t="shared" si="34"/>
        <v>0</v>
      </c>
      <c r="X26" s="36" t="e">
        <f t="shared" si="30"/>
        <v>#DIV/0!</v>
      </c>
      <c r="Y26" s="35">
        <f t="shared" si="35"/>
        <v>0</v>
      </c>
      <c r="Z26" s="36" t="e">
        <f t="shared" si="31"/>
        <v>#DIV/0!</v>
      </c>
      <c r="AA26" s="37" t="e">
        <f t="shared" si="36"/>
        <v>#DIV/0!</v>
      </c>
      <c r="AD26" s="17">
        <v>23</v>
      </c>
      <c r="AE26" s="17">
        <f t="shared" si="7"/>
        <v>0</v>
      </c>
      <c r="AF26" s="75" t="e">
        <f t="shared" si="26"/>
        <v>#DIV/0!</v>
      </c>
      <c r="AG26" s="99" t="e">
        <f t="shared" si="8"/>
        <v>#DIV/0!</v>
      </c>
      <c r="AH26" s="99" t="e">
        <f t="shared" si="9"/>
        <v>#DIV/0!</v>
      </c>
      <c r="AI26" s="80" t="e">
        <f t="shared" si="6"/>
        <v>#DIV/0!</v>
      </c>
      <c r="AJ26" s="80" t="e">
        <f t="shared" si="10"/>
        <v>#DIV/0!</v>
      </c>
      <c r="AK26" s="80" t="e">
        <f t="shared" si="11"/>
        <v>#DIV/0!</v>
      </c>
      <c r="AL26" s="80" t="e">
        <f t="shared" si="12"/>
        <v>#DIV/0!</v>
      </c>
      <c r="AM26" s="100" t="e">
        <f t="shared" si="13"/>
        <v>#DIV/0!</v>
      </c>
      <c r="AN26" s="80" t="e">
        <f t="shared" si="14"/>
        <v>#DIV/0!</v>
      </c>
      <c r="AO26" s="80" t="e">
        <f t="shared" si="15"/>
        <v>#DIV/0!</v>
      </c>
      <c r="AP26" s="75"/>
      <c r="AQ26" s="75" t="e">
        <f t="shared" si="16"/>
        <v>#DIV/0!</v>
      </c>
      <c r="AR26" s="75" t="e">
        <f t="shared" si="17"/>
        <v>#NAME?</v>
      </c>
      <c r="AS26" s="16"/>
      <c r="AT26" s="16"/>
      <c r="AU26" s="16"/>
      <c r="AV26" s="16"/>
      <c r="AW26" s="16"/>
      <c r="AX26" s="16"/>
      <c r="AY26" s="16"/>
      <c r="AZ26" s="16"/>
      <c r="BA26" s="16"/>
      <c r="BB26" s="16"/>
      <c r="BC26" s="74">
        <v>23</v>
      </c>
      <c r="BD26" s="81" t="e">
        <f t="shared" si="20"/>
        <v>#N/A</v>
      </c>
      <c r="BE26" s="74" t="str">
        <f t="shared" si="28"/>
        <v/>
      </c>
      <c r="BF26" s="82" t="str">
        <f t="shared" si="21"/>
        <v/>
      </c>
      <c r="BG26" s="82" t="str">
        <f t="shared" si="22"/>
        <v/>
      </c>
      <c r="BH26" s="82" t="str">
        <f t="shared" si="23"/>
        <v/>
      </c>
      <c r="BI26" s="82" t="str">
        <f t="shared" si="24"/>
        <v/>
      </c>
      <c r="BJ26" s="82" t="e">
        <f t="shared" si="25"/>
        <v>#N/A</v>
      </c>
      <c r="BK26" s="16"/>
      <c r="BL26" s="16"/>
      <c r="BM26" s="16"/>
    </row>
    <row r="27" spans="1:65" ht="15.4" x14ac:dyDescent="0.4">
      <c r="A27" s="6">
        <v>26</v>
      </c>
      <c r="B27" s="8" t="str">
        <f>IF(Values!B26="","",Values!B26)</f>
        <v/>
      </c>
      <c r="E27" s="10" t="s">
        <v>95</v>
      </c>
      <c r="F27" s="18" t="e">
        <f>NORMDIST(F8,F12,F13,1)*1000000</f>
        <v>#DIV/0!</v>
      </c>
      <c r="I27" s="1">
        <v>26</v>
      </c>
      <c r="J27" s="1" t="str">
        <f t="shared" si="4"/>
        <v/>
      </c>
      <c r="K27" s="24" t="str">
        <f t="shared" si="5"/>
        <v/>
      </c>
      <c r="L27" s="24" t="e">
        <f t="shared" si="0"/>
        <v>#DIV/0!</v>
      </c>
      <c r="M27" s="24" t="e">
        <f t="shared" si="1"/>
        <v>#DIV/0!</v>
      </c>
      <c r="N27" s="24" t="e">
        <f t="shared" si="2"/>
        <v>#DIV/0!</v>
      </c>
      <c r="O27" s="24" t="e">
        <f t="shared" si="3"/>
        <v>#DIV/0!</v>
      </c>
      <c r="R27" s="38"/>
      <c r="S27" s="38"/>
      <c r="T27" s="38"/>
      <c r="U27" s="38"/>
      <c r="V27" s="38"/>
      <c r="W27" s="38"/>
      <c r="X27" s="38"/>
      <c r="Y27" s="38"/>
      <c r="Z27" s="38"/>
      <c r="AA27" s="38"/>
      <c r="AD27" s="17">
        <v>24</v>
      </c>
      <c r="AE27" s="17">
        <f t="shared" si="7"/>
        <v>0</v>
      </c>
      <c r="AF27" s="75" t="e">
        <f t="shared" si="26"/>
        <v>#DIV/0!</v>
      </c>
      <c r="AG27" s="99" t="e">
        <f t="shared" si="8"/>
        <v>#DIV/0!</v>
      </c>
      <c r="AH27" s="99" t="e">
        <f t="shared" si="9"/>
        <v>#DIV/0!</v>
      </c>
      <c r="AI27" s="80" t="e">
        <f t="shared" si="6"/>
        <v>#DIV/0!</v>
      </c>
      <c r="AJ27" s="80" t="e">
        <f t="shared" si="10"/>
        <v>#DIV/0!</v>
      </c>
      <c r="AK27" s="80" t="e">
        <f t="shared" si="11"/>
        <v>#DIV/0!</v>
      </c>
      <c r="AL27" s="80" t="e">
        <f t="shared" si="12"/>
        <v>#DIV/0!</v>
      </c>
      <c r="AM27" s="100" t="e">
        <f t="shared" si="13"/>
        <v>#DIV/0!</v>
      </c>
      <c r="AN27" s="80" t="e">
        <f t="shared" si="14"/>
        <v>#DIV/0!</v>
      </c>
      <c r="AO27" s="80" t="e">
        <f t="shared" si="15"/>
        <v>#DIV/0!</v>
      </c>
      <c r="AP27" s="75"/>
      <c r="AQ27" s="75" t="e">
        <f t="shared" si="16"/>
        <v>#DIV/0!</v>
      </c>
      <c r="AR27" s="75" t="e">
        <f t="shared" si="17"/>
        <v>#NAME?</v>
      </c>
      <c r="AS27" s="16"/>
      <c r="AT27" s="16"/>
      <c r="AU27" s="16"/>
      <c r="AV27" s="16"/>
      <c r="AW27" s="16"/>
      <c r="AX27" s="16"/>
      <c r="AY27" s="16"/>
      <c r="AZ27" s="16"/>
      <c r="BA27" s="16"/>
      <c r="BB27" s="16"/>
      <c r="BC27" s="74">
        <v>24</v>
      </c>
      <c r="BD27" s="81" t="e">
        <f t="shared" si="20"/>
        <v>#N/A</v>
      </c>
      <c r="BE27" s="74" t="str">
        <f t="shared" si="28"/>
        <v/>
      </c>
      <c r="BF27" s="82" t="str">
        <f t="shared" si="21"/>
        <v/>
      </c>
      <c r="BG27" s="82" t="str">
        <f t="shared" si="22"/>
        <v/>
      </c>
      <c r="BH27" s="82" t="str">
        <f t="shared" si="23"/>
        <v/>
      </c>
      <c r="BI27" s="82" t="str">
        <f t="shared" si="24"/>
        <v/>
      </c>
      <c r="BJ27" s="82" t="e">
        <f t="shared" si="25"/>
        <v>#N/A</v>
      </c>
      <c r="BK27" s="16"/>
      <c r="BL27" s="16"/>
      <c r="BM27" s="16"/>
    </row>
    <row r="28" spans="1:65" ht="15.4" x14ac:dyDescent="0.4">
      <c r="A28" s="6">
        <v>27</v>
      </c>
      <c r="B28" s="8" t="str">
        <f>IF(Values!B27="","",Values!B27)</f>
        <v/>
      </c>
      <c r="E28" s="10" t="s">
        <v>96</v>
      </c>
      <c r="F28" s="18" t="e">
        <f>(1-NORMDIST(F9,F12,F13,1))*1000000</f>
        <v>#DIV/0!</v>
      </c>
      <c r="I28" s="1">
        <v>27</v>
      </c>
      <c r="J28" s="1" t="str">
        <f t="shared" si="4"/>
        <v/>
      </c>
      <c r="K28" s="24" t="str">
        <f t="shared" si="5"/>
        <v/>
      </c>
      <c r="L28" s="24" t="e">
        <f t="shared" si="0"/>
        <v>#DIV/0!</v>
      </c>
      <c r="M28" s="24" t="e">
        <f t="shared" si="1"/>
        <v>#DIV/0!</v>
      </c>
      <c r="N28" s="24" t="e">
        <f t="shared" si="2"/>
        <v>#DIV/0!</v>
      </c>
      <c r="O28" s="24" t="e">
        <f t="shared" si="3"/>
        <v>#DIV/0!</v>
      </c>
      <c r="R28" s="38"/>
      <c r="S28" s="38"/>
      <c r="T28" s="38"/>
      <c r="U28" s="38"/>
      <c r="V28" s="38"/>
      <c r="W28" s="38"/>
      <c r="X28" s="38"/>
      <c r="Y28" s="38"/>
      <c r="Z28" s="38"/>
      <c r="AA28" s="38"/>
      <c r="AD28" s="17">
        <v>25</v>
      </c>
      <c r="AE28" s="17">
        <f t="shared" si="7"/>
        <v>0</v>
      </c>
      <c r="AF28" s="75" t="e">
        <f t="shared" si="26"/>
        <v>#DIV/0!</v>
      </c>
      <c r="AG28" s="99" t="e">
        <f t="shared" si="8"/>
        <v>#DIV/0!</v>
      </c>
      <c r="AH28" s="99" t="e">
        <f t="shared" si="9"/>
        <v>#DIV/0!</v>
      </c>
      <c r="AI28" s="80" t="e">
        <f t="shared" si="6"/>
        <v>#DIV/0!</v>
      </c>
      <c r="AJ28" s="80" t="e">
        <f t="shared" si="10"/>
        <v>#DIV/0!</v>
      </c>
      <c r="AK28" s="80" t="e">
        <f t="shared" si="11"/>
        <v>#DIV/0!</v>
      </c>
      <c r="AL28" s="80" t="e">
        <f t="shared" si="12"/>
        <v>#DIV/0!</v>
      </c>
      <c r="AM28" s="100" t="e">
        <f t="shared" si="13"/>
        <v>#DIV/0!</v>
      </c>
      <c r="AN28" s="80" t="e">
        <f t="shared" si="14"/>
        <v>#DIV/0!</v>
      </c>
      <c r="AO28" s="80" t="e">
        <f t="shared" si="15"/>
        <v>#DIV/0!</v>
      </c>
      <c r="AP28" s="75"/>
      <c r="AQ28" s="75" t="e">
        <f t="shared" si="16"/>
        <v>#DIV/0!</v>
      </c>
      <c r="AR28" s="75" t="e">
        <f t="shared" si="17"/>
        <v>#NAME?</v>
      </c>
      <c r="AS28" s="16"/>
      <c r="AT28" s="16"/>
      <c r="AU28" s="16"/>
      <c r="AV28" s="16"/>
      <c r="AW28" s="16"/>
      <c r="AX28" s="16"/>
      <c r="AY28" s="16"/>
      <c r="AZ28" s="16"/>
      <c r="BA28" s="16"/>
      <c r="BB28" s="16"/>
      <c r="BC28" s="74">
        <v>25</v>
      </c>
      <c r="BD28" s="81" t="e">
        <f t="shared" si="20"/>
        <v>#N/A</v>
      </c>
      <c r="BE28" s="74" t="str">
        <f t="shared" si="28"/>
        <v/>
      </c>
      <c r="BF28" s="82" t="str">
        <f t="shared" si="21"/>
        <v/>
      </c>
      <c r="BG28" s="82" t="str">
        <f t="shared" si="22"/>
        <v/>
      </c>
      <c r="BH28" s="82" t="str">
        <f t="shared" si="23"/>
        <v/>
      </c>
      <c r="BI28" s="82" t="str">
        <f t="shared" si="24"/>
        <v/>
      </c>
      <c r="BJ28" s="82" t="e">
        <f t="shared" si="25"/>
        <v>#N/A</v>
      </c>
      <c r="BK28" s="16"/>
      <c r="BL28" s="16"/>
      <c r="BM28" s="16"/>
    </row>
    <row r="29" spans="1:65" ht="13.15" x14ac:dyDescent="0.4">
      <c r="A29" s="6">
        <v>28</v>
      </c>
      <c r="B29" s="8" t="str">
        <f>IF(Values!B28="","",Values!B28)</f>
        <v/>
      </c>
      <c r="E29" s="10" t="s">
        <v>97</v>
      </c>
      <c r="F29" s="18" t="e">
        <f>F27+F28</f>
        <v>#DIV/0!</v>
      </c>
      <c r="I29" s="1">
        <v>28</v>
      </c>
      <c r="J29" s="1" t="str">
        <f t="shared" si="4"/>
        <v/>
      </c>
      <c r="K29" s="24" t="str">
        <f t="shared" si="5"/>
        <v/>
      </c>
      <c r="L29" s="24" t="e">
        <f t="shared" si="0"/>
        <v>#DIV/0!</v>
      </c>
      <c r="M29" s="24" t="e">
        <f t="shared" si="1"/>
        <v>#DIV/0!</v>
      </c>
      <c r="N29" s="24" t="e">
        <f t="shared" si="2"/>
        <v>#DIV/0!</v>
      </c>
      <c r="O29" s="24" t="e">
        <f t="shared" si="3"/>
        <v>#DIV/0!</v>
      </c>
      <c r="R29" s="458" t="s">
        <v>98</v>
      </c>
      <c r="S29" s="459"/>
      <c r="T29" s="459"/>
      <c r="U29" s="459"/>
      <c r="V29" s="459"/>
      <c r="W29" s="459"/>
      <c r="X29" s="459"/>
      <c r="Y29" s="459"/>
      <c r="Z29" s="459"/>
      <c r="AA29" s="460"/>
      <c r="AD29" s="17">
        <v>26</v>
      </c>
      <c r="AE29" s="17">
        <f t="shared" si="7"/>
        <v>0</v>
      </c>
      <c r="AF29" s="75" t="e">
        <f t="shared" si="26"/>
        <v>#DIV/0!</v>
      </c>
      <c r="AG29" s="99" t="e">
        <f t="shared" si="8"/>
        <v>#DIV/0!</v>
      </c>
      <c r="AH29" s="99" t="e">
        <f t="shared" si="9"/>
        <v>#DIV/0!</v>
      </c>
      <c r="AI29" s="80" t="e">
        <f t="shared" si="6"/>
        <v>#DIV/0!</v>
      </c>
      <c r="AJ29" s="80" t="e">
        <f t="shared" si="10"/>
        <v>#DIV/0!</v>
      </c>
      <c r="AK29" s="80" t="e">
        <f t="shared" si="11"/>
        <v>#DIV/0!</v>
      </c>
      <c r="AL29" s="80" t="e">
        <f t="shared" si="12"/>
        <v>#DIV/0!</v>
      </c>
      <c r="AM29" s="100" t="e">
        <f t="shared" si="13"/>
        <v>#DIV/0!</v>
      </c>
      <c r="AN29" s="80" t="e">
        <f t="shared" si="14"/>
        <v>#DIV/0!</v>
      </c>
      <c r="AO29" s="80" t="e">
        <f t="shared" si="15"/>
        <v>#DIV/0!</v>
      </c>
      <c r="AP29" s="75"/>
      <c r="AQ29" s="75" t="e">
        <f t="shared" si="16"/>
        <v>#DIV/0!</v>
      </c>
      <c r="AR29" s="75" t="e">
        <f t="shared" si="17"/>
        <v>#NAME?</v>
      </c>
      <c r="AS29" s="16"/>
      <c r="AT29" s="16"/>
      <c r="AU29" s="16"/>
      <c r="AV29" s="16"/>
      <c r="AW29" s="16"/>
      <c r="AX29" s="16"/>
      <c r="AY29" s="16"/>
      <c r="AZ29" s="16"/>
      <c r="BA29" s="16"/>
      <c r="BB29" s="16"/>
      <c r="BC29" s="74">
        <v>26</v>
      </c>
      <c r="BD29" s="81" t="e">
        <f t="shared" si="20"/>
        <v>#N/A</v>
      </c>
      <c r="BE29" s="74" t="str">
        <f t="shared" si="28"/>
        <v/>
      </c>
      <c r="BF29" s="82" t="str">
        <f t="shared" si="21"/>
        <v/>
      </c>
      <c r="BG29" s="82" t="str">
        <f t="shared" si="22"/>
        <v/>
      </c>
      <c r="BH29" s="82" t="str">
        <f t="shared" si="23"/>
        <v/>
      </c>
      <c r="BI29" s="82" t="str">
        <f t="shared" si="24"/>
        <v/>
      </c>
      <c r="BJ29" s="82" t="e">
        <f t="shared" si="25"/>
        <v>#N/A</v>
      </c>
      <c r="BK29" s="16"/>
      <c r="BL29" s="16"/>
      <c r="BM29" s="16"/>
    </row>
    <row r="30" spans="1:65" ht="13.15" x14ac:dyDescent="0.4">
      <c r="A30" s="6">
        <v>29</v>
      </c>
      <c r="B30" s="8" t="str">
        <f>IF(Values!B29="","",Values!B29)</f>
        <v/>
      </c>
      <c r="E30" s="16"/>
      <c r="F30" s="16"/>
      <c r="I30" s="1">
        <v>29</v>
      </c>
      <c r="J30" s="1" t="str">
        <f t="shared" si="4"/>
        <v/>
      </c>
      <c r="K30" s="24" t="str">
        <f t="shared" si="5"/>
        <v/>
      </c>
      <c r="L30" s="24" t="e">
        <f t="shared" si="0"/>
        <v>#DIV/0!</v>
      </c>
      <c r="M30" s="24" t="e">
        <f t="shared" si="1"/>
        <v>#DIV/0!</v>
      </c>
      <c r="N30" s="24" t="e">
        <f t="shared" si="2"/>
        <v>#DIV/0!</v>
      </c>
      <c r="O30" s="24" t="e">
        <f t="shared" si="3"/>
        <v>#DIV/0!</v>
      </c>
      <c r="R30" s="29"/>
      <c r="S30" s="30">
        <v>1.1000000000000001</v>
      </c>
      <c r="T30" s="39" t="e">
        <f>T31-(S30*$F$13)</f>
        <v>#DIV/0!</v>
      </c>
      <c r="U30" s="40" t="e">
        <f>NORMDIST(T30,$F$12,$F$13,0)</f>
        <v>#DIV/0!</v>
      </c>
      <c r="V30" s="29"/>
      <c r="W30" s="41" t="str">
        <f>Wörterbuch!B175</f>
        <v>OGW</v>
      </c>
      <c r="X30" s="43" t="e">
        <f>F9</f>
        <v>#DIV/0!</v>
      </c>
      <c r="Y30" s="42" t="e">
        <f t="shared" ref="Y30:Y35" si="38">MAX($AA$7:$AA$26)*1.05</f>
        <v>#DIV/0!</v>
      </c>
      <c r="Z30" s="29"/>
      <c r="AA30" s="26"/>
      <c r="AD30" s="17">
        <v>27</v>
      </c>
      <c r="AE30" s="17">
        <f t="shared" si="7"/>
        <v>0</v>
      </c>
      <c r="AF30" s="75" t="e">
        <f t="shared" si="26"/>
        <v>#DIV/0!</v>
      </c>
      <c r="AG30" s="99" t="e">
        <f t="shared" si="8"/>
        <v>#DIV/0!</v>
      </c>
      <c r="AH30" s="99" t="e">
        <f t="shared" si="9"/>
        <v>#DIV/0!</v>
      </c>
      <c r="AI30" s="80" t="e">
        <f t="shared" si="6"/>
        <v>#DIV/0!</v>
      </c>
      <c r="AJ30" s="80" t="e">
        <f t="shared" si="10"/>
        <v>#DIV/0!</v>
      </c>
      <c r="AK30" s="80" t="e">
        <f t="shared" si="11"/>
        <v>#DIV/0!</v>
      </c>
      <c r="AL30" s="80" t="e">
        <f t="shared" si="12"/>
        <v>#DIV/0!</v>
      </c>
      <c r="AM30" s="100" t="e">
        <f t="shared" si="13"/>
        <v>#DIV/0!</v>
      </c>
      <c r="AN30" s="80" t="e">
        <f t="shared" si="14"/>
        <v>#DIV/0!</v>
      </c>
      <c r="AO30" s="80" t="e">
        <f t="shared" si="15"/>
        <v>#DIV/0!</v>
      </c>
      <c r="AP30" s="75"/>
      <c r="AQ30" s="75" t="e">
        <f t="shared" si="16"/>
        <v>#DIV/0!</v>
      </c>
      <c r="AR30" s="75" t="e">
        <f t="shared" si="17"/>
        <v>#NAME?</v>
      </c>
      <c r="AS30" s="16"/>
      <c r="AT30" s="16"/>
      <c r="AU30" s="16"/>
      <c r="AV30" s="16"/>
      <c r="AW30" s="16"/>
      <c r="AX30" s="16"/>
      <c r="AY30" s="16"/>
      <c r="AZ30" s="16"/>
      <c r="BA30" s="16"/>
      <c r="BB30" s="16"/>
      <c r="BC30" s="74">
        <v>27</v>
      </c>
      <c r="BD30" s="81" t="e">
        <f t="shared" si="20"/>
        <v>#N/A</v>
      </c>
      <c r="BE30" s="74" t="str">
        <f t="shared" si="28"/>
        <v/>
      </c>
      <c r="BF30" s="82" t="str">
        <f t="shared" si="21"/>
        <v/>
      </c>
      <c r="BG30" s="82" t="str">
        <f t="shared" si="22"/>
        <v/>
      </c>
      <c r="BH30" s="82" t="str">
        <f t="shared" si="23"/>
        <v/>
      </c>
      <c r="BI30" s="82" t="str">
        <f t="shared" si="24"/>
        <v/>
      </c>
      <c r="BJ30" s="82" t="e">
        <f t="shared" si="25"/>
        <v>#N/A</v>
      </c>
      <c r="BK30" s="16"/>
      <c r="BL30" s="16"/>
      <c r="BM30" s="16"/>
    </row>
    <row r="31" spans="1:65" ht="13.15" x14ac:dyDescent="0.4">
      <c r="A31" s="6">
        <v>30</v>
      </c>
      <c r="B31" s="8" t="str">
        <f>IF(Values!B30="","",Values!B30)</f>
        <v/>
      </c>
      <c r="E31" s="9"/>
      <c r="F31" s="10" t="s">
        <v>99</v>
      </c>
      <c r="I31" s="1">
        <v>30</v>
      </c>
      <c r="J31" s="1" t="str">
        <f t="shared" si="4"/>
        <v/>
      </c>
      <c r="K31" s="24" t="str">
        <f t="shared" si="5"/>
        <v/>
      </c>
      <c r="L31" s="24" t="e">
        <f t="shared" si="0"/>
        <v>#DIV/0!</v>
      </c>
      <c r="M31" s="24" t="e">
        <f t="shared" si="1"/>
        <v>#DIV/0!</v>
      </c>
      <c r="N31" s="24" t="e">
        <f t="shared" si="2"/>
        <v>#DIV/0!</v>
      </c>
      <c r="O31" s="24" t="e">
        <f t="shared" si="3"/>
        <v>#DIV/0!</v>
      </c>
      <c r="R31" s="29"/>
      <c r="S31" s="30">
        <v>1</v>
      </c>
      <c r="T31" s="39" t="e">
        <f t="shared" ref="T31:T40" si="39">T32-(S31*$F$13)</f>
        <v>#DIV/0!</v>
      </c>
      <c r="U31" s="40" t="e">
        <f t="shared" ref="U31:U52" si="40">NORMDIST(T31,$F$12,$F$13,0)</f>
        <v>#DIV/0!</v>
      </c>
      <c r="V31" s="29"/>
      <c r="W31" s="30" t="str">
        <f>Wörterbuch!B176</f>
        <v>UGW</v>
      </c>
      <c r="X31" s="44" t="e">
        <f>F8</f>
        <v>#DIV/0!</v>
      </c>
      <c r="Y31" s="42" t="e">
        <f t="shared" si="38"/>
        <v>#DIV/0!</v>
      </c>
      <c r="Z31" s="29"/>
      <c r="AA31" s="26"/>
      <c r="AD31" s="17">
        <v>28</v>
      </c>
      <c r="AE31" s="17">
        <f t="shared" si="7"/>
        <v>0</v>
      </c>
      <c r="AF31" s="75" t="e">
        <f t="shared" si="26"/>
        <v>#DIV/0!</v>
      </c>
      <c r="AG31" s="99" t="e">
        <f t="shared" si="8"/>
        <v>#DIV/0!</v>
      </c>
      <c r="AH31" s="99" t="e">
        <f t="shared" si="9"/>
        <v>#DIV/0!</v>
      </c>
      <c r="AI31" s="80" t="e">
        <f t="shared" si="6"/>
        <v>#DIV/0!</v>
      </c>
      <c r="AJ31" s="80" t="e">
        <f t="shared" si="10"/>
        <v>#DIV/0!</v>
      </c>
      <c r="AK31" s="80" t="e">
        <f t="shared" si="11"/>
        <v>#DIV/0!</v>
      </c>
      <c r="AL31" s="80" t="e">
        <f t="shared" si="12"/>
        <v>#DIV/0!</v>
      </c>
      <c r="AM31" s="100" t="e">
        <f t="shared" si="13"/>
        <v>#DIV/0!</v>
      </c>
      <c r="AN31" s="80" t="e">
        <f t="shared" si="14"/>
        <v>#DIV/0!</v>
      </c>
      <c r="AO31" s="80" t="e">
        <f t="shared" si="15"/>
        <v>#DIV/0!</v>
      </c>
      <c r="AP31" s="75"/>
      <c r="AQ31" s="75" t="e">
        <f t="shared" si="16"/>
        <v>#DIV/0!</v>
      </c>
      <c r="AR31" s="75" t="e">
        <f t="shared" si="17"/>
        <v>#NAME?</v>
      </c>
      <c r="AS31" s="16"/>
      <c r="AT31" s="16"/>
      <c r="AU31" s="16"/>
      <c r="AV31" s="16"/>
      <c r="AW31" s="16"/>
      <c r="AX31" s="16"/>
      <c r="AY31" s="16"/>
      <c r="AZ31" s="16"/>
      <c r="BA31" s="16"/>
      <c r="BB31" s="16"/>
      <c r="BC31" s="74">
        <v>28</v>
      </c>
      <c r="BD31" s="81" t="e">
        <f t="shared" si="20"/>
        <v>#N/A</v>
      </c>
      <c r="BE31" s="74" t="str">
        <f t="shared" si="28"/>
        <v/>
      </c>
      <c r="BF31" s="82" t="str">
        <f t="shared" si="21"/>
        <v/>
      </c>
      <c r="BG31" s="82" t="str">
        <f t="shared" si="22"/>
        <v/>
      </c>
      <c r="BH31" s="82" t="str">
        <f t="shared" si="23"/>
        <v/>
      </c>
      <c r="BI31" s="82" t="str">
        <f t="shared" si="24"/>
        <v/>
      </c>
      <c r="BJ31" s="82" t="e">
        <f t="shared" si="25"/>
        <v>#N/A</v>
      </c>
      <c r="BK31" s="16"/>
      <c r="BL31" s="16"/>
      <c r="BM31" s="16"/>
    </row>
    <row r="32" spans="1:65" ht="15.4" x14ac:dyDescent="0.4">
      <c r="A32" s="6">
        <v>31</v>
      </c>
      <c r="B32" s="8" t="str">
        <f>IF(Values!B31="","",Values!B31)</f>
        <v/>
      </c>
      <c r="E32" s="10" t="s">
        <v>95</v>
      </c>
      <c r="F32" s="18" t="e">
        <f>AG204/F11*1000000</f>
        <v>#DIV/0!</v>
      </c>
      <c r="I32" s="1">
        <v>31</v>
      </c>
      <c r="J32" s="1" t="str">
        <f t="shared" si="4"/>
        <v/>
      </c>
      <c r="K32" s="24" t="str">
        <f t="shared" si="5"/>
        <v/>
      </c>
      <c r="L32" s="24" t="e">
        <f t="shared" si="0"/>
        <v>#DIV/0!</v>
      </c>
      <c r="M32" s="24" t="e">
        <f t="shared" si="1"/>
        <v>#DIV/0!</v>
      </c>
      <c r="N32" s="24" t="e">
        <f t="shared" si="2"/>
        <v>#DIV/0!</v>
      </c>
      <c r="O32" s="24" t="e">
        <f t="shared" si="3"/>
        <v>#DIV/0!</v>
      </c>
      <c r="R32" s="29"/>
      <c r="S32" s="30">
        <v>0.9</v>
      </c>
      <c r="T32" s="39" t="e">
        <f t="shared" si="39"/>
        <v>#DIV/0!</v>
      </c>
      <c r="U32" s="40" t="e">
        <f t="shared" si="40"/>
        <v>#DIV/0!</v>
      </c>
      <c r="V32" s="29"/>
      <c r="W32" s="30" t="str">
        <f>"+ 3 Sigma"</f>
        <v>+ 3 Sigma</v>
      </c>
      <c r="X32" s="44" t="e">
        <f>F12+3*F13</f>
        <v>#DIV/0!</v>
      </c>
      <c r="Y32" s="42" t="e">
        <f t="shared" si="38"/>
        <v>#DIV/0!</v>
      </c>
      <c r="Z32" s="29"/>
      <c r="AA32" s="26"/>
      <c r="AD32" s="17">
        <v>29</v>
      </c>
      <c r="AE32" s="17">
        <f t="shared" si="7"/>
        <v>0</v>
      </c>
      <c r="AF32" s="75" t="e">
        <f t="shared" si="26"/>
        <v>#DIV/0!</v>
      </c>
      <c r="AG32" s="99" t="e">
        <f t="shared" si="8"/>
        <v>#DIV/0!</v>
      </c>
      <c r="AH32" s="99" t="e">
        <f t="shared" si="9"/>
        <v>#DIV/0!</v>
      </c>
      <c r="AI32" s="80" t="e">
        <f t="shared" si="6"/>
        <v>#DIV/0!</v>
      </c>
      <c r="AJ32" s="80" t="e">
        <f t="shared" si="10"/>
        <v>#DIV/0!</v>
      </c>
      <c r="AK32" s="80" t="e">
        <f t="shared" si="11"/>
        <v>#DIV/0!</v>
      </c>
      <c r="AL32" s="80" t="e">
        <f t="shared" si="12"/>
        <v>#DIV/0!</v>
      </c>
      <c r="AM32" s="100" t="e">
        <f t="shared" si="13"/>
        <v>#DIV/0!</v>
      </c>
      <c r="AN32" s="80" t="e">
        <f t="shared" si="14"/>
        <v>#DIV/0!</v>
      </c>
      <c r="AO32" s="80" t="e">
        <f t="shared" si="15"/>
        <v>#DIV/0!</v>
      </c>
      <c r="AP32" s="75"/>
      <c r="AQ32" s="75" t="e">
        <f t="shared" si="16"/>
        <v>#DIV/0!</v>
      </c>
      <c r="AR32" s="75" t="e">
        <f t="shared" si="17"/>
        <v>#NAME?</v>
      </c>
      <c r="AS32" s="16"/>
      <c r="AT32" s="16"/>
      <c r="AU32" s="16"/>
      <c r="AV32" s="16"/>
      <c r="AW32" s="16"/>
      <c r="AX32" s="16"/>
      <c r="AY32" s="16"/>
      <c r="AZ32" s="16"/>
      <c r="BA32" s="16"/>
      <c r="BB32" s="16"/>
      <c r="BC32" s="74">
        <v>29</v>
      </c>
      <c r="BD32" s="81" t="e">
        <f t="shared" si="20"/>
        <v>#N/A</v>
      </c>
      <c r="BE32" s="74" t="str">
        <f t="shared" si="28"/>
        <v/>
      </c>
      <c r="BF32" s="82" t="str">
        <f t="shared" si="21"/>
        <v/>
      </c>
      <c r="BG32" s="82" t="str">
        <f t="shared" si="22"/>
        <v/>
      </c>
      <c r="BH32" s="82" t="str">
        <f t="shared" si="23"/>
        <v/>
      </c>
      <c r="BI32" s="82" t="str">
        <f t="shared" si="24"/>
        <v/>
      </c>
      <c r="BJ32" s="82" t="e">
        <f t="shared" si="25"/>
        <v>#N/A</v>
      </c>
      <c r="BK32" s="16"/>
      <c r="BL32" s="16"/>
      <c r="BM32" s="16"/>
    </row>
    <row r="33" spans="1:65" ht="15.4" x14ac:dyDescent="0.4">
      <c r="A33" s="6">
        <v>32</v>
      </c>
      <c r="B33" s="8" t="str">
        <f>IF(Values!B32="","",Values!B32)</f>
        <v/>
      </c>
      <c r="E33" s="10" t="s">
        <v>96</v>
      </c>
      <c r="F33" s="18" t="e">
        <f>AH204/F11*1000000</f>
        <v>#DIV/0!</v>
      </c>
      <c r="I33" s="1">
        <v>32</v>
      </c>
      <c r="J33" s="1" t="str">
        <f t="shared" si="4"/>
        <v/>
      </c>
      <c r="K33" s="24" t="str">
        <f t="shared" si="5"/>
        <v/>
      </c>
      <c r="L33" s="24" t="e">
        <f t="shared" si="0"/>
        <v>#DIV/0!</v>
      </c>
      <c r="M33" s="24" t="e">
        <f t="shared" si="1"/>
        <v>#DIV/0!</v>
      </c>
      <c r="N33" s="24" t="e">
        <f t="shared" si="2"/>
        <v>#DIV/0!</v>
      </c>
      <c r="O33" s="24" t="e">
        <f t="shared" si="3"/>
        <v>#DIV/0!</v>
      </c>
      <c r="R33" s="29"/>
      <c r="S33" s="30">
        <v>0.8</v>
      </c>
      <c r="T33" s="39" t="e">
        <f t="shared" si="39"/>
        <v>#DIV/0!</v>
      </c>
      <c r="U33" s="40" t="e">
        <f t="shared" si="40"/>
        <v>#DIV/0!</v>
      </c>
      <c r="V33" s="29"/>
      <c r="W33" s="30" t="str">
        <f>"- 3 Sigma"</f>
        <v>- 3 Sigma</v>
      </c>
      <c r="X33" s="44" t="e">
        <f>F12-3*F13</f>
        <v>#DIV/0!</v>
      </c>
      <c r="Y33" s="42" t="e">
        <f t="shared" si="38"/>
        <v>#DIV/0!</v>
      </c>
      <c r="Z33" s="29"/>
      <c r="AA33" s="26"/>
      <c r="AD33" s="17">
        <v>30</v>
      </c>
      <c r="AE33" s="17">
        <f t="shared" si="7"/>
        <v>0</v>
      </c>
      <c r="AF33" s="75" t="e">
        <f t="shared" si="26"/>
        <v>#DIV/0!</v>
      </c>
      <c r="AG33" s="99" t="e">
        <f t="shared" si="8"/>
        <v>#DIV/0!</v>
      </c>
      <c r="AH33" s="99" t="e">
        <f t="shared" si="9"/>
        <v>#DIV/0!</v>
      </c>
      <c r="AI33" s="80" t="e">
        <f t="shared" si="6"/>
        <v>#DIV/0!</v>
      </c>
      <c r="AJ33" s="80" t="e">
        <f t="shared" si="10"/>
        <v>#DIV/0!</v>
      </c>
      <c r="AK33" s="80" t="e">
        <f t="shared" si="11"/>
        <v>#DIV/0!</v>
      </c>
      <c r="AL33" s="80" t="e">
        <f t="shared" si="12"/>
        <v>#DIV/0!</v>
      </c>
      <c r="AM33" s="100" t="e">
        <f t="shared" si="13"/>
        <v>#DIV/0!</v>
      </c>
      <c r="AN33" s="80" t="e">
        <f t="shared" si="14"/>
        <v>#DIV/0!</v>
      </c>
      <c r="AO33" s="80" t="e">
        <f t="shared" si="15"/>
        <v>#DIV/0!</v>
      </c>
      <c r="AP33" s="75"/>
      <c r="AQ33" s="75" t="e">
        <f t="shared" si="16"/>
        <v>#DIV/0!</v>
      </c>
      <c r="AR33" s="75" t="e">
        <f t="shared" si="17"/>
        <v>#NAME?</v>
      </c>
      <c r="AS33" s="16"/>
      <c r="AT33" s="16"/>
      <c r="AU33" s="16"/>
      <c r="AV33" s="16"/>
      <c r="AW33" s="16"/>
      <c r="AX33" s="16"/>
      <c r="AY33" s="16"/>
      <c r="AZ33" s="16"/>
      <c r="BA33" s="16"/>
      <c r="BB33" s="16"/>
      <c r="BC33" s="74">
        <v>30</v>
      </c>
      <c r="BD33" s="81" t="e">
        <f t="shared" si="20"/>
        <v>#N/A</v>
      </c>
      <c r="BE33" s="74" t="str">
        <f t="shared" si="28"/>
        <v/>
      </c>
      <c r="BF33" s="82" t="str">
        <f t="shared" si="21"/>
        <v/>
      </c>
      <c r="BG33" s="82" t="str">
        <f t="shared" si="22"/>
        <v/>
      </c>
      <c r="BH33" s="82" t="str">
        <f t="shared" si="23"/>
        <v/>
      </c>
      <c r="BI33" s="82" t="str">
        <f t="shared" si="24"/>
        <v/>
      </c>
      <c r="BJ33" s="82" t="e">
        <f t="shared" si="25"/>
        <v>#N/A</v>
      </c>
      <c r="BK33" s="16"/>
      <c r="BL33" s="16"/>
      <c r="BM33" s="16"/>
    </row>
    <row r="34" spans="1:65" ht="13.15" x14ac:dyDescent="0.4">
      <c r="A34" s="6">
        <v>33</v>
      </c>
      <c r="B34" s="8" t="str">
        <f>IF(Values!B33="","",Values!B33)</f>
        <v/>
      </c>
      <c r="E34" s="10" t="s">
        <v>97</v>
      </c>
      <c r="F34" s="18" t="e">
        <f>F33+F32</f>
        <v>#DIV/0!</v>
      </c>
      <c r="I34" s="1">
        <v>33</v>
      </c>
      <c r="J34" s="1" t="str">
        <f t="shared" si="4"/>
        <v/>
      </c>
      <c r="K34" s="24" t="str">
        <f t="shared" si="5"/>
        <v/>
      </c>
      <c r="L34" s="24" t="e">
        <f t="shared" si="0"/>
        <v>#DIV/0!</v>
      </c>
      <c r="M34" s="24" t="e">
        <f t="shared" si="1"/>
        <v>#DIV/0!</v>
      </c>
      <c r="N34" s="24" t="e">
        <f t="shared" si="2"/>
        <v>#DIV/0!</v>
      </c>
      <c r="O34" s="24" t="e">
        <f t="shared" si="3"/>
        <v>#DIV/0!</v>
      </c>
      <c r="R34" s="29"/>
      <c r="S34" s="30">
        <v>0.7</v>
      </c>
      <c r="T34" s="39" t="e">
        <f t="shared" si="39"/>
        <v>#DIV/0!</v>
      </c>
      <c r="U34" s="40" t="e">
        <f t="shared" si="40"/>
        <v>#DIV/0!</v>
      </c>
      <c r="V34" s="29"/>
      <c r="W34" s="10" t="str">
        <f>Wörterbuch!B192</f>
        <v>Mittelwert</v>
      </c>
      <c r="X34" s="44" t="e">
        <f>F12</f>
        <v>#DIV/0!</v>
      </c>
      <c r="Y34" s="42" t="e">
        <f t="shared" si="38"/>
        <v>#DIV/0!</v>
      </c>
      <c r="Z34" s="29"/>
      <c r="AA34" s="26"/>
      <c r="AD34" s="17">
        <v>31</v>
      </c>
      <c r="AE34" s="17">
        <f t="shared" si="7"/>
        <v>0</v>
      </c>
      <c r="AF34" s="75" t="e">
        <f t="shared" si="26"/>
        <v>#DIV/0!</v>
      </c>
      <c r="AG34" s="99" t="e">
        <f t="shared" si="8"/>
        <v>#DIV/0!</v>
      </c>
      <c r="AH34" s="99" t="e">
        <f t="shared" si="9"/>
        <v>#DIV/0!</v>
      </c>
      <c r="AI34" s="80" t="e">
        <f t="shared" si="6"/>
        <v>#DIV/0!</v>
      </c>
      <c r="AJ34" s="80" t="e">
        <f t="shared" si="10"/>
        <v>#DIV/0!</v>
      </c>
      <c r="AK34" s="80" t="e">
        <f t="shared" si="11"/>
        <v>#DIV/0!</v>
      </c>
      <c r="AL34" s="80" t="e">
        <f t="shared" si="12"/>
        <v>#DIV/0!</v>
      </c>
      <c r="AM34" s="100" t="e">
        <f t="shared" si="13"/>
        <v>#DIV/0!</v>
      </c>
      <c r="AN34" s="80" t="e">
        <f t="shared" si="14"/>
        <v>#DIV/0!</v>
      </c>
      <c r="AO34" s="80" t="e">
        <f t="shared" si="15"/>
        <v>#DIV/0!</v>
      </c>
      <c r="AP34" s="75"/>
      <c r="AQ34" s="75" t="e">
        <f t="shared" si="16"/>
        <v>#DIV/0!</v>
      </c>
      <c r="AR34" s="75" t="e">
        <f t="shared" si="17"/>
        <v>#NAME?</v>
      </c>
      <c r="AS34" s="16"/>
      <c r="AT34" s="16"/>
      <c r="AU34" s="16"/>
      <c r="AV34" s="16"/>
      <c r="AW34" s="16"/>
      <c r="AX34" s="16"/>
      <c r="AY34" s="16"/>
      <c r="AZ34" s="16"/>
      <c r="BA34" s="16"/>
      <c r="BB34" s="16"/>
      <c r="BC34" s="74">
        <v>31</v>
      </c>
      <c r="BD34" s="81" t="e">
        <f t="shared" si="20"/>
        <v>#N/A</v>
      </c>
      <c r="BE34" s="74" t="str">
        <f t="shared" si="28"/>
        <v/>
      </c>
      <c r="BF34" s="82" t="str">
        <f t="shared" si="21"/>
        <v/>
      </c>
      <c r="BG34" s="82" t="str">
        <f t="shared" si="22"/>
        <v/>
      </c>
      <c r="BH34" s="82" t="str">
        <f t="shared" si="23"/>
        <v/>
      </c>
      <c r="BI34" s="82" t="str">
        <f t="shared" si="24"/>
        <v/>
      </c>
      <c r="BJ34" s="82" t="e">
        <f t="shared" si="25"/>
        <v>#N/A</v>
      </c>
      <c r="BK34" s="16"/>
      <c r="BL34" s="16"/>
      <c r="BM34" s="16"/>
    </row>
    <row r="35" spans="1:65" ht="13.15" x14ac:dyDescent="0.4">
      <c r="A35" s="6">
        <v>34</v>
      </c>
      <c r="B35" s="8" t="str">
        <f>IF(Values!B34="","",Values!B34)</f>
        <v/>
      </c>
      <c r="I35" s="1">
        <v>34</v>
      </c>
      <c r="J35" s="1" t="str">
        <f t="shared" si="4"/>
        <v/>
      </c>
      <c r="K35" s="24" t="str">
        <f t="shared" si="5"/>
        <v/>
      </c>
      <c r="L35" s="24" t="e">
        <f t="shared" si="0"/>
        <v>#DIV/0!</v>
      </c>
      <c r="M35" s="24" t="e">
        <f t="shared" si="1"/>
        <v>#DIV/0!</v>
      </c>
      <c r="N35" s="24" t="e">
        <f t="shared" si="2"/>
        <v>#DIV/0!</v>
      </c>
      <c r="O35" s="24" t="e">
        <f t="shared" si="3"/>
        <v>#DIV/0!</v>
      </c>
      <c r="R35" s="29"/>
      <c r="S35" s="30">
        <v>0.6</v>
      </c>
      <c r="T35" s="39" t="e">
        <f t="shared" si="39"/>
        <v>#DIV/0!</v>
      </c>
      <c r="U35" s="40" t="e">
        <f t="shared" si="40"/>
        <v>#DIV/0!</v>
      </c>
      <c r="V35" s="29"/>
      <c r="W35" s="30" t="s">
        <v>89</v>
      </c>
      <c r="X35" s="44" t="e">
        <f>F7</f>
        <v>#DIV/0!</v>
      </c>
      <c r="Y35" s="42" t="e">
        <f t="shared" si="38"/>
        <v>#DIV/0!</v>
      </c>
      <c r="Z35" s="29"/>
      <c r="AA35" s="26"/>
      <c r="AD35" s="17">
        <v>32</v>
      </c>
      <c r="AE35" s="17">
        <f t="shared" si="7"/>
        <v>0</v>
      </c>
      <c r="AF35" s="75" t="e">
        <f t="shared" si="26"/>
        <v>#DIV/0!</v>
      </c>
      <c r="AG35" s="99" t="e">
        <f t="shared" si="8"/>
        <v>#DIV/0!</v>
      </c>
      <c r="AH35" s="99" t="e">
        <f t="shared" si="9"/>
        <v>#DIV/0!</v>
      </c>
      <c r="AI35" s="80" t="e">
        <f t="shared" si="6"/>
        <v>#DIV/0!</v>
      </c>
      <c r="AJ35" s="80" t="e">
        <f t="shared" si="10"/>
        <v>#DIV/0!</v>
      </c>
      <c r="AK35" s="80" t="e">
        <f t="shared" si="11"/>
        <v>#DIV/0!</v>
      </c>
      <c r="AL35" s="80" t="e">
        <f t="shared" si="12"/>
        <v>#DIV/0!</v>
      </c>
      <c r="AM35" s="100" t="e">
        <f t="shared" si="13"/>
        <v>#DIV/0!</v>
      </c>
      <c r="AN35" s="80" t="e">
        <f t="shared" si="14"/>
        <v>#DIV/0!</v>
      </c>
      <c r="AO35" s="80" t="e">
        <f t="shared" si="15"/>
        <v>#DIV/0!</v>
      </c>
      <c r="AP35" s="75"/>
      <c r="AQ35" s="75" t="e">
        <f t="shared" si="16"/>
        <v>#DIV/0!</v>
      </c>
      <c r="AR35" s="75" t="e">
        <f t="shared" si="17"/>
        <v>#NAME?</v>
      </c>
      <c r="AS35" s="16"/>
      <c r="AT35" s="16"/>
      <c r="AU35" s="16"/>
      <c r="AV35" s="16"/>
      <c r="AW35" s="16"/>
      <c r="AX35" s="16"/>
      <c r="AY35" s="16"/>
      <c r="AZ35" s="16"/>
      <c r="BA35" s="16"/>
      <c r="BB35" s="16"/>
      <c r="BC35" s="74">
        <v>32</v>
      </c>
      <c r="BD35" s="81" t="e">
        <f t="shared" si="20"/>
        <v>#N/A</v>
      </c>
      <c r="BE35" s="74" t="str">
        <f t="shared" si="28"/>
        <v/>
      </c>
      <c r="BF35" s="82" t="str">
        <f t="shared" si="21"/>
        <v/>
      </c>
      <c r="BG35" s="82" t="str">
        <f t="shared" si="22"/>
        <v/>
      </c>
      <c r="BH35" s="82" t="str">
        <f t="shared" si="23"/>
        <v/>
      </c>
      <c r="BI35" s="82" t="str">
        <f t="shared" si="24"/>
        <v/>
      </c>
      <c r="BJ35" s="82" t="e">
        <f t="shared" si="25"/>
        <v>#N/A</v>
      </c>
      <c r="BK35" s="16"/>
      <c r="BL35" s="16"/>
      <c r="BM35" s="16"/>
    </row>
    <row r="36" spans="1:65" ht="13.15" x14ac:dyDescent="0.4">
      <c r="A36" s="6">
        <v>35</v>
      </c>
      <c r="B36" s="8" t="str">
        <f>IF(Values!B35="","",Values!B35)</f>
        <v/>
      </c>
      <c r="I36" s="1">
        <v>35</v>
      </c>
      <c r="J36" s="1" t="str">
        <f t="shared" si="4"/>
        <v/>
      </c>
      <c r="K36" s="24" t="str">
        <f t="shared" si="5"/>
        <v/>
      </c>
      <c r="L36" s="24" t="e">
        <f t="shared" si="0"/>
        <v>#DIV/0!</v>
      </c>
      <c r="M36" s="24" t="e">
        <f t="shared" si="1"/>
        <v>#DIV/0!</v>
      </c>
      <c r="N36" s="24" t="e">
        <f t="shared" si="2"/>
        <v>#DIV/0!</v>
      </c>
      <c r="O36" s="24" t="e">
        <f t="shared" si="3"/>
        <v>#DIV/0!</v>
      </c>
      <c r="R36" s="29"/>
      <c r="S36" s="30">
        <v>0.5</v>
      </c>
      <c r="T36" s="39" t="e">
        <f t="shared" si="39"/>
        <v>#DIV/0!</v>
      </c>
      <c r="U36" s="40" t="e">
        <f t="shared" si="40"/>
        <v>#DIV/0!</v>
      </c>
      <c r="V36" s="29"/>
      <c r="W36" s="29"/>
      <c r="X36" s="29"/>
      <c r="Y36" s="29"/>
      <c r="Z36" s="29"/>
      <c r="AA36" s="26"/>
      <c r="AD36" s="17">
        <v>33</v>
      </c>
      <c r="AE36" s="17">
        <f t="shared" si="7"/>
        <v>0</v>
      </c>
      <c r="AF36" s="75" t="e">
        <f t="shared" si="26"/>
        <v>#DIV/0!</v>
      </c>
      <c r="AG36" s="99" t="e">
        <f t="shared" si="8"/>
        <v>#DIV/0!</v>
      </c>
      <c r="AH36" s="99" t="e">
        <f t="shared" si="9"/>
        <v>#DIV/0!</v>
      </c>
      <c r="AI36" s="80" t="e">
        <f t="shared" si="6"/>
        <v>#DIV/0!</v>
      </c>
      <c r="AJ36" s="80" t="e">
        <f t="shared" si="10"/>
        <v>#DIV/0!</v>
      </c>
      <c r="AK36" s="80" t="e">
        <f t="shared" si="11"/>
        <v>#DIV/0!</v>
      </c>
      <c r="AL36" s="80" t="e">
        <f t="shared" si="12"/>
        <v>#DIV/0!</v>
      </c>
      <c r="AM36" s="100" t="e">
        <f t="shared" si="13"/>
        <v>#DIV/0!</v>
      </c>
      <c r="AN36" s="80" t="e">
        <f t="shared" si="14"/>
        <v>#DIV/0!</v>
      </c>
      <c r="AO36" s="80" t="e">
        <f t="shared" si="15"/>
        <v>#DIV/0!</v>
      </c>
      <c r="AP36" s="75"/>
      <c r="AQ36" s="75" t="e">
        <f t="shared" si="16"/>
        <v>#DIV/0!</v>
      </c>
      <c r="AR36" s="75" t="e">
        <f t="shared" si="17"/>
        <v>#NAME?</v>
      </c>
      <c r="AS36" s="16"/>
      <c r="AT36" s="16"/>
      <c r="AU36" s="16"/>
      <c r="AV36" s="16"/>
      <c r="AW36" s="16"/>
      <c r="AX36" s="16"/>
      <c r="AY36" s="16"/>
      <c r="AZ36" s="16"/>
      <c r="BA36" s="16"/>
      <c r="BB36" s="16"/>
      <c r="BC36" s="74">
        <v>33</v>
      </c>
      <c r="BD36" s="81" t="e">
        <f t="shared" si="20"/>
        <v>#N/A</v>
      </c>
      <c r="BE36" s="74" t="str">
        <f t="shared" si="28"/>
        <v/>
      </c>
      <c r="BF36" s="82" t="str">
        <f t="shared" si="21"/>
        <v/>
      </c>
      <c r="BG36" s="82" t="str">
        <f t="shared" si="22"/>
        <v/>
      </c>
      <c r="BH36" s="82" t="str">
        <f t="shared" si="23"/>
        <v/>
      </c>
      <c r="BI36" s="82" t="str">
        <f t="shared" si="24"/>
        <v/>
      </c>
      <c r="BJ36" s="82" t="e">
        <f t="shared" si="25"/>
        <v>#N/A</v>
      </c>
      <c r="BK36" s="16"/>
      <c r="BL36" s="16"/>
      <c r="BM36" s="16"/>
    </row>
    <row r="37" spans="1:65" ht="13.15" x14ac:dyDescent="0.4">
      <c r="A37" s="6">
        <v>36</v>
      </c>
      <c r="B37" s="8" t="str">
        <f>IF(Values!B36="","",Values!B36)</f>
        <v/>
      </c>
      <c r="I37" s="1">
        <v>36</v>
      </c>
      <c r="J37" s="1" t="str">
        <f t="shared" si="4"/>
        <v/>
      </c>
      <c r="K37" s="24" t="str">
        <f t="shared" si="5"/>
        <v/>
      </c>
      <c r="L37" s="24" t="e">
        <f t="shared" si="0"/>
        <v>#DIV/0!</v>
      </c>
      <c r="M37" s="24" t="e">
        <f t="shared" si="1"/>
        <v>#DIV/0!</v>
      </c>
      <c r="N37" s="24" t="e">
        <f t="shared" si="2"/>
        <v>#DIV/0!</v>
      </c>
      <c r="O37" s="24" t="e">
        <f t="shared" si="3"/>
        <v>#DIV/0!</v>
      </c>
      <c r="R37" s="29"/>
      <c r="S37" s="30">
        <v>0.4</v>
      </c>
      <c r="T37" s="39" t="e">
        <f t="shared" si="39"/>
        <v>#DIV/0!</v>
      </c>
      <c r="U37" s="40" t="e">
        <f t="shared" si="40"/>
        <v>#DIV/0!</v>
      </c>
      <c r="V37" s="29"/>
      <c r="W37" s="29"/>
      <c r="X37" s="29"/>
      <c r="Y37" s="29"/>
      <c r="Z37" s="29"/>
      <c r="AA37" s="26"/>
      <c r="AD37" s="17">
        <v>34</v>
      </c>
      <c r="AE37" s="17">
        <f t="shared" si="7"/>
        <v>0</v>
      </c>
      <c r="AF37" s="75" t="e">
        <f t="shared" si="26"/>
        <v>#DIV/0!</v>
      </c>
      <c r="AG37" s="99" t="e">
        <f t="shared" si="8"/>
        <v>#DIV/0!</v>
      </c>
      <c r="AH37" s="99" t="e">
        <f t="shared" si="9"/>
        <v>#DIV/0!</v>
      </c>
      <c r="AI37" s="80" t="e">
        <f t="shared" si="6"/>
        <v>#DIV/0!</v>
      </c>
      <c r="AJ37" s="80" t="e">
        <f t="shared" si="10"/>
        <v>#DIV/0!</v>
      </c>
      <c r="AK37" s="80" t="e">
        <f t="shared" si="11"/>
        <v>#DIV/0!</v>
      </c>
      <c r="AL37" s="80" t="e">
        <f t="shared" si="12"/>
        <v>#DIV/0!</v>
      </c>
      <c r="AM37" s="100" t="e">
        <f t="shared" si="13"/>
        <v>#DIV/0!</v>
      </c>
      <c r="AN37" s="80" t="e">
        <f t="shared" si="14"/>
        <v>#DIV/0!</v>
      </c>
      <c r="AO37" s="80" t="e">
        <f t="shared" si="15"/>
        <v>#DIV/0!</v>
      </c>
      <c r="AP37" s="75"/>
      <c r="AQ37" s="75" t="e">
        <f t="shared" si="16"/>
        <v>#DIV/0!</v>
      </c>
      <c r="AR37" s="75" t="e">
        <f t="shared" si="17"/>
        <v>#NAME?</v>
      </c>
      <c r="AS37" s="16"/>
      <c r="AT37" s="16"/>
      <c r="AU37" s="16"/>
      <c r="AV37" s="16"/>
      <c r="AW37" s="16"/>
      <c r="AX37" s="16"/>
      <c r="AY37" s="16"/>
      <c r="AZ37" s="16"/>
      <c r="BA37" s="16"/>
      <c r="BB37" s="16"/>
      <c r="BC37" s="74">
        <v>34</v>
      </c>
      <c r="BD37" s="81" t="e">
        <f t="shared" si="20"/>
        <v>#N/A</v>
      </c>
      <c r="BE37" s="74" t="str">
        <f t="shared" si="28"/>
        <v/>
      </c>
      <c r="BF37" s="82" t="str">
        <f t="shared" si="21"/>
        <v/>
      </c>
      <c r="BG37" s="82" t="str">
        <f t="shared" si="22"/>
        <v/>
      </c>
      <c r="BH37" s="82" t="str">
        <f t="shared" si="23"/>
        <v/>
      </c>
      <c r="BI37" s="82" t="str">
        <f t="shared" si="24"/>
        <v/>
      </c>
      <c r="BJ37" s="82" t="e">
        <f t="shared" si="25"/>
        <v>#N/A</v>
      </c>
      <c r="BK37" s="16"/>
      <c r="BL37" s="16"/>
      <c r="BM37" s="16"/>
    </row>
    <row r="38" spans="1:65" ht="13.15" x14ac:dyDescent="0.4">
      <c r="A38" s="6">
        <v>37</v>
      </c>
      <c r="B38" s="8" t="str">
        <f>IF(Values!B37="","",Values!B37)</f>
        <v/>
      </c>
      <c r="I38" s="1">
        <v>37</v>
      </c>
      <c r="J38" s="1" t="str">
        <f t="shared" si="4"/>
        <v/>
      </c>
      <c r="K38" s="24" t="str">
        <f t="shared" si="5"/>
        <v/>
      </c>
      <c r="L38" s="24" t="e">
        <f t="shared" si="0"/>
        <v>#DIV/0!</v>
      </c>
      <c r="M38" s="24" t="e">
        <f t="shared" si="1"/>
        <v>#DIV/0!</v>
      </c>
      <c r="N38" s="24" t="e">
        <f t="shared" si="2"/>
        <v>#DIV/0!</v>
      </c>
      <c r="O38" s="24" t="e">
        <f t="shared" si="3"/>
        <v>#DIV/0!</v>
      </c>
      <c r="R38" s="29"/>
      <c r="S38" s="30">
        <v>0.3</v>
      </c>
      <c r="T38" s="39" t="e">
        <f t="shared" si="39"/>
        <v>#DIV/0!</v>
      </c>
      <c r="U38" s="40" t="e">
        <f t="shared" si="40"/>
        <v>#DIV/0!</v>
      </c>
      <c r="V38" s="29"/>
      <c r="W38" s="29"/>
      <c r="X38" s="29"/>
      <c r="Y38" s="29"/>
      <c r="Z38" s="29"/>
      <c r="AA38" s="26"/>
      <c r="AD38" s="17">
        <v>35</v>
      </c>
      <c r="AE38" s="17">
        <f t="shared" si="7"/>
        <v>0</v>
      </c>
      <c r="AF38" s="75" t="e">
        <f t="shared" si="26"/>
        <v>#DIV/0!</v>
      </c>
      <c r="AG38" s="99" t="e">
        <f t="shared" si="8"/>
        <v>#DIV/0!</v>
      </c>
      <c r="AH38" s="99" t="e">
        <f t="shared" si="9"/>
        <v>#DIV/0!</v>
      </c>
      <c r="AI38" s="80" t="e">
        <f t="shared" si="6"/>
        <v>#DIV/0!</v>
      </c>
      <c r="AJ38" s="80" t="e">
        <f t="shared" si="10"/>
        <v>#DIV/0!</v>
      </c>
      <c r="AK38" s="80" t="e">
        <f t="shared" si="11"/>
        <v>#DIV/0!</v>
      </c>
      <c r="AL38" s="80" t="e">
        <f t="shared" si="12"/>
        <v>#DIV/0!</v>
      </c>
      <c r="AM38" s="100" t="e">
        <f t="shared" si="13"/>
        <v>#DIV/0!</v>
      </c>
      <c r="AN38" s="80" t="e">
        <f t="shared" si="14"/>
        <v>#DIV/0!</v>
      </c>
      <c r="AO38" s="80" t="e">
        <f t="shared" si="15"/>
        <v>#DIV/0!</v>
      </c>
      <c r="AP38" s="75"/>
      <c r="AQ38" s="75" t="e">
        <f t="shared" si="16"/>
        <v>#DIV/0!</v>
      </c>
      <c r="AR38" s="75" t="e">
        <f t="shared" si="17"/>
        <v>#NAME?</v>
      </c>
      <c r="AS38" s="16"/>
      <c r="AT38" s="16"/>
      <c r="AU38" s="16"/>
      <c r="AV38" s="16"/>
      <c r="AW38" s="16"/>
      <c r="AX38" s="16"/>
      <c r="AY38" s="16"/>
      <c r="AZ38" s="16"/>
      <c r="BA38" s="16"/>
      <c r="BB38" s="16"/>
      <c r="BC38" s="74">
        <v>35</v>
      </c>
      <c r="BD38" s="81" t="e">
        <f t="shared" si="20"/>
        <v>#N/A</v>
      </c>
      <c r="BE38" s="74" t="str">
        <f t="shared" si="28"/>
        <v/>
      </c>
      <c r="BF38" s="82" t="str">
        <f t="shared" si="21"/>
        <v/>
      </c>
      <c r="BG38" s="82" t="str">
        <f t="shared" si="22"/>
        <v/>
      </c>
      <c r="BH38" s="82" t="str">
        <f t="shared" si="23"/>
        <v/>
      </c>
      <c r="BI38" s="82" t="str">
        <f t="shared" si="24"/>
        <v/>
      </c>
      <c r="BJ38" s="82" t="e">
        <f t="shared" si="25"/>
        <v>#N/A</v>
      </c>
      <c r="BK38" s="16"/>
      <c r="BL38" s="16"/>
      <c r="BM38" s="16"/>
    </row>
    <row r="39" spans="1:65" ht="13.15" x14ac:dyDescent="0.4">
      <c r="A39" s="6">
        <v>38</v>
      </c>
      <c r="B39" s="8" t="str">
        <f>IF(Values!B38="","",Values!B38)</f>
        <v/>
      </c>
      <c r="I39" s="1">
        <v>38</v>
      </c>
      <c r="J39" s="1" t="str">
        <f t="shared" si="4"/>
        <v/>
      </c>
      <c r="K39" s="24" t="str">
        <f t="shared" si="5"/>
        <v/>
      </c>
      <c r="L39" s="24" t="e">
        <f t="shared" si="0"/>
        <v>#DIV/0!</v>
      </c>
      <c r="M39" s="24" t="e">
        <f t="shared" si="1"/>
        <v>#DIV/0!</v>
      </c>
      <c r="N39" s="24" t="e">
        <f t="shared" si="2"/>
        <v>#DIV/0!</v>
      </c>
      <c r="O39" s="24" t="e">
        <f t="shared" si="3"/>
        <v>#DIV/0!</v>
      </c>
      <c r="R39" s="29"/>
      <c r="S39" s="30">
        <v>0.2</v>
      </c>
      <c r="T39" s="39" t="e">
        <f t="shared" si="39"/>
        <v>#DIV/0!</v>
      </c>
      <c r="U39" s="40" t="e">
        <f t="shared" si="40"/>
        <v>#DIV/0!</v>
      </c>
      <c r="V39" s="29"/>
      <c r="W39" s="29"/>
      <c r="X39" s="29"/>
      <c r="Y39" s="29"/>
      <c r="Z39" s="29"/>
      <c r="AA39" s="26"/>
      <c r="AD39" s="17">
        <v>36</v>
      </c>
      <c r="AE39" s="17">
        <f t="shared" si="7"/>
        <v>0</v>
      </c>
      <c r="AF39" s="75" t="e">
        <f t="shared" si="26"/>
        <v>#DIV/0!</v>
      </c>
      <c r="AG39" s="99" t="e">
        <f t="shared" si="8"/>
        <v>#DIV/0!</v>
      </c>
      <c r="AH39" s="99" t="e">
        <f t="shared" si="9"/>
        <v>#DIV/0!</v>
      </c>
      <c r="AI39" s="80" t="e">
        <f t="shared" si="6"/>
        <v>#DIV/0!</v>
      </c>
      <c r="AJ39" s="80" t="e">
        <f t="shared" si="10"/>
        <v>#DIV/0!</v>
      </c>
      <c r="AK39" s="80" t="e">
        <f t="shared" si="11"/>
        <v>#DIV/0!</v>
      </c>
      <c r="AL39" s="80" t="e">
        <f t="shared" si="12"/>
        <v>#DIV/0!</v>
      </c>
      <c r="AM39" s="100" t="e">
        <f t="shared" si="13"/>
        <v>#DIV/0!</v>
      </c>
      <c r="AN39" s="80" t="e">
        <f t="shared" si="14"/>
        <v>#DIV/0!</v>
      </c>
      <c r="AO39" s="80" t="e">
        <f t="shared" si="15"/>
        <v>#DIV/0!</v>
      </c>
      <c r="AP39" s="75"/>
      <c r="AQ39" s="75" t="e">
        <f t="shared" si="16"/>
        <v>#DIV/0!</v>
      </c>
      <c r="AR39" s="75" t="e">
        <f t="shared" si="17"/>
        <v>#NAME?</v>
      </c>
      <c r="AS39" s="16"/>
      <c r="AT39" s="16"/>
      <c r="AU39" s="16"/>
      <c r="AV39" s="16"/>
      <c r="AW39" s="16"/>
      <c r="AX39" s="16"/>
      <c r="AY39" s="16"/>
      <c r="AZ39" s="16"/>
      <c r="BA39" s="16"/>
      <c r="BB39" s="16"/>
      <c r="BC39" s="74">
        <v>36</v>
      </c>
      <c r="BD39" s="81" t="e">
        <f t="shared" si="20"/>
        <v>#N/A</v>
      </c>
      <c r="BE39" s="74" t="str">
        <f t="shared" si="28"/>
        <v/>
      </c>
      <c r="BF39" s="82" t="str">
        <f t="shared" si="21"/>
        <v/>
      </c>
      <c r="BG39" s="82" t="str">
        <f t="shared" si="22"/>
        <v/>
      </c>
      <c r="BH39" s="82" t="str">
        <f t="shared" si="23"/>
        <v/>
      </c>
      <c r="BI39" s="82" t="str">
        <f t="shared" si="24"/>
        <v/>
      </c>
      <c r="BJ39" s="82" t="e">
        <f t="shared" si="25"/>
        <v>#N/A</v>
      </c>
      <c r="BK39" s="16"/>
      <c r="BL39" s="16"/>
      <c r="BM39" s="16"/>
    </row>
    <row r="40" spans="1:65" ht="13.15" x14ac:dyDescent="0.4">
      <c r="A40" s="6">
        <v>39</v>
      </c>
      <c r="B40" s="8" t="str">
        <f>IF(Values!B39="","",Values!B39)</f>
        <v/>
      </c>
      <c r="I40" s="1">
        <v>39</v>
      </c>
      <c r="J40" s="1" t="str">
        <f t="shared" si="4"/>
        <v/>
      </c>
      <c r="K40" s="24" t="str">
        <f t="shared" si="5"/>
        <v/>
      </c>
      <c r="L40" s="24" t="e">
        <f t="shared" si="0"/>
        <v>#DIV/0!</v>
      </c>
      <c r="M40" s="24" t="e">
        <f t="shared" si="1"/>
        <v>#DIV/0!</v>
      </c>
      <c r="N40" s="24" t="e">
        <f t="shared" si="2"/>
        <v>#DIV/0!</v>
      </c>
      <c r="O40" s="24" t="e">
        <f t="shared" si="3"/>
        <v>#DIV/0!</v>
      </c>
      <c r="R40" s="29"/>
      <c r="S40" s="30">
        <v>0.1</v>
      </c>
      <c r="T40" s="39" t="e">
        <f t="shared" si="39"/>
        <v>#DIV/0!</v>
      </c>
      <c r="U40" s="40" t="e">
        <f t="shared" si="40"/>
        <v>#DIV/0!</v>
      </c>
      <c r="V40" s="29"/>
      <c r="W40" s="29"/>
      <c r="X40" s="29"/>
      <c r="Y40" s="29"/>
      <c r="Z40" s="29"/>
      <c r="AA40" s="26"/>
      <c r="AD40" s="17">
        <v>37</v>
      </c>
      <c r="AE40" s="17">
        <f t="shared" si="7"/>
        <v>0</v>
      </c>
      <c r="AF40" s="75" t="e">
        <f t="shared" si="26"/>
        <v>#DIV/0!</v>
      </c>
      <c r="AG40" s="99" t="e">
        <f t="shared" si="8"/>
        <v>#DIV/0!</v>
      </c>
      <c r="AH40" s="99" t="e">
        <f t="shared" si="9"/>
        <v>#DIV/0!</v>
      </c>
      <c r="AI40" s="80" t="e">
        <f t="shared" si="6"/>
        <v>#DIV/0!</v>
      </c>
      <c r="AJ40" s="80" t="e">
        <f t="shared" si="10"/>
        <v>#DIV/0!</v>
      </c>
      <c r="AK40" s="80" t="e">
        <f t="shared" si="11"/>
        <v>#DIV/0!</v>
      </c>
      <c r="AL40" s="80" t="e">
        <f t="shared" si="12"/>
        <v>#DIV/0!</v>
      </c>
      <c r="AM40" s="100" t="e">
        <f t="shared" si="13"/>
        <v>#DIV/0!</v>
      </c>
      <c r="AN40" s="80" t="e">
        <f t="shared" si="14"/>
        <v>#DIV/0!</v>
      </c>
      <c r="AO40" s="80" t="e">
        <f t="shared" si="15"/>
        <v>#DIV/0!</v>
      </c>
      <c r="AP40" s="75"/>
      <c r="AQ40" s="75" t="e">
        <f t="shared" si="16"/>
        <v>#DIV/0!</v>
      </c>
      <c r="AR40" s="75" t="e">
        <f t="shared" si="17"/>
        <v>#NAME?</v>
      </c>
      <c r="AS40" s="16"/>
      <c r="AT40" s="16"/>
      <c r="AU40" s="16"/>
      <c r="AV40" s="16"/>
      <c r="AW40" s="16"/>
      <c r="AX40" s="16"/>
      <c r="AY40" s="16"/>
      <c r="AZ40" s="16"/>
      <c r="BA40" s="16"/>
      <c r="BB40" s="16"/>
      <c r="BC40" s="74">
        <v>37</v>
      </c>
      <c r="BD40" s="81" t="e">
        <f t="shared" si="20"/>
        <v>#N/A</v>
      </c>
      <c r="BE40" s="74" t="str">
        <f t="shared" si="28"/>
        <v/>
      </c>
      <c r="BF40" s="82" t="str">
        <f t="shared" si="21"/>
        <v/>
      </c>
      <c r="BG40" s="82" t="str">
        <f t="shared" si="22"/>
        <v/>
      </c>
      <c r="BH40" s="82" t="str">
        <f t="shared" si="23"/>
        <v/>
      </c>
      <c r="BI40" s="82" t="str">
        <f t="shared" si="24"/>
        <v/>
      </c>
      <c r="BJ40" s="82" t="e">
        <f t="shared" si="25"/>
        <v>#N/A</v>
      </c>
      <c r="BK40" s="16"/>
      <c r="BL40" s="16"/>
      <c r="BM40" s="16"/>
    </row>
    <row r="41" spans="1:65" ht="13.15" x14ac:dyDescent="0.4">
      <c r="A41" s="6">
        <v>40</v>
      </c>
      <c r="B41" s="8" t="str">
        <f>IF(Values!B40="","",Values!B40)</f>
        <v/>
      </c>
      <c r="I41" s="1">
        <v>40</v>
      </c>
      <c r="J41" s="1" t="str">
        <f t="shared" si="4"/>
        <v/>
      </c>
      <c r="K41" s="24" t="str">
        <f t="shared" si="5"/>
        <v/>
      </c>
      <c r="L41" s="24" t="e">
        <f t="shared" si="0"/>
        <v>#DIV/0!</v>
      </c>
      <c r="M41" s="24" t="e">
        <f t="shared" si="1"/>
        <v>#DIV/0!</v>
      </c>
      <c r="N41" s="24" t="e">
        <f t="shared" si="2"/>
        <v>#DIV/0!</v>
      </c>
      <c r="O41" s="24" t="e">
        <f t="shared" si="3"/>
        <v>#DIV/0!</v>
      </c>
      <c r="R41" s="29"/>
      <c r="S41" s="30">
        <v>0</v>
      </c>
      <c r="T41" s="39" t="e">
        <f>F12</f>
        <v>#DIV/0!</v>
      </c>
      <c r="U41" s="40" t="e">
        <f t="shared" si="40"/>
        <v>#DIV/0!</v>
      </c>
      <c r="V41" s="29"/>
      <c r="W41" s="29"/>
      <c r="X41" s="29"/>
      <c r="Y41" s="29"/>
      <c r="Z41" s="29"/>
      <c r="AA41" s="26"/>
      <c r="AD41" s="17">
        <v>38</v>
      </c>
      <c r="AE41" s="17">
        <f t="shared" si="7"/>
        <v>0</v>
      </c>
      <c r="AF41" s="75" t="e">
        <f t="shared" si="26"/>
        <v>#DIV/0!</v>
      </c>
      <c r="AG41" s="99" t="e">
        <f t="shared" si="8"/>
        <v>#DIV/0!</v>
      </c>
      <c r="AH41" s="99" t="e">
        <f t="shared" si="9"/>
        <v>#DIV/0!</v>
      </c>
      <c r="AI41" s="80" t="e">
        <f t="shared" si="6"/>
        <v>#DIV/0!</v>
      </c>
      <c r="AJ41" s="80" t="e">
        <f t="shared" si="10"/>
        <v>#DIV/0!</v>
      </c>
      <c r="AK41" s="80" t="e">
        <f t="shared" si="11"/>
        <v>#DIV/0!</v>
      </c>
      <c r="AL41" s="80" t="e">
        <f t="shared" si="12"/>
        <v>#DIV/0!</v>
      </c>
      <c r="AM41" s="100" t="e">
        <f t="shared" si="13"/>
        <v>#DIV/0!</v>
      </c>
      <c r="AN41" s="80" t="e">
        <f t="shared" si="14"/>
        <v>#DIV/0!</v>
      </c>
      <c r="AO41" s="80" t="e">
        <f t="shared" si="15"/>
        <v>#DIV/0!</v>
      </c>
      <c r="AP41" s="75"/>
      <c r="AQ41" s="75" t="e">
        <f t="shared" si="16"/>
        <v>#DIV/0!</v>
      </c>
      <c r="AR41" s="75" t="e">
        <f t="shared" si="17"/>
        <v>#NAME?</v>
      </c>
      <c r="AS41" s="16"/>
      <c r="AT41" s="16"/>
      <c r="AU41" s="16"/>
      <c r="AV41" s="16"/>
      <c r="AW41" s="16"/>
      <c r="AX41" s="16"/>
      <c r="AY41" s="16"/>
      <c r="AZ41" s="16"/>
      <c r="BA41" s="16"/>
      <c r="BB41" s="16"/>
      <c r="BC41" s="74">
        <v>38</v>
      </c>
      <c r="BD41" s="81" t="e">
        <f t="shared" si="20"/>
        <v>#N/A</v>
      </c>
      <c r="BE41" s="74" t="str">
        <f t="shared" si="28"/>
        <v/>
      </c>
      <c r="BF41" s="82" t="str">
        <f t="shared" si="21"/>
        <v/>
      </c>
      <c r="BG41" s="82" t="str">
        <f t="shared" si="22"/>
        <v/>
      </c>
      <c r="BH41" s="82" t="str">
        <f t="shared" si="23"/>
        <v/>
      </c>
      <c r="BI41" s="82" t="str">
        <f t="shared" si="24"/>
        <v/>
      </c>
      <c r="BJ41" s="82" t="e">
        <f t="shared" si="25"/>
        <v>#N/A</v>
      </c>
      <c r="BK41" s="16"/>
      <c r="BL41" s="16"/>
      <c r="BM41" s="16"/>
    </row>
    <row r="42" spans="1:65" ht="13.15" x14ac:dyDescent="0.4">
      <c r="A42" s="6">
        <v>41</v>
      </c>
      <c r="B42" s="8" t="str">
        <f>IF(Values!B41="","",Values!B41)</f>
        <v/>
      </c>
      <c r="I42" s="1">
        <v>41</v>
      </c>
      <c r="J42" s="1" t="str">
        <f t="shared" si="4"/>
        <v/>
      </c>
      <c r="K42" s="24" t="str">
        <f t="shared" si="5"/>
        <v/>
      </c>
      <c r="L42" s="24" t="e">
        <f t="shared" si="0"/>
        <v>#DIV/0!</v>
      </c>
      <c r="M42" s="24" t="e">
        <f t="shared" si="1"/>
        <v>#DIV/0!</v>
      </c>
      <c r="N42" s="24" t="e">
        <f t="shared" si="2"/>
        <v>#DIV/0!</v>
      </c>
      <c r="O42" s="24" t="e">
        <f t="shared" si="3"/>
        <v>#DIV/0!</v>
      </c>
      <c r="R42" s="29"/>
      <c r="S42" s="30">
        <v>0.1</v>
      </c>
      <c r="T42" s="39" t="e">
        <f t="shared" ref="T42:T51" si="41">T41+(S42*$F$13)</f>
        <v>#DIV/0!</v>
      </c>
      <c r="U42" s="40" t="e">
        <f t="shared" si="40"/>
        <v>#DIV/0!</v>
      </c>
      <c r="V42" s="29"/>
      <c r="W42" s="29"/>
      <c r="X42" s="29"/>
      <c r="Y42" s="29"/>
      <c r="Z42" s="29"/>
      <c r="AA42" s="26"/>
      <c r="AD42" s="17">
        <v>39</v>
      </c>
      <c r="AE42" s="17">
        <f t="shared" si="7"/>
        <v>0</v>
      </c>
      <c r="AF42" s="75" t="e">
        <f t="shared" si="26"/>
        <v>#DIV/0!</v>
      </c>
      <c r="AG42" s="99" t="e">
        <f t="shared" si="8"/>
        <v>#DIV/0!</v>
      </c>
      <c r="AH42" s="99" t="e">
        <f t="shared" si="9"/>
        <v>#DIV/0!</v>
      </c>
      <c r="AI42" s="80" t="e">
        <f t="shared" si="6"/>
        <v>#DIV/0!</v>
      </c>
      <c r="AJ42" s="80" t="e">
        <f t="shared" si="10"/>
        <v>#DIV/0!</v>
      </c>
      <c r="AK42" s="80" t="e">
        <f t="shared" si="11"/>
        <v>#DIV/0!</v>
      </c>
      <c r="AL42" s="80" t="e">
        <f t="shared" si="12"/>
        <v>#DIV/0!</v>
      </c>
      <c r="AM42" s="100" t="e">
        <f t="shared" si="13"/>
        <v>#DIV/0!</v>
      </c>
      <c r="AN42" s="80" t="e">
        <f t="shared" si="14"/>
        <v>#DIV/0!</v>
      </c>
      <c r="AO42" s="80" t="e">
        <f t="shared" si="15"/>
        <v>#DIV/0!</v>
      </c>
      <c r="AP42" s="75"/>
      <c r="AQ42" s="75" t="e">
        <f t="shared" si="16"/>
        <v>#DIV/0!</v>
      </c>
      <c r="AR42" s="75" t="e">
        <f t="shared" si="17"/>
        <v>#NAME?</v>
      </c>
      <c r="AS42" s="16"/>
      <c r="AT42" s="16"/>
      <c r="AU42" s="16"/>
      <c r="AV42" s="16"/>
      <c r="AW42" s="16"/>
      <c r="AX42" s="16"/>
      <c r="AY42" s="16"/>
      <c r="AZ42" s="16"/>
      <c r="BA42" s="16"/>
      <c r="BB42" s="16"/>
      <c r="BC42" s="74">
        <v>39</v>
      </c>
      <c r="BD42" s="81" t="e">
        <f t="shared" si="20"/>
        <v>#N/A</v>
      </c>
      <c r="BE42" s="74" t="str">
        <f t="shared" si="28"/>
        <v/>
      </c>
      <c r="BF42" s="82" t="str">
        <f t="shared" si="21"/>
        <v/>
      </c>
      <c r="BG42" s="82" t="str">
        <f t="shared" si="22"/>
        <v/>
      </c>
      <c r="BH42" s="82" t="str">
        <f t="shared" si="23"/>
        <v/>
      </c>
      <c r="BI42" s="82" t="str">
        <f t="shared" si="24"/>
        <v/>
      </c>
      <c r="BJ42" s="82" t="e">
        <f t="shared" si="25"/>
        <v>#N/A</v>
      </c>
      <c r="BK42" s="16"/>
      <c r="BL42" s="16"/>
      <c r="BM42" s="16"/>
    </row>
    <row r="43" spans="1:65" ht="13.15" x14ac:dyDescent="0.4">
      <c r="A43" s="6">
        <v>42</v>
      </c>
      <c r="B43" s="8" t="str">
        <f>IF(Values!B42="","",Values!B42)</f>
        <v/>
      </c>
      <c r="I43" s="1">
        <v>42</v>
      </c>
      <c r="J43" s="1" t="str">
        <f t="shared" si="4"/>
        <v/>
      </c>
      <c r="K43" s="24" t="str">
        <f t="shared" si="5"/>
        <v/>
      </c>
      <c r="L43" s="24" t="e">
        <f t="shared" si="0"/>
        <v>#DIV/0!</v>
      </c>
      <c r="M43" s="24" t="e">
        <f t="shared" si="1"/>
        <v>#DIV/0!</v>
      </c>
      <c r="N43" s="24" t="e">
        <f t="shared" si="2"/>
        <v>#DIV/0!</v>
      </c>
      <c r="O43" s="24" t="e">
        <f t="shared" si="3"/>
        <v>#DIV/0!</v>
      </c>
      <c r="R43" s="29"/>
      <c r="S43" s="30">
        <v>0.2</v>
      </c>
      <c r="T43" s="39" t="e">
        <f t="shared" si="41"/>
        <v>#DIV/0!</v>
      </c>
      <c r="U43" s="40" t="e">
        <f t="shared" si="40"/>
        <v>#DIV/0!</v>
      </c>
      <c r="V43" s="29"/>
      <c r="W43" s="29"/>
      <c r="X43" s="29"/>
      <c r="Y43" s="29"/>
      <c r="Z43" s="29"/>
      <c r="AA43" s="26"/>
      <c r="AD43" s="17">
        <v>40</v>
      </c>
      <c r="AE43" s="17">
        <f t="shared" si="7"/>
        <v>0</v>
      </c>
      <c r="AF43" s="75" t="e">
        <f t="shared" si="26"/>
        <v>#DIV/0!</v>
      </c>
      <c r="AG43" s="99" t="e">
        <f t="shared" si="8"/>
        <v>#DIV/0!</v>
      </c>
      <c r="AH43" s="99" t="e">
        <f t="shared" si="9"/>
        <v>#DIV/0!</v>
      </c>
      <c r="AI43" s="80" t="e">
        <f t="shared" si="6"/>
        <v>#DIV/0!</v>
      </c>
      <c r="AJ43" s="80" t="e">
        <f t="shared" si="10"/>
        <v>#DIV/0!</v>
      </c>
      <c r="AK43" s="80" t="e">
        <f t="shared" si="11"/>
        <v>#DIV/0!</v>
      </c>
      <c r="AL43" s="80" t="e">
        <f t="shared" si="12"/>
        <v>#DIV/0!</v>
      </c>
      <c r="AM43" s="100" t="e">
        <f t="shared" si="13"/>
        <v>#DIV/0!</v>
      </c>
      <c r="AN43" s="80" t="e">
        <f t="shared" si="14"/>
        <v>#DIV/0!</v>
      </c>
      <c r="AO43" s="80" t="e">
        <f t="shared" si="15"/>
        <v>#DIV/0!</v>
      </c>
      <c r="AP43" s="75"/>
      <c r="AQ43" s="75" t="e">
        <f t="shared" si="16"/>
        <v>#DIV/0!</v>
      </c>
      <c r="AR43" s="75" t="e">
        <f t="shared" si="17"/>
        <v>#NAME?</v>
      </c>
      <c r="AS43" s="16"/>
      <c r="AT43" s="16"/>
      <c r="AU43" s="16"/>
      <c r="AV43" s="16"/>
      <c r="AW43" s="16"/>
      <c r="AX43" s="16"/>
      <c r="AY43" s="16"/>
      <c r="AZ43" s="16"/>
      <c r="BA43" s="16"/>
      <c r="BB43" s="16"/>
      <c r="BC43" s="74">
        <v>40</v>
      </c>
      <c r="BD43" s="81" t="e">
        <f t="shared" si="20"/>
        <v>#N/A</v>
      </c>
      <c r="BE43" s="74" t="str">
        <f t="shared" si="28"/>
        <v/>
      </c>
      <c r="BF43" s="82" t="str">
        <f t="shared" si="21"/>
        <v/>
      </c>
      <c r="BG43" s="82" t="str">
        <f t="shared" si="22"/>
        <v/>
      </c>
      <c r="BH43" s="82" t="str">
        <f t="shared" si="23"/>
        <v/>
      </c>
      <c r="BI43" s="82" t="str">
        <f t="shared" si="24"/>
        <v/>
      </c>
      <c r="BJ43" s="82" t="e">
        <f t="shared" si="25"/>
        <v>#N/A</v>
      </c>
      <c r="BK43" s="16"/>
      <c r="BL43" s="16"/>
      <c r="BM43" s="16"/>
    </row>
    <row r="44" spans="1:65" ht="13.15" x14ac:dyDescent="0.4">
      <c r="A44" s="6">
        <v>43</v>
      </c>
      <c r="B44" s="8" t="str">
        <f>IF(Values!B43="","",Values!B43)</f>
        <v/>
      </c>
      <c r="I44" s="1">
        <v>43</v>
      </c>
      <c r="J44" s="1" t="str">
        <f t="shared" si="4"/>
        <v/>
      </c>
      <c r="K44" s="24" t="str">
        <f t="shared" si="5"/>
        <v/>
      </c>
      <c r="L44" s="24" t="e">
        <f t="shared" si="0"/>
        <v>#DIV/0!</v>
      </c>
      <c r="M44" s="24" t="e">
        <f t="shared" si="1"/>
        <v>#DIV/0!</v>
      </c>
      <c r="N44" s="24" t="e">
        <f t="shared" si="2"/>
        <v>#DIV/0!</v>
      </c>
      <c r="O44" s="24" t="e">
        <f t="shared" si="3"/>
        <v>#DIV/0!</v>
      </c>
      <c r="R44" s="29"/>
      <c r="S44" s="30">
        <v>0.3</v>
      </c>
      <c r="T44" s="39" t="e">
        <f t="shared" si="41"/>
        <v>#DIV/0!</v>
      </c>
      <c r="U44" s="40" t="e">
        <f t="shared" si="40"/>
        <v>#DIV/0!</v>
      </c>
      <c r="V44" s="29"/>
      <c r="W44" s="29"/>
      <c r="X44" s="29"/>
      <c r="Y44" s="29"/>
      <c r="Z44" s="29"/>
      <c r="AA44" s="26"/>
      <c r="AD44" s="17">
        <v>41</v>
      </c>
      <c r="AE44" s="17">
        <f t="shared" si="7"/>
        <v>0</v>
      </c>
      <c r="AF44" s="75" t="e">
        <f t="shared" si="26"/>
        <v>#DIV/0!</v>
      </c>
      <c r="AG44" s="99" t="e">
        <f t="shared" si="8"/>
        <v>#DIV/0!</v>
      </c>
      <c r="AH44" s="99" t="e">
        <f t="shared" si="9"/>
        <v>#DIV/0!</v>
      </c>
      <c r="AI44" s="80" t="e">
        <f t="shared" si="6"/>
        <v>#DIV/0!</v>
      </c>
      <c r="AJ44" s="80" t="e">
        <f t="shared" si="10"/>
        <v>#DIV/0!</v>
      </c>
      <c r="AK44" s="80" t="e">
        <f t="shared" si="11"/>
        <v>#DIV/0!</v>
      </c>
      <c r="AL44" s="80" t="e">
        <f t="shared" si="12"/>
        <v>#DIV/0!</v>
      </c>
      <c r="AM44" s="100" t="e">
        <f t="shared" si="13"/>
        <v>#DIV/0!</v>
      </c>
      <c r="AN44" s="80" t="e">
        <f t="shared" si="14"/>
        <v>#DIV/0!</v>
      </c>
      <c r="AO44" s="80" t="e">
        <f t="shared" si="15"/>
        <v>#DIV/0!</v>
      </c>
      <c r="AP44" s="75"/>
      <c r="AQ44" s="75" t="e">
        <f t="shared" si="16"/>
        <v>#DIV/0!</v>
      </c>
      <c r="AR44" s="75" t="e">
        <f t="shared" si="17"/>
        <v>#NAME?</v>
      </c>
      <c r="AS44" s="16"/>
      <c r="AT44" s="16"/>
      <c r="AU44" s="16"/>
      <c r="AV44" s="16"/>
      <c r="AW44" s="16"/>
      <c r="AX44" s="16"/>
      <c r="AY44" s="16"/>
      <c r="AZ44" s="16"/>
      <c r="BA44" s="16"/>
      <c r="BB44" s="16"/>
      <c r="BC44" s="74">
        <v>41</v>
      </c>
      <c r="BD44" s="81" t="e">
        <f t="shared" si="20"/>
        <v>#N/A</v>
      </c>
      <c r="BE44" s="74" t="str">
        <f t="shared" si="28"/>
        <v/>
      </c>
      <c r="BF44" s="82" t="str">
        <f t="shared" si="21"/>
        <v/>
      </c>
      <c r="BG44" s="82" t="str">
        <f t="shared" si="22"/>
        <v/>
      </c>
      <c r="BH44" s="82" t="str">
        <f t="shared" si="23"/>
        <v/>
      </c>
      <c r="BI44" s="82" t="str">
        <f t="shared" si="24"/>
        <v/>
      </c>
      <c r="BJ44" s="82" t="e">
        <f t="shared" si="25"/>
        <v>#N/A</v>
      </c>
      <c r="BK44" s="16"/>
      <c r="BL44" s="16"/>
      <c r="BM44" s="16"/>
    </row>
    <row r="45" spans="1:65" ht="13.15" x14ac:dyDescent="0.4">
      <c r="A45" s="6">
        <v>44</v>
      </c>
      <c r="B45" s="8" t="str">
        <f>IF(Values!B44="","",Values!B44)</f>
        <v/>
      </c>
      <c r="I45" s="1">
        <v>44</v>
      </c>
      <c r="J45" s="1" t="str">
        <f t="shared" si="4"/>
        <v/>
      </c>
      <c r="K45" s="24" t="str">
        <f t="shared" si="5"/>
        <v/>
      </c>
      <c r="L45" s="24" t="e">
        <f t="shared" si="0"/>
        <v>#DIV/0!</v>
      </c>
      <c r="M45" s="24" t="e">
        <f t="shared" si="1"/>
        <v>#DIV/0!</v>
      </c>
      <c r="N45" s="24" t="e">
        <f t="shared" si="2"/>
        <v>#DIV/0!</v>
      </c>
      <c r="O45" s="24" t="e">
        <f t="shared" si="3"/>
        <v>#DIV/0!</v>
      </c>
      <c r="R45" s="29"/>
      <c r="S45" s="30">
        <v>0.4</v>
      </c>
      <c r="T45" s="39" t="e">
        <f t="shared" si="41"/>
        <v>#DIV/0!</v>
      </c>
      <c r="U45" s="40" t="e">
        <f t="shared" si="40"/>
        <v>#DIV/0!</v>
      </c>
      <c r="V45" s="29"/>
      <c r="W45" s="29"/>
      <c r="X45" s="29"/>
      <c r="Y45" s="29"/>
      <c r="Z45" s="29"/>
      <c r="AA45" s="26"/>
      <c r="AD45" s="17">
        <v>42</v>
      </c>
      <c r="AE45" s="17">
        <f t="shared" si="7"/>
        <v>0</v>
      </c>
      <c r="AF45" s="75" t="e">
        <f t="shared" si="26"/>
        <v>#DIV/0!</v>
      </c>
      <c r="AG45" s="99" t="e">
        <f t="shared" si="8"/>
        <v>#DIV/0!</v>
      </c>
      <c r="AH45" s="99" t="e">
        <f t="shared" si="9"/>
        <v>#DIV/0!</v>
      </c>
      <c r="AI45" s="80" t="e">
        <f t="shared" si="6"/>
        <v>#DIV/0!</v>
      </c>
      <c r="AJ45" s="80" t="e">
        <f t="shared" si="10"/>
        <v>#DIV/0!</v>
      </c>
      <c r="AK45" s="80" t="e">
        <f t="shared" si="11"/>
        <v>#DIV/0!</v>
      </c>
      <c r="AL45" s="80" t="e">
        <f t="shared" si="12"/>
        <v>#DIV/0!</v>
      </c>
      <c r="AM45" s="100" t="e">
        <f t="shared" si="13"/>
        <v>#DIV/0!</v>
      </c>
      <c r="AN45" s="80" t="e">
        <f t="shared" si="14"/>
        <v>#DIV/0!</v>
      </c>
      <c r="AO45" s="80" t="e">
        <f t="shared" si="15"/>
        <v>#DIV/0!</v>
      </c>
      <c r="AP45" s="75"/>
      <c r="AQ45" s="75" t="e">
        <f t="shared" si="16"/>
        <v>#DIV/0!</v>
      </c>
      <c r="AR45" s="75" t="e">
        <f t="shared" si="17"/>
        <v>#NAME?</v>
      </c>
      <c r="AS45" s="16"/>
      <c r="AT45" s="16"/>
      <c r="AU45" s="16"/>
      <c r="AV45" s="16"/>
      <c r="AW45" s="16"/>
      <c r="AX45" s="16"/>
      <c r="AY45" s="16"/>
      <c r="AZ45" s="16"/>
      <c r="BA45" s="16"/>
      <c r="BB45" s="16"/>
      <c r="BC45" s="74">
        <v>42</v>
      </c>
      <c r="BD45" s="81" t="e">
        <f t="shared" si="20"/>
        <v>#N/A</v>
      </c>
      <c r="BE45" s="74" t="str">
        <f t="shared" si="28"/>
        <v/>
      </c>
      <c r="BF45" s="82" t="str">
        <f t="shared" si="21"/>
        <v/>
      </c>
      <c r="BG45" s="82" t="str">
        <f t="shared" si="22"/>
        <v/>
      </c>
      <c r="BH45" s="82" t="str">
        <f t="shared" si="23"/>
        <v/>
      </c>
      <c r="BI45" s="82" t="str">
        <f t="shared" si="24"/>
        <v/>
      </c>
      <c r="BJ45" s="82" t="e">
        <f t="shared" si="25"/>
        <v>#N/A</v>
      </c>
      <c r="BK45" s="16"/>
      <c r="BL45" s="16"/>
      <c r="BM45" s="16"/>
    </row>
    <row r="46" spans="1:65" ht="13.15" x14ac:dyDescent="0.4">
      <c r="A46" s="6">
        <v>45</v>
      </c>
      <c r="B46" s="8" t="str">
        <f>IF(Values!B45="","",Values!B45)</f>
        <v/>
      </c>
      <c r="I46" s="1">
        <v>45</v>
      </c>
      <c r="J46" s="1" t="str">
        <f t="shared" si="4"/>
        <v/>
      </c>
      <c r="K46" s="24" t="str">
        <f t="shared" si="5"/>
        <v/>
      </c>
      <c r="L46" s="24" t="e">
        <f t="shared" si="0"/>
        <v>#DIV/0!</v>
      </c>
      <c r="M46" s="24" t="e">
        <f t="shared" si="1"/>
        <v>#DIV/0!</v>
      </c>
      <c r="N46" s="24" t="e">
        <f t="shared" si="2"/>
        <v>#DIV/0!</v>
      </c>
      <c r="O46" s="24" t="e">
        <f t="shared" si="3"/>
        <v>#DIV/0!</v>
      </c>
      <c r="R46" s="29"/>
      <c r="S46" s="30">
        <v>0.5</v>
      </c>
      <c r="T46" s="39" t="e">
        <f t="shared" si="41"/>
        <v>#DIV/0!</v>
      </c>
      <c r="U46" s="40" t="e">
        <f t="shared" si="40"/>
        <v>#DIV/0!</v>
      </c>
      <c r="V46" s="29"/>
      <c r="W46" s="29"/>
      <c r="X46" s="29"/>
      <c r="Y46" s="29"/>
      <c r="Z46" s="29"/>
      <c r="AA46" s="26"/>
      <c r="AD46" s="17">
        <v>43</v>
      </c>
      <c r="AE46" s="17">
        <f t="shared" si="7"/>
        <v>0</v>
      </c>
      <c r="AF46" s="75" t="e">
        <f t="shared" si="26"/>
        <v>#DIV/0!</v>
      </c>
      <c r="AG46" s="99" t="e">
        <f t="shared" si="8"/>
        <v>#DIV/0!</v>
      </c>
      <c r="AH46" s="99" t="e">
        <f t="shared" si="9"/>
        <v>#DIV/0!</v>
      </c>
      <c r="AI46" s="80" t="e">
        <f t="shared" si="6"/>
        <v>#DIV/0!</v>
      </c>
      <c r="AJ46" s="80" t="e">
        <f t="shared" si="10"/>
        <v>#DIV/0!</v>
      </c>
      <c r="AK46" s="80" t="e">
        <f t="shared" si="11"/>
        <v>#DIV/0!</v>
      </c>
      <c r="AL46" s="80" t="e">
        <f t="shared" si="12"/>
        <v>#DIV/0!</v>
      </c>
      <c r="AM46" s="100" t="e">
        <f t="shared" si="13"/>
        <v>#DIV/0!</v>
      </c>
      <c r="AN46" s="80" t="e">
        <f t="shared" si="14"/>
        <v>#DIV/0!</v>
      </c>
      <c r="AO46" s="80" t="e">
        <f t="shared" si="15"/>
        <v>#DIV/0!</v>
      </c>
      <c r="AP46" s="75"/>
      <c r="AQ46" s="75" t="e">
        <f t="shared" si="16"/>
        <v>#DIV/0!</v>
      </c>
      <c r="AR46" s="75" t="e">
        <f t="shared" si="17"/>
        <v>#NAME?</v>
      </c>
      <c r="AS46" s="16"/>
      <c r="AT46" s="16"/>
      <c r="AU46" s="16"/>
      <c r="AV46" s="16"/>
      <c r="AW46" s="16"/>
      <c r="AX46" s="16"/>
      <c r="AY46" s="16"/>
      <c r="AZ46" s="16"/>
      <c r="BA46" s="16"/>
      <c r="BB46" s="16"/>
      <c r="BC46" s="74">
        <v>43</v>
      </c>
      <c r="BD46" s="81" t="e">
        <f t="shared" si="20"/>
        <v>#N/A</v>
      </c>
      <c r="BE46" s="74" t="str">
        <f t="shared" si="28"/>
        <v/>
      </c>
      <c r="BF46" s="82" t="str">
        <f t="shared" si="21"/>
        <v/>
      </c>
      <c r="BG46" s="82" t="str">
        <f t="shared" si="22"/>
        <v/>
      </c>
      <c r="BH46" s="82" t="str">
        <f t="shared" si="23"/>
        <v/>
      </c>
      <c r="BI46" s="82" t="str">
        <f t="shared" si="24"/>
        <v/>
      </c>
      <c r="BJ46" s="82" t="e">
        <f t="shared" si="25"/>
        <v>#N/A</v>
      </c>
      <c r="BK46" s="16"/>
      <c r="BL46" s="16"/>
      <c r="BM46" s="16"/>
    </row>
    <row r="47" spans="1:65" ht="13.15" x14ac:dyDescent="0.4">
      <c r="A47" s="6">
        <v>46</v>
      </c>
      <c r="B47" s="8" t="str">
        <f>IF(Values!B46="","",Values!B46)</f>
        <v/>
      </c>
      <c r="I47" s="1">
        <v>46</v>
      </c>
      <c r="J47" s="1" t="str">
        <f t="shared" si="4"/>
        <v/>
      </c>
      <c r="K47" s="24" t="str">
        <f t="shared" si="5"/>
        <v/>
      </c>
      <c r="L47" s="24" t="e">
        <f t="shared" si="0"/>
        <v>#DIV/0!</v>
      </c>
      <c r="M47" s="24" t="e">
        <f t="shared" si="1"/>
        <v>#DIV/0!</v>
      </c>
      <c r="N47" s="24" t="e">
        <f t="shared" si="2"/>
        <v>#DIV/0!</v>
      </c>
      <c r="O47" s="24" t="e">
        <f t="shared" si="3"/>
        <v>#DIV/0!</v>
      </c>
      <c r="R47" s="29"/>
      <c r="S47" s="30">
        <v>0.6</v>
      </c>
      <c r="T47" s="39" t="e">
        <f t="shared" si="41"/>
        <v>#DIV/0!</v>
      </c>
      <c r="U47" s="40" t="e">
        <f t="shared" si="40"/>
        <v>#DIV/0!</v>
      </c>
      <c r="V47" s="29"/>
      <c r="W47" s="29"/>
      <c r="X47" s="29"/>
      <c r="Y47" s="29"/>
      <c r="Z47" s="29"/>
      <c r="AA47" s="26"/>
      <c r="AD47" s="17">
        <v>44</v>
      </c>
      <c r="AE47" s="17">
        <f t="shared" si="7"/>
        <v>0</v>
      </c>
      <c r="AF47" s="75" t="e">
        <f t="shared" si="26"/>
        <v>#DIV/0!</v>
      </c>
      <c r="AG47" s="99" t="e">
        <f t="shared" si="8"/>
        <v>#DIV/0!</v>
      </c>
      <c r="AH47" s="99" t="e">
        <f t="shared" si="9"/>
        <v>#DIV/0!</v>
      </c>
      <c r="AI47" s="80" t="e">
        <f t="shared" si="6"/>
        <v>#DIV/0!</v>
      </c>
      <c r="AJ47" s="80" t="e">
        <f t="shared" si="10"/>
        <v>#DIV/0!</v>
      </c>
      <c r="AK47" s="80" t="e">
        <f t="shared" si="11"/>
        <v>#DIV/0!</v>
      </c>
      <c r="AL47" s="80" t="e">
        <f t="shared" si="12"/>
        <v>#DIV/0!</v>
      </c>
      <c r="AM47" s="100" t="e">
        <f t="shared" si="13"/>
        <v>#DIV/0!</v>
      </c>
      <c r="AN47" s="80" t="e">
        <f t="shared" si="14"/>
        <v>#DIV/0!</v>
      </c>
      <c r="AO47" s="80" t="e">
        <f t="shared" si="15"/>
        <v>#DIV/0!</v>
      </c>
      <c r="AP47" s="75"/>
      <c r="AQ47" s="75" t="e">
        <f t="shared" si="16"/>
        <v>#DIV/0!</v>
      </c>
      <c r="AR47" s="75" t="e">
        <f t="shared" si="17"/>
        <v>#NAME?</v>
      </c>
      <c r="AS47" s="16"/>
      <c r="AT47" s="16"/>
      <c r="AU47" s="16"/>
      <c r="AV47" s="16"/>
      <c r="AW47" s="16"/>
      <c r="AX47" s="16"/>
      <c r="AY47" s="16"/>
      <c r="AZ47" s="16"/>
      <c r="BA47" s="16"/>
      <c r="BB47" s="16"/>
      <c r="BC47" s="74">
        <v>44</v>
      </c>
      <c r="BD47" s="81" t="e">
        <f t="shared" si="20"/>
        <v>#N/A</v>
      </c>
      <c r="BE47" s="74" t="str">
        <f t="shared" si="28"/>
        <v/>
      </c>
      <c r="BF47" s="82" t="str">
        <f t="shared" si="21"/>
        <v/>
      </c>
      <c r="BG47" s="82" t="str">
        <f t="shared" si="22"/>
        <v/>
      </c>
      <c r="BH47" s="82" t="str">
        <f t="shared" si="23"/>
        <v/>
      </c>
      <c r="BI47" s="82" t="str">
        <f t="shared" si="24"/>
        <v/>
      </c>
      <c r="BJ47" s="82" t="e">
        <f t="shared" si="25"/>
        <v>#N/A</v>
      </c>
      <c r="BK47" s="16"/>
      <c r="BL47" s="16"/>
      <c r="BM47" s="16"/>
    </row>
    <row r="48" spans="1:65" ht="13.15" x14ac:dyDescent="0.4">
      <c r="A48" s="6">
        <v>47</v>
      </c>
      <c r="B48" s="8" t="str">
        <f>IF(Values!B47="","",Values!B47)</f>
        <v/>
      </c>
      <c r="I48" s="1">
        <v>47</v>
      </c>
      <c r="J48" s="1" t="str">
        <f t="shared" si="4"/>
        <v/>
      </c>
      <c r="K48" s="24" t="str">
        <f t="shared" si="5"/>
        <v/>
      </c>
      <c r="L48" s="24" t="e">
        <f t="shared" si="0"/>
        <v>#DIV/0!</v>
      </c>
      <c r="M48" s="24" t="e">
        <f t="shared" si="1"/>
        <v>#DIV/0!</v>
      </c>
      <c r="N48" s="24" t="e">
        <f t="shared" si="2"/>
        <v>#DIV/0!</v>
      </c>
      <c r="O48" s="24" t="e">
        <f t="shared" si="3"/>
        <v>#DIV/0!</v>
      </c>
      <c r="R48" s="29"/>
      <c r="S48" s="30">
        <v>0.7</v>
      </c>
      <c r="T48" s="39" t="e">
        <f t="shared" si="41"/>
        <v>#DIV/0!</v>
      </c>
      <c r="U48" s="40" t="e">
        <f t="shared" si="40"/>
        <v>#DIV/0!</v>
      </c>
      <c r="V48" s="29"/>
      <c r="W48" s="29"/>
      <c r="X48" s="29"/>
      <c r="Y48" s="29"/>
      <c r="Z48" s="29"/>
      <c r="AA48" s="26"/>
      <c r="AD48" s="17">
        <v>45</v>
      </c>
      <c r="AE48" s="17">
        <f t="shared" si="7"/>
        <v>0</v>
      </c>
      <c r="AF48" s="75" t="e">
        <f t="shared" si="26"/>
        <v>#DIV/0!</v>
      </c>
      <c r="AG48" s="99" t="e">
        <f t="shared" si="8"/>
        <v>#DIV/0!</v>
      </c>
      <c r="AH48" s="99" t="e">
        <f t="shared" si="9"/>
        <v>#DIV/0!</v>
      </c>
      <c r="AI48" s="80" t="e">
        <f t="shared" si="6"/>
        <v>#DIV/0!</v>
      </c>
      <c r="AJ48" s="80" t="e">
        <f t="shared" si="10"/>
        <v>#DIV/0!</v>
      </c>
      <c r="AK48" s="80" t="e">
        <f t="shared" si="11"/>
        <v>#DIV/0!</v>
      </c>
      <c r="AL48" s="80" t="e">
        <f t="shared" si="12"/>
        <v>#DIV/0!</v>
      </c>
      <c r="AM48" s="100" t="e">
        <f t="shared" si="13"/>
        <v>#DIV/0!</v>
      </c>
      <c r="AN48" s="80" t="e">
        <f t="shared" si="14"/>
        <v>#DIV/0!</v>
      </c>
      <c r="AO48" s="80" t="e">
        <f t="shared" si="15"/>
        <v>#DIV/0!</v>
      </c>
      <c r="AP48" s="75"/>
      <c r="AQ48" s="75" t="e">
        <f t="shared" si="16"/>
        <v>#DIV/0!</v>
      </c>
      <c r="AR48" s="75" t="e">
        <f t="shared" si="17"/>
        <v>#NAME?</v>
      </c>
      <c r="AS48" s="16"/>
      <c r="AT48" s="16"/>
      <c r="AU48" s="16"/>
      <c r="AV48" s="16"/>
      <c r="AW48" s="16"/>
      <c r="AX48" s="16"/>
      <c r="AY48" s="16"/>
      <c r="AZ48" s="16"/>
      <c r="BA48" s="16"/>
      <c r="BB48" s="16"/>
      <c r="BC48" s="74">
        <v>45</v>
      </c>
      <c r="BD48" s="81" t="e">
        <f t="shared" si="20"/>
        <v>#N/A</v>
      </c>
      <c r="BE48" s="74" t="str">
        <f t="shared" si="28"/>
        <v/>
      </c>
      <c r="BF48" s="82" t="str">
        <f t="shared" si="21"/>
        <v/>
      </c>
      <c r="BG48" s="82" t="str">
        <f t="shared" si="22"/>
        <v/>
      </c>
      <c r="BH48" s="82" t="str">
        <f t="shared" si="23"/>
        <v/>
      </c>
      <c r="BI48" s="82" t="str">
        <f t="shared" si="24"/>
        <v/>
      </c>
      <c r="BJ48" s="82" t="e">
        <f t="shared" si="25"/>
        <v>#N/A</v>
      </c>
      <c r="BK48" s="16"/>
      <c r="BL48" s="16"/>
      <c r="BM48" s="16"/>
    </row>
    <row r="49" spans="1:65" ht="13.15" x14ac:dyDescent="0.4">
      <c r="A49" s="6">
        <v>48</v>
      </c>
      <c r="B49" s="8" t="str">
        <f>IF(Values!B48="","",Values!B48)</f>
        <v/>
      </c>
      <c r="I49" s="1">
        <v>48</v>
      </c>
      <c r="J49" s="1" t="str">
        <f t="shared" si="4"/>
        <v/>
      </c>
      <c r="K49" s="24" t="str">
        <f t="shared" si="5"/>
        <v/>
      </c>
      <c r="L49" s="24" t="e">
        <f t="shared" si="0"/>
        <v>#DIV/0!</v>
      </c>
      <c r="M49" s="24" t="e">
        <f t="shared" si="1"/>
        <v>#DIV/0!</v>
      </c>
      <c r="N49" s="24" t="e">
        <f t="shared" si="2"/>
        <v>#DIV/0!</v>
      </c>
      <c r="O49" s="24" t="e">
        <f t="shared" si="3"/>
        <v>#DIV/0!</v>
      </c>
      <c r="R49" s="29"/>
      <c r="S49" s="30">
        <v>0.8</v>
      </c>
      <c r="T49" s="39" t="e">
        <f t="shared" si="41"/>
        <v>#DIV/0!</v>
      </c>
      <c r="U49" s="40" t="e">
        <f t="shared" si="40"/>
        <v>#DIV/0!</v>
      </c>
      <c r="V49" s="29"/>
      <c r="W49" s="29"/>
      <c r="X49" s="29"/>
      <c r="Y49" s="29"/>
      <c r="Z49" s="29"/>
      <c r="AA49" s="26"/>
      <c r="AD49" s="17">
        <v>46</v>
      </c>
      <c r="AE49" s="17">
        <f t="shared" si="7"/>
        <v>0</v>
      </c>
      <c r="AF49" s="75" t="e">
        <f t="shared" si="26"/>
        <v>#DIV/0!</v>
      </c>
      <c r="AG49" s="99" t="e">
        <f t="shared" si="8"/>
        <v>#DIV/0!</v>
      </c>
      <c r="AH49" s="99" t="e">
        <f t="shared" si="9"/>
        <v>#DIV/0!</v>
      </c>
      <c r="AI49" s="80" t="e">
        <f t="shared" si="6"/>
        <v>#DIV/0!</v>
      </c>
      <c r="AJ49" s="80" t="e">
        <f t="shared" si="10"/>
        <v>#DIV/0!</v>
      </c>
      <c r="AK49" s="80" t="e">
        <f t="shared" si="11"/>
        <v>#DIV/0!</v>
      </c>
      <c r="AL49" s="80" t="e">
        <f t="shared" si="12"/>
        <v>#DIV/0!</v>
      </c>
      <c r="AM49" s="100" t="e">
        <f t="shared" si="13"/>
        <v>#DIV/0!</v>
      </c>
      <c r="AN49" s="80" t="e">
        <f t="shared" si="14"/>
        <v>#DIV/0!</v>
      </c>
      <c r="AO49" s="80" t="e">
        <f t="shared" si="15"/>
        <v>#DIV/0!</v>
      </c>
      <c r="AP49" s="75"/>
      <c r="AQ49" s="75" t="e">
        <f t="shared" si="16"/>
        <v>#DIV/0!</v>
      </c>
      <c r="AR49" s="75" t="e">
        <f t="shared" si="17"/>
        <v>#NAME?</v>
      </c>
      <c r="AS49" s="16"/>
      <c r="AT49" s="16"/>
      <c r="AU49" s="16"/>
      <c r="AV49" s="16"/>
      <c r="AW49" s="16"/>
      <c r="AX49" s="16"/>
      <c r="AY49" s="16"/>
      <c r="AZ49" s="16"/>
      <c r="BA49" s="16"/>
      <c r="BB49" s="16"/>
      <c r="BC49" s="74">
        <v>46</v>
      </c>
      <c r="BD49" s="81" t="e">
        <f t="shared" si="20"/>
        <v>#N/A</v>
      </c>
      <c r="BE49" s="74" t="str">
        <f t="shared" si="28"/>
        <v/>
      </c>
      <c r="BF49" s="82" t="str">
        <f t="shared" si="21"/>
        <v/>
      </c>
      <c r="BG49" s="82" t="str">
        <f t="shared" si="22"/>
        <v/>
      </c>
      <c r="BH49" s="82" t="str">
        <f t="shared" si="23"/>
        <v/>
      </c>
      <c r="BI49" s="82" t="str">
        <f t="shared" si="24"/>
        <v/>
      </c>
      <c r="BJ49" s="82" t="e">
        <f t="shared" si="25"/>
        <v>#N/A</v>
      </c>
      <c r="BK49" s="16"/>
      <c r="BL49" s="16"/>
      <c r="BM49" s="16"/>
    </row>
    <row r="50" spans="1:65" ht="13.15" x14ac:dyDescent="0.4">
      <c r="A50" s="6">
        <v>49</v>
      </c>
      <c r="B50" s="8" t="str">
        <f>IF(Values!B49="","",Values!B49)</f>
        <v/>
      </c>
      <c r="I50" s="1">
        <v>49</v>
      </c>
      <c r="J50" s="1" t="str">
        <f t="shared" si="4"/>
        <v/>
      </c>
      <c r="K50" s="24" t="str">
        <f t="shared" si="5"/>
        <v/>
      </c>
      <c r="L50" s="24" t="e">
        <f t="shared" si="0"/>
        <v>#DIV/0!</v>
      </c>
      <c r="M50" s="24" t="e">
        <f t="shared" si="1"/>
        <v>#DIV/0!</v>
      </c>
      <c r="N50" s="24" t="e">
        <f t="shared" si="2"/>
        <v>#DIV/0!</v>
      </c>
      <c r="O50" s="24" t="e">
        <f t="shared" si="3"/>
        <v>#DIV/0!</v>
      </c>
      <c r="R50" s="29"/>
      <c r="S50" s="30">
        <v>0.9</v>
      </c>
      <c r="T50" s="39" t="e">
        <f t="shared" si="41"/>
        <v>#DIV/0!</v>
      </c>
      <c r="U50" s="40" t="e">
        <f t="shared" si="40"/>
        <v>#DIV/0!</v>
      </c>
      <c r="V50" s="29"/>
      <c r="W50" s="29"/>
      <c r="X50" s="29"/>
      <c r="Y50" s="29"/>
      <c r="Z50" s="29"/>
      <c r="AA50" s="26"/>
      <c r="AD50" s="17">
        <v>47</v>
      </c>
      <c r="AE50" s="17">
        <f t="shared" si="7"/>
        <v>0</v>
      </c>
      <c r="AF50" s="75" t="e">
        <f t="shared" si="26"/>
        <v>#DIV/0!</v>
      </c>
      <c r="AG50" s="99" t="e">
        <f t="shared" si="8"/>
        <v>#DIV/0!</v>
      </c>
      <c r="AH50" s="99" t="e">
        <f t="shared" si="9"/>
        <v>#DIV/0!</v>
      </c>
      <c r="AI50" s="80" t="e">
        <f t="shared" si="6"/>
        <v>#DIV/0!</v>
      </c>
      <c r="AJ50" s="80" t="e">
        <f t="shared" si="10"/>
        <v>#DIV/0!</v>
      </c>
      <c r="AK50" s="80" t="e">
        <f t="shared" si="11"/>
        <v>#DIV/0!</v>
      </c>
      <c r="AL50" s="80" t="e">
        <f t="shared" si="12"/>
        <v>#DIV/0!</v>
      </c>
      <c r="AM50" s="100" t="e">
        <f t="shared" si="13"/>
        <v>#DIV/0!</v>
      </c>
      <c r="AN50" s="80" t="e">
        <f t="shared" si="14"/>
        <v>#DIV/0!</v>
      </c>
      <c r="AO50" s="80" t="e">
        <f t="shared" si="15"/>
        <v>#DIV/0!</v>
      </c>
      <c r="AP50" s="75"/>
      <c r="AQ50" s="75" t="e">
        <f t="shared" si="16"/>
        <v>#DIV/0!</v>
      </c>
      <c r="AR50" s="75" t="e">
        <f t="shared" si="17"/>
        <v>#NAME?</v>
      </c>
      <c r="AS50" s="16"/>
      <c r="AT50" s="16"/>
      <c r="AU50" s="16"/>
      <c r="AV50" s="16"/>
      <c r="AW50" s="16"/>
      <c r="AX50" s="16"/>
      <c r="AY50" s="16"/>
      <c r="AZ50" s="16"/>
      <c r="BA50" s="16"/>
      <c r="BB50" s="16"/>
      <c r="BC50" s="74">
        <v>47</v>
      </c>
      <c r="BD50" s="81" t="e">
        <f t="shared" si="20"/>
        <v>#N/A</v>
      </c>
      <c r="BE50" s="74" t="str">
        <f t="shared" si="28"/>
        <v/>
      </c>
      <c r="BF50" s="82" t="str">
        <f t="shared" si="21"/>
        <v/>
      </c>
      <c r="BG50" s="82" t="str">
        <f t="shared" si="22"/>
        <v/>
      </c>
      <c r="BH50" s="82" t="str">
        <f t="shared" si="23"/>
        <v/>
      </c>
      <c r="BI50" s="82" t="str">
        <f t="shared" si="24"/>
        <v/>
      </c>
      <c r="BJ50" s="82" t="e">
        <f t="shared" si="25"/>
        <v>#N/A</v>
      </c>
      <c r="BK50" s="16"/>
      <c r="BL50" s="16"/>
      <c r="BM50" s="16"/>
    </row>
    <row r="51" spans="1:65" ht="13.15" x14ac:dyDescent="0.4">
      <c r="A51" s="9">
        <v>50</v>
      </c>
      <c r="B51" s="8" t="str">
        <f>IF(Values!B50="","",Values!B50)</f>
        <v/>
      </c>
      <c r="I51" s="1">
        <v>50</v>
      </c>
      <c r="J51" s="1" t="str">
        <f t="shared" si="4"/>
        <v/>
      </c>
      <c r="K51" s="24" t="str">
        <f t="shared" si="5"/>
        <v/>
      </c>
      <c r="L51" s="24" t="e">
        <f t="shared" si="0"/>
        <v>#DIV/0!</v>
      </c>
      <c r="M51" s="24" t="e">
        <f t="shared" si="1"/>
        <v>#DIV/0!</v>
      </c>
      <c r="N51" s="24" t="e">
        <f t="shared" si="2"/>
        <v>#DIV/0!</v>
      </c>
      <c r="O51" s="24" t="e">
        <f t="shared" si="3"/>
        <v>#DIV/0!</v>
      </c>
      <c r="R51" s="29"/>
      <c r="S51" s="30">
        <v>1</v>
      </c>
      <c r="T51" s="39" t="e">
        <f t="shared" si="41"/>
        <v>#DIV/0!</v>
      </c>
      <c r="U51" s="40" t="e">
        <f t="shared" si="40"/>
        <v>#DIV/0!</v>
      </c>
      <c r="V51" s="29"/>
      <c r="W51" s="29"/>
      <c r="X51" s="29"/>
      <c r="Y51" s="29"/>
      <c r="Z51" s="29"/>
      <c r="AA51" s="29"/>
      <c r="AD51" s="17">
        <v>48</v>
      </c>
      <c r="AE51" s="17">
        <f t="shared" si="7"/>
        <v>0</v>
      </c>
      <c r="AF51" s="75" t="e">
        <f t="shared" si="26"/>
        <v>#DIV/0!</v>
      </c>
      <c r="AG51" s="99" t="e">
        <f t="shared" si="8"/>
        <v>#DIV/0!</v>
      </c>
      <c r="AH51" s="99" t="e">
        <f t="shared" si="9"/>
        <v>#DIV/0!</v>
      </c>
      <c r="AI51" s="80" t="e">
        <f t="shared" si="6"/>
        <v>#DIV/0!</v>
      </c>
      <c r="AJ51" s="80" t="e">
        <f t="shared" si="10"/>
        <v>#DIV/0!</v>
      </c>
      <c r="AK51" s="80" t="e">
        <f t="shared" si="11"/>
        <v>#DIV/0!</v>
      </c>
      <c r="AL51" s="80" t="e">
        <f t="shared" si="12"/>
        <v>#DIV/0!</v>
      </c>
      <c r="AM51" s="100" t="e">
        <f t="shared" si="13"/>
        <v>#DIV/0!</v>
      </c>
      <c r="AN51" s="80" t="e">
        <f t="shared" si="14"/>
        <v>#DIV/0!</v>
      </c>
      <c r="AO51" s="80" t="e">
        <f t="shared" si="15"/>
        <v>#DIV/0!</v>
      </c>
      <c r="AP51" s="75"/>
      <c r="AQ51" s="75" t="e">
        <f t="shared" si="16"/>
        <v>#DIV/0!</v>
      </c>
      <c r="AR51" s="75" t="e">
        <f t="shared" si="17"/>
        <v>#NAME?</v>
      </c>
      <c r="AS51" s="16"/>
      <c r="AT51" s="16"/>
      <c r="AU51" s="16"/>
      <c r="AV51" s="16"/>
      <c r="AW51" s="16"/>
      <c r="AX51" s="16"/>
      <c r="AY51" s="16"/>
      <c r="AZ51" s="16"/>
      <c r="BA51" s="16"/>
      <c r="BB51" s="16"/>
      <c r="BC51" s="74">
        <v>48</v>
      </c>
      <c r="BD51" s="81" t="e">
        <f t="shared" si="20"/>
        <v>#N/A</v>
      </c>
      <c r="BE51" s="74" t="str">
        <f t="shared" si="28"/>
        <v/>
      </c>
      <c r="BF51" s="82" t="str">
        <f t="shared" si="21"/>
        <v/>
      </c>
      <c r="BG51" s="82" t="str">
        <f t="shared" si="22"/>
        <v/>
      </c>
      <c r="BH51" s="82" t="str">
        <f t="shared" si="23"/>
        <v/>
      </c>
      <c r="BI51" s="82" t="str">
        <f t="shared" si="24"/>
        <v/>
      </c>
      <c r="BJ51" s="82" t="e">
        <f t="shared" si="25"/>
        <v>#N/A</v>
      </c>
      <c r="BK51" s="16"/>
      <c r="BL51" s="16"/>
      <c r="BM51" s="16"/>
    </row>
    <row r="52" spans="1:65" ht="13.15" x14ac:dyDescent="0.4">
      <c r="R52" s="29"/>
      <c r="S52" s="30">
        <v>1.1000000000000001</v>
      </c>
      <c r="T52" s="39" t="e">
        <f>T51+(S52*$F$13)</f>
        <v>#DIV/0!</v>
      </c>
      <c r="U52" s="40" t="e">
        <f t="shared" si="40"/>
        <v>#DIV/0!</v>
      </c>
      <c r="V52" s="29"/>
      <c r="W52" s="29"/>
      <c r="X52" s="29"/>
      <c r="Y52" s="29"/>
      <c r="Z52" s="29"/>
      <c r="AA52" s="29"/>
      <c r="AD52" s="17">
        <v>49</v>
      </c>
      <c r="AE52" s="17">
        <f t="shared" si="7"/>
        <v>0</v>
      </c>
      <c r="AF52" s="75" t="e">
        <f t="shared" si="26"/>
        <v>#DIV/0!</v>
      </c>
      <c r="AG52" s="99" t="e">
        <f t="shared" si="8"/>
        <v>#DIV/0!</v>
      </c>
      <c r="AH52" s="99" t="e">
        <f t="shared" si="9"/>
        <v>#DIV/0!</v>
      </c>
      <c r="AI52" s="80" t="e">
        <f t="shared" si="6"/>
        <v>#DIV/0!</v>
      </c>
      <c r="AJ52" s="80" t="e">
        <f t="shared" si="10"/>
        <v>#DIV/0!</v>
      </c>
      <c r="AK52" s="80" t="e">
        <f t="shared" si="11"/>
        <v>#DIV/0!</v>
      </c>
      <c r="AL52" s="80" t="e">
        <f t="shared" si="12"/>
        <v>#DIV/0!</v>
      </c>
      <c r="AM52" s="100" t="e">
        <f t="shared" si="13"/>
        <v>#DIV/0!</v>
      </c>
      <c r="AN52" s="80" t="e">
        <f t="shared" si="14"/>
        <v>#DIV/0!</v>
      </c>
      <c r="AO52" s="80" t="e">
        <f t="shared" si="15"/>
        <v>#DIV/0!</v>
      </c>
      <c r="AP52" s="75"/>
      <c r="AQ52" s="75" t="e">
        <f t="shared" si="16"/>
        <v>#DIV/0!</v>
      </c>
      <c r="AR52" s="75" t="e">
        <f t="shared" si="17"/>
        <v>#NAME?</v>
      </c>
      <c r="AS52" s="16"/>
      <c r="AT52" s="16"/>
      <c r="AU52" s="16"/>
      <c r="AV52" s="16"/>
      <c r="AW52" s="16"/>
      <c r="AX52" s="16"/>
      <c r="AY52" s="16"/>
      <c r="AZ52" s="16"/>
      <c r="BA52" s="16"/>
      <c r="BB52" s="16"/>
      <c r="BC52" s="74">
        <v>49</v>
      </c>
      <c r="BD52" s="81" t="e">
        <f t="shared" si="20"/>
        <v>#N/A</v>
      </c>
      <c r="BE52" s="74" t="str">
        <f t="shared" si="28"/>
        <v/>
      </c>
      <c r="BF52" s="82" t="str">
        <f t="shared" si="21"/>
        <v/>
      </c>
      <c r="BG52" s="82" t="str">
        <f t="shared" si="22"/>
        <v/>
      </c>
      <c r="BH52" s="82" t="str">
        <f t="shared" si="23"/>
        <v/>
      </c>
      <c r="BI52" s="82" t="str">
        <f t="shared" si="24"/>
        <v/>
      </c>
      <c r="BJ52" s="82" t="e">
        <f t="shared" si="25"/>
        <v>#N/A</v>
      </c>
      <c r="BK52" s="16"/>
      <c r="BL52" s="16"/>
      <c r="BM52" s="16"/>
    </row>
    <row r="53" spans="1:65" ht="13.15" x14ac:dyDescent="0.4">
      <c r="R53" s="38"/>
      <c r="S53" s="38"/>
      <c r="T53" s="38"/>
      <c r="U53" s="38"/>
      <c r="V53" s="38"/>
      <c r="W53" s="38"/>
      <c r="X53" s="38"/>
      <c r="Y53" s="38"/>
      <c r="Z53" s="38"/>
      <c r="AA53" s="38"/>
      <c r="AD53" s="17">
        <v>50</v>
      </c>
      <c r="AE53" s="17">
        <f t="shared" si="7"/>
        <v>0</v>
      </c>
      <c r="AF53" s="75" t="e">
        <f t="shared" si="26"/>
        <v>#DIV/0!</v>
      </c>
      <c r="AG53" s="99" t="e">
        <f t="shared" si="8"/>
        <v>#DIV/0!</v>
      </c>
      <c r="AH53" s="99" t="e">
        <f t="shared" si="9"/>
        <v>#DIV/0!</v>
      </c>
      <c r="AI53" s="80" t="e">
        <f t="shared" si="6"/>
        <v>#DIV/0!</v>
      </c>
      <c r="AJ53" s="80" t="e">
        <f t="shared" si="10"/>
        <v>#DIV/0!</v>
      </c>
      <c r="AK53" s="80" t="e">
        <f t="shared" si="11"/>
        <v>#DIV/0!</v>
      </c>
      <c r="AL53" s="80" t="e">
        <f t="shared" si="12"/>
        <v>#DIV/0!</v>
      </c>
      <c r="AM53" s="100" t="e">
        <f t="shared" si="13"/>
        <v>#DIV/0!</v>
      </c>
      <c r="AN53" s="80" t="e">
        <f t="shared" si="14"/>
        <v>#DIV/0!</v>
      </c>
      <c r="AO53" s="80" t="e">
        <f t="shared" si="15"/>
        <v>#DIV/0!</v>
      </c>
      <c r="AP53" s="17"/>
      <c r="AQ53" s="75" t="e">
        <f t="shared" si="16"/>
        <v>#DIV/0!</v>
      </c>
      <c r="AR53" s="17" t="e">
        <f t="shared" si="17"/>
        <v>#NAME?</v>
      </c>
      <c r="AS53" s="13"/>
      <c r="AT53" s="13"/>
      <c r="AU53" s="13"/>
      <c r="AV53" s="13"/>
      <c r="AW53" s="13"/>
      <c r="AX53" s="13"/>
      <c r="AY53" s="13"/>
      <c r="AZ53" s="13"/>
      <c r="BA53" s="13"/>
      <c r="BB53" s="13"/>
      <c r="BC53" s="74">
        <v>50</v>
      </c>
      <c r="BD53" s="81" t="e">
        <f t="shared" si="20"/>
        <v>#N/A</v>
      </c>
      <c r="BE53" s="74" t="str">
        <f t="shared" si="28"/>
        <v/>
      </c>
      <c r="BF53" s="82" t="str">
        <f t="shared" si="21"/>
        <v/>
      </c>
      <c r="BG53" s="82" t="str">
        <f t="shared" si="22"/>
        <v/>
      </c>
      <c r="BH53" s="82" t="str">
        <f t="shared" si="23"/>
        <v/>
      </c>
      <c r="BI53" s="82" t="str">
        <f t="shared" si="24"/>
        <v/>
      </c>
      <c r="BJ53" s="82" t="e">
        <f t="shared" si="25"/>
        <v>#N/A</v>
      </c>
      <c r="BK53" s="16"/>
      <c r="BL53" s="16"/>
      <c r="BM53" s="16"/>
    </row>
    <row r="54" spans="1:65" ht="13.15" x14ac:dyDescent="0.4">
      <c r="R54" s="38"/>
      <c r="S54" s="38"/>
      <c r="T54" s="38"/>
      <c r="U54" s="38"/>
      <c r="V54" s="38"/>
      <c r="W54" s="38"/>
      <c r="X54" s="38"/>
      <c r="Y54" s="38"/>
      <c r="Z54" s="38"/>
      <c r="AA54" s="38"/>
      <c r="AD54" s="86"/>
      <c r="AE54" s="87"/>
      <c r="AF54" s="86"/>
      <c r="AG54" s="88"/>
      <c r="AH54" s="88"/>
      <c r="AI54" s="89"/>
      <c r="AJ54" s="89"/>
      <c r="AK54" s="89"/>
      <c r="AL54" s="89"/>
      <c r="AM54" s="89"/>
      <c r="AN54" s="89"/>
      <c r="AO54" s="89"/>
      <c r="AP54" s="86" t="s">
        <v>100</v>
      </c>
      <c r="AQ54" s="87" t="e">
        <f>SUM(AQ4:AQ53)</f>
        <v>#DIV/0!</v>
      </c>
      <c r="AR54" s="87" t="e">
        <f>SUM(AR4:AR53)</f>
        <v>#DIV/0!</v>
      </c>
      <c r="AS54" s="29"/>
      <c r="AT54" s="29"/>
      <c r="AU54" s="29"/>
      <c r="AV54" s="29"/>
      <c r="AW54" s="29"/>
      <c r="AX54" s="29"/>
      <c r="AY54" s="29"/>
      <c r="AZ54" s="29"/>
      <c r="BA54" s="29"/>
      <c r="BB54" s="29"/>
      <c r="BC54" s="92"/>
      <c r="BD54" s="93"/>
      <c r="BE54" s="92"/>
      <c r="BF54" s="94"/>
      <c r="BG54" s="94"/>
      <c r="BH54" s="94"/>
      <c r="BI54" s="94"/>
      <c r="BJ54" s="94"/>
      <c r="BK54" s="16"/>
      <c r="BL54" s="16"/>
      <c r="BM54" s="16"/>
    </row>
  </sheetData>
  <mergeCells count="5">
    <mergeCell ref="R1:AA1"/>
    <mergeCell ref="AD1:AR1"/>
    <mergeCell ref="AU1:BA1"/>
    <mergeCell ref="BC1:BM1"/>
    <mergeCell ref="R29:AA29"/>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4"/>
  <sheetViews>
    <sheetView zoomScale="55" zoomScaleNormal="55" workbookViewId="0">
      <selection activeCell="X44" sqref="X44"/>
    </sheetView>
  </sheetViews>
  <sheetFormatPr baseColWidth="10" defaultRowHeight="12.75" x14ac:dyDescent="0.35"/>
  <cols>
    <col min="5" max="5" width="22.1328125" style="1" bestFit="1" customWidth="1"/>
  </cols>
  <sheetData>
    <row r="1" spans="1:65" ht="33.4" x14ac:dyDescent="1">
      <c r="A1" s="6" t="s">
        <v>19</v>
      </c>
      <c r="B1" s="7" t="s">
        <v>20</v>
      </c>
      <c r="I1" s="1" t="s">
        <v>19</v>
      </c>
      <c r="J1" s="1" t="s">
        <v>21</v>
      </c>
      <c r="K1" s="1" t="str">
        <f>Wörterbuch!A172</f>
        <v>Härter</v>
      </c>
      <c r="L1" s="1" t="str">
        <f>Wörterbuch!B175</f>
        <v>OGW</v>
      </c>
      <c r="M1" s="1" t="str">
        <f>Wörterbuch!B176</f>
        <v>UGW</v>
      </c>
      <c r="N1" s="1" t="str">
        <f>Wörterbuch!B192</f>
        <v>Mittelwert</v>
      </c>
      <c r="O1" s="1" t="str">
        <f>Wörterbuch!B178</f>
        <v>Soll</v>
      </c>
      <c r="R1" s="454" t="str">
        <f>Wörterbuch!B190</f>
        <v>Histogramm Härter</v>
      </c>
      <c r="S1" s="454"/>
      <c r="T1" s="454"/>
      <c r="U1" s="454"/>
      <c r="V1" s="454"/>
      <c r="W1" s="454"/>
      <c r="X1" s="454"/>
      <c r="Y1" s="454"/>
      <c r="Z1" s="454"/>
      <c r="AA1" s="454"/>
      <c r="AD1" s="455" t="s">
        <v>22</v>
      </c>
      <c r="AE1" s="455"/>
      <c r="AF1" s="455"/>
      <c r="AG1" s="455"/>
      <c r="AH1" s="455"/>
      <c r="AI1" s="455"/>
      <c r="AJ1" s="455"/>
      <c r="AK1" s="455"/>
      <c r="AL1" s="455"/>
      <c r="AM1" s="455"/>
      <c r="AN1" s="455"/>
      <c r="AO1" s="455"/>
      <c r="AP1" s="455"/>
      <c r="AQ1" s="455"/>
      <c r="AR1" s="455"/>
      <c r="AS1" s="71"/>
      <c r="AT1" s="71"/>
      <c r="AU1" s="456" t="str">
        <f>Wörterbuch!B187</f>
        <v>Wahrscheinlichkeitsnetz Härter</v>
      </c>
      <c r="AV1" s="456"/>
      <c r="AW1" s="456"/>
      <c r="AX1" s="456"/>
      <c r="AY1" s="456"/>
      <c r="AZ1" s="456"/>
      <c r="BA1" s="456"/>
      <c r="BB1" s="71"/>
      <c r="BC1" s="457" t="s">
        <v>23</v>
      </c>
      <c r="BD1" s="457"/>
      <c r="BE1" s="457"/>
      <c r="BF1" s="457"/>
      <c r="BG1" s="457"/>
      <c r="BH1" s="457"/>
      <c r="BI1" s="457"/>
      <c r="BJ1" s="457"/>
      <c r="BK1" s="457"/>
      <c r="BL1" s="457"/>
      <c r="BM1" s="457"/>
    </row>
    <row r="2" spans="1:65" ht="14.25" x14ac:dyDescent="0.45">
      <c r="A2" s="6">
        <v>1</v>
      </c>
      <c r="B2" s="8" t="str">
        <f>IF(Values!C1="","",Values!C1)</f>
        <v/>
      </c>
      <c r="I2" s="1">
        <v>1</v>
      </c>
      <c r="J2" s="1" t="str">
        <f>IF(B2&lt;&gt;"",1,"")</f>
        <v/>
      </c>
      <c r="K2" s="25" t="str">
        <f>IF(B2&lt;&gt;"",B2,"")</f>
        <v/>
      </c>
      <c r="L2" s="25" t="str">
        <f>$F$9</f>
        <v/>
      </c>
      <c r="M2" s="25" t="str">
        <f>$F$8</f>
        <v/>
      </c>
      <c r="N2" s="25" t="str">
        <f>$F$12</f>
        <v/>
      </c>
      <c r="O2" s="25" t="str">
        <f>$F$7</f>
        <v/>
      </c>
      <c r="P2" s="5"/>
      <c r="Q2" s="29"/>
      <c r="R2" s="28" t="s">
        <v>24</v>
      </c>
      <c r="S2" s="29"/>
      <c r="T2" s="29"/>
      <c r="U2" s="29" t="e">
        <f>ROUND(1+3.3*LOG(F11),0)</f>
        <v>#VALUE!</v>
      </c>
      <c r="V2" s="30"/>
      <c r="W2" s="30"/>
      <c r="X2" s="30"/>
      <c r="Y2" s="30"/>
      <c r="Z2" s="30"/>
      <c r="AA2" s="30"/>
      <c r="AD2" s="72"/>
      <c r="AE2" s="72"/>
      <c r="AF2" s="73"/>
      <c r="AG2" s="73"/>
      <c r="AH2" s="73"/>
      <c r="AI2" s="73"/>
      <c r="AJ2" s="73"/>
      <c r="AK2" s="73"/>
      <c r="AL2" s="73"/>
      <c r="AM2" s="73"/>
      <c r="AN2" s="73"/>
      <c r="AO2" s="73"/>
      <c r="AP2" s="73"/>
      <c r="AQ2" s="73" t="s">
        <v>25</v>
      </c>
      <c r="AR2" s="73"/>
      <c r="AS2" s="71"/>
      <c r="AT2" s="71"/>
      <c r="AU2" s="71"/>
      <c r="AV2" s="71"/>
      <c r="AW2" s="71"/>
      <c r="AX2" s="71"/>
      <c r="AY2" s="71"/>
      <c r="AZ2" s="71"/>
      <c r="BA2" s="71"/>
      <c r="BB2" s="71"/>
      <c r="BC2" s="71"/>
      <c r="BD2" s="71"/>
      <c r="BE2" s="71"/>
      <c r="BF2" s="71"/>
      <c r="BG2" s="71"/>
      <c r="BH2" s="71"/>
      <c r="BI2" s="71"/>
      <c r="BJ2" s="71"/>
      <c r="BK2" s="71"/>
      <c r="BL2" s="71"/>
      <c r="BM2" s="71"/>
    </row>
    <row r="3" spans="1:65" ht="13.15" x14ac:dyDescent="0.4">
      <c r="A3" s="6">
        <v>2</v>
      </c>
      <c r="B3" s="8" t="str">
        <f>IF(Values!C2="","",Values!C2)</f>
        <v/>
      </c>
      <c r="I3" s="1">
        <v>2</v>
      </c>
      <c r="J3" s="1" t="str">
        <f>IF(B3&lt;&gt;"",J2+1,J2)</f>
        <v/>
      </c>
      <c r="K3" s="25" t="str">
        <f>IF(B3&lt;&gt;"",B3,K2)</f>
        <v/>
      </c>
      <c r="L3" s="25" t="str">
        <f t="shared" ref="L3:L51" si="0">$F$9</f>
        <v/>
      </c>
      <c r="M3" s="25" t="str">
        <f t="shared" ref="M3:M51" si="1">$F$8</f>
        <v/>
      </c>
      <c r="N3" s="25" t="str">
        <f t="shared" ref="N3:N51" si="2">$F$12</f>
        <v/>
      </c>
      <c r="O3" s="25" t="str">
        <f t="shared" ref="O3:O51" si="3">$F$7</f>
        <v/>
      </c>
      <c r="P3" s="5"/>
      <c r="R3" s="103" t="s">
        <v>26</v>
      </c>
      <c r="S3" s="103" t="s">
        <v>27</v>
      </c>
      <c r="T3" s="103" t="s">
        <v>28</v>
      </c>
      <c r="U3" s="103"/>
      <c r="V3" s="103"/>
      <c r="W3" s="103" t="s">
        <v>29</v>
      </c>
      <c r="X3" s="103" t="s">
        <v>30</v>
      </c>
      <c r="Y3" s="103"/>
      <c r="Z3" s="103"/>
      <c r="AA3" s="103" t="s">
        <v>31</v>
      </c>
      <c r="AD3" s="9" t="s">
        <v>32</v>
      </c>
      <c r="AE3" s="9" t="s">
        <v>33</v>
      </c>
      <c r="AF3" s="74" t="s">
        <v>34</v>
      </c>
      <c r="AG3" s="74" t="s">
        <v>35</v>
      </c>
      <c r="AH3" s="74" t="s">
        <v>36</v>
      </c>
      <c r="AI3" s="74" t="str">
        <f>" - 1 Sigma"</f>
        <v xml:space="preserve"> - 1 Sigma</v>
      </c>
      <c r="AJ3" s="74" t="str">
        <f>" + 1 Sigma"</f>
        <v xml:space="preserve"> + 1 Sigma</v>
      </c>
      <c r="AK3" s="9" t="str">
        <f>"-  2 Sigma"</f>
        <v>-  2 Sigma</v>
      </c>
      <c r="AL3" s="9" t="str">
        <f>" + 2 Sigma"</f>
        <v xml:space="preserve"> + 2 Sigma</v>
      </c>
      <c r="AM3" s="9" t="str">
        <f>" - 3 Sigma"</f>
        <v xml:space="preserve"> - 3 Sigma</v>
      </c>
      <c r="AN3" s="9" t="str">
        <f>" + 3 Sigma"</f>
        <v xml:space="preserve"> + 3 Sigma</v>
      </c>
      <c r="AO3" s="9" t="str">
        <f>" Mittelwert"</f>
        <v xml:space="preserve"> Mittelwert</v>
      </c>
      <c r="AP3" s="75"/>
      <c r="AQ3" s="75" t="s">
        <v>37</v>
      </c>
      <c r="AR3" s="75" t="s">
        <v>38</v>
      </c>
      <c r="AS3" s="16"/>
      <c r="AT3" s="16"/>
      <c r="AU3" s="16"/>
      <c r="AV3" s="22" t="s">
        <v>39</v>
      </c>
      <c r="AW3" s="76" t="s">
        <v>40</v>
      </c>
      <c r="AX3" s="9" t="s">
        <v>41</v>
      </c>
      <c r="AY3" s="9" t="s">
        <v>42</v>
      </c>
      <c r="AZ3" s="9"/>
      <c r="BA3" s="16"/>
      <c r="BB3" s="16"/>
      <c r="BC3" s="77" t="s">
        <v>19</v>
      </c>
      <c r="BD3" s="77" t="s">
        <v>43</v>
      </c>
      <c r="BE3" s="77" t="s">
        <v>32</v>
      </c>
      <c r="BF3" s="77"/>
      <c r="BG3" s="77" t="s">
        <v>44</v>
      </c>
      <c r="BH3" s="77"/>
      <c r="BI3" s="77" t="s">
        <v>45</v>
      </c>
      <c r="BJ3" s="77" t="s">
        <v>46</v>
      </c>
      <c r="BK3" s="78"/>
      <c r="BL3" s="79" t="s">
        <v>47</v>
      </c>
      <c r="BM3" s="79" t="s">
        <v>46</v>
      </c>
    </row>
    <row r="4" spans="1:65" ht="13.15" x14ac:dyDescent="0.4">
      <c r="A4" s="6">
        <v>3</v>
      </c>
      <c r="B4" s="8" t="str">
        <f>IF(Values!C3="","",Values!C3)</f>
        <v/>
      </c>
      <c r="E4" s="10" t="s">
        <v>48</v>
      </c>
      <c r="F4" s="11">
        <f ca="1">TODAY()</f>
        <v>44903</v>
      </c>
      <c r="I4" s="1">
        <v>3</v>
      </c>
      <c r="J4" s="1" t="str">
        <f t="shared" ref="J4:J51" si="4">IF(B4&lt;&gt;"",J3+1,J3)</f>
        <v/>
      </c>
      <c r="K4" s="25" t="str">
        <f t="shared" ref="K4:K51" si="5">IF(B4&lt;&gt;"",B4,K3)</f>
        <v/>
      </c>
      <c r="L4" s="25" t="str">
        <f t="shared" si="0"/>
        <v/>
      </c>
      <c r="M4" s="25" t="str">
        <f t="shared" si="1"/>
        <v/>
      </c>
      <c r="N4" s="25" t="str">
        <f t="shared" si="2"/>
        <v/>
      </c>
      <c r="O4" s="25" t="str">
        <f t="shared" si="3"/>
        <v/>
      </c>
      <c r="P4" s="5"/>
      <c r="R4" s="9" t="s">
        <v>49</v>
      </c>
      <c r="S4" s="9" t="s">
        <v>50</v>
      </c>
      <c r="T4" s="9" t="s">
        <v>50</v>
      </c>
      <c r="U4" s="9" t="s">
        <v>50</v>
      </c>
      <c r="V4" s="9" t="s">
        <v>50</v>
      </c>
      <c r="W4" s="9" t="s">
        <v>51</v>
      </c>
      <c r="X4" s="9" t="s">
        <v>51</v>
      </c>
      <c r="Y4" s="9" t="s">
        <v>29</v>
      </c>
      <c r="Z4" s="9" t="s">
        <v>30</v>
      </c>
      <c r="AA4" s="9" t="s">
        <v>52</v>
      </c>
      <c r="AD4" s="17">
        <v>1</v>
      </c>
      <c r="AE4" s="17">
        <f>IF(($F$11&gt;AD4),AD4,$F$11)</f>
        <v>1</v>
      </c>
      <c r="AF4" s="75">
        <f>IF(B2&lt;&gt;"",B2,1)</f>
        <v>1</v>
      </c>
      <c r="AG4" s="99" t="str">
        <f>$F$9</f>
        <v/>
      </c>
      <c r="AH4" s="99" t="str">
        <f>$F$8</f>
        <v/>
      </c>
      <c r="AI4" s="80" t="e">
        <f t="shared" ref="AI4:AI53" si="6">$F$12-$F$13</f>
        <v>#VALUE!</v>
      </c>
      <c r="AJ4" s="80" t="e">
        <f>$F$12+$F$13</f>
        <v>#VALUE!</v>
      </c>
      <c r="AK4" s="80" t="e">
        <f>$F$12-2*$F$13</f>
        <v>#VALUE!</v>
      </c>
      <c r="AL4" s="80" t="e">
        <f>$F$12+2*$F$13</f>
        <v>#VALUE!</v>
      </c>
      <c r="AM4" s="100" t="e">
        <f>$F$12-3*$F$13</f>
        <v>#VALUE!</v>
      </c>
      <c r="AN4" s="80" t="e">
        <f>$F$12+3*$F$13</f>
        <v>#VALUE!</v>
      </c>
      <c r="AO4" s="80" t="str">
        <f>$F$12</f>
        <v/>
      </c>
      <c r="AP4" s="80"/>
      <c r="AQ4" s="75">
        <f>IF(AND(AF4&lt;&gt;"",AF4&lt;AH4),1,0)</f>
        <v>1</v>
      </c>
      <c r="AR4" s="75">
        <f>IF(AND(AF4&lt;&gt;"",AF4&gt;AG4),1,0)</f>
        <v>0</v>
      </c>
      <c r="AS4" s="16"/>
      <c r="AT4" s="16"/>
      <c r="AU4" s="16"/>
      <c r="AV4" s="9">
        <v>-6</v>
      </c>
      <c r="AW4" s="76" t="e">
        <f>$F$12+AV4*$F$13</f>
        <v>#VALUE!</v>
      </c>
      <c r="AX4" s="9">
        <v>3</v>
      </c>
      <c r="AY4" s="9">
        <f>AX4*2</f>
        <v>6</v>
      </c>
      <c r="AZ4" s="76" t="e">
        <f>AW4</f>
        <v>#VALUE!</v>
      </c>
      <c r="BA4" s="16"/>
      <c r="BB4" s="16"/>
      <c r="BC4" s="74">
        <v>1</v>
      </c>
      <c r="BD4" s="81" t="e">
        <f>IF(B2="",NA(),SMALL($B$2:$B$51,BE4))</f>
        <v>#N/A</v>
      </c>
      <c r="BE4" s="74" t="str">
        <f>IF(B2="","",1)</f>
        <v/>
      </c>
      <c r="BF4" s="82" t="str">
        <f>IF(B2="","",NORMSDIST((BD4-$F$12)/$F$13))</f>
        <v/>
      </c>
      <c r="BG4" s="82" t="str">
        <f>IF(B2="","",1-BF4)</f>
        <v/>
      </c>
      <c r="BH4" s="82" t="str">
        <f>IF(B2="","",SMALL($BG$4:$BG$53,BE4))</f>
        <v/>
      </c>
      <c r="BI4" s="82" t="str">
        <f>IF(B2="","",(2*BE4-1)*(LN(BH4)+LN(BF4)))</f>
        <v/>
      </c>
      <c r="BJ4" s="82" t="e">
        <f>IF(B2="",NA(),NORMSINV((BE4-0.3)/($F$11+0.4)))</f>
        <v>#N/A</v>
      </c>
      <c r="BK4" s="16"/>
      <c r="BL4" s="82" t="e">
        <f>F13*BM4+F12</f>
        <v>#VALUE!</v>
      </c>
      <c r="BM4" s="74">
        <v>3</v>
      </c>
    </row>
    <row r="5" spans="1:65" ht="13.15" x14ac:dyDescent="0.4">
      <c r="A5" s="6">
        <v>4</v>
      </c>
      <c r="B5" s="8" t="str">
        <f>IF(Values!C4="","",Values!C4)</f>
        <v/>
      </c>
      <c r="E5" s="10" t="s">
        <v>53</v>
      </c>
      <c r="F5" s="9" t="e">
        <f>Merkmal</f>
        <v>#NAME?</v>
      </c>
      <c r="I5" s="1">
        <v>4</v>
      </c>
      <c r="J5" s="1" t="str">
        <f t="shared" si="4"/>
        <v/>
      </c>
      <c r="K5" s="25" t="str">
        <f t="shared" si="5"/>
        <v/>
      </c>
      <c r="L5" s="25" t="str">
        <f t="shared" si="0"/>
        <v/>
      </c>
      <c r="M5" s="25" t="str">
        <f t="shared" si="1"/>
        <v/>
      </c>
      <c r="N5" s="25" t="str">
        <f t="shared" si="2"/>
        <v/>
      </c>
      <c r="O5" s="25" t="str">
        <f t="shared" si="3"/>
        <v/>
      </c>
      <c r="P5" s="5"/>
      <c r="R5" s="32" t="s">
        <v>54</v>
      </c>
      <c r="S5" s="32" t="s">
        <v>55</v>
      </c>
      <c r="T5" s="32" t="s">
        <v>55</v>
      </c>
      <c r="U5" s="32" t="s">
        <v>56</v>
      </c>
      <c r="V5" s="32" t="s">
        <v>57</v>
      </c>
      <c r="W5" s="32" t="s">
        <v>58</v>
      </c>
      <c r="X5" s="32" t="s">
        <v>58</v>
      </c>
      <c r="Y5" s="32" t="s">
        <v>59</v>
      </c>
      <c r="Z5" s="32" t="s">
        <v>59</v>
      </c>
      <c r="AA5" s="32" t="s">
        <v>60</v>
      </c>
      <c r="AD5" s="17">
        <v>2</v>
      </c>
      <c r="AE5" s="17">
        <f t="shared" ref="AE5:AE53" si="7">IF(($F$11&gt;AD5),AD5,$F$11)</f>
        <v>2</v>
      </c>
      <c r="AF5" s="75" t="str">
        <f>IF(B3&lt;&gt;"",B3,AG4)</f>
        <v/>
      </c>
      <c r="AG5" s="99" t="str">
        <f t="shared" ref="AG5:AG53" si="8">$F$9</f>
        <v/>
      </c>
      <c r="AH5" s="99" t="str">
        <f t="shared" ref="AH5:AH53" si="9">$F$8</f>
        <v/>
      </c>
      <c r="AI5" s="80" t="e">
        <f t="shared" si="6"/>
        <v>#VALUE!</v>
      </c>
      <c r="AJ5" s="80" t="e">
        <f t="shared" ref="AJ5:AJ53" si="10">$F$12+$F$13</f>
        <v>#VALUE!</v>
      </c>
      <c r="AK5" s="80" t="e">
        <f t="shared" ref="AK5:AK53" si="11">$F$12-2*$F$13</f>
        <v>#VALUE!</v>
      </c>
      <c r="AL5" s="80" t="e">
        <f t="shared" ref="AL5:AL53" si="12">$F$12+2*$F$13</f>
        <v>#VALUE!</v>
      </c>
      <c r="AM5" s="100" t="e">
        <f t="shared" ref="AM5:AM53" si="13">$F$12-3*$F$13</f>
        <v>#VALUE!</v>
      </c>
      <c r="AN5" s="80" t="e">
        <f t="shared" ref="AN5:AN53" si="14">$F$12+3*$F$13</f>
        <v>#VALUE!</v>
      </c>
      <c r="AO5" s="80" t="str">
        <f t="shared" ref="AO5:AO53" si="15">$F$12</f>
        <v/>
      </c>
      <c r="AP5" s="75"/>
      <c r="AQ5" s="75">
        <f t="shared" ref="AQ5:AQ53" si="16">IF(AND(AF5&lt;&gt;"",AF5&lt;AH5),1,0)</f>
        <v>0</v>
      </c>
      <c r="AR5" s="75">
        <f t="shared" ref="AR5:AR53" si="17">IF(AND(AF5&lt;&gt;"",AF5&gt;AG5),1,0)</f>
        <v>0</v>
      </c>
      <c r="AS5" s="16"/>
      <c r="AT5" s="16"/>
      <c r="AU5" s="16"/>
      <c r="AV5" s="9">
        <v>-5</v>
      </c>
      <c r="AW5" s="76" t="e">
        <f t="shared" ref="AW5:AW15" si="18">$F$12+AV5*$F$13</f>
        <v>#VALUE!</v>
      </c>
      <c r="AX5" s="9">
        <v>3</v>
      </c>
      <c r="AY5" s="9">
        <f t="shared" ref="AY5:AY15" si="19">AX5*2</f>
        <v>6</v>
      </c>
      <c r="AZ5" s="76" t="e">
        <f>AZ4</f>
        <v>#VALUE!</v>
      </c>
      <c r="BA5" s="16"/>
      <c r="BB5" s="16"/>
      <c r="BC5" s="74">
        <v>2</v>
      </c>
      <c r="BD5" s="81" t="e">
        <f t="shared" ref="BD5:BD53" si="20">IF(B3="",NA(),SMALL($B$2:$B$51,BE5))</f>
        <v>#N/A</v>
      </c>
      <c r="BE5" s="74" t="str">
        <f>IF(B3="","",1+BE4)</f>
        <v/>
      </c>
      <c r="BF5" s="82" t="str">
        <f t="shared" ref="BF5:BF53" si="21">IF(B3="","",NORMSDIST((BD5-$F$12)/$F$13))</f>
        <v/>
      </c>
      <c r="BG5" s="82" t="str">
        <f t="shared" ref="BG5:BG53" si="22">IF(B3="","",1-BF5)</f>
        <v/>
      </c>
      <c r="BH5" s="82" t="str">
        <f t="shared" ref="BH5:BH53" si="23">IF(B3="","",SMALL($BG$4:$BG$53,BE5))</f>
        <v/>
      </c>
      <c r="BI5" s="82" t="str">
        <f t="shared" ref="BI5:BI53" si="24">IF(B3="","",(2*BE5-1)*(LN(BH5)+LN(BF5)))</f>
        <v/>
      </c>
      <c r="BJ5" s="82" t="e">
        <f t="shared" ref="BJ5:BJ53" si="25">IF(B3="",NA(),NORMSINV((BE5-0.3)/($F$11+0.4)))</f>
        <v>#N/A</v>
      </c>
      <c r="BK5" s="16"/>
      <c r="BL5" s="82" t="e">
        <f>F13*BM5+F12</f>
        <v>#VALUE!</v>
      </c>
      <c r="BM5" s="74">
        <v>0</v>
      </c>
    </row>
    <row r="6" spans="1:65" ht="15.4" x14ac:dyDescent="0.55000000000000004">
      <c r="A6" s="6">
        <v>5</v>
      </c>
      <c r="B6" s="8" t="str">
        <f>IF(Values!C5="","",Values!C5)</f>
        <v/>
      </c>
      <c r="E6" s="10" t="s">
        <v>61</v>
      </c>
      <c r="F6" s="9" t="str">
        <f>Hilfstabelle!A5</f>
        <v>[g]</v>
      </c>
      <c r="I6" s="1">
        <v>5</v>
      </c>
      <c r="J6" s="1" t="str">
        <f t="shared" si="4"/>
        <v/>
      </c>
      <c r="K6" s="25" t="str">
        <f t="shared" si="5"/>
        <v/>
      </c>
      <c r="L6" s="25" t="str">
        <f t="shared" si="0"/>
        <v/>
      </c>
      <c r="M6" s="25" t="str">
        <f t="shared" si="1"/>
        <v/>
      </c>
      <c r="N6" s="25" t="str">
        <f t="shared" si="2"/>
        <v/>
      </c>
      <c r="O6" s="25" t="str">
        <f t="shared" si="3"/>
        <v/>
      </c>
      <c r="P6" s="5"/>
      <c r="R6" s="103" t="s">
        <v>62</v>
      </c>
      <c r="S6" s="103" t="s">
        <v>63</v>
      </c>
      <c r="T6" s="103" t="s">
        <v>64</v>
      </c>
      <c r="U6" s="103" t="s">
        <v>65</v>
      </c>
      <c r="V6" s="103" t="s">
        <v>66</v>
      </c>
      <c r="W6" s="103" t="s">
        <v>67</v>
      </c>
      <c r="X6" s="103" t="s">
        <v>68</v>
      </c>
      <c r="Y6" s="103" t="s">
        <v>69</v>
      </c>
      <c r="Z6" s="103" t="s">
        <v>70</v>
      </c>
      <c r="AA6" s="103" t="s">
        <v>71</v>
      </c>
      <c r="AD6" s="17">
        <v>3</v>
      </c>
      <c r="AE6" s="17">
        <f t="shared" si="7"/>
        <v>3</v>
      </c>
      <c r="AF6" s="75" t="str">
        <f t="shared" ref="AF6:AF53" si="26">IF(B4&lt;&gt;"",B4,AG5)</f>
        <v/>
      </c>
      <c r="AG6" s="99" t="str">
        <f t="shared" si="8"/>
        <v/>
      </c>
      <c r="AH6" s="99" t="str">
        <f t="shared" si="9"/>
        <v/>
      </c>
      <c r="AI6" s="80" t="e">
        <f t="shared" si="6"/>
        <v>#VALUE!</v>
      </c>
      <c r="AJ6" s="80" t="e">
        <f t="shared" si="10"/>
        <v>#VALUE!</v>
      </c>
      <c r="AK6" s="80" t="e">
        <f t="shared" si="11"/>
        <v>#VALUE!</v>
      </c>
      <c r="AL6" s="80" t="e">
        <f t="shared" si="12"/>
        <v>#VALUE!</v>
      </c>
      <c r="AM6" s="100" t="e">
        <f t="shared" si="13"/>
        <v>#VALUE!</v>
      </c>
      <c r="AN6" s="80" t="e">
        <f t="shared" si="14"/>
        <v>#VALUE!</v>
      </c>
      <c r="AO6" s="80" t="str">
        <f t="shared" si="15"/>
        <v/>
      </c>
      <c r="AP6" s="75"/>
      <c r="AQ6" s="75">
        <f t="shared" si="16"/>
        <v>0</v>
      </c>
      <c r="AR6" s="75">
        <f t="shared" si="17"/>
        <v>0</v>
      </c>
      <c r="AS6" s="16"/>
      <c r="AT6" s="16"/>
      <c r="AU6" s="16"/>
      <c r="AV6" s="9">
        <v>-4</v>
      </c>
      <c r="AW6" s="76" t="e">
        <f t="shared" si="18"/>
        <v>#VALUE!</v>
      </c>
      <c r="AX6" s="9">
        <v>3</v>
      </c>
      <c r="AY6" s="9">
        <f t="shared" si="19"/>
        <v>6</v>
      </c>
      <c r="AZ6" s="76" t="e">
        <f t="shared" ref="AZ6:AZ15" si="27">AZ5</f>
        <v>#VALUE!</v>
      </c>
      <c r="BA6" s="16"/>
      <c r="BB6" s="16"/>
      <c r="BC6" s="74">
        <v>3</v>
      </c>
      <c r="BD6" s="81" t="e">
        <f t="shared" si="20"/>
        <v>#N/A</v>
      </c>
      <c r="BE6" s="74" t="str">
        <f t="shared" ref="BE6:BE53" si="28">IF(B4="","",1+BE5)</f>
        <v/>
      </c>
      <c r="BF6" s="82" t="str">
        <f t="shared" si="21"/>
        <v/>
      </c>
      <c r="BG6" s="82" t="str">
        <f t="shared" si="22"/>
        <v/>
      </c>
      <c r="BH6" s="82" t="str">
        <f t="shared" si="23"/>
        <v/>
      </c>
      <c r="BI6" s="82" t="str">
        <f t="shared" si="24"/>
        <v/>
      </c>
      <c r="BJ6" s="82" t="e">
        <f t="shared" si="25"/>
        <v>#N/A</v>
      </c>
      <c r="BK6" s="16"/>
      <c r="BL6" s="82" t="e">
        <f>F13*BM6+F12</f>
        <v>#VALUE!</v>
      </c>
      <c r="BM6" s="74">
        <v>-3</v>
      </c>
    </row>
    <row r="7" spans="1:65" ht="15.4" x14ac:dyDescent="0.4">
      <c r="A7" s="6">
        <v>6</v>
      </c>
      <c r="B7" s="8" t="str">
        <f>IF(Values!C6="","",Values!C6)</f>
        <v/>
      </c>
      <c r="E7" s="10" t="s">
        <v>72</v>
      </c>
      <c r="F7" s="12" t="str">
        <f>IF(B2&lt;&gt;"",CMK!D15,"")</f>
        <v/>
      </c>
      <c r="I7" s="1">
        <v>6</v>
      </c>
      <c r="J7" s="1" t="str">
        <f t="shared" si="4"/>
        <v/>
      </c>
      <c r="K7" s="25" t="str">
        <f t="shared" si="5"/>
        <v/>
      </c>
      <c r="L7" s="25" t="str">
        <f t="shared" si="0"/>
        <v/>
      </c>
      <c r="M7" s="25" t="str">
        <f t="shared" si="1"/>
        <v/>
      </c>
      <c r="N7" s="25" t="str">
        <f t="shared" si="2"/>
        <v/>
      </c>
      <c r="O7" s="25" t="str">
        <f t="shared" si="3"/>
        <v/>
      </c>
      <c r="P7" s="5"/>
      <c r="R7" s="17">
        <v>1</v>
      </c>
      <c r="S7" s="40" t="str">
        <f>F23</f>
        <v/>
      </c>
      <c r="T7" s="33" t="e">
        <f>S7+V7</f>
        <v>#VALUE!</v>
      </c>
      <c r="U7" s="33" t="e">
        <f>(T7+S7)/2</f>
        <v>#VALUE!</v>
      </c>
      <c r="V7" s="34" t="e">
        <f>$F$22/$U$2</f>
        <v>#VALUE!</v>
      </c>
      <c r="W7" s="35">
        <f>FREQUENCY($B$2:$B$51,T7)</f>
        <v>0</v>
      </c>
      <c r="X7" s="36" t="e">
        <f>$W7/$F$11</f>
        <v>#VALUE!</v>
      </c>
      <c r="Y7" s="35">
        <f>W7</f>
        <v>0</v>
      </c>
      <c r="Z7" s="36" t="e">
        <f>Y7/$F$11</f>
        <v>#VALUE!</v>
      </c>
      <c r="AA7" s="37" t="e">
        <f>Z7/V7</f>
        <v>#VALUE!</v>
      </c>
      <c r="AD7" s="17">
        <v>4</v>
      </c>
      <c r="AE7" s="17">
        <f t="shared" si="7"/>
        <v>4</v>
      </c>
      <c r="AF7" s="75" t="str">
        <f t="shared" si="26"/>
        <v/>
      </c>
      <c r="AG7" s="99" t="str">
        <f t="shared" si="8"/>
        <v/>
      </c>
      <c r="AH7" s="99" t="str">
        <f t="shared" si="9"/>
        <v/>
      </c>
      <c r="AI7" s="80" t="e">
        <f t="shared" si="6"/>
        <v>#VALUE!</v>
      </c>
      <c r="AJ7" s="80" t="e">
        <f t="shared" si="10"/>
        <v>#VALUE!</v>
      </c>
      <c r="AK7" s="80" t="e">
        <f t="shared" si="11"/>
        <v>#VALUE!</v>
      </c>
      <c r="AL7" s="80" t="e">
        <f t="shared" si="12"/>
        <v>#VALUE!</v>
      </c>
      <c r="AM7" s="100" t="e">
        <f t="shared" si="13"/>
        <v>#VALUE!</v>
      </c>
      <c r="AN7" s="80" t="e">
        <f t="shared" si="14"/>
        <v>#VALUE!</v>
      </c>
      <c r="AO7" s="80" t="str">
        <f t="shared" si="15"/>
        <v/>
      </c>
      <c r="AP7" s="75"/>
      <c r="AQ7" s="75">
        <f t="shared" si="16"/>
        <v>0</v>
      </c>
      <c r="AR7" s="75">
        <f t="shared" si="17"/>
        <v>0</v>
      </c>
      <c r="AS7" s="16"/>
      <c r="AT7" s="16"/>
      <c r="AU7" s="16"/>
      <c r="AV7" s="9">
        <v>-2</v>
      </c>
      <c r="AW7" s="76" t="e">
        <f t="shared" si="18"/>
        <v>#VALUE!</v>
      </c>
      <c r="AX7" s="9">
        <v>3</v>
      </c>
      <c r="AY7" s="9">
        <f t="shared" si="19"/>
        <v>6</v>
      </c>
      <c r="AZ7" s="76" t="e">
        <f t="shared" si="27"/>
        <v>#VALUE!</v>
      </c>
      <c r="BA7" s="16"/>
      <c r="BB7" s="16"/>
      <c r="BC7" s="74">
        <v>4</v>
      </c>
      <c r="BD7" s="81" t="e">
        <f t="shared" si="20"/>
        <v>#N/A</v>
      </c>
      <c r="BE7" s="74" t="str">
        <f t="shared" si="28"/>
        <v/>
      </c>
      <c r="BF7" s="82" t="str">
        <f t="shared" si="21"/>
        <v/>
      </c>
      <c r="BG7" s="82" t="str">
        <f t="shared" si="22"/>
        <v/>
      </c>
      <c r="BH7" s="82" t="str">
        <f t="shared" si="23"/>
        <v/>
      </c>
      <c r="BI7" s="82" t="str">
        <f t="shared" si="24"/>
        <v/>
      </c>
      <c r="BJ7" s="82" t="e">
        <f t="shared" si="25"/>
        <v>#N/A</v>
      </c>
      <c r="BK7" s="16"/>
      <c r="BL7" s="16"/>
      <c r="BM7" s="16"/>
    </row>
    <row r="8" spans="1:65" ht="13.15" x14ac:dyDescent="0.4">
      <c r="A8" s="6">
        <v>7</v>
      </c>
      <c r="B8" s="8" t="str">
        <f>IF(Values!C7="","",Values!C7)</f>
        <v/>
      </c>
      <c r="E8" s="10" t="str">
        <f>Wörterbuch!B176</f>
        <v>UGW</v>
      </c>
      <c r="F8" s="12" t="str">
        <f>IF(B2&lt;&gt;"",CMK!D18,"")</f>
        <v/>
      </c>
      <c r="I8" s="1">
        <v>7</v>
      </c>
      <c r="J8" s="1" t="str">
        <f t="shared" si="4"/>
        <v/>
      </c>
      <c r="K8" s="25" t="str">
        <f t="shared" si="5"/>
        <v/>
      </c>
      <c r="L8" s="25" t="str">
        <f t="shared" si="0"/>
        <v/>
      </c>
      <c r="M8" s="25" t="str">
        <f t="shared" si="1"/>
        <v/>
      </c>
      <c r="N8" s="25" t="str">
        <f t="shared" si="2"/>
        <v/>
      </c>
      <c r="O8" s="25" t="str">
        <f t="shared" si="3"/>
        <v/>
      </c>
      <c r="P8" s="5"/>
      <c r="R8" s="17">
        <v>2</v>
      </c>
      <c r="S8" s="40" t="e">
        <f>IF($U$2&lt;R8,S7,S7+V8+0.00000001)</f>
        <v>#VALUE!</v>
      </c>
      <c r="T8" s="33" t="e">
        <f>S8+V8</f>
        <v>#VALUE!</v>
      </c>
      <c r="U8" s="33" t="e">
        <f>(T8+S8)/2</f>
        <v>#VALUE!</v>
      </c>
      <c r="V8" s="34" t="e">
        <f t="shared" ref="V8:V26" si="29">$F$22/$U$2</f>
        <v>#VALUE!</v>
      </c>
      <c r="W8" s="35">
        <f>FREQUENCY($B$2:$B$51,T8)</f>
        <v>0</v>
      </c>
      <c r="X8" s="36" t="e">
        <f t="shared" ref="X8:X26" si="30">$W8/$F$11</f>
        <v>#VALUE!</v>
      </c>
      <c r="Y8" s="35">
        <f>W8-W7</f>
        <v>0</v>
      </c>
      <c r="Z8" s="36" t="e">
        <f t="shared" ref="Z8:Z26" si="31">Y8/$F$11</f>
        <v>#VALUE!</v>
      </c>
      <c r="AA8" s="37" t="e">
        <f>Z8/V8</f>
        <v>#VALUE!</v>
      </c>
      <c r="AD8" s="17">
        <v>5</v>
      </c>
      <c r="AE8" s="17">
        <f t="shared" si="7"/>
        <v>5</v>
      </c>
      <c r="AF8" s="75" t="str">
        <f t="shared" si="26"/>
        <v/>
      </c>
      <c r="AG8" s="99" t="str">
        <f t="shared" si="8"/>
        <v/>
      </c>
      <c r="AH8" s="99" t="str">
        <f t="shared" si="9"/>
        <v/>
      </c>
      <c r="AI8" s="80" t="e">
        <f t="shared" si="6"/>
        <v>#VALUE!</v>
      </c>
      <c r="AJ8" s="80" t="e">
        <f t="shared" si="10"/>
        <v>#VALUE!</v>
      </c>
      <c r="AK8" s="80" t="e">
        <f t="shared" si="11"/>
        <v>#VALUE!</v>
      </c>
      <c r="AL8" s="80" t="e">
        <f t="shared" si="12"/>
        <v>#VALUE!</v>
      </c>
      <c r="AM8" s="100" t="e">
        <f t="shared" si="13"/>
        <v>#VALUE!</v>
      </c>
      <c r="AN8" s="80" t="e">
        <f t="shared" si="14"/>
        <v>#VALUE!</v>
      </c>
      <c r="AO8" s="80" t="str">
        <f t="shared" si="15"/>
        <v/>
      </c>
      <c r="AP8" s="75"/>
      <c r="AQ8" s="75">
        <f t="shared" si="16"/>
        <v>0</v>
      </c>
      <c r="AR8" s="75">
        <f t="shared" si="17"/>
        <v>0</v>
      </c>
      <c r="AS8" s="16"/>
      <c r="AT8" s="16"/>
      <c r="AU8" s="16"/>
      <c r="AV8" s="9">
        <v>-1</v>
      </c>
      <c r="AW8" s="76" t="e">
        <f t="shared" si="18"/>
        <v>#VALUE!</v>
      </c>
      <c r="AX8" s="9">
        <v>3</v>
      </c>
      <c r="AY8" s="9">
        <f t="shared" si="19"/>
        <v>6</v>
      </c>
      <c r="AZ8" s="76" t="e">
        <f t="shared" si="27"/>
        <v>#VALUE!</v>
      </c>
      <c r="BA8" s="16"/>
      <c r="BB8" s="16"/>
      <c r="BC8" s="74">
        <v>5</v>
      </c>
      <c r="BD8" s="81" t="e">
        <f t="shared" si="20"/>
        <v>#N/A</v>
      </c>
      <c r="BE8" s="74" t="str">
        <f t="shared" si="28"/>
        <v/>
      </c>
      <c r="BF8" s="82" t="str">
        <f t="shared" si="21"/>
        <v/>
      </c>
      <c r="BG8" s="82" t="str">
        <f t="shared" si="22"/>
        <v/>
      </c>
      <c r="BH8" s="82" t="str">
        <f t="shared" si="23"/>
        <v/>
      </c>
      <c r="BI8" s="82" t="str">
        <f t="shared" si="24"/>
        <v/>
      </c>
      <c r="BJ8" s="82" t="e">
        <f t="shared" si="25"/>
        <v>#N/A</v>
      </c>
      <c r="BK8" s="16"/>
      <c r="BL8" s="16"/>
      <c r="BM8" s="16"/>
    </row>
    <row r="9" spans="1:65" ht="13.15" x14ac:dyDescent="0.4">
      <c r="A9" s="6">
        <v>8</v>
      </c>
      <c r="B9" s="8" t="str">
        <f>IF(Values!C8="","",Values!C8)</f>
        <v/>
      </c>
      <c r="E9" s="10" t="str">
        <f>Wörterbuch!B175</f>
        <v>OGW</v>
      </c>
      <c r="F9" s="12" t="str">
        <f>IF(B2&lt;&gt;"",CMK!D17,"")</f>
        <v/>
      </c>
      <c r="I9" s="1">
        <v>8</v>
      </c>
      <c r="J9" s="1" t="str">
        <f t="shared" si="4"/>
        <v/>
      </c>
      <c r="K9" s="25" t="str">
        <f t="shared" si="5"/>
        <v/>
      </c>
      <c r="L9" s="25" t="str">
        <f t="shared" si="0"/>
        <v/>
      </c>
      <c r="M9" s="25" t="str">
        <f t="shared" si="1"/>
        <v/>
      </c>
      <c r="N9" s="25" t="str">
        <f t="shared" si="2"/>
        <v/>
      </c>
      <c r="O9" s="25" t="str">
        <f t="shared" si="3"/>
        <v/>
      </c>
      <c r="P9" s="5"/>
      <c r="R9" s="17">
        <v>3</v>
      </c>
      <c r="S9" s="40" t="e">
        <f>IF($U$2&lt;R9,S8,S8+V9+0.00000001)</f>
        <v>#VALUE!</v>
      </c>
      <c r="T9" s="33" t="e">
        <f t="shared" ref="T9:T26" si="32">S9+V9</f>
        <v>#VALUE!</v>
      </c>
      <c r="U9" s="33" t="e">
        <f t="shared" ref="U9:U26" si="33">(T9+S9)/2</f>
        <v>#VALUE!</v>
      </c>
      <c r="V9" s="34" t="e">
        <f t="shared" si="29"/>
        <v>#VALUE!</v>
      </c>
      <c r="W9" s="35">
        <f t="shared" ref="W9:W26" si="34">FREQUENCY($B$2:$B$51,T9)</f>
        <v>0</v>
      </c>
      <c r="X9" s="36" t="e">
        <f t="shared" si="30"/>
        <v>#VALUE!</v>
      </c>
      <c r="Y9" s="35">
        <f t="shared" ref="Y9:Y26" si="35">W9-W8</f>
        <v>0</v>
      </c>
      <c r="Z9" s="36" t="e">
        <f>Y9/$F$11</f>
        <v>#VALUE!</v>
      </c>
      <c r="AA9" s="37" t="e">
        <f t="shared" ref="AA9:AA26" si="36">Z9/V9</f>
        <v>#VALUE!</v>
      </c>
      <c r="AD9" s="17">
        <v>6</v>
      </c>
      <c r="AE9" s="17">
        <f t="shared" si="7"/>
        <v>6</v>
      </c>
      <c r="AF9" s="75" t="str">
        <f t="shared" si="26"/>
        <v/>
      </c>
      <c r="AG9" s="99" t="str">
        <f t="shared" si="8"/>
        <v/>
      </c>
      <c r="AH9" s="99" t="str">
        <f t="shared" si="9"/>
        <v/>
      </c>
      <c r="AI9" s="80" t="e">
        <f t="shared" si="6"/>
        <v>#VALUE!</v>
      </c>
      <c r="AJ9" s="80" t="e">
        <f t="shared" si="10"/>
        <v>#VALUE!</v>
      </c>
      <c r="AK9" s="80" t="e">
        <f t="shared" si="11"/>
        <v>#VALUE!</v>
      </c>
      <c r="AL9" s="80" t="e">
        <f t="shared" si="12"/>
        <v>#VALUE!</v>
      </c>
      <c r="AM9" s="100" t="e">
        <f t="shared" si="13"/>
        <v>#VALUE!</v>
      </c>
      <c r="AN9" s="80" t="e">
        <f t="shared" si="14"/>
        <v>#VALUE!</v>
      </c>
      <c r="AO9" s="80" t="str">
        <f t="shared" si="15"/>
        <v/>
      </c>
      <c r="AP9" s="75"/>
      <c r="AQ9" s="75">
        <f t="shared" si="16"/>
        <v>0</v>
      </c>
      <c r="AR9" s="75">
        <f t="shared" si="17"/>
        <v>0</v>
      </c>
      <c r="AS9" s="16"/>
      <c r="AT9" s="16"/>
      <c r="AU9" s="16"/>
      <c r="AV9" s="9">
        <v>1</v>
      </c>
      <c r="AW9" s="76" t="e">
        <f t="shared" si="18"/>
        <v>#VALUE!</v>
      </c>
      <c r="AX9" s="9">
        <v>3</v>
      </c>
      <c r="AY9" s="9">
        <f t="shared" si="19"/>
        <v>6</v>
      </c>
      <c r="AZ9" s="76" t="e">
        <f t="shared" si="27"/>
        <v>#VALUE!</v>
      </c>
      <c r="BA9" s="16"/>
      <c r="BB9" s="16"/>
      <c r="BC9" s="74">
        <v>6</v>
      </c>
      <c r="BD9" s="81" t="e">
        <f t="shared" si="20"/>
        <v>#N/A</v>
      </c>
      <c r="BE9" s="74" t="str">
        <f t="shared" si="28"/>
        <v/>
      </c>
      <c r="BF9" s="82" t="str">
        <f t="shared" si="21"/>
        <v/>
      </c>
      <c r="BG9" s="82" t="str">
        <f t="shared" si="22"/>
        <v/>
      </c>
      <c r="BH9" s="82" t="str">
        <f t="shared" si="23"/>
        <v/>
      </c>
      <c r="BI9" s="82" t="str">
        <f t="shared" si="24"/>
        <v/>
      </c>
      <c r="BJ9" s="82" t="e">
        <f t="shared" si="25"/>
        <v>#N/A</v>
      </c>
      <c r="BK9" s="16"/>
      <c r="BL9" s="75" t="s">
        <v>73</v>
      </c>
      <c r="BM9" s="83">
        <f>SUM(BI4:BI53)</f>
        <v>0</v>
      </c>
    </row>
    <row r="10" spans="1:65" ht="13.15" x14ac:dyDescent="0.4">
      <c r="A10" s="6">
        <v>9</v>
      </c>
      <c r="B10" s="8" t="str">
        <f>IF(Values!C9="","",Values!C9)</f>
        <v/>
      </c>
      <c r="E10" s="13"/>
      <c r="F10" s="13"/>
      <c r="I10" s="1">
        <v>9</v>
      </c>
      <c r="J10" s="1" t="str">
        <f t="shared" si="4"/>
        <v/>
      </c>
      <c r="K10" s="25" t="str">
        <f t="shared" si="5"/>
        <v/>
      </c>
      <c r="L10" s="25" t="str">
        <f t="shared" si="0"/>
        <v/>
      </c>
      <c r="M10" s="25" t="str">
        <f t="shared" si="1"/>
        <v/>
      </c>
      <c r="N10" s="25" t="str">
        <f t="shared" si="2"/>
        <v/>
      </c>
      <c r="O10" s="25" t="str">
        <f t="shared" si="3"/>
        <v/>
      </c>
      <c r="P10" s="5"/>
      <c r="R10" s="17">
        <v>4</v>
      </c>
      <c r="S10" s="40" t="e">
        <f>IF($U$2&lt;R10,S9,S9+V10+0.00000001)</f>
        <v>#VALUE!</v>
      </c>
      <c r="T10" s="33" t="e">
        <f t="shared" si="32"/>
        <v>#VALUE!</v>
      </c>
      <c r="U10" s="33" t="e">
        <f t="shared" si="33"/>
        <v>#VALUE!</v>
      </c>
      <c r="V10" s="34" t="e">
        <f>$F$22/$U$2</f>
        <v>#VALUE!</v>
      </c>
      <c r="W10" s="35">
        <f t="shared" si="34"/>
        <v>0</v>
      </c>
      <c r="X10" s="36" t="e">
        <f t="shared" si="30"/>
        <v>#VALUE!</v>
      </c>
      <c r="Y10" s="35">
        <f t="shared" si="35"/>
        <v>0</v>
      </c>
      <c r="Z10" s="36" t="e">
        <f t="shared" si="31"/>
        <v>#VALUE!</v>
      </c>
      <c r="AA10" s="37" t="e">
        <f t="shared" si="36"/>
        <v>#VALUE!</v>
      </c>
      <c r="AD10" s="17">
        <v>7</v>
      </c>
      <c r="AE10" s="17">
        <f t="shared" si="7"/>
        <v>7</v>
      </c>
      <c r="AF10" s="75" t="str">
        <f t="shared" si="26"/>
        <v/>
      </c>
      <c r="AG10" s="99" t="str">
        <f t="shared" si="8"/>
        <v/>
      </c>
      <c r="AH10" s="99" t="str">
        <f t="shared" si="9"/>
        <v/>
      </c>
      <c r="AI10" s="80" t="e">
        <f t="shared" si="6"/>
        <v>#VALUE!</v>
      </c>
      <c r="AJ10" s="80" t="e">
        <f t="shared" si="10"/>
        <v>#VALUE!</v>
      </c>
      <c r="AK10" s="80" t="e">
        <f t="shared" si="11"/>
        <v>#VALUE!</v>
      </c>
      <c r="AL10" s="80" t="e">
        <f t="shared" si="12"/>
        <v>#VALUE!</v>
      </c>
      <c r="AM10" s="100" t="e">
        <f t="shared" si="13"/>
        <v>#VALUE!</v>
      </c>
      <c r="AN10" s="80" t="e">
        <f t="shared" si="14"/>
        <v>#VALUE!</v>
      </c>
      <c r="AO10" s="80" t="str">
        <f t="shared" si="15"/>
        <v/>
      </c>
      <c r="AP10" s="75"/>
      <c r="AQ10" s="75">
        <f t="shared" si="16"/>
        <v>0</v>
      </c>
      <c r="AR10" s="75">
        <f t="shared" si="17"/>
        <v>0</v>
      </c>
      <c r="AS10" s="16"/>
      <c r="AT10" s="16"/>
      <c r="AU10" s="16"/>
      <c r="AV10" s="9">
        <v>2</v>
      </c>
      <c r="AW10" s="76" t="e">
        <f t="shared" si="18"/>
        <v>#VALUE!</v>
      </c>
      <c r="AX10" s="9">
        <v>3</v>
      </c>
      <c r="AY10" s="9">
        <f t="shared" si="19"/>
        <v>6</v>
      </c>
      <c r="AZ10" s="76" t="e">
        <f t="shared" si="27"/>
        <v>#VALUE!</v>
      </c>
      <c r="BA10" s="16"/>
      <c r="BB10" s="16"/>
      <c r="BC10" s="74">
        <v>7</v>
      </c>
      <c r="BD10" s="81" t="e">
        <f t="shared" si="20"/>
        <v>#N/A</v>
      </c>
      <c r="BE10" s="74" t="str">
        <f t="shared" si="28"/>
        <v/>
      </c>
      <c r="BF10" s="82" t="str">
        <f t="shared" si="21"/>
        <v/>
      </c>
      <c r="BG10" s="82" t="str">
        <f t="shared" si="22"/>
        <v/>
      </c>
      <c r="BH10" s="82" t="str">
        <f t="shared" si="23"/>
        <v/>
      </c>
      <c r="BI10" s="82" t="str">
        <f t="shared" si="24"/>
        <v/>
      </c>
      <c r="BJ10" s="82" t="e">
        <f t="shared" si="25"/>
        <v>#N/A</v>
      </c>
      <c r="BK10" s="16"/>
      <c r="BL10" s="84" t="s">
        <v>74</v>
      </c>
      <c r="BM10" s="82" t="e">
        <f>-BM9/F11-F11</f>
        <v>#VALUE!</v>
      </c>
    </row>
    <row r="11" spans="1:65" ht="13.15" x14ac:dyDescent="0.4">
      <c r="A11" s="6">
        <v>10</v>
      </c>
      <c r="B11" s="8" t="str">
        <f>IF(Values!C10="","",Values!C10)</f>
        <v/>
      </c>
      <c r="E11" s="10" t="s">
        <v>75</v>
      </c>
      <c r="F11" s="14" t="str">
        <f>IF(B2&lt;&gt;"",COUNT(B2:B51),"")</f>
        <v/>
      </c>
      <c r="I11" s="1">
        <v>10</v>
      </c>
      <c r="J11" s="1" t="str">
        <f t="shared" si="4"/>
        <v/>
      </c>
      <c r="K11" s="25" t="str">
        <f t="shared" si="5"/>
        <v/>
      </c>
      <c r="L11" s="25" t="str">
        <f t="shared" si="0"/>
        <v/>
      </c>
      <c r="M11" s="25" t="str">
        <f t="shared" si="1"/>
        <v/>
      </c>
      <c r="N11" s="25" t="str">
        <f t="shared" si="2"/>
        <v/>
      </c>
      <c r="O11" s="25" t="str">
        <f t="shared" si="3"/>
        <v/>
      </c>
      <c r="P11" s="5"/>
      <c r="R11" s="17">
        <v>5</v>
      </c>
      <c r="S11" s="40" t="e">
        <f t="shared" ref="S11:S26" si="37">IF($U$2&lt;R11,S10,S10+V11+0.00000001)</f>
        <v>#VALUE!</v>
      </c>
      <c r="T11" s="33" t="e">
        <f t="shared" si="32"/>
        <v>#VALUE!</v>
      </c>
      <c r="U11" s="33" t="e">
        <f t="shared" si="33"/>
        <v>#VALUE!</v>
      </c>
      <c r="V11" s="34" t="e">
        <f t="shared" si="29"/>
        <v>#VALUE!</v>
      </c>
      <c r="W11" s="35">
        <f t="shared" si="34"/>
        <v>0</v>
      </c>
      <c r="X11" s="36" t="e">
        <f t="shared" si="30"/>
        <v>#VALUE!</v>
      </c>
      <c r="Y11" s="35">
        <f t="shared" si="35"/>
        <v>0</v>
      </c>
      <c r="Z11" s="36" t="e">
        <f t="shared" si="31"/>
        <v>#VALUE!</v>
      </c>
      <c r="AA11" s="37" t="e">
        <f t="shared" si="36"/>
        <v>#VALUE!</v>
      </c>
      <c r="AD11" s="17">
        <v>8</v>
      </c>
      <c r="AE11" s="17">
        <f t="shared" si="7"/>
        <v>8</v>
      </c>
      <c r="AF11" s="75" t="str">
        <f t="shared" si="26"/>
        <v/>
      </c>
      <c r="AG11" s="99" t="str">
        <f t="shared" si="8"/>
        <v/>
      </c>
      <c r="AH11" s="99" t="str">
        <f t="shared" si="9"/>
        <v/>
      </c>
      <c r="AI11" s="80" t="e">
        <f t="shared" si="6"/>
        <v>#VALUE!</v>
      </c>
      <c r="AJ11" s="80" t="e">
        <f t="shared" si="10"/>
        <v>#VALUE!</v>
      </c>
      <c r="AK11" s="80" t="e">
        <f t="shared" si="11"/>
        <v>#VALUE!</v>
      </c>
      <c r="AL11" s="80" t="e">
        <f t="shared" si="12"/>
        <v>#VALUE!</v>
      </c>
      <c r="AM11" s="100" t="e">
        <f t="shared" si="13"/>
        <v>#VALUE!</v>
      </c>
      <c r="AN11" s="80" t="e">
        <f t="shared" si="14"/>
        <v>#VALUE!</v>
      </c>
      <c r="AO11" s="80" t="str">
        <f t="shared" si="15"/>
        <v/>
      </c>
      <c r="AP11" s="75"/>
      <c r="AQ11" s="75">
        <f t="shared" si="16"/>
        <v>0</v>
      </c>
      <c r="AR11" s="75">
        <f t="shared" si="17"/>
        <v>0</v>
      </c>
      <c r="AS11" s="16"/>
      <c r="AT11" s="16"/>
      <c r="AU11" s="16"/>
      <c r="AV11" s="9">
        <v>4</v>
      </c>
      <c r="AW11" s="76" t="e">
        <f t="shared" si="18"/>
        <v>#VALUE!</v>
      </c>
      <c r="AX11" s="9">
        <v>3</v>
      </c>
      <c r="AY11" s="9">
        <f t="shared" si="19"/>
        <v>6</v>
      </c>
      <c r="AZ11" s="76" t="e">
        <f t="shared" si="27"/>
        <v>#VALUE!</v>
      </c>
      <c r="BA11" s="16"/>
      <c r="BB11" s="16"/>
      <c r="BC11" s="74">
        <v>8</v>
      </c>
      <c r="BD11" s="81" t="e">
        <f t="shared" si="20"/>
        <v>#N/A</v>
      </c>
      <c r="BE11" s="74" t="str">
        <f t="shared" si="28"/>
        <v/>
      </c>
      <c r="BF11" s="82" t="str">
        <f t="shared" si="21"/>
        <v/>
      </c>
      <c r="BG11" s="82" t="str">
        <f t="shared" si="22"/>
        <v/>
      </c>
      <c r="BH11" s="82" t="str">
        <f t="shared" si="23"/>
        <v/>
      </c>
      <c r="BI11" s="82" t="str">
        <f t="shared" si="24"/>
        <v/>
      </c>
      <c r="BJ11" s="82" t="e">
        <f t="shared" si="25"/>
        <v>#N/A</v>
      </c>
      <c r="BK11" s="16"/>
      <c r="BL11" s="75" t="s">
        <v>76</v>
      </c>
      <c r="BM11" s="82" t="e">
        <f>BM10*(1+0.75/F11+2.25/F11^2)</f>
        <v>#VALUE!</v>
      </c>
    </row>
    <row r="12" spans="1:65" ht="13.15" x14ac:dyDescent="0.4">
      <c r="A12" s="6">
        <v>11</v>
      </c>
      <c r="B12" s="8" t="str">
        <f>IF(Values!C11="","",Values!C11)</f>
        <v/>
      </c>
      <c r="E12" s="10" t="str">
        <f>Wörterbuch!B192</f>
        <v>Mittelwert</v>
      </c>
      <c r="F12" s="15" t="str">
        <f>IF(B2&lt;&gt;"",AVERAGE(B2:B51),"")</f>
        <v/>
      </c>
      <c r="I12" s="1">
        <v>11</v>
      </c>
      <c r="J12" s="1" t="str">
        <f t="shared" si="4"/>
        <v/>
      </c>
      <c r="K12" s="25" t="str">
        <f t="shared" si="5"/>
        <v/>
      </c>
      <c r="L12" s="25" t="str">
        <f t="shared" si="0"/>
        <v/>
      </c>
      <c r="M12" s="25" t="str">
        <f t="shared" si="1"/>
        <v/>
      </c>
      <c r="N12" s="25" t="str">
        <f t="shared" si="2"/>
        <v/>
      </c>
      <c r="O12" s="25" t="str">
        <f t="shared" si="3"/>
        <v/>
      </c>
      <c r="P12" s="5"/>
      <c r="R12" s="17">
        <v>6</v>
      </c>
      <c r="S12" s="40" t="e">
        <f t="shared" si="37"/>
        <v>#VALUE!</v>
      </c>
      <c r="T12" s="33" t="e">
        <f t="shared" si="32"/>
        <v>#VALUE!</v>
      </c>
      <c r="U12" s="33" t="e">
        <f t="shared" si="33"/>
        <v>#VALUE!</v>
      </c>
      <c r="V12" s="34" t="e">
        <f t="shared" si="29"/>
        <v>#VALUE!</v>
      </c>
      <c r="W12" s="35">
        <f t="shared" si="34"/>
        <v>0</v>
      </c>
      <c r="X12" s="36" t="e">
        <f t="shared" si="30"/>
        <v>#VALUE!</v>
      </c>
      <c r="Y12" s="35">
        <f t="shared" si="35"/>
        <v>0</v>
      </c>
      <c r="Z12" s="36" t="e">
        <f t="shared" si="31"/>
        <v>#VALUE!</v>
      </c>
      <c r="AA12" s="37" t="e">
        <f t="shared" si="36"/>
        <v>#VALUE!</v>
      </c>
      <c r="AD12" s="17">
        <v>9</v>
      </c>
      <c r="AE12" s="17">
        <f t="shared" si="7"/>
        <v>9</v>
      </c>
      <c r="AF12" s="75" t="str">
        <f t="shared" si="26"/>
        <v/>
      </c>
      <c r="AG12" s="99" t="str">
        <f t="shared" si="8"/>
        <v/>
      </c>
      <c r="AH12" s="99" t="str">
        <f t="shared" si="9"/>
        <v/>
      </c>
      <c r="AI12" s="80" t="e">
        <f t="shared" si="6"/>
        <v>#VALUE!</v>
      </c>
      <c r="AJ12" s="80" t="e">
        <f t="shared" si="10"/>
        <v>#VALUE!</v>
      </c>
      <c r="AK12" s="80" t="e">
        <f t="shared" si="11"/>
        <v>#VALUE!</v>
      </c>
      <c r="AL12" s="80" t="e">
        <f t="shared" si="12"/>
        <v>#VALUE!</v>
      </c>
      <c r="AM12" s="100" t="e">
        <f t="shared" si="13"/>
        <v>#VALUE!</v>
      </c>
      <c r="AN12" s="80" t="e">
        <f t="shared" si="14"/>
        <v>#VALUE!</v>
      </c>
      <c r="AO12" s="80" t="str">
        <f t="shared" si="15"/>
        <v/>
      </c>
      <c r="AP12" s="75"/>
      <c r="AQ12" s="75">
        <f t="shared" si="16"/>
        <v>0</v>
      </c>
      <c r="AR12" s="75">
        <f t="shared" si="17"/>
        <v>0</v>
      </c>
      <c r="AS12" s="16"/>
      <c r="AT12" s="16"/>
      <c r="AU12" s="16"/>
      <c r="AV12" s="9">
        <v>5</v>
      </c>
      <c r="AW12" s="76" t="e">
        <f t="shared" si="18"/>
        <v>#VALUE!</v>
      </c>
      <c r="AX12" s="9">
        <v>3</v>
      </c>
      <c r="AY12" s="9">
        <f t="shared" si="19"/>
        <v>6</v>
      </c>
      <c r="AZ12" s="76" t="e">
        <f t="shared" si="27"/>
        <v>#VALUE!</v>
      </c>
      <c r="BA12" s="16"/>
      <c r="BB12" s="16"/>
      <c r="BC12" s="74">
        <v>9</v>
      </c>
      <c r="BD12" s="81" t="e">
        <f t="shared" si="20"/>
        <v>#N/A</v>
      </c>
      <c r="BE12" s="74" t="str">
        <f t="shared" si="28"/>
        <v/>
      </c>
      <c r="BF12" s="82" t="str">
        <f t="shared" si="21"/>
        <v/>
      </c>
      <c r="BG12" s="82" t="str">
        <f t="shared" si="22"/>
        <v/>
      </c>
      <c r="BH12" s="82" t="str">
        <f t="shared" si="23"/>
        <v/>
      </c>
      <c r="BI12" s="82" t="str">
        <f t="shared" si="24"/>
        <v/>
      </c>
      <c r="BJ12" s="82" t="e">
        <f t="shared" si="25"/>
        <v>#N/A</v>
      </c>
      <c r="BK12" s="16"/>
      <c r="BL12" s="16"/>
      <c r="BM12" s="16"/>
    </row>
    <row r="13" spans="1:65" ht="13.15" x14ac:dyDescent="0.4">
      <c r="A13" s="6">
        <v>12</v>
      </c>
      <c r="B13" s="8" t="str">
        <f>IF(Values!C12="","",Values!C12)</f>
        <v/>
      </c>
      <c r="E13" s="10" t="s">
        <v>77</v>
      </c>
      <c r="F13" s="22" t="str">
        <f>IF(B2&lt;&gt;"",STDEV(B2:B51),"")</f>
        <v/>
      </c>
      <c r="I13" s="1">
        <v>12</v>
      </c>
      <c r="J13" s="1" t="str">
        <f t="shared" si="4"/>
        <v/>
      </c>
      <c r="K13" s="25" t="str">
        <f t="shared" si="5"/>
        <v/>
      </c>
      <c r="L13" s="25" t="str">
        <f t="shared" si="0"/>
        <v/>
      </c>
      <c r="M13" s="25" t="str">
        <f t="shared" si="1"/>
        <v/>
      </c>
      <c r="N13" s="25" t="str">
        <f t="shared" si="2"/>
        <v/>
      </c>
      <c r="O13" s="25" t="str">
        <f t="shared" si="3"/>
        <v/>
      </c>
      <c r="P13" s="5"/>
      <c r="R13" s="17">
        <v>7</v>
      </c>
      <c r="S13" s="40" t="e">
        <f t="shared" si="37"/>
        <v>#VALUE!</v>
      </c>
      <c r="T13" s="33" t="e">
        <f t="shared" si="32"/>
        <v>#VALUE!</v>
      </c>
      <c r="U13" s="33" t="e">
        <f t="shared" si="33"/>
        <v>#VALUE!</v>
      </c>
      <c r="V13" s="34" t="e">
        <f t="shared" si="29"/>
        <v>#VALUE!</v>
      </c>
      <c r="W13" s="35">
        <f t="shared" si="34"/>
        <v>0</v>
      </c>
      <c r="X13" s="36" t="e">
        <f t="shared" si="30"/>
        <v>#VALUE!</v>
      </c>
      <c r="Y13" s="35">
        <f t="shared" si="35"/>
        <v>0</v>
      </c>
      <c r="Z13" s="36" t="e">
        <f t="shared" si="31"/>
        <v>#VALUE!</v>
      </c>
      <c r="AA13" s="37" t="e">
        <f t="shared" si="36"/>
        <v>#VALUE!</v>
      </c>
      <c r="AD13" s="17">
        <v>10</v>
      </c>
      <c r="AE13" s="17">
        <f t="shared" si="7"/>
        <v>10</v>
      </c>
      <c r="AF13" s="75" t="str">
        <f t="shared" si="26"/>
        <v/>
      </c>
      <c r="AG13" s="99" t="str">
        <f t="shared" si="8"/>
        <v/>
      </c>
      <c r="AH13" s="99" t="str">
        <f t="shared" si="9"/>
        <v/>
      </c>
      <c r="AI13" s="80" t="e">
        <f t="shared" si="6"/>
        <v>#VALUE!</v>
      </c>
      <c r="AJ13" s="80" t="e">
        <f t="shared" si="10"/>
        <v>#VALUE!</v>
      </c>
      <c r="AK13" s="80" t="e">
        <f t="shared" si="11"/>
        <v>#VALUE!</v>
      </c>
      <c r="AL13" s="80" t="e">
        <f t="shared" si="12"/>
        <v>#VALUE!</v>
      </c>
      <c r="AM13" s="100" t="e">
        <f t="shared" si="13"/>
        <v>#VALUE!</v>
      </c>
      <c r="AN13" s="80" t="e">
        <f t="shared" si="14"/>
        <v>#VALUE!</v>
      </c>
      <c r="AO13" s="80" t="str">
        <f t="shared" si="15"/>
        <v/>
      </c>
      <c r="AP13" s="75"/>
      <c r="AQ13" s="75">
        <f t="shared" si="16"/>
        <v>0</v>
      </c>
      <c r="AR13" s="75">
        <f t="shared" si="17"/>
        <v>0</v>
      </c>
      <c r="AS13" s="16"/>
      <c r="AT13" s="16"/>
      <c r="AU13" s="16"/>
      <c r="AV13" s="9">
        <v>6</v>
      </c>
      <c r="AW13" s="76" t="e">
        <f t="shared" si="18"/>
        <v>#VALUE!</v>
      </c>
      <c r="AX13" s="9">
        <v>3</v>
      </c>
      <c r="AY13" s="9">
        <f t="shared" si="19"/>
        <v>6</v>
      </c>
      <c r="AZ13" s="76" t="e">
        <f t="shared" si="27"/>
        <v>#VALUE!</v>
      </c>
      <c r="BA13" s="16"/>
      <c r="BB13" s="16"/>
      <c r="BC13" s="74">
        <v>10</v>
      </c>
      <c r="BD13" s="81" t="e">
        <f t="shared" si="20"/>
        <v>#N/A</v>
      </c>
      <c r="BE13" s="74" t="str">
        <f t="shared" si="28"/>
        <v/>
      </c>
      <c r="BF13" s="82" t="str">
        <f t="shared" si="21"/>
        <v/>
      </c>
      <c r="BG13" s="82" t="str">
        <f t="shared" si="22"/>
        <v/>
      </c>
      <c r="BH13" s="82" t="str">
        <f t="shared" si="23"/>
        <v/>
      </c>
      <c r="BI13" s="82" t="str">
        <f t="shared" si="24"/>
        <v/>
      </c>
      <c r="BJ13" s="82" t="e">
        <f t="shared" si="25"/>
        <v>#N/A</v>
      </c>
      <c r="BK13" s="16"/>
      <c r="BL13" s="16"/>
      <c r="BM13" s="16"/>
    </row>
    <row r="14" spans="1:65" ht="13.15" x14ac:dyDescent="0.4">
      <c r="A14" s="6">
        <v>13</v>
      </c>
      <c r="B14" s="8" t="str">
        <f>IF(Values!C13="","",Values!C13)</f>
        <v/>
      </c>
      <c r="E14" s="16"/>
      <c r="F14" s="16"/>
      <c r="I14" s="1">
        <v>13</v>
      </c>
      <c r="J14" s="1" t="str">
        <f t="shared" si="4"/>
        <v/>
      </c>
      <c r="K14" s="25" t="str">
        <f t="shared" si="5"/>
        <v/>
      </c>
      <c r="L14" s="25" t="str">
        <f t="shared" si="0"/>
        <v/>
      </c>
      <c r="M14" s="25" t="str">
        <f t="shared" si="1"/>
        <v/>
      </c>
      <c r="N14" s="25" t="str">
        <f t="shared" si="2"/>
        <v/>
      </c>
      <c r="O14" s="25" t="str">
        <f t="shared" si="3"/>
        <v/>
      </c>
      <c r="P14" s="5"/>
      <c r="R14" s="17">
        <v>8</v>
      </c>
      <c r="S14" s="40" t="e">
        <f t="shared" si="37"/>
        <v>#VALUE!</v>
      </c>
      <c r="T14" s="33" t="e">
        <f t="shared" si="32"/>
        <v>#VALUE!</v>
      </c>
      <c r="U14" s="33" t="e">
        <f t="shared" si="33"/>
        <v>#VALUE!</v>
      </c>
      <c r="V14" s="34" t="e">
        <f t="shared" si="29"/>
        <v>#VALUE!</v>
      </c>
      <c r="W14" s="35">
        <f t="shared" si="34"/>
        <v>0</v>
      </c>
      <c r="X14" s="36" t="e">
        <f t="shared" si="30"/>
        <v>#VALUE!</v>
      </c>
      <c r="Y14" s="35">
        <f t="shared" si="35"/>
        <v>0</v>
      </c>
      <c r="Z14" s="36" t="e">
        <f t="shared" si="31"/>
        <v>#VALUE!</v>
      </c>
      <c r="AA14" s="37" t="e">
        <f t="shared" si="36"/>
        <v>#VALUE!</v>
      </c>
      <c r="AD14" s="17">
        <v>11</v>
      </c>
      <c r="AE14" s="17">
        <f t="shared" si="7"/>
        <v>11</v>
      </c>
      <c r="AF14" s="75" t="str">
        <f t="shared" si="26"/>
        <v/>
      </c>
      <c r="AG14" s="99" t="str">
        <f t="shared" si="8"/>
        <v/>
      </c>
      <c r="AH14" s="99" t="str">
        <f t="shared" si="9"/>
        <v/>
      </c>
      <c r="AI14" s="80" t="e">
        <f t="shared" si="6"/>
        <v>#VALUE!</v>
      </c>
      <c r="AJ14" s="80" t="e">
        <f t="shared" si="10"/>
        <v>#VALUE!</v>
      </c>
      <c r="AK14" s="80" t="e">
        <f t="shared" si="11"/>
        <v>#VALUE!</v>
      </c>
      <c r="AL14" s="80" t="e">
        <f t="shared" si="12"/>
        <v>#VALUE!</v>
      </c>
      <c r="AM14" s="100" t="e">
        <f t="shared" si="13"/>
        <v>#VALUE!</v>
      </c>
      <c r="AN14" s="80" t="e">
        <f t="shared" si="14"/>
        <v>#VALUE!</v>
      </c>
      <c r="AO14" s="80" t="str">
        <f t="shared" si="15"/>
        <v/>
      </c>
      <c r="AP14" s="75"/>
      <c r="AQ14" s="75">
        <f t="shared" si="16"/>
        <v>0</v>
      </c>
      <c r="AR14" s="75">
        <f t="shared" si="17"/>
        <v>0</v>
      </c>
      <c r="AS14" s="16"/>
      <c r="AT14" s="16"/>
      <c r="AU14" s="16"/>
      <c r="AV14" s="9">
        <v>-3</v>
      </c>
      <c r="AW14" s="76" t="e">
        <f t="shared" si="18"/>
        <v>#VALUE!</v>
      </c>
      <c r="AX14" s="9">
        <v>3</v>
      </c>
      <c r="AY14" s="9">
        <f t="shared" si="19"/>
        <v>6</v>
      </c>
      <c r="AZ14" s="76" t="e">
        <f t="shared" si="27"/>
        <v>#VALUE!</v>
      </c>
      <c r="BA14" s="16"/>
      <c r="BB14" s="16"/>
      <c r="BC14" s="74">
        <v>11</v>
      </c>
      <c r="BD14" s="81" t="e">
        <f t="shared" si="20"/>
        <v>#N/A</v>
      </c>
      <c r="BE14" s="74" t="str">
        <f t="shared" si="28"/>
        <v/>
      </c>
      <c r="BF14" s="82" t="str">
        <f t="shared" si="21"/>
        <v/>
      </c>
      <c r="BG14" s="82" t="str">
        <f t="shared" si="22"/>
        <v/>
      </c>
      <c r="BH14" s="82" t="str">
        <f t="shared" si="23"/>
        <v/>
      </c>
      <c r="BI14" s="82" t="str">
        <f t="shared" si="24"/>
        <v/>
      </c>
      <c r="BJ14" s="82" t="e">
        <f t="shared" si="25"/>
        <v>#N/A</v>
      </c>
      <c r="BK14" s="16"/>
      <c r="BL14" s="75" t="s">
        <v>78</v>
      </c>
      <c r="BM14" s="82" t="e">
        <f>IF(AND(BM11&lt;13, BM11&gt;=0.6),EXP(1.2937-5.709*BM11+0.0186*BM11^ 2),0)</f>
        <v>#VALUE!</v>
      </c>
    </row>
    <row r="15" spans="1:65" ht="13.15" x14ac:dyDescent="0.4">
      <c r="A15" s="6">
        <v>14</v>
      </c>
      <c r="B15" s="8" t="str">
        <f>IF(Values!C14="","",Values!C14)</f>
        <v/>
      </c>
      <c r="E15" s="17"/>
      <c r="F15" s="10" t="s">
        <v>79</v>
      </c>
      <c r="I15" s="1">
        <v>14</v>
      </c>
      <c r="J15" s="1" t="str">
        <f t="shared" si="4"/>
        <v/>
      </c>
      <c r="K15" s="25" t="str">
        <f t="shared" si="5"/>
        <v/>
      </c>
      <c r="L15" s="25" t="str">
        <f t="shared" si="0"/>
        <v/>
      </c>
      <c r="M15" s="25" t="str">
        <f t="shared" si="1"/>
        <v/>
      </c>
      <c r="N15" s="25" t="str">
        <f t="shared" si="2"/>
        <v/>
      </c>
      <c r="O15" s="25" t="str">
        <f t="shared" si="3"/>
        <v/>
      </c>
      <c r="P15" s="5"/>
      <c r="R15" s="17">
        <v>9</v>
      </c>
      <c r="S15" s="40" t="e">
        <f t="shared" si="37"/>
        <v>#VALUE!</v>
      </c>
      <c r="T15" s="33" t="e">
        <f t="shared" si="32"/>
        <v>#VALUE!</v>
      </c>
      <c r="U15" s="33" t="e">
        <f t="shared" si="33"/>
        <v>#VALUE!</v>
      </c>
      <c r="V15" s="34" t="e">
        <f t="shared" si="29"/>
        <v>#VALUE!</v>
      </c>
      <c r="W15" s="35">
        <f t="shared" si="34"/>
        <v>0</v>
      </c>
      <c r="X15" s="36" t="e">
        <f t="shared" si="30"/>
        <v>#VALUE!</v>
      </c>
      <c r="Y15" s="35">
        <f t="shared" si="35"/>
        <v>0</v>
      </c>
      <c r="Z15" s="36" t="e">
        <f t="shared" si="31"/>
        <v>#VALUE!</v>
      </c>
      <c r="AA15" s="37" t="e">
        <f t="shared" si="36"/>
        <v>#VALUE!</v>
      </c>
      <c r="AD15" s="17">
        <v>12</v>
      </c>
      <c r="AE15" s="17">
        <f t="shared" si="7"/>
        <v>12</v>
      </c>
      <c r="AF15" s="75" t="str">
        <f t="shared" si="26"/>
        <v/>
      </c>
      <c r="AG15" s="99" t="str">
        <f t="shared" si="8"/>
        <v/>
      </c>
      <c r="AH15" s="99" t="str">
        <f t="shared" si="9"/>
        <v/>
      </c>
      <c r="AI15" s="80" t="e">
        <f t="shared" si="6"/>
        <v>#VALUE!</v>
      </c>
      <c r="AJ15" s="80" t="e">
        <f t="shared" si="10"/>
        <v>#VALUE!</v>
      </c>
      <c r="AK15" s="80" t="e">
        <f t="shared" si="11"/>
        <v>#VALUE!</v>
      </c>
      <c r="AL15" s="80" t="e">
        <f t="shared" si="12"/>
        <v>#VALUE!</v>
      </c>
      <c r="AM15" s="100" t="e">
        <f t="shared" si="13"/>
        <v>#VALUE!</v>
      </c>
      <c r="AN15" s="80" t="e">
        <f t="shared" si="14"/>
        <v>#VALUE!</v>
      </c>
      <c r="AO15" s="80" t="str">
        <f t="shared" si="15"/>
        <v/>
      </c>
      <c r="AP15" s="75"/>
      <c r="AQ15" s="75">
        <f t="shared" si="16"/>
        <v>0</v>
      </c>
      <c r="AR15" s="75">
        <f t="shared" si="17"/>
        <v>0</v>
      </c>
      <c r="AS15" s="16"/>
      <c r="AT15" s="16"/>
      <c r="AU15" s="16"/>
      <c r="AV15" s="9">
        <v>3</v>
      </c>
      <c r="AW15" s="76" t="e">
        <f t="shared" si="18"/>
        <v>#VALUE!</v>
      </c>
      <c r="AX15" s="9">
        <v>3</v>
      </c>
      <c r="AY15" s="9">
        <f t="shared" si="19"/>
        <v>6</v>
      </c>
      <c r="AZ15" s="76" t="e">
        <f t="shared" si="27"/>
        <v>#VALUE!</v>
      </c>
      <c r="BA15" s="16"/>
      <c r="BB15" s="16"/>
      <c r="BC15" s="74">
        <v>12</v>
      </c>
      <c r="BD15" s="81" t="e">
        <f t="shared" si="20"/>
        <v>#N/A</v>
      </c>
      <c r="BE15" s="74" t="str">
        <f t="shared" si="28"/>
        <v/>
      </c>
      <c r="BF15" s="82" t="str">
        <f t="shared" si="21"/>
        <v/>
      </c>
      <c r="BG15" s="82" t="str">
        <f t="shared" si="22"/>
        <v/>
      </c>
      <c r="BH15" s="82" t="str">
        <f t="shared" si="23"/>
        <v/>
      </c>
      <c r="BI15" s="82" t="str">
        <f t="shared" si="24"/>
        <v/>
      </c>
      <c r="BJ15" s="82" t="e">
        <f t="shared" si="25"/>
        <v>#N/A</v>
      </c>
      <c r="BK15" s="16"/>
      <c r="BL15" s="75" t="s">
        <v>80</v>
      </c>
      <c r="BM15" s="82" t="e">
        <f>IF(AND(BM11&lt;0.6,BM11&gt;=0.34),EXP(0.9177-4.279*BM11-1.38*BM11^2),0)</f>
        <v>#VALUE!</v>
      </c>
    </row>
    <row r="16" spans="1:65" ht="13.15" x14ac:dyDescent="0.4">
      <c r="A16" s="6">
        <v>15</v>
      </c>
      <c r="B16" s="8" t="str">
        <f>IF(Values!C15="","",Values!C15)</f>
        <v/>
      </c>
      <c r="E16" s="10" t="s">
        <v>81</v>
      </c>
      <c r="F16" s="15" t="str">
        <f>IF(B2&lt;&gt;"",(F12-F8)/(3*F13),"")</f>
        <v/>
      </c>
      <c r="I16" s="1">
        <v>15</v>
      </c>
      <c r="J16" s="1" t="str">
        <f t="shared" si="4"/>
        <v/>
      </c>
      <c r="K16" s="25" t="str">
        <f t="shared" si="5"/>
        <v/>
      </c>
      <c r="L16" s="25" t="str">
        <f t="shared" si="0"/>
        <v/>
      </c>
      <c r="M16" s="25" t="str">
        <f t="shared" si="1"/>
        <v/>
      </c>
      <c r="N16" s="25" t="str">
        <f t="shared" si="2"/>
        <v/>
      </c>
      <c r="O16" s="25" t="str">
        <f t="shared" si="3"/>
        <v/>
      </c>
      <c r="P16" s="5"/>
      <c r="R16" s="17">
        <v>10</v>
      </c>
      <c r="S16" s="40" t="e">
        <f t="shared" si="37"/>
        <v>#VALUE!</v>
      </c>
      <c r="T16" s="33" t="e">
        <f t="shared" si="32"/>
        <v>#VALUE!</v>
      </c>
      <c r="U16" s="33" t="e">
        <f t="shared" si="33"/>
        <v>#VALUE!</v>
      </c>
      <c r="V16" s="34" t="e">
        <f t="shared" si="29"/>
        <v>#VALUE!</v>
      </c>
      <c r="W16" s="35">
        <f t="shared" si="34"/>
        <v>0</v>
      </c>
      <c r="X16" s="36" t="e">
        <f t="shared" si="30"/>
        <v>#VALUE!</v>
      </c>
      <c r="Y16" s="35">
        <f t="shared" si="35"/>
        <v>0</v>
      </c>
      <c r="Z16" s="36" t="e">
        <f t="shared" si="31"/>
        <v>#VALUE!</v>
      </c>
      <c r="AA16" s="37" t="e">
        <f t="shared" si="36"/>
        <v>#VALUE!</v>
      </c>
      <c r="AD16" s="17">
        <v>13</v>
      </c>
      <c r="AE16" s="17">
        <f t="shared" si="7"/>
        <v>13</v>
      </c>
      <c r="AF16" s="75" t="str">
        <f t="shared" si="26"/>
        <v/>
      </c>
      <c r="AG16" s="99" t="str">
        <f t="shared" si="8"/>
        <v/>
      </c>
      <c r="AH16" s="99" t="str">
        <f t="shared" si="9"/>
        <v/>
      </c>
      <c r="AI16" s="80" t="e">
        <f t="shared" si="6"/>
        <v>#VALUE!</v>
      </c>
      <c r="AJ16" s="80" t="e">
        <f t="shared" si="10"/>
        <v>#VALUE!</v>
      </c>
      <c r="AK16" s="80" t="e">
        <f t="shared" si="11"/>
        <v>#VALUE!</v>
      </c>
      <c r="AL16" s="80" t="e">
        <f t="shared" si="12"/>
        <v>#VALUE!</v>
      </c>
      <c r="AM16" s="100" t="e">
        <f t="shared" si="13"/>
        <v>#VALUE!</v>
      </c>
      <c r="AN16" s="80" t="e">
        <f t="shared" si="14"/>
        <v>#VALUE!</v>
      </c>
      <c r="AO16" s="80" t="str">
        <f t="shared" si="15"/>
        <v/>
      </c>
      <c r="AP16" s="75"/>
      <c r="AQ16" s="75">
        <f t="shared" si="16"/>
        <v>0</v>
      </c>
      <c r="AR16" s="75">
        <f t="shared" si="17"/>
        <v>0</v>
      </c>
      <c r="AS16" s="16"/>
      <c r="AT16" s="16"/>
      <c r="AU16" s="16"/>
      <c r="AV16" s="13"/>
      <c r="AW16" s="13"/>
      <c r="AX16" s="13"/>
      <c r="AY16" s="13"/>
      <c r="AZ16" s="13"/>
      <c r="BA16" s="16"/>
      <c r="BB16" s="16"/>
      <c r="BC16" s="74">
        <v>13</v>
      </c>
      <c r="BD16" s="81" t="e">
        <f t="shared" si="20"/>
        <v>#N/A</v>
      </c>
      <c r="BE16" s="74" t="str">
        <f t="shared" si="28"/>
        <v/>
      </c>
      <c r="BF16" s="82" t="str">
        <f t="shared" si="21"/>
        <v/>
      </c>
      <c r="BG16" s="82" t="str">
        <f t="shared" si="22"/>
        <v/>
      </c>
      <c r="BH16" s="82" t="str">
        <f t="shared" si="23"/>
        <v/>
      </c>
      <c r="BI16" s="82" t="str">
        <f t="shared" si="24"/>
        <v/>
      </c>
      <c r="BJ16" s="82" t="e">
        <f t="shared" si="25"/>
        <v>#N/A</v>
      </c>
      <c r="BK16" s="16"/>
      <c r="BL16" s="75" t="s">
        <v>82</v>
      </c>
      <c r="BM16" s="82" t="e">
        <f>IF(AND(BM11&lt;0.34,BM11&gt;=0.2),1-EXP(-8.318+42.796*BM11-59.938*BM11^2),0)</f>
        <v>#VALUE!</v>
      </c>
    </row>
    <row r="17" spans="1:65" ht="13.15" x14ac:dyDescent="0.4">
      <c r="A17" s="6">
        <v>16</v>
      </c>
      <c r="B17" s="8" t="str">
        <f>IF(Values!C16="","",Values!C16)</f>
        <v/>
      </c>
      <c r="E17" s="10" t="s">
        <v>83</v>
      </c>
      <c r="F17" s="15" t="str">
        <f>IF(B2&lt;&gt;"",(F9-F12)/(3*F13),"")</f>
        <v/>
      </c>
      <c r="I17" s="1">
        <v>16</v>
      </c>
      <c r="J17" s="1" t="str">
        <f t="shared" si="4"/>
        <v/>
      </c>
      <c r="K17" s="25" t="str">
        <f t="shared" si="5"/>
        <v/>
      </c>
      <c r="L17" s="25" t="str">
        <f t="shared" si="0"/>
        <v/>
      </c>
      <c r="M17" s="25" t="str">
        <f t="shared" si="1"/>
        <v/>
      </c>
      <c r="N17" s="25" t="str">
        <f t="shared" si="2"/>
        <v/>
      </c>
      <c r="O17" s="25" t="str">
        <f t="shared" si="3"/>
        <v/>
      </c>
      <c r="P17" s="5"/>
      <c r="R17" s="17">
        <v>11</v>
      </c>
      <c r="S17" s="40" t="e">
        <f t="shared" si="37"/>
        <v>#VALUE!</v>
      </c>
      <c r="T17" s="33" t="e">
        <f t="shared" si="32"/>
        <v>#VALUE!</v>
      </c>
      <c r="U17" s="33" t="e">
        <f t="shared" si="33"/>
        <v>#VALUE!</v>
      </c>
      <c r="V17" s="34" t="e">
        <f t="shared" si="29"/>
        <v>#VALUE!</v>
      </c>
      <c r="W17" s="35">
        <f t="shared" si="34"/>
        <v>0</v>
      </c>
      <c r="X17" s="36" t="e">
        <f t="shared" si="30"/>
        <v>#VALUE!</v>
      </c>
      <c r="Y17" s="35">
        <f t="shared" si="35"/>
        <v>0</v>
      </c>
      <c r="Z17" s="36" t="e">
        <f t="shared" si="31"/>
        <v>#VALUE!</v>
      </c>
      <c r="AA17" s="37" t="e">
        <f t="shared" si="36"/>
        <v>#VALUE!</v>
      </c>
      <c r="AD17" s="17">
        <v>14</v>
      </c>
      <c r="AE17" s="17">
        <f t="shared" si="7"/>
        <v>14</v>
      </c>
      <c r="AF17" s="75" t="str">
        <f t="shared" si="26"/>
        <v/>
      </c>
      <c r="AG17" s="99" t="str">
        <f t="shared" si="8"/>
        <v/>
      </c>
      <c r="AH17" s="99" t="str">
        <f t="shared" si="9"/>
        <v/>
      </c>
      <c r="AI17" s="80" t="e">
        <f t="shared" si="6"/>
        <v>#VALUE!</v>
      </c>
      <c r="AJ17" s="80" t="e">
        <f t="shared" si="10"/>
        <v>#VALUE!</v>
      </c>
      <c r="AK17" s="80" t="e">
        <f t="shared" si="11"/>
        <v>#VALUE!</v>
      </c>
      <c r="AL17" s="80" t="e">
        <f t="shared" si="12"/>
        <v>#VALUE!</v>
      </c>
      <c r="AM17" s="100" t="e">
        <f t="shared" si="13"/>
        <v>#VALUE!</v>
      </c>
      <c r="AN17" s="80" t="e">
        <f t="shared" si="14"/>
        <v>#VALUE!</v>
      </c>
      <c r="AO17" s="80" t="str">
        <f t="shared" si="15"/>
        <v/>
      </c>
      <c r="AP17" s="75"/>
      <c r="AQ17" s="75">
        <f t="shared" si="16"/>
        <v>0</v>
      </c>
      <c r="AR17" s="75">
        <f t="shared" si="17"/>
        <v>0</v>
      </c>
      <c r="AS17" s="16"/>
      <c r="AT17" s="16"/>
      <c r="AU17" s="16"/>
      <c r="AV17" s="9" t="s">
        <v>84</v>
      </c>
      <c r="AW17" s="76" t="str">
        <f>F12</f>
        <v/>
      </c>
      <c r="AX17" s="9">
        <v>3</v>
      </c>
      <c r="AY17" s="13"/>
      <c r="AZ17" s="13"/>
      <c r="BA17" s="16"/>
      <c r="BB17" s="16"/>
      <c r="BC17" s="74">
        <v>14</v>
      </c>
      <c r="BD17" s="81" t="e">
        <f t="shared" si="20"/>
        <v>#N/A</v>
      </c>
      <c r="BE17" s="74" t="str">
        <f t="shared" si="28"/>
        <v/>
      </c>
      <c r="BF17" s="82" t="str">
        <f t="shared" si="21"/>
        <v/>
      </c>
      <c r="BG17" s="82" t="str">
        <f t="shared" si="22"/>
        <v/>
      </c>
      <c r="BH17" s="82" t="str">
        <f t="shared" si="23"/>
        <v/>
      </c>
      <c r="BI17" s="82" t="str">
        <f t="shared" si="24"/>
        <v/>
      </c>
      <c r="BJ17" s="82" t="e">
        <f t="shared" si="25"/>
        <v>#N/A</v>
      </c>
      <c r="BK17" s="16"/>
      <c r="BL17" s="75" t="s">
        <v>85</v>
      </c>
      <c r="BM17" s="82" t="e">
        <f>IF(BM11&lt;0.2,1-EXP(-13.436+101.14*BM11-223.73*BM11^2),0)</f>
        <v>#VALUE!</v>
      </c>
    </row>
    <row r="18" spans="1:65" ht="13.15" x14ac:dyDescent="0.4">
      <c r="A18" s="6">
        <v>17</v>
      </c>
      <c r="B18" s="8" t="str">
        <f>IF(Values!C17="","",Values!C17)</f>
        <v/>
      </c>
      <c r="E18" s="10" t="s">
        <v>86</v>
      </c>
      <c r="F18" s="15" t="str">
        <f>IF(B2&lt;&gt;"",(F9-F8)/(6*F13),"")</f>
        <v/>
      </c>
      <c r="I18" s="1">
        <v>17</v>
      </c>
      <c r="J18" s="1" t="str">
        <f t="shared" si="4"/>
        <v/>
      </c>
      <c r="K18" s="25" t="str">
        <f t="shared" si="5"/>
        <v/>
      </c>
      <c r="L18" s="25" t="str">
        <f t="shared" si="0"/>
        <v/>
      </c>
      <c r="M18" s="25" t="str">
        <f t="shared" si="1"/>
        <v/>
      </c>
      <c r="N18" s="25" t="str">
        <f t="shared" si="2"/>
        <v/>
      </c>
      <c r="O18" s="25" t="str">
        <f t="shared" si="3"/>
        <v/>
      </c>
      <c r="P18" s="5"/>
      <c r="R18" s="17">
        <v>12</v>
      </c>
      <c r="S18" s="40" t="e">
        <f t="shared" si="37"/>
        <v>#VALUE!</v>
      </c>
      <c r="T18" s="33" t="e">
        <f t="shared" si="32"/>
        <v>#VALUE!</v>
      </c>
      <c r="U18" s="33" t="e">
        <f t="shared" si="33"/>
        <v>#VALUE!</v>
      </c>
      <c r="V18" s="34" t="e">
        <f t="shared" si="29"/>
        <v>#VALUE!</v>
      </c>
      <c r="W18" s="35">
        <f t="shared" si="34"/>
        <v>0</v>
      </c>
      <c r="X18" s="36" t="e">
        <f t="shared" si="30"/>
        <v>#VALUE!</v>
      </c>
      <c r="Y18" s="35">
        <f t="shared" si="35"/>
        <v>0</v>
      </c>
      <c r="Z18" s="36" t="e">
        <f t="shared" si="31"/>
        <v>#VALUE!</v>
      </c>
      <c r="AA18" s="37" t="e">
        <f t="shared" si="36"/>
        <v>#VALUE!</v>
      </c>
      <c r="AD18" s="17">
        <v>15</v>
      </c>
      <c r="AE18" s="17">
        <f t="shared" si="7"/>
        <v>15</v>
      </c>
      <c r="AF18" s="75" t="str">
        <f t="shared" si="26"/>
        <v/>
      </c>
      <c r="AG18" s="99" t="str">
        <f t="shared" si="8"/>
        <v/>
      </c>
      <c r="AH18" s="99" t="str">
        <f t="shared" si="9"/>
        <v/>
      </c>
      <c r="AI18" s="80" t="e">
        <f t="shared" si="6"/>
        <v>#VALUE!</v>
      </c>
      <c r="AJ18" s="80" t="e">
        <f t="shared" si="10"/>
        <v>#VALUE!</v>
      </c>
      <c r="AK18" s="80" t="e">
        <f t="shared" si="11"/>
        <v>#VALUE!</v>
      </c>
      <c r="AL18" s="80" t="e">
        <f t="shared" si="12"/>
        <v>#VALUE!</v>
      </c>
      <c r="AM18" s="100" t="e">
        <f t="shared" si="13"/>
        <v>#VALUE!</v>
      </c>
      <c r="AN18" s="80" t="e">
        <f t="shared" si="14"/>
        <v>#VALUE!</v>
      </c>
      <c r="AO18" s="80" t="str">
        <f t="shared" si="15"/>
        <v/>
      </c>
      <c r="AP18" s="75"/>
      <c r="AQ18" s="75">
        <f t="shared" si="16"/>
        <v>0</v>
      </c>
      <c r="AR18" s="75">
        <f t="shared" si="17"/>
        <v>0</v>
      </c>
      <c r="AS18" s="16"/>
      <c r="AT18" s="16"/>
      <c r="AU18" s="16"/>
      <c r="AV18" s="9" t="s">
        <v>35</v>
      </c>
      <c r="AW18" s="76" t="str">
        <f>F9</f>
        <v/>
      </c>
      <c r="AX18" s="9">
        <v>3</v>
      </c>
      <c r="AY18" s="13"/>
      <c r="AZ18" s="13"/>
      <c r="BA18" s="16"/>
      <c r="BB18" s="16"/>
      <c r="BC18" s="74">
        <v>15</v>
      </c>
      <c r="BD18" s="81" t="e">
        <f t="shared" si="20"/>
        <v>#N/A</v>
      </c>
      <c r="BE18" s="74" t="str">
        <f t="shared" si="28"/>
        <v/>
      </c>
      <c r="BF18" s="82" t="str">
        <f t="shared" si="21"/>
        <v/>
      </c>
      <c r="BG18" s="82" t="str">
        <f t="shared" si="22"/>
        <v/>
      </c>
      <c r="BH18" s="82" t="str">
        <f t="shared" si="23"/>
        <v/>
      </c>
      <c r="BI18" s="82" t="str">
        <f t="shared" si="24"/>
        <v/>
      </c>
      <c r="BJ18" s="82" t="e">
        <f t="shared" si="25"/>
        <v>#N/A</v>
      </c>
      <c r="BK18" s="16"/>
      <c r="BL18" s="16"/>
      <c r="BM18" s="16"/>
    </row>
    <row r="19" spans="1:65" ht="13.15" x14ac:dyDescent="0.4">
      <c r="A19" s="6">
        <v>18</v>
      </c>
      <c r="B19" s="8" t="str">
        <f>IF(Values!C18="","",Values!C18)</f>
        <v/>
      </c>
      <c r="E19" s="10" t="s">
        <v>87</v>
      </c>
      <c r="F19" s="15" t="str">
        <f>IF(B2&lt;&gt;"",MIN(F17,F16),"")</f>
        <v/>
      </c>
      <c r="I19" s="1">
        <v>18</v>
      </c>
      <c r="J19" s="1" t="str">
        <f t="shared" si="4"/>
        <v/>
      </c>
      <c r="K19" s="25" t="str">
        <f t="shared" si="5"/>
        <v/>
      </c>
      <c r="L19" s="25" t="str">
        <f t="shared" si="0"/>
        <v/>
      </c>
      <c r="M19" s="25" t="str">
        <f t="shared" si="1"/>
        <v/>
      </c>
      <c r="N19" s="25" t="str">
        <f t="shared" si="2"/>
        <v/>
      </c>
      <c r="O19" s="25" t="str">
        <f t="shared" si="3"/>
        <v/>
      </c>
      <c r="P19" s="5"/>
      <c r="R19" s="17">
        <v>13</v>
      </c>
      <c r="S19" s="40" t="e">
        <f t="shared" si="37"/>
        <v>#VALUE!</v>
      </c>
      <c r="T19" s="33" t="e">
        <f t="shared" si="32"/>
        <v>#VALUE!</v>
      </c>
      <c r="U19" s="33" t="e">
        <f t="shared" si="33"/>
        <v>#VALUE!</v>
      </c>
      <c r="V19" s="34" t="e">
        <f t="shared" si="29"/>
        <v>#VALUE!</v>
      </c>
      <c r="W19" s="35">
        <f t="shared" si="34"/>
        <v>0</v>
      </c>
      <c r="X19" s="36" t="e">
        <f t="shared" si="30"/>
        <v>#VALUE!</v>
      </c>
      <c r="Y19" s="35">
        <f t="shared" si="35"/>
        <v>0</v>
      </c>
      <c r="Z19" s="36" t="e">
        <f t="shared" si="31"/>
        <v>#VALUE!</v>
      </c>
      <c r="AA19" s="37" t="e">
        <f t="shared" si="36"/>
        <v>#VALUE!</v>
      </c>
      <c r="AD19" s="17">
        <v>16</v>
      </c>
      <c r="AE19" s="17">
        <f t="shared" si="7"/>
        <v>16</v>
      </c>
      <c r="AF19" s="75" t="str">
        <f t="shared" si="26"/>
        <v/>
      </c>
      <c r="AG19" s="99" t="str">
        <f t="shared" si="8"/>
        <v/>
      </c>
      <c r="AH19" s="99" t="str">
        <f t="shared" si="9"/>
        <v/>
      </c>
      <c r="AI19" s="80" t="e">
        <f t="shared" si="6"/>
        <v>#VALUE!</v>
      </c>
      <c r="AJ19" s="80" t="e">
        <f t="shared" si="10"/>
        <v>#VALUE!</v>
      </c>
      <c r="AK19" s="80" t="e">
        <f t="shared" si="11"/>
        <v>#VALUE!</v>
      </c>
      <c r="AL19" s="80" t="e">
        <f t="shared" si="12"/>
        <v>#VALUE!</v>
      </c>
      <c r="AM19" s="100" t="e">
        <f t="shared" si="13"/>
        <v>#VALUE!</v>
      </c>
      <c r="AN19" s="80" t="e">
        <f t="shared" si="14"/>
        <v>#VALUE!</v>
      </c>
      <c r="AO19" s="80" t="str">
        <f t="shared" si="15"/>
        <v/>
      </c>
      <c r="AP19" s="75"/>
      <c r="AQ19" s="75">
        <f t="shared" si="16"/>
        <v>0</v>
      </c>
      <c r="AR19" s="75">
        <f t="shared" si="17"/>
        <v>0</v>
      </c>
      <c r="AS19" s="16"/>
      <c r="AT19" s="16"/>
      <c r="AU19" s="16"/>
      <c r="AV19" s="9" t="s">
        <v>36</v>
      </c>
      <c r="AW19" s="76" t="str">
        <f>F8</f>
        <v/>
      </c>
      <c r="AX19" s="9">
        <v>3</v>
      </c>
      <c r="AY19" s="13"/>
      <c r="AZ19" s="13"/>
      <c r="BA19" s="16"/>
      <c r="BB19" s="16"/>
      <c r="BC19" s="74">
        <v>16</v>
      </c>
      <c r="BD19" s="81" t="e">
        <f t="shared" si="20"/>
        <v>#N/A</v>
      </c>
      <c r="BE19" s="74" t="str">
        <f t="shared" si="28"/>
        <v/>
      </c>
      <c r="BF19" s="82" t="str">
        <f t="shared" si="21"/>
        <v/>
      </c>
      <c r="BG19" s="82" t="str">
        <f t="shared" si="22"/>
        <v/>
      </c>
      <c r="BH19" s="82" t="str">
        <f t="shared" si="23"/>
        <v/>
      </c>
      <c r="BI19" s="82" t="str">
        <f t="shared" si="24"/>
        <v/>
      </c>
      <c r="BJ19" s="82" t="e">
        <f t="shared" si="25"/>
        <v>#N/A</v>
      </c>
      <c r="BK19" s="16"/>
      <c r="BL19" s="75" t="s">
        <v>88</v>
      </c>
      <c r="BM19" s="82" t="e">
        <f>MAX(BM14:BM17)</f>
        <v>#VALUE!</v>
      </c>
    </row>
    <row r="20" spans="1:65" ht="13.15" x14ac:dyDescent="0.4">
      <c r="A20" s="6">
        <v>19</v>
      </c>
      <c r="B20" s="8" t="str">
        <f>IF(Values!C19="","",Values!C19)</f>
        <v/>
      </c>
      <c r="E20" s="16"/>
      <c r="F20" s="16"/>
      <c r="I20" s="1">
        <v>19</v>
      </c>
      <c r="J20" s="1" t="str">
        <f t="shared" si="4"/>
        <v/>
      </c>
      <c r="K20" s="25" t="str">
        <f t="shared" si="5"/>
        <v/>
      </c>
      <c r="L20" s="25" t="str">
        <f t="shared" si="0"/>
        <v/>
      </c>
      <c r="M20" s="25" t="str">
        <f t="shared" si="1"/>
        <v/>
      </c>
      <c r="N20" s="25" t="str">
        <f t="shared" si="2"/>
        <v/>
      </c>
      <c r="O20" s="25" t="str">
        <f t="shared" si="3"/>
        <v/>
      </c>
      <c r="P20" s="5"/>
      <c r="R20" s="17">
        <v>14</v>
      </c>
      <c r="S20" s="40" t="e">
        <f t="shared" si="37"/>
        <v>#VALUE!</v>
      </c>
      <c r="T20" s="33" t="e">
        <f t="shared" si="32"/>
        <v>#VALUE!</v>
      </c>
      <c r="U20" s="33" t="e">
        <f t="shared" si="33"/>
        <v>#VALUE!</v>
      </c>
      <c r="V20" s="34" t="e">
        <f t="shared" si="29"/>
        <v>#VALUE!</v>
      </c>
      <c r="W20" s="35">
        <f t="shared" si="34"/>
        <v>0</v>
      </c>
      <c r="X20" s="36" t="e">
        <f t="shared" si="30"/>
        <v>#VALUE!</v>
      </c>
      <c r="Y20" s="35">
        <f t="shared" si="35"/>
        <v>0</v>
      </c>
      <c r="Z20" s="36" t="e">
        <f t="shared" si="31"/>
        <v>#VALUE!</v>
      </c>
      <c r="AA20" s="37" t="e">
        <f t="shared" si="36"/>
        <v>#VALUE!</v>
      </c>
      <c r="AD20" s="17">
        <v>17</v>
      </c>
      <c r="AE20" s="17">
        <f t="shared" si="7"/>
        <v>17</v>
      </c>
      <c r="AF20" s="75" t="str">
        <f t="shared" si="26"/>
        <v/>
      </c>
      <c r="AG20" s="99" t="str">
        <f t="shared" si="8"/>
        <v/>
      </c>
      <c r="AH20" s="99" t="str">
        <f t="shared" si="9"/>
        <v/>
      </c>
      <c r="AI20" s="80" t="e">
        <f t="shared" si="6"/>
        <v>#VALUE!</v>
      </c>
      <c r="AJ20" s="80" t="e">
        <f t="shared" si="10"/>
        <v>#VALUE!</v>
      </c>
      <c r="AK20" s="80" t="e">
        <f t="shared" si="11"/>
        <v>#VALUE!</v>
      </c>
      <c r="AL20" s="80" t="e">
        <f t="shared" si="12"/>
        <v>#VALUE!</v>
      </c>
      <c r="AM20" s="100" t="e">
        <f t="shared" si="13"/>
        <v>#VALUE!</v>
      </c>
      <c r="AN20" s="80" t="e">
        <f t="shared" si="14"/>
        <v>#VALUE!</v>
      </c>
      <c r="AO20" s="80" t="str">
        <f t="shared" si="15"/>
        <v/>
      </c>
      <c r="AP20" s="75"/>
      <c r="AQ20" s="75">
        <f t="shared" si="16"/>
        <v>0</v>
      </c>
      <c r="AR20" s="75">
        <f t="shared" si="17"/>
        <v>0</v>
      </c>
      <c r="AS20" s="16"/>
      <c r="AT20" s="16"/>
      <c r="AU20" s="16"/>
      <c r="AV20" s="9" t="s">
        <v>89</v>
      </c>
      <c r="AW20" s="76" t="str">
        <f>F7</f>
        <v/>
      </c>
      <c r="AX20" s="9">
        <v>3</v>
      </c>
      <c r="AY20" s="13"/>
      <c r="AZ20" s="13"/>
      <c r="BA20" s="16"/>
      <c r="BB20" s="16"/>
      <c r="BC20" s="74">
        <v>17</v>
      </c>
      <c r="BD20" s="81" t="e">
        <f t="shared" si="20"/>
        <v>#N/A</v>
      </c>
      <c r="BE20" s="74" t="str">
        <f t="shared" si="28"/>
        <v/>
      </c>
      <c r="BF20" s="82" t="str">
        <f t="shared" si="21"/>
        <v/>
      </c>
      <c r="BG20" s="82" t="str">
        <f t="shared" si="22"/>
        <v/>
      </c>
      <c r="BH20" s="82" t="str">
        <f t="shared" si="23"/>
        <v/>
      </c>
      <c r="BI20" s="82" t="str">
        <f t="shared" si="24"/>
        <v/>
      </c>
      <c r="BJ20" s="82" t="e">
        <f t="shared" si="25"/>
        <v>#N/A</v>
      </c>
      <c r="BK20" s="16"/>
      <c r="BL20" s="16"/>
      <c r="BM20" s="16"/>
    </row>
    <row r="21" spans="1:65" ht="13.15" x14ac:dyDescent="0.4">
      <c r="A21" s="6">
        <v>20</v>
      </c>
      <c r="B21" s="8" t="str">
        <f>IF(Values!C20="","",Values!C20)</f>
        <v/>
      </c>
      <c r="E21" s="10" t="s">
        <v>90</v>
      </c>
      <c r="F21" s="15" t="str">
        <f>IF(B2&lt;&gt;"",MEDIAN(B2:B51),"")</f>
        <v/>
      </c>
      <c r="I21" s="1">
        <v>20</v>
      </c>
      <c r="J21" s="1" t="str">
        <f t="shared" si="4"/>
        <v/>
      </c>
      <c r="K21" s="25" t="str">
        <f t="shared" si="5"/>
        <v/>
      </c>
      <c r="L21" s="25" t="str">
        <f t="shared" si="0"/>
        <v/>
      </c>
      <c r="M21" s="25" t="str">
        <f t="shared" si="1"/>
        <v/>
      </c>
      <c r="N21" s="25" t="str">
        <f t="shared" si="2"/>
        <v/>
      </c>
      <c r="O21" s="25" t="str">
        <f t="shared" si="3"/>
        <v/>
      </c>
      <c r="P21" s="5"/>
      <c r="R21" s="17">
        <v>15</v>
      </c>
      <c r="S21" s="40" t="e">
        <f t="shared" si="37"/>
        <v>#VALUE!</v>
      </c>
      <c r="T21" s="33" t="e">
        <f t="shared" si="32"/>
        <v>#VALUE!</v>
      </c>
      <c r="U21" s="33" t="e">
        <f t="shared" si="33"/>
        <v>#VALUE!</v>
      </c>
      <c r="V21" s="34" t="e">
        <f t="shared" si="29"/>
        <v>#VALUE!</v>
      </c>
      <c r="W21" s="35">
        <f t="shared" si="34"/>
        <v>0</v>
      </c>
      <c r="X21" s="36" t="e">
        <f t="shared" si="30"/>
        <v>#VALUE!</v>
      </c>
      <c r="Y21" s="35">
        <f t="shared" si="35"/>
        <v>0</v>
      </c>
      <c r="Z21" s="36" t="e">
        <f t="shared" si="31"/>
        <v>#VALUE!</v>
      </c>
      <c r="AA21" s="37" t="e">
        <f t="shared" si="36"/>
        <v>#VALUE!</v>
      </c>
      <c r="AD21" s="17">
        <v>18</v>
      </c>
      <c r="AE21" s="17">
        <f t="shared" si="7"/>
        <v>18</v>
      </c>
      <c r="AF21" s="75" t="str">
        <f t="shared" si="26"/>
        <v/>
      </c>
      <c r="AG21" s="99" t="str">
        <f t="shared" si="8"/>
        <v/>
      </c>
      <c r="AH21" s="99" t="str">
        <f t="shared" si="9"/>
        <v/>
      </c>
      <c r="AI21" s="80" t="e">
        <f t="shared" si="6"/>
        <v>#VALUE!</v>
      </c>
      <c r="AJ21" s="80" t="e">
        <f t="shared" si="10"/>
        <v>#VALUE!</v>
      </c>
      <c r="AK21" s="80" t="e">
        <f t="shared" si="11"/>
        <v>#VALUE!</v>
      </c>
      <c r="AL21" s="80" t="e">
        <f t="shared" si="12"/>
        <v>#VALUE!</v>
      </c>
      <c r="AM21" s="100" t="e">
        <f t="shared" si="13"/>
        <v>#VALUE!</v>
      </c>
      <c r="AN21" s="80" t="e">
        <f t="shared" si="14"/>
        <v>#VALUE!</v>
      </c>
      <c r="AO21" s="80" t="str">
        <f t="shared" si="15"/>
        <v/>
      </c>
      <c r="AP21" s="75"/>
      <c r="AQ21" s="75">
        <f t="shared" si="16"/>
        <v>0</v>
      </c>
      <c r="AR21" s="75">
        <f t="shared" si="17"/>
        <v>0</v>
      </c>
      <c r="AS21" s="16"/>
      <c r="AT21" s="16"/>
      <c r="AU21" s="16"/>
      <c r="AV21" s="85"/>
      <c r="AW21" s="85"/>
      <c r="AX21" s="85"/>
      <c r="AY21" s="13"/>
      <c r="AZ21" s="13"/>
      <c r="BA21" s="16"/>
      <c r="BB21" s="16"/>
      <c r="BC21" s="74">
        <v>18</v>
      </c>
      <c r="BD21" s="81" t="e">
        <f t="shared" si="20"/>
        <v>#N/A</v>
      </c>
      <c r="BE21" s="74" t="str">
        <f t="shared" si="28"/>
        <v/>
      </c>
      <c r="BF21" s="82" t="str">
        <f t="shared" si="21"/>
        <v/>
      </c>
      <c r="BG21" s="82" t="str">
        <f t="shared" si="22"/>
        <v/>
      </c>
      <c r="BH21" s="82" t="str">
        <f t="shared" si="23"/>
        <v/>
      </c>
      <c r="BI21" s="82" t="str">
        <f t="shared" si="24"/>
        <v/>
      </c>
      <c r="BJ21" s="82" t="e">
        <f t="shared" si="25"/>
        <v>#N/A</v>
      </c>
      <c r="BK21" s="16"/>
      <c r="BL21" s="16"/>
      <c r="BM21" s="16"/>
    </row>
    <row r="22" spans="1:65" ht="13.15" x14ac:dyDescent="0.4">
      <c r="A22" s="6">
        <v>21</v>
      </c>
      <c r="B22" s="8" t="str">
        <f>IF(Values!C21="","",Values!C21)</f>
        <v/>
      </c>
      <c r="E22" s="10" t="s">
        <v>91</v>
      </c>
      <c r="F22" s="15" t="str">
        <f>IF(B2&lt;&gt;"",F24-F23,"")</f>
        <v/>
      </c>
      <c r="I22" s="1">
        <v>21</v>
      </c>
      <c r="J22" s="1" t="str">
        <f t="shared" si="4"/>
        <v/>
      </c>
      <c r="K22" s="25" t="str">
        <f t="shared" si="5"/>
        <v/>
      </c>
      <c r="L22" s="25" t="str">
        <f t="shared" si="0"/>
        <v/>
      </c>
      <c r="M22" s="25" t="str">
        <f t="shared" si="1"/>
        <v/>
      </c>
      <c r="N22" s="25" t="str">
        <f t="shared" si="2"/>
        <v/>
      </c>
      <c r="O22" s="25" t="str">
        <f t="shared" si="3"/>
        <v/>
      </c>
      <c r="P22" s="5"/>
      <c r="R22" s="17">
        <v>16</v>
      </c>
      <c r="S22" s="40" t="e">
        <f t="shared" si="37"/>
        <v>#VALUE!</v>
      </c>
      <c r="T22" s="33" t="e">
        <f t="shared" si="32"/>
        <v>#VALUE!</v>
      </c>
      <c r="U22" s="33" t="e">
        <f t="shared" si="33"/>
        <v>#VALUE!</v>
      </c>
      <c r="V22" s="34" t="e">
        <f t="shared" si="29"/>
        <v>#VALUE!</v>
      </c>
      <c r="W22" s="35">
        <f t="shared" si="34"/>
        <v>0</v>
      </c>
      <c r="X22" s="36" t="e">
        <f t="shared" si="30"/>
        <v>#VALUE!</v>
      </c>
      <c r="Y22" s="35">
        <f t="shared" si="35"/>
        <v>0</v>
      </c>
      <c r="Z22" s="36" t="e">
        <f t="shared" si="31"/>
        <v>#VALUE!</v>
      </c>
      <c r="AA22" s="37" t="e">
        <f t="shared" si="36"/>
        <v>#VALUE!</v>
      </c>
      <c r="AD22" s="17">
        <v>19</v>
      </c>
      <c r="AE22" s="17">
        <f t="shared" si="7"/>
        <v>19</v>
      </c>
      <c r="AF22" s="75" t="str">
        <f t="shared" si="26"/>
        <v/>
      </c>
      <c r="AG22" s="99" t="str">
        <f t="shared" si="8"/>
        <v/>
      </c>
      <c r="AH22" s="99" t="str">
        <f t="shared" si="9"/>
        <v/>
      </c>
      <c r="AI22" s="80" t="e">
        <f t="shared" si="6"/>
        <v>#VALUE!</v>
      </c>
      <c r="AJ22" s="80" t="e">
        <f t="shared" si="10"/>
        <v>#VALUE!</v>
      </c>
      <c r="AK22" s="80" t="e">
        <f t="shared" si="11"/>
        <v>#VALUE!</v>
      </c>
      <c r="AL22" s="80" t="e">
        <f t="shared" si="12"/>
        <v>#VALUE!</v>
      </c>
      <c r="AM22" s="100" t="e">
        <f t="shared" si="13"/>
        <v>#VALUE!</v>
      </c>
      <c r="AN22" s="80" t="e">
        <f t="shared" si="14"/>
        <v>#VALUE!</v>
      </c>
      <c r="AO22" s="80" t="str">
        <f t="shared" si="15"/>
        <v/>
      </c>
      <c r="AP22" s="75"/>
      <c r="AQ22" s="75">
        <f t="shared" si="16"/>
        <v>0</v>
      </c>
      <c r="AR22" s="75">
        <f t="shared" si="17"/>
        <v>0</v>
      </c>
      <c r="AS22" s="16"/>
      <c r="AT22" s="16"/>
      <c r="AU22" s="16"/>
      <c r="AV22" s="16"/>
      <c r="AW22" s="16"/>
      <c r="AX22" s="16"/>
      <c r="AY22" s="16"/>
      <c r="AZ22" s="13"/>
      <c r="BA22" s="16"/>
      <c r="BB22" s="16"/>
      <c r="BC22" s="74">
        <v>19</v>
      </c>
      <c r="BD22" s="81" t="e">
        <f t="shared" si="20"/>
        <v>#N/A</v>
      </c>
      <c r="BE22" s="74" t="str">
        <f t="shared" si="28"/>
        <v/>
      </c>
      <c r="BF22" s="82" t="str">
        <f t="shared" si="21"/>
        <v/>
      </c>
      <c r="BG22" s="82" t="str">
        <f t="shared" si="22"/>
        <v/>
      </c>
      <c r="BH22" s="82" t="str">
        <f t="shared" si="23"/>
        <v/>
      </c>
      <c r="BI22" s="82" t="str">
        <f t="shared" si="24"/>
        <v/>
      </c>
      <c r="BJ22" s="82" t="e">
        <f t="shared" si="25"/>
        <v>#N/A</v>
      </c>
      <c r="BK22" s="16"/>
      <c r="BL22" s="16"/>
      <c r="BM22" s="16"/>
    </row>
    <row r="23" spans="1:65" ht="13.15" x14ac:dyDescent="0.4">
      <c r="A23" s="6">
        <v>22</v>
      </c>
      <c r="B23" s="8" t="str">
        <f>IF(Values!C22="","",Values!C22)</f>
        <v/>
      </c>
      <c r="E23" s="10" t="s">
        <v>92</v>
      </c>
      <c r="F23" s="15" t="str">
        <f>IF(B2&lt;&gt;"",MIN(B2:B51),"")</f>
        <v/>
      </c>
      <c r="I23" s="1">
        <v>22</v>
      </c>
      <c r="J23" s="1" t="str">
        <f t="shared" si="4"/>
        <v/>
      </c>
      <c r="K23" s="25" t="str">
        <f t="shared" si="5"/>
        <v/>
      </c>
      <c r="L23" s="25" t="str">
        <f t="shared" si="0"/>
        <v/>
      </c>
      <c r="M23" s="25" t="str">
        <f t="shared" si="1"/>
        <v/>
      </c>
      <c r="N23" s="25" t="str">
        <f t="shared" si="2"/>
        <v/>
      </c>
      <c r="O23" s="25" t="str">
        <f t="shared" si="3"/>
        <v/>
      </c>
      <c r="P23" s="5"/>
      <c r="R23" s="17">
        <v>17</v>
      </c>
      <c r="S23" s="40" t="e">
        <f t="shared" si="37"/>
        <v>#VALUE!</v>
      </c>
      <c r="T23" s="33" t="e">
        <f t="shared" si="32"/>
        <v>#VALUE!</v>
      </c>
      <c r="U23" s="33" t="e">
        <f t="shared" si="33"/>
        <v>#VALUE!</v>
      </c>
      <c r="V23" s="34" t="e">
        <f t="shared" si="29"/>
        <v>#VALUE!</v>
      </c>
      <c r="W23" s="35">
        <f t="shared" si="34"/>
        <v>0</v>
      </c>
      <c r="X23" s="36" t="e">
        <f t="shared" si="30"/>
        <v>#VALUE!</v>
      </c>
      <c r="Y23" s="35">
        <f t="shared" si="35"/>
        <v>0</v>
      </c>
      <c r="Z23" s="36" t="e">
        <f t="shared" si="31"/>
        <v>#VALUE!</v>
      </c>
      <c r="AA23" s="37" t="e">
        <f t="shared" si="36"/>
        <v>#VALUE!</v>
      </c>
      <c r="AD23" s="17">
        <v>20</v>
      </c>
      <c r="AE23" s="17">
        <f t="shared" si="7"/>
        <v>20</v>
      </c>
      <c r="AF23" s="75" t="str">
        <f t="shared" si="26"/>
        <v/>
      </c>
      <c r="AG23" s="99" t="str">
        <f t="shared" si="8"/>
        <v/>
      </c>
      <c r="AH23" s="99" t="str">
        <f t="shared" si="9"/>
        <v/>
      </c>
      <c r="AI23" s="80" t="e">
        <f t="shared" si="6"/>
        <v>#VALUE!</v>
      </c>
      <c r="AJ23" s="80" t="e">
        <f t="shared" si="10"/>
        <v>#VALUE!</v>
      </c>
      <c r="AK23" s="80" t="e">
        <f t="shared" si="11"/>
        <v>#VALUE!</v>
      </c>
      <c r="AL23" s="80" t="e">
        <f t="shared" si="12"/>
        <v>#VALUE!</v>
      </c>
      <c r="AM23" s="100" t="e">
        <f t="shared" si="13"/>
        <v>#VALUE!</v>
      </c>
      <c r="AN23" s="80" t="e">
        <f t="shared" si="14"/>
        <v>#VALUE!</v>
      </c>
      <c r="AO23" s="80" t="str">
        <f t="shared" si="15"/>
        <v/>
      </c>
      <c r="AP23" s="75"/>
      <c r="AQ23" s="75">
        <f t="shared" si="16"/>
        <v>0</v>
      </c>
      <c r="AR23" s="75">
        <f t="shared" si="17"/>
        <v>0</v>
      </c>
      <c r="AS23" s="16"/>
      <c r="AT23" s="16"/>
      <c r="AU23" s="16"/>
      <c r="AV23" s="16"/>
      <c r="AW23" s="16"/>
      <c r="AX23" s="16"/>
      <c r="AY23" s="16"/>
      <c r="AZ23" s="13"/>
      <c r="BA23" s="16"/>
      <c r="BB23" s="16"/>
      <c r="BC23" s="74">
        <v>20</v>
      </c>
      <c r="BD23" s="81" t="e">
        <f t="shared" si="20"/>
        <v>#N/A</v>
      </c>
      <c r="BE23" s="74" t="str">
        <f t="shared" si="28"/>
        <v/>
      </c>
      <c r="BF23" s="82" t="str">
        <f t="shared" si="21"/>
        <v/>
      </c>
      <c r="BG23" s="82" t="str">
        <f t="shared" si="22"/>
        <v/>
      </c>
      <c r="BH23" s="82" t="str">
        <f t="shared" si="23"/>
        <v/>
      </c>
      <c r="BI23" s="82" t="str">
        <f t="shared" si="24"/>
        <v/>
      </c>
      <c r="BJ23" s="82" t="e">
        <f t="shared" si="25"/>
        <v>#N/A</v>
      </c>
      <c r="BK23" s="16"/>
      <c r="BL23" s="16"/>
      <c r="BM23" s="16"/>
    </row>
    <row r="24" spans="1:65" ht="13.15" x14ac:dyDescent="0.4">
      <c r="A24" s="6">
        <v>23</v>
      </c>
      <c r="B24" s="8" t="str">
        <f>IF(Values!C23="","",Values!C23)</f>
        <v/>
      </c>
      <c r="E24" s="10" t="s">
        <v>93</v>
      </c>
      <c r="F24" s="15" t="str">
        <f>IF(B2&lt;&gt;"",MAX(B2:B51),"")</f>
        <v/>
      </c>
      <c r="I24" s="1">
        <v>23</v>
      </c>
      <c r="J24" s="1" t="str">
        <f t="shared" si="4"/>
        <v/>
      </c>
      <c r="K24" s="25" t="str">
        <f t="shared" si="5"/>
        <v/>
      </c>
      <c r="L24" s="25" t="str">
        <f t="shared" si="0"/>
        <v/>
      </c>
      <c r="M24" s="25" t="str">
        <f t="shared" si="1"/>
        <v/>
      </c>
      <c r="N24" s="25" t="str">
        <f t="shared" si="2"/>
        <v/>
      </c>
      <c r="O24" s="25" t="str">
        <f t="shared" si="3"/>
        <v/>
      </c>
      <c r="P24" s="5"/>
      <c r="R24" s="17">
        <v>18</v>
      </c>
      <c r="S24" s="40" t="e">
        <f t="shared" si="37"/>
        <v>#VALUE!</v>
      </c>
      <c r="T24" s="33" t="e">
        <f t="shared" si="32"/>
        <v>#VALUE!</v>
      </c>
      <c r="U24" s="33" t="e">
        <f t="shared" si="33"/>
        <v>#VALUE!</v>
      </c>
      <c r="V24" s="34" t="e">
        <f t="shared" si="29"/>
        <v>#VALUE!</v>
      </c>
      <c r="W24" s="35">
        <f t="shared" si="34"/>
        <v>0</v>
      </c>
      <c r="X24" s="36" t="e">
        <f t="shared" si="30"/>
        <v>#VALUE!</v>
      </c>
      <c r="Y24" s="35">
        <f t="shared" si="35"/>
        <v>0</v>
      </c>
      <c r="Z24" s="36" t="e">
        <f t="shared" si="31"/>
        <v>#VALUE!</v>
      </c>
      <c r="AA24" s="37" t="e">
        <f t="shared" si="36"/>
        <v>#VALUE!</v>
      </c>
      <c r="AD24" s="17">
        <v>21</v>
      </c>
      <c r="AE24" s="17">
        <f t="shared" si="7"/>
        <v>21</v>
      </c>
      <c r="AF24" s="75" t="str">
        <f t="shared" si="26"/>
        <v/>
      </c>
      <c r="AG24" s="99" t="str">
        <f t="shared" si="8"/>
        <v/>
      </c>
      <c r="AH24" s="99" t="str">
        <f t="shared" si="9"/>
        <v/>
      </c>
      <c r="AI24" s="80" t="e">
        <f t="shared" si="6"/>
        <v>#VALUE!</v>
      </c>
      <c r="AJ24" s="80" t="e">
        <f t="shared" si="10"/>
        <v>#VALUE!</v>
      </c>
      <c r="AK24" s="80" t="e">
        <f t="shared" si="11"/>
        <v>#VALUE!</v>
      </c>
      <c r="AL24" s="80" t="e">
        <f t="shared" si="12"/>
        <v>#VALUE!</v>
      </c>
      <c r="AM24" s="100" t="e">
        <f t="shared" si="13"/>
        <v>#VALUE!</v>
      </c>
      <c r="AN24" s="80" t="e">
        <f t="shared" si="14"/>
        <v>#VALUE!</v>
      </c>
      <c r="AO24" s="80" t="str">
        <f t="shared" si="15"/>
        <v/>
      </c>
      <c r="AP24" s="75"/>
      <c r="AQ24" s="75">
        <f t="shared" si="16"/>
        <v>0</v>
      </c>
      <c r="AR24" s="75">
        <f t="shared" si="17"/>
        <v>0</v>
      </c>
      <c r="AS24" s="16"/>
      <c r="AT24" s="16"/>
      <c r="AU24" s="16"/>
      <c r="AV24" s="16"/>
      <c r="AW24" s="16"/>
      <c r="AX24" s="16"/>
      <c r="AY24" s="16"/>
      <c r="AZ24" s="13"/>
      <c r="BA24" s="16"/>
      <c r="BB24" s="16"/>
      <c r="BC24" s="74">
        <v>21</v>
      </c>
      <c r="BD24" s="81" t="e">
        <f t="shared" si="20"/>
        <v>#N/A</v>
      </c>
      <c r="BE24" s="74" t="str">
        <f t="shared" si="28"/>
        <v/>
      </c>
      <c r="BF24" s="82" t="str">
        <f t="shared" si="21"/>
        <v/>
      </c>
      <c r="BG24" s="82" t="str">
        <f t="shared" si="22"/>
        <v/>
      </c>
      <c r="BH24" s="82" t="str">
        <f t="shared" si="23"/>
        <v/>
      </c>
      <c r="BI24" s="82" t="str">
        <f t="shared" si="24"/>
        <v/>
      </c>
      <c r="BJ24" s="82" t="e">
        <f t="shared" si="25"/>
        <v>#N/A</v>
      </c>
      <c r="BK24" s="16"/>
      <c r="BL24" s="16"/>
      <c r="BM24" s="16"/>
    </row>
    <row r="25" spans="1:65" ht="13.15" x14ac:dyDescent="0.4">
      <c r="A25" s="6">
        <v>24</v>
      </c>
      <c r="B25" s="8" t="str">
        <f>IF(Values!C24="","",Values!C24)</f>
        <v/>
      </c>
      <c r="E25" s="16"/>
      <c r="F25" s="16"/>
      <c r="I25" s="1">
        <v>24</v>
      </c>
      <c r="J25" s="1" t="str">
        <f t="shared" si="4"/>
        <v/>
      </c>
      <c r="K25" s="25" t="str">
        <f t="shared" si="5"/>
        <v/>
      </c>
      <c r="L25" s="25" t="str">
        <f t="shared" si="0"/>
        <v/>
      </c>
      <c r="M25" s="25" t="str">
        <f t="shared" si="1"/>
        <v/>
      </c>
      <c r="N25" s="25" t="str">
        <f t="shared" si="2"/>
        <v/>
      </c>
      <c r="O25" s="25" t="str">
        <f t="shared" si="3"/>
        <v/>
      </c>
      <c r="P25" s="5"/>
      <c r="R25" s="17">
        <v>19</v>
      </c>
      <c r="S25" s="40" t="e">
        <f t="shared" si="37"/>
        <v>#VALUE!</v>
      </c>
      <c r="T25" s="33" t="e">
        <f t="shared" si="32"/>
        <v>#VALUE!</v>
      </c>
      <c r="U25" s="33" t="e">
        <f t="shared" si="33"/>
        <v>#VALUE!</v>
      </c>
      <c r="V25" s="34" t="e">
        <f t="shared" si="29"/>
        <v>#VALUE!</v>
      </c>
      <c r="W25" s="35">
        <f t="shared" si="34"/>
        <v>0</v>
      </c>
      <c r="X25" s="36" t="e">
        <f t="shared" si="30"/>
        <v>#VALUE!</v>
      </c>
      <c r="Y25" s="35">
        <f t="shared" si="35"/>
        <v>0</v>
      </c>
      <c r="Z25" s="36" t="e">
        <f t="shared" si="31"/>
        <v>#VALUE!</v>
      </c>
      <c r="AA25" s="37" t="e">
        <f t="shared" si="36"/>
        <v>#VALUE!</v>
      </c>
      <c r="AD25" s="17">
        <v>22</v>
      </c>
      <c r="AE25" s="17">
        <f t="shared" si="7"/>
        <v>22</v>
      </c>
      <c r="AF25" s="75" t="str">
        <f t="shared" si="26"/>
        <v/>
      </c>
      <c r="AG25" s="99" t="str">
        <f t="shared" si="8"/>
        <v/>
      </c>
      <c r="AH25" s="99" t="str">
        <f t="shared" si="9"/>
        <v/>
      </c>
      <c r="AI25" s="80" t="e">
        <f t="shared" si="6"/>
        <v>#VALUE!</v>
      </c>
      <c r="AJ25" s="80" t="e">
        <f t="shared" si="10"/>
        <v>#VALUE!</v>
      </c>
      <c r="AK25" s="80" t="e">
        <f t="shared" si="11"/>
        <v>#VALUE!</v>
      </c>
      <c r="AL25" s="80" t="e">
        <f t="shared" si="12"/>
        <v>#VALUE!</v>
      </c>
      <c r="AM25" s="100" t="e">
        <f t="shared" si="13"/>
        <v>#VALUE!</v>
      </c>
      <c r="AN25" s="80" t="e">
        <f t="shared" si="14"/>
        <v>#VALUE!</v>
      </c>
      <c r="AO25" s="80" t="str">
        <f t="shared" si="15"/>
        <v/>
      </c>
      <c r="AP25" s="75"/>
      <c r="AQ25" s="75">
        <f t="shared" si="16"/>
        <v>0</v>
      </c>
      <c r="AR25" s="75">
        <f t="shared" si="17"/>
        <v>0</v>
      </c>
      <c r="AS25" s="16"/>
      <c r="AT25" s="16"/>
      <c r="AU25" s="16"/>
      <c r="AV25" s="16"/>
      <c r="AW25" s="16"/>
      <c r="AX25" s="16"/>
      <c r="AY25" s="16"/>
      <c r="AZ25" s="16"/>
      <c r="BA25" s="16"/>
      <c r="BB25" s="16"/>
      <c r="BC25" s="74">
        <v>22</v>
      </c>
      <c r="BD25" s="81" t="e">
        <f t="shared" si="20"/>
        <v>#N/A</v>
      </c>
      <c r="BE25" s="74" t="str">
        <f t="shared" si="28"/>
        <v/>
      </c>
      <c r="BF25" s="82" t="str">
        <f t="shared" si="21"/>
        <v/>
      </c>
      <c r="BG25" s="82" t="str">
        <f t="shared" si="22"/>
        <v/>
      </c>
      <c r="BH25" s="82" t="str">
        <f t="shared" si="23"/>
        <v/>
      </c>
      <c r="BI25" s="82" t="str">
        <f t="shared" si="24"/>
        <v/>
      </c>
      <c r="BJ25" s="82" t="e">
        <f t="shared" si="25"/>
        <v>#N/A</v>
      </c>
      <c r="BK25" s="16"/>
      <c r="BL25" s="16"/>
      <c r="BM25" s="16"/>
    </row>
    <row r="26" spans="1:65" ht="13.15" x14ac:dyDescent="0.4">
      <c r="A26" s="6">
        <v>25</v>
      </c>
      <c r="B26" s="8" t="str">
        <f>IF(Values!C25="","",Values!C25)</f>
        <v/>
      </c>
      <c r="E26" s="17"/>
      <c r="F26" s="10" t="s">
        <v>94</v>
      </c>
      <c r="I26" s="1">
        <v>25</v>
      </c>
      <c r="J26" s="1" t="str">
        <f t="shared" si="4"/>
        <v/>
      </c>
      <c r="K26" s="25" t="str">
        <f t="shared" si="5"/>
        <v/>
      </c>
      <c r="L26" s="25" t="str">
        <f t="shared" si="0"/>
        <v/>
      </c>
      <c r="M26" s="25" t="str">
        <f t="shared" si="1"/>
        <v/>
      </c>
      <c r="N26" s="25" t="str">
        <f t="shared" si="2"/>
        <v/>
      </c>
      <c r="O26" s="25" t="str">
        <f t="shared" si="3"/>
        <v/>
      </c>
      <c r="P26" s="5"/>
      <c r="R26" s="17">
        <v>20</v>
      </c>
      <c r="S26" s="40" t="e">
        <f t="shared" si="37"/>
        <v>#VALUE!</v>
      </c>
      <c r="T26" s="33" t="e">
        <f t="shared" si="32"/>
        <v>#VALUE!</v>
      </c>
      <c r="U26" s="33" t="e">
        <f t="shared" si="33"/>
        <v>#VALUE!</v>
      </c>
      <c r="V26" s="34" t="e">
        <f t="shared" si="29"/>
        <v>#VALUE!</v>
      </c>
      <c r="W26" s="35">
        <f t="shared" si="34"/>
        <v>0</v>
      </c>
      <c r="X26" s="36" t="e">
        <f t="shared" si="30"/>
        <v>#VALUE!</v>
      </c>
      <c r="Y26" s="35">
        <f t="shared" si="35"/>
        <v>0</v>
      </c>
      <c r="Z26" s="36" t="e">
        <f t="shared" si="31"/>
        <v>#VALUE!</v>
      </c>
      <c r="AA26" s="37" t="e">
        <f t="shared" si="36"/>
        <v>#VALUE!</v>
      </c>
      <c r="AD26" s="17">
        <v>23</v>
      </c>
      <c r="AE26" s="17">
        <f t="shared" si="7"/>
        <v>23</v>
      </c>
      <c r="AF26" s="75" t="str">
        <f t="shared" si="26"/>
        <v/>
      </c>
      <c r="AG26" s="99" t="str">
        <f t="shared" si="8"/>
        <v/>
      </c>
      <c r="AH26" s="99" t="str">
        <f t="shared" si="9"/>
        <v/>
      </c>
      <c r="AI26" s="80" t="e">
        <f t="shared" si="6"/>
        <v>#VALUE!</v>
      </c>
      <c r="AJ26" s="80" t="e">
        <f t="shared" si="10"/>
        <v>#VALUE!</v>
      </c>
      <c r="AK26" s="80" t="e">
        <f t="shared" si="11"/>
        <v>#VALUE!</v>
      </c>
      <c r="AL26" s="80" t="e">
        <f t="shared" si="12"/>
        <v>#VALUE!</v>
      </c>
      <c r="AM26" s="100" t="e">
        <f t="shared" si="13"/>
        <v>#VALUE!</v>
      </c>
      <c r="AN26" s="80" t="e">
        <f t="shared" si="14"/>
        <v>#VALUE!</v>
      </c>
      <c r="AO26" s="80" t="str">
        <f t="shared" si="15"/>
        <v/>
      </c>
      <c r="AP26" s="75"/>
      <c r="AQ26" s="75">
        <f t="shared" si="16"/>
        <v>0</v>
      </c>
      <c r="AR26" s="75">
        <f t="shared" si="17"/>
        <v>0</v>
      </c>
      <c r="AS26" s="16"/>
      <c r="AT26" s="16"/>
      <c r="AU26" s="16"/>
      <c r="AV26" s="16"/>
      <c r="AW26" s="16"/>
      <c r="AX26" s="16"/>
      <c r="AY26" s="16"/>
      <c r="AZ26" s="16"/>
      <c r="BA26" s="16"/>
      <c r="BB26" s="16"/>
      <c r="BC26" s="74">
        <v>23</v>
      </c>
      <c r="BD26" s="81" t="e">
        <f t="shared" si="20"/>
        <v>#N/A</v>
      </c>
      <c r="BE26" s="74" t="str">
        <f t="shared" si="28"/>
        <v/>
      </c>
      <c r="BF26" s="82" t="str">
        <f t="shared" si="21"/>
        <v/>
      </c>
      <c r="BG26" s="82" t="str">
        <f t="shared" si="22"/>
        <v/>
      </c>
      <c r="BH26" s="82" t="str">
        <f t="shared" si="23"/>
        <v/>
      </c>
      <c r="BI26" s="82" t="str">
        <f t="shared" si="24"/>
        <v/>
      </c>
      <c r="BJ26" s="82" t="e">
        <f t="shared" si="25"/>
        <v>#N/A</v>
      </c>
      <c r="BK26" s="16"/>
      <c r="BL26" s="16"/>
      <c r="BM26" s="16"/>
    </row>
    <row r="27" spans="1:65" ht="15.4" x14ac:dyDescent="0.4">
      <c r="A27" s="6">
        <v>26</v>
      </c>
      <c r="B27" s="8" t="str">
        <f>IF(Values!C26="","",Values!C26)</f>
        <v/>
      </c>
      <c r="E27" s="10" t="s">
        <v>95</v>
      </c>
      <c r="F27" s="18" t="str">
        <f>IF(B2&lt;&gt;"",NORMDIST(F8,F12,F13,1)*1000000,"")</f>
        <v/>
      </c>
      <c r="I27" s="1">
        <v>26</v>
      </c>
      <c r="J27" s="1" t="str">
        <f t="shared" si="4"/>
        <v/>
      </c>
      <c r="K27" s="25" t="str">
        <f t="shared" si="5"/>
        <v/>
      </c>
      <c r="L27" s="25" t="str">
        <f t="shared" si="0"/>
        <v/>
      </c>
      <c r="M27" s="25" t="str">
        <f t="shared" si="1"/>
        <v/>
      </c>
      <c r="N27" s="25" t="str">
        <f t="shared" si="2"/>
        <v/>
      </c>
      <c r="O27" s="25" t="str">
        <f t="shared" si="3"/>
        <v/>
      </c>
      <c r="P27" s="5"/>
      <c r="R27" s="38"/>
      <c r="S27" s="38"/>
      <c r="T27" s="38"/>
      <c r="U27" s="38"/>
      <c r="V27" s="38"/>
      <c r="W27" s="38"/>
      <c r="X27" s="38"/>
      <c r="Y27" s="38"/>
      <c r="Z27" s="38"/>
      <c r="AA27" s="38"/>
      <c r="AD27" s="17">
        <v>24</v>
      </c>
      <c r="AE27" s="17">
        <f t="shared" si="7"/>
        <v>24</v>
      </c>
      <c r="AF27" s="75" t="str">
        <f t="shared" si="26"/>
        <v/>
      </c>
      <c r="AG27" s="99" t="str">
        <f t="shared" si="8"/>
        <v/>
      </c>
      <c r="AH27" s="99" t="str">
        <f t="shared" si="9"/>
        <v/>
      </c>
      <c r="AI27" s="80" t="e">
        <f t="shared" si="6"/>
        <v>#VALUE!</v>
      </c>
      <c r="AJ27" s="80" t="e">
        <f t="shared" si="10"/>
        <v>#VALUE!</v>
      </c>
      <c r="AK27" s="80" t="e">
        <f t="shared" si="11"/>
        <v>#VALUE!</v>
      </c>
      <c r="AL27" s="80" t="e">
        <f t="shared" si="12"/>
        <v>#VALUE!</v>
      </c>
      <c r="AM27" s="100" t="e">
        <f t="shared" si="13"/>
        <v>#VALUE!</v>
      </c>
      <c r="AN27" s="80" t="e">
        <f t="shared" si="14"/>
        <v>#VALUE!</v>
      </c>
      <c r="AO27" s="80" t="str">
        <f t="shared" si="15"/>
        <v/>
      </c>
      <c r="AP27" s="75"/>
      <c r="AQ27" s="75">
        <f t="shared" si="16"/>
        <v>0</v>
      </c>
      <c r="AR27" s="75">
        <f t="shared" si="17"/>
        <v>0</v>
      </c>
      <c r="AS27" s="16"/>
      <c r="AT27" s="16"/>
      <c r="AU27" s="16"/>
      <c r="AV27" s="16"/>
      <c r="AW27" s="16"/>
      <c r="AX27" s="16"/>
      <c r="AY27" s="16"/>
      <c r="AZ27" s="16"/>
      <c r="BA27" s="16"/>
      <c r="BB27" s="16"/>
      <c r="BC27" s="74">
        <v>24</v>
      </c>
      <c r="BD27" s="81" t="e">
        <f t="shared" si="20"/>
        <v>#N/A</v>
      </c>
      <c r="BE27" s="74" t="str">
        <f t="shared" si="28"/>
        <v/>
      </c>
      <c r="BF27" s="82" t="str">
        <f t="shared" si="21"/>
        <v/>
      </c>
      <c r="BG27" s="82" t="str">
        <f t="shared" si="22"/>
        <v/>
      </c>
      <c r="BH27" s="82" t="str">
        <f t="shared" si="23"/>
        <v/>
      </c>
      <c r="BI27" s="82" t="str">
        <f t="shared" si="24"/>
        <v/>
      </c>
      <c r="BJ27" s="82" t="e">
        <f t="shared" si="25"/>
        <v>#N/A</v>
      </c>
      <c r="BK27" s="16"/>
      <c r="BL27" s="16"/>
      <c r="BM27" s="16"/>
    </row>
    <row r="28" spans="1:65" ht="15.4" x14ac:dyDescent="0.4">
      <c r="A28" s="6">
        <v>27</v>
      </c>
      <c r="B28" s="8" t="str">
        <f>IF(Values!C27="","",Values!C27)</f>
        <v/>
      </c>
      <c r="E28" s="10" t="s">
        <v>96</v>
      </c>
      <c r="F28" s="18" t="str">
        <f>IF(B2&lt;&gt;"",(1-NORMDIST(F9,F12,F13,1))*1000000,"")</f>
        <v/>
      </c>
      <c r="I28" s="1">
        <v>27</v>
      </c>
      <c r="J28" s="1" t="str">
        <f t="shared" si="4"/>
        <v/>
      </c>
      <c r="K28" s="25" t="str">
        <f t="shared" si="5"/>
        <v/>
      </c>
      <c r="L28" s="25" t="str">
        <f t="shared" si="0"/>
        <v/>
      </c>
      <c r="M28" s="25" t="str">
        <f t="shared" si="1"/>
        <v/>
      </c>
      <c r="N28" s="25" t="str">
        <f t="shared" si="2"/>
        <v/>
      </c>
      <c r="O28" s="25" t="str">
        <f t="shared" si="3"/>
        <v/>
      </c>
      <c r="P28" s="5"/>
      <c r="R28" s="38"/>
      <c r="S28" s="38"/>
      <c r="T28" s="38"/>
      <c r="U28" s="38"/>
      <c r="V28" s="38"/>
      <c r="W28" s="38"/>
      <c r="X28" s="38"/>
      <c r="Y28" s="38"/>
      <c r="Z28" s="38"/>
      <c r="AA28" s="38"/>
      <c r="AD28" s="17">
        <v>25</v>
      </c>
      <c r="AE28" s="17">
        <f t="shared" si="7"/>
        <v>25</v>
      </c>
      <c r="AF28" s="75" t="str">
        <f t="shared" si="26"/>
        <v/>
      </c>
      <c r="AG28" s="99" t="str">
        <f t="shared" si="8"/>
        <v/>
      </c>
      <c r="AH28" s="99" t="str">
        <f t="shared" si="9"/>
        <v/>
      </c>
      <c r="AI28" s="80" t="e">
        <f t="shared" si="6"/>
        <v>#VALUE!</v>
      </c>
      <c r="AJ28" s="80" t="e">
        <f t="shared" si="10"/>
        <v>#VALUE!</v>
      </c>
      <c r="AK28" s="80" t="e">
        <f t="shared" si="11"/>
        <v>#VALUE!</v>
      </c>
      <c r="AL28" s="80" t="e">
        <f t="shared" si="12"/>
        <v>#VALUE!</v>
      </c>
      <c r="AM28" s="100" t="e">
        <f t="shared" si="13"/>
        <v>#VALUE!</v>
      </c>
      <c r="AN28" s="80" t="e">
        <f t="shared" si="14"/>
        <v>#VALUE!</v>
      </c>
      <c r="AO28" s="80" t="str">
        <f t="shared" si="15"/>
        <v/>
      </c>
      <c r="AP28" s="75"/>
      <c r="AQ28" s="75">
        <f t="shared" si="16"/>
        <v>0</v>
      </c>
      <c r="AR28" s="75">
        <f t="shared" si="17"/>
        <v>0</v>
      </c>
      <c r="AS28" s="16"/>
      <c r="AT28" s="16"/>
      <c r="AU28" s="16"/>
      <c r="AV28" s="16"/>
      <c r="AW28" s="16"/>
      <c r="AX28" s="16"/>
      <c r="AY28" s="16"/>
      <c r="AZ28" s="16"/>
      <c r="BA28" s="16"/>
      <c r="BB28" s="16"/>
      <c r="BC28" s="74">
        <v>25</v>
      </c>
      <c r="BD28" s="81" t="e">
        <f t="shared" si="20"/>
        <v>#N/A</v>
      </c>
      <c r="BE28" s="74" t="str">
        <f t="shared" si="28"/>
        <v/>
      </c>
      <c r="BF28" s="82" t="str">
        <f t="shared" si="21"/>
        <v/>
      </c>
      <c r="BG28" s="82" t="str">
        <f t="shared" si="22"/>
        <v/>
      </c>
      <c r="BH28" s="82" t="str">
        <f t="shared" si="23"/>
        <v/>
      </c>
      <c r="BI28" s="82" t="str">
        <f t="shared" si="24"/>
        <v/>
      </c>
      <c r="BJ28" s="82" t="e">
        <f t="shared" si="25"/>
        <v>#N/A</v>
      </c>
      <c r="BK28" s="16"/>
      <c r="BL28" s="16"/>
      <c r="BM28" s="16"/>
    </row>
    <row r="29" spans="1:65" ht="13.15" x14ac:dyDescent="0.4">
      <c r="A29" s="6">
        <v>28</v>
      </c>
      <c r="B29" s="8" t="str">
        <f>IF(Values!C28="","",Values!C28)</f>
        <v/>
      </c>
      <c r="E29" s="10" t="s">
        <v>97</v>
      </c>
      <c r="F29" s="18" t="str">
        <f>IF(B2&lt;&gt;"",F27+F28,"")</f>
        <v/>
      </c>
      <c r="I29" s="1">
        <v>28</v>
      </c>
      <c r="J29" s="1" t="str">
        <f t="shared" si="4"/>
        <v/>
      </c>
      <c r="K29" s="25" t="str">
        <f t="shared" si="5"/>
        <v/>
      </c>
      <c r="L29" s="25" t="str">
        <f t="shared" si="0"/>
        <v/>
      </c>
      <c r="M29" s="25" t="str">
        <f t="shared" si="1"/>
        <v/>
      </c>
      <c r="N29" s="25" t="str">
        <f t="shared" si="2"/>
        <v/>
      </c>
      <c r="O29" s="25" t="str">
        <f t="shared" si="3"/>
        <v/>
      </c>
      <c r="P29" s="5"/>
      <c r="R29" s="458" t="s">
        <v>98</v>
      </c>
      <c r="S29" s="459"/>
      <c r="T29" s="459"/>
      <c r="U29" s="459"/>
      <c r="V29" s="459"/>
      <c r="W29" s="459"/>
      <c r="X29" s="459"/>
      <c r="Y29" s="459"/>
      <c r="Z29" s="459"/>
      <c r="AA29" s="460"/>
      <c r="AD29" s="17">
        <v>26</v>
      </c>
      <c r="AE29" s="17">
        <f t="shared" si="7"/>
        <v>26</v>
      </c>
      <c r="AF29" s="75" t="str">
        <f t="shared" si="26"/>
        <v/>
      </c>
      <c r="AG29" s="99" t="str">
        <f t="shared" si="8"/>
        <v/>
      </c>
      <c r="AH29" s="99" t="str">
        <f t="shared" si="9"/>
        <v/>
      </c>
      <c r="AI29" s="80" t="e">
        <f t="shared" si="6"/>
        <v>#VALUE!</v>
      </c>
      <c r="AJ29" s="80" t="e">
        <f t="shared" si="10"/>
        <v>#VALUE!</v>
      </c>
      <c r="AK29" s="80" t="e">
        <f t="shared" si="11"/>
        <v>#VALUE!</v>
      </c>
      <c r="AL29" s="80" t="e">
        <f t="shared" si="12"/>
        <v>#VALUE!</v>
      </c>
      <c r="AM29" s="100" t="e">
        <f t="shared" si="13"/>
        <v>#VALUE!</v>
      </c>
      <c r="AN29" s="80" t="e">
        <f t="shared" si="14"/>
        <v>#VALUE!</v>
      </c>
      <c r="AO29" s="80" t="str">
        <f t="shared" si="15"/>
        <v/>
      </c>
      <c r="AP29" s="75"/>
      <c r="AQ29" s="75">
        <f t="shared" si="16"/>
        <v>0</v>
      </c>
      <c r="AR29" s="75">
        <f t="shared" si="17"/>
        <v>0</v>
      </c>
      <c r="AS29" s="16"/>
      <c r="AT29" s="16"/>
      <c r="AU29" s="16"/>
      <c r="AV29" s="16"/>
      <c r="AW29" s="16"/>
      <c r="AX29" s="16"/>
      <c r="AY29" s="16"/>
      <c r="AZ29" s="16"/>
      <c r="BA29" s="16"/>
      <c r="BB29" s="16"/>
      <c r="BC29" s="74">
        <v>26</v>
      </c>
      <c r="BD29" s="81" t="e">
        <f t="shared" si="20"/>
        <v>#N/A</v>
      </c>
      <c r="BE29" s="74" t="str">
        <f t="shared" si="28"/>
        <v/>
      </c>
      <c r="BF29" s="82" t="str">
        <f t="shared" si="21"/>
        <v/>
      </c>
      <c r="BG29" s="82" t="str">
        <f t="shared" si="22"/>
        <v/>
      </c>
      <c r="BH29" s="82" t="str">
        <f t="shared" si="23"/>
        <v/>
      </c>
      <c r="BI29" s="82" t="str">
        <f t="shared" si="24"/>
        <v/>
      </c>
      <c r="BJ29" s="82" t="e">
        <f t="shared" si="25"/>
        <v>#N/A</v>
      </c>
      <c r="BK29" s="16"/>
      <c r="BL29" s="16"/>
      <c r="BM29" s="16"/>
    </row>
    <row r="30" spans="1:65" ht="13.15" x14ac:dyDescent="0.4">
      <c r="A30" s="6">
        <v>29</v>
      </c>
      <c r="B30" s="8" t="str">
        <f>IF(Values!C29="","",Values!C29)</f>
        <v/>
      </c>
      <c r="E30" s="16"/>
      <c r="F30" s="16"/>
      <c r="I30" s="1">
        <v>29</v>
      </c>
      <c r="J30" s="1" t="str">
        <f t="shared" si="4"/>
        <v/>
      </c>
      <c r="K30" s="25" t="str">
        <f t="shared" si="5"/>
        <v/>
      </c>
      <c r="L30" s="25" t="str">
        <f t="shared" si="0"/>
        <v/>
      </c>
      <c r="M30" s="25" t="str">
        <f t="shared" si="1"/>
        <v/>
      </c>
      <c r="N30" s="25" t="str">
        <f t="shared" si="2"/>
        <v/>
      </c>
      <c r="O30" s="25" t="str">
        <f t="shared" si="3"/>
        <v/>
      </c>
      <c r="P30" s="5"/>
      <c r="R30" s="29"/>
      <c r="S30" s="30">
        <v>1.1000000000000001</v>
      </c>
      <c r="T30" s="39" t="e">
        <f>T31-(S30*$F$13)</f>
        <v>#VALUE!</v>
      </c>
      <c r="U30" s="40" t="e">
        <f>NORMDIST(T30,$F$12,$F$13,0)</f>
        <v>#VALUE!</v>
      </c>
      <c r="V30" s="29"/>
      <c r="W30" s="41" t="str">
        <f>Wörterbuch!B175</f>
        <v>OGW</v>
      </c>
      <c r="X30" s="43" t="str">
        <f>F9</f>
        <v/>
      </c>
      <c r="Y30" s="42" t="e">
        <f t="shared" ref="Y30:Y35" si="38">MAX($AA$7:$AA$26)*1.05</f>
        <v>#VALUE!</v>
      </c>
      <c r="Z30" s="29"/>
      <c r="AA30" s="26"/>
      <c r="AD30" s="17">
        <v>27</v>
      </c>
      <c r="AE30" s="17">
        <f t="shared" si="7"/>
        <v>27</v>
      </c>
      <c r="AF30" s="75" t="str">
        <f t="shared" si="26"/>
        <v/>
      </c>
      <c r="AG30" s="99" t="str">
        <f t="shared" si="8"/>
        <v/>
      </c>
      <c r="AH30" s="99" t="str">
        <f t="shared" si="9"/>
        <v/>
      </c>
      <c r="AI30" s="80" t="e">
        <f t="shared" si="6"/>
        <v>#VALUE!</v>
      </c>
      <c r="AJ30" s="80" t="e">
        <f t="shared" si="10"/>
        <v>#VALUE!</v>
      </c>
      <c r="AK30" s="80" t="e">
        <f t="shared" si="11"/>
        <v>#VALUE!</v>
      </c>
      <c r="AL30" s="80" t="e">
        <f t="shared" si="12"/>
        <v>#VALUE!</v>
      </c>
      <c r="AM30" s="100" t="e">
        <f t="shared" si="13"/>
        <v>#VALUE!</v>
      </c>
      <c r="AN30" s="80" t="e">
        <f t="shared" si="14"/>
        <v>#VALUE!</v>
      </c>
      <c r="AO30" s="80" t="str">
        <f t="shared" si="15"/>
        <v/>
      </c>
      <c r="AP30" s="75"/>
      <c r="AQ30" s="75">
        <f t="shared" si="16"/>
        <v>0</v>
      </c>
      <c r="AR30" s="75">
        <f t="shared" si="17"/>
        <v>0</v>
      </c>
      <c r="AS30" s="16"/>
      <c r="AT30" s="16"/>
      <c r="AU30" s="16"/>
      <c r="AV30" s="16"/>
      <c r="AW30" s="16"/>
      <c r="AX30" s="16"/>
      <c r="AY30" s="16"/>
      <c r="AZ30" s="16"/>
      <c r="BA30" s="16"/>
      <c r="BB30" s="16"/>
      <c r="BC30" s="74">
        <v>27</v>
      </c>
      <c r="BD30" s="81" t="e">
        <f t="shared" si="20"/>
        <v>#N/A</v>
      </c>
      <c r="BE30" s="74" t="str">
        <f t="shared" si="28"/>
        <v/>
      </c>
      <c r="BF30" s="82" t="str">
        <f t="shared" si="21"/>
        <v/>
      </c>
      <c r="BG30" s="82" t="str">
        <f t="shared" si="22"/>
        <v/>
      </c>
      <c r="BH30" s="82" t="str">
        <f t="shared" si="23"/>
        <v/>
      </c>
      <c r="BI30" s="82" t="str">
        <f t="shared" si="24"/>
        <v/>
      </c>
      <c r="BJ30" s="82" t="e">
        <f t="shared" si="25"/>
        <v>#N/A</v>
      </c>
      <c r="BK30" s="16"/>
      <c r="BL30" s="16"/>
      <c r="BM30" s="16"/>
    </row>
    <row r="31" spans="1:65" ht="13.15" x14ac:dyDescent="0.4">
      <c r="A31" s="6">
        <v>30</v>
      </c>
      <c r="B31" s="8" t="str">
        <f>IF(Values!C30="","",Values!C30)</f>
        <v/>
      </c>
      <c r="E31" s="9"/>
      <c r="F31" s="10" t="s">
        <v>99</v>
      </c>
      <c r="I31" s="1">
        <v>30</v>
      </c>
      <c r="J31" s="1" t="str">
        <f t="shared" si="4"/>
        <v/>
      </c>
      <c r="K31" s="25" t="str">
        <f t="shared" si="5"/>
        <v/>
      </c>
      <c r="L31" s="25" t="str">
        <f t="shared" si="0"/>
        <v/>
      </c>
      <c r="M31" s="25" t="str">
        <f t="shared" si="1"/>
        <v/>
      </c>
      <c r="N31" s="25" t="str">
        <f t="shared" si="2"/>
        <v/>
      </c>
      <c r="O31" s="25" t="str">
        <f t="shared" si="3"/>
        <v/>
      </c>
      <c r="P31" s="5"/>
      <c r="R31" s="29"/>
      <c r="S31" s="30">
        <v>1</v>
      </c>
      <c r="T31" s="39" t="e">
        <f t="shared" ref="T31:T40" si="39">T32-(S31*$F$13)</f>
        <v>#VALUE!</v>
      </c>
      <c r="U31" s="40" t="e">
        <f t="shared" ref="U31:U52" si="40">NORMDIST(T31,$F$12,$F$13,0)</f>
        <v>#VALUE!</v>
      </c>
      <c r="V31" s="29"/>
      <c r="W31" s="30" t="str">
        <f>Wörterbuch!B176</f>
        <v>UGW</v>
      </c>
      <c r="X31" s="44" t="str">
        <f>F8</f>
        <v/>
      </c>
      <c r="Y31" s="42" t="e">
        <f t="shared" si="38"/>
        <v>#VALUE!</v>
      </c>
      <c r="Z31" s="29"/>
      <c r="AA31" s="26"/>
      <c r="AD31" s="17">
        <v>28</v>
      </c>
      <c r="AE31" s="17">
        <f t="shared" si="7"/>
        <v>28</v>
      </c>
      <c r="AF31" s="75" t="str">
        <f t="shared" si="26"/>
        <v/>
      </c>
      <c r="AG31" s="99" t="str">
        <f t="shared" si="8"/>
        <v/>
      </c>
      <c r="AH31" s="99" t="str">
        <f t="shared" si="9"/>
        <v/>
      </c>
      <c r="AI31" s="80" t="e">
        <f t="shared" si="6"/>
        <v>#VALUE!</v>
      </c>
      <c r="AJ31" s="80" t="e">
        <f t="shared" si="10"/>
        <v>#VALUE!</v>
      </c>
      <c r="AK31" s="80" t="e">
        <f t="shared" si="11"/>
        <v>#VALUE!</v>
      </c>
      <c r="AL31" s="80" t="e">
        <f t="shared" si="12"/>
        <v>#VALUE!</v>
      </c>
      <c r="AM31" s="100" t="e">
        <f t="shared" si="13"/>
        <v>#VALUE!</v>
      </c>
      <c r="AN31" s="80" t="e">
        <f t="shared" si="14"/>
        <v>#VALUE!</v>
      </c>
      <c r="AO31" s="80" t="str">
        <f t="shared" si="15"/>
        <v/>
      </c>
      <c r="AP31" s="75"/>
      <c r="AQ31" s="75">
        <f t="shared" si="16"/>
        <v>0</v>
      </c>
      <c r="AR31" s="75">
        <f t="shared" si="17"/>
        <v>0</v>
      </c>
      <c r="AS31" s="16"/>
      <c r="AT31" s="16"/>
      <c r="AU31" s="16"/>
      <c r="AV31" s="16"/>
      <c r="AW31" s="16"/>
      <c r="AX31" s="16"/>
      <c r="AY31" s="16"/>
      <c r="AZ31" s="16"/>
      <c r="BA31" s="16"/>
      <c r="BB31" s="16"/>
      <c r="BC31" s="74">
        <v>28</v>
      </c>
      <c r="BD31" s="81" t="e">
        <f t="shared" si="20"/>
        <v>#N/A</v>
      </c>
      <c r="BE31" s="74" t="str">
        <f t="shared" si="28"/>
        <v/>
      </c>
      <c r="BF31" s="82" t="str">
        <f t="shared" si="21"/>
        <v/>
      </c>
      <c r="BG31" s="82" t="str">
        <f t="shared" si="22"/>
        <v/>
      </c>
      <c r="BH31" s="82" t="str">
        <f t="shared" si="23"/>
        <v/>
      </c>
      <c r="BI31" s="82" t="str">
        <f t="shared" si="24"/>
        <v/>
      </c>
      <c r="BJ31" s="82" t="e">
        <f t="shared" si="25"/>
        <v>#N/A</v>
      </c>
      <c r="BK31" s="16"/>
      <c r="BL31" s="16"/>
      <c r="BM31" s="16"/>
    </row>
    <row r="32" spans="1:65" ht="15.4" x14ac:dyDescent="0.4">
      <c r="A32" s="6">
        <v>31</v>
      </c>
      <c r="B32" s="8" t="str">
        <f>IF(Values!C31="","",Values!C31)</f>
        <v/>
      </c>
      <c r="E32" s="10" t="s">
        <v>95</v>
      </c>
      <c r="F32" s="18" t="str">
        <f>IF(B2&lt;&gt;"",AG204/F11*1000000,"")</f>
        <v/>
      </c>
      <c r="I32" s="1">
        <v>31</v>
      </c>
      <c r="J32" s="1" t="str">
        <f t="shared" si="4"/>
        <v/>
      </c>
      <c r="K32" s="25" t="str">
        <f t="shared" si="5"/>
        <v/>
      </c>
      <c r="L32" s="25" t="str">
        <f t="shared" si="0"/>
        <v/>
      </c>
      <c r="M32" s="25" t="str">
        <f t="shared" si="1"/>
        <v/>
      </c>
      <c r="N32" s="25" t="str">
        <f t="shared" si="2"/>
        <v/>
      </c>
      <c r="O32" s="25" t="str">
        <f t="shared" si="3"/>
        <v/>
      </c>
      <c r="P32" s="5"/>
      <c r="R32" s="29"/>
      <c r="S32" s="30">
        <v>0.9</v>
      </c>
      <c r="T32" s="39" t="e">
        <f t="shared" si="39"/>
        <v>#VALUE!</v>
      </c>
      <c r="U32" s="40" t="e">
        <f t="shared" si="40"/>
        <v>#VALUE!</v>
      </c>
      <c r="V32" s="29"/>
      <c r="W32" s="30" t="str">
        <f>"+ 3 Sigma"</f>
        <v>+ 3 Sigma</v>
      </c>
      <c r="X32" s="44" t="e">
        <f>F12+3*F13</f>
        <v>#VALUE!</v>
      </c>
      <c r="Y32" s="42" t="e">
        <f t="shared" si="38"/>
        <v>#VALUE!</v>
      </c>
      <c r="Z32" s="29"/>
      <c r="AA32" s="26"/>
      <c r="AD32" s="17">
        <v>29</v>
      </c>
      <c r="AE32" s="17">
        <f t="shared" si="7"/>
        <v>29</v>
      </c>
      <c r="AF32" s="75" t="str">
        <f t="shared" si="26"/>
        <v/>
      </c>
      <c r="AG32" s="99" t="str">
        <f t="shared" si="8"/>
        <v/>
      </c>
      <c r="AH32" s="99" t="str">
        <f t="shared" si="9"/>
        <v/>
      </c>
      <c r="AI32" s="80" t="e">
        <f t="shared" si="6"/>
        <v>#VALUE!</v>
      </c>
      <c r="AJ32" s="80" t="e">
        <f t="shared" si="10"/>
        <v>#VALUE!</v>
      </c>
      <c r="AK32" s="80" t="e">
        <f t="shared" si="11"/>
        <v>#VALUE!</v>
      </c>
      <c r="AL32" s="80" t="e">
        <f t="shared" si="12"/>
        <v>#VALUE!</v>
      </c>
      <c r="AM32" s="100" t="e">
        <f t="shared" si="13"/>
        <v>#VALUE!</v>
      </c>
      <c r="AN32" s="80" t="e">
        <f t="shared" si="14"/>
        <v>#VALUE!</v>
      </c>
      <c r="AO32" s="80" t="str">
        <f t="shared" si="15"/>
        <v/>
      </c>
      <c r="AP32" s="75"/>
      <c r="AQ32" s="75">
        <f t="shared" si="16"/>
        <v>0</v>
      </c>
      <c r="AR32" s="75">
        <f t="shared" si="17"/>
        <v>0</v>
      </c>
      <c r="AS32" s="16"/>
      <c r="AT32" s="16"/>
      <c r="AU32" s="16"/>
      <c r="AV32" s="16"/>
      <c r="AW32" s="16"/>
      <c r="AX32" s="16"/>
      <c r="AY32" s="16"/>
      <c r="AZ32" s="16"/>
      <c r="BA32" s="16"/>
      <c r="BB32" s="16"/>
      <c r="BC32" s="74">
        <v>29</v>
      </c>
      <c r="BD32" s="81" t="e">
        <f t="shared" si="20"/>
        <v>#N/A</v>
      </c>
      <c r="BE32" s="74" t="str">
        <f t="shared" si="28"/>
        <v/>
      </c>
      <c r="BF32" s="82" t="str">
        <f t="shared" si="21"/>
        <v/>
      </c>
      <c r="BG32" s="82" t="str">
        <f t="shared" si="22"/>
        <v/>
      </c>
      <c r="BH32" s="82" t="str">
        <f t="shared" si="23"/>
        <v/>
      </c>
      <c r="BI32" s="82" t="str">
        <f t="shared" si="24"/>
        <v/>
      </c>
      <c r="BJ32" s="82" t="e">
        <f t="shared" si="25"/>
        <v>#N/A</v>
      </c>
      <c r="BK32" s="16"/>
      <c r="BL32" s="16"/>
      <c r="BM32" s="16"/>
    </row>
    <row r="33" spans="1:65" ht="15.4" x14ac:dyDescent="0.4">
      <c r="A33" s="6">
        <v>32</v>
      </c>
      <c r="B33" s="8" t="str">
        <f>IF(Values!C32="","",Values!C32)</f>
        <v/>
      </c>
      <c r="E33" s="10" t="s">
        <v>96</v>
      </c>
      <c r="F33" s="18" t="str">
        <f>IF(B2&lt;&gt;"",AH204/F11*1000000,"")</f>
        <v/>
      </c>
      <c r="I33" s="1">
        <v>32</v>
      </c>
      <c r="J33" s="1" t="str">
        <f t="shared" si="4"/>
        <v/>
      </c>
      <c r="K33" s="25" t="str">
        <f t="shared" si="5"/>
        <v/>
      </c>
      <c r="L33" s="25" t="str">
        <f t="shared" si="0"/>
        <v/>
      </c>
      <c r="M33" s="25" t="str">
        <f t="shared" si="1"/>
        <v/>
      </c>
      <c r="N33" s="25" t="str">
        <f t="shared" si="2"/>
        <v/>
      </c>
      <c r="O33" s="25" t="str">
        <f t="shared" si="3"/>
        <v/>
      </c>
      <c r="P33" s="5"/>
      <c r="R33" s="29"/>
      <c r="S33" s="30">
        <v>0.8</v>
      </c>
      <c r="T33" s="39" t="e">
        <f t="shared" si="39"/>
        <v>#VALUE!</v>
      </c>
      <c r="U33" s="40" t="e">
        <f t="shared" si="40"/>
        <v>#VALUE!</v>
      </c>
      <c r="V33" s="29"/>
      <c r="W33" s="30" t="str">
        <f>"- 3 Sigma"</f>
        <v>- 3 Sigma</v>
      </c>
      <c r="X33" s="44" t="e">
        <f>F12-3*F13</f>
        <v>#VALUE!</v>
      </c>
      <c r="Y33" s="42" t="e">
        <f t="shared" si="38"/>
        <v>#VALUE!</v>
      </c>
      <c r="Z33" s="29"/>
      <c r="AA33" s="26"/>
      <c r="AD33" s="17">
        <v>30</v>
      </c>
      <c r="AE33" s="17">
        <f t="shared" si="7"/>
        <v>30</v>
      </c>
      <c r="AF33" s="75" t="str">
        <f t="shared" si="26"/>
        <v/>
      </c>
      <c r="AG33" s="99" t="str">
        <f t="shared" si="8"/>
        <v/>
      </c>
      <c r="AH33" s="99" t="str">
        <f t="shared" si="9"/>
        <v/>
      </c>
      <c r="AI33" s="80" t="e">
        <f t="shared" si="6"/>
        <v>#VALUE!</v>
      </c>
      <c r="AJ33" s="80" t="e">
        <f t="shared" si="10"/>
        <v>#VALUE!</v>
      </c>
      <c r="AK33" s="80" t="e">
        <f t="shared" si="11"/>
        <v>#VALUE!</v>
      </c>
      <c r="AL33" s="80" t="e">
        <f t="shared" si="12"/>
        <v>#VALUE!</v>
      </c>
      <c r="AM33" s="100" t="e">
        <f t="shared" si="13"/>
        <v>#VALUE!</v>
      </c>
      <c r="AN33" s="80" t="e">
        <f t="shared" si="14"/>
        <v>#VALUE!</v>
      </c>
      <c r="AO33" s="80" t="str">
        <f t="shared" si="15"/>
        <v/>
      </c>
      <c r="AP33" s="75"/>
      <c r="AQ33" s="75">
        <f t="shared" si="16"/>
        <v>0</v>
      </c>
      <c r="AR33" s="75">
        <f t="shared" si="17"/>
        <v>0</v>
      </c>
      <c r="AS33" s="16"/>
      <c r="AT33" s="16"/>
      <c r="AU33" s="16"/>
      <c r="AV33" s="16"/>
      <c r="AW33" s="16"/>
      <c r="AX33" s="16"/>
      <c r="AY33" s="16"/>
      <c r="AZ33" s="16"/>
      <c r="BA33" s="16"/>
      <c r="BB33" s="16"/>
      <c r="BC33" s="74">
        <v>30</v>
      </c>
      <c r="BD33" s="81" t="e">
        <f t="shared" si="20"/>
        <v>#N/A</v>
      </c>
      <c r="BE33" s="74" t="str">
        <f t="shared" si="28"/>
        <v/>
      </c>
      <c r="BF33" s="82" t="str">
        <f t="shared" si="21"/>
        <v/>
      </c>
      <c r="BG33" s="82" t="str">
        <f t="shared" si="22"/>
        <v/>
      </c>
      <c r="BH33" s="82" t="str">
        <f t="shared" si="23"/>
        <v/>
      </c>
      <c r="BI33" s="82" t="str">
        <f t="shared" si="24"/>
        <v/>
      </c>
      <c r="BJ33" s="82" t="e">
        <f t="shared" si="25"/>
        <v>#N/A</v>
      </c>
      <c r="BK33" s="16"/>
      <c r="BL33" s="16"/>
      <c r="BM33" s="16"/>
    </row>
    <row r="34" spans="1:65" ht="13.15" x14ac:dyDescent="0.4">
      <c r="A34" s="6">
        <v>33</v>
      </c>
      <c r="B34" s="8" t="str">
        <f>IF(Values!C33="","",Values!C33)</f>
        <v/>
      </c>
      <c r="E34" s="10" t="s">
        <v>97</v>
      </c>
      <c r="F34" s="18" t="str">
        <f>IF(B2&lt;&gt;"",F33+F32,"")</f>
        <v/>
      </c>
      <c r="I34" s="1">
        <v>33</v>
      </c>
      <c r="J34" s="1" t="str">
        <f t="shared" si="4"/>
        <v/>
      </c>
      <c r="K34" s="25" t="str">
        <f t="shared" si="5"/>
        <v/>
      </c>
      <c r="L34" s="25" t="str">
        <f t="shared" si="0"/>
        <v/>
      </c>
      <c r="M34" s="25" t="str">
        <f t="shared" si="1"/>
        <v/>
      </c>
      <c r="N34" s="25" t="str">
        <f t="shared" si="2"/>
        <v/>
      </c>
      <c r="O34" s="25" t="str">
        <f t="shared" si="3"/>
        <v/>
      </c>
      <c r="P34" s="5"/>
      <c r="R34" s="29"/>
      <c r="S34" s="30">
        <v>0.7</v>
      </c>
      <c r="T34" s="39" t="e">
        <f t="shared" si="39"/>
        <v>#VALUE!</v>
      </c>
      <c r="U34" s="40" t="e">
        <f t="shared" si="40"/>
        <v>#VALUE!</v>
      </c>
      <c r="V34" s="29"/>
      <c r="W34" s="30" t="str">
        <f>Wörterbuch!B192</f>
        <v>Mittelwert</v>
      </c>
      <c r="X34" s="44" t="str">
        <f>F12</f>
        <v/>
      </c>
      <c r="Y34" s="42" t="e">
        <f t="shared" si="38"/>
        <v>#VALUE!</v>
      </c>
      <c r="Z34" s="29"/>
      <c r="AA34" s="26"/>
      <c r="AD34" s="17">
        <v>31</v>
      </c>
      <c r="AE34" s="17">
        <f t="shared" si="7"/>
        <v>31</v>
      </c>
      <c r="AF34" s="75" t="str">
        <f t="shared" si="26"/>
        <v/>
      </c>
      <c r="AG34" s="99" t="str">
        <f t="shared" si="8"/>
        <v/>
      </c>
      <c r="AH34" s="99" t="str">
        <f t="shared" si="9"/>
        <v/>
      </c>
      <c r="AI34" s="80" t="e">
        <f t="shared" si="6"/>
        <v>#VALUE!</v>
      </c>
      <c r="AJ34" s="80" t="e">
        <f t="shared" si="10"/>
        <v>#VALUE!</v>
      </c>
      <c r="AK34" s="80" t="e">
        <f t="shared" si="11"/>
        <v>#VALUE!</v>
      </c>
      <c r="AL34" s="80" t="e">
        <f t="shared" si="12"/>
        <v>#VALUE!</v>
      </c>
      <c r="AM34" s="100" t="e">
        <f t="shared" si="13"/>
        <v>#VALUE!</v>
      </c>
      <c r="AN34" s="80" t="e">
        <f t="shared" si="14"/>
        <v>#VALUE!</v>
      </c>
      <c r="AO34" s="80" t="str">
        <f t="shared" si="15"/>
        <v/>
      </c>
      <c r="AP34" s="75"/>
      <c r="AQ34" s="75">
        <f t="shared" si="16"/>
        <v>0</v>
      </c>
      <c r="AR34" s="75">
        <f t="shared" si="17"/>
        <v>0</v>
      </c>
      <c r="AS34" s="16"/>
      <c r="AT34" s="16"/>
      <c r="AU34" s="16"/>
      <c r="AV34" s="16"/>
      <c r="AW34" s="16"/>
      <c r="AX34" s="16"/>
      <c r="AY34" s="16"/>
      <c r="AZ34" s="16"/>
      <c r="BA34" s="16"/>
      <c r="BB34" s="16"/>
      <c r="BC34" s="74">
        <v>31</v>
      </c>
      <c r="BD34" s="81" t="e">
        <f t="shared" si="20"/>
        <v>#N/A</v>
      </c>
      <c r="BE34" s="74" t="str">
        <f t="shared" si="28"/>
        <v/>
      </c>
      <c r="BF34" s="82" t="str">
        <f t="shared" si="21"/>
        <v/>
      </c>
      <c r="BG34" s="82" t="str">
        <f t="shared" si="22"/>
        <v/>
      </c>
      <c r="BH34" s="82" t="str">
        <f t="shared" si="23"/>
        <v/>
      </c>
      <c r="BI34" s="82" t="str">
        <f t="shared" si="24"/>
        <v/>
      </c>
      <c r="BJ34" s="82" t="e">
        <f t="shared" si="25"/>
        <v>#N/A</v>
      </c>
      <c r="BK34" s="16"/>
      <c r="BL34" s="16"/>
      <c r="BM34" s="16"/>
    </row>
    <row r="35" spans="1:65" ht="13.15" x14ac:dyDescent="0.4">
      <c r="A35" s="6">
        <v>34</v>
      </c>
      <c r="B35" s="8" t="str">
        <f>IF(Values!C34="","",Values!C34)</f>
        <v/>
      </c>
      <c r="I35" s="1">
        <v>34</v>
      </c>
      <c r="J35" s="1" t="str">
        <f t="shared" si="4"/>
        <v/>
      </c>
      <c r="K35" s="25" t="str">
        <f t="shared" si="5"/>
        <v/>
      </c>
      <c r="L35" s="25" t="str">
        <f t="shared" si="0"/>
        <v/>
      </c>
      <c r="M35" s="25" t="str">
        <f t="shared" si="1"/>
        <v/>
      </c>
      <c r="N35" s="25" t="str">
        <f t="shared" si="2"/>
        <v/>
      </c>
      <c r="O35" s="25" t="str">
        <f t="shared" si="3"/>
        <v/>
      </c>
      <c r="P35" s="5"/>
      <c r="R35" s="29"/>
      <c r="S35" s="30">
        <v>0.6</v>
      </c>
      <c r="T35" s="39" t="e">
        <f t="shared" si="39"/>
        <v>#VALUE!</v>
      </c>
      <c r="U35" s="40" t="e">
        <f t="shared" si="40"/>
        <v>#VALUE!</v>
      </c>
      <c r="V35" s="29"/>
      <c r="W35" s="30" t="s">
        <v>89</v>
      </c>
      <c r="X35" s="44" t="str">
        <f>F7</f>
        <v/>
      </c>
      <c r="Y35" s="42" t="e">
        <f t="shared" si="38"/>
        <v>#VALUE!</v>
      </c>
      <c r="Z35" s="29"/>
      <c r="AA35" s="26"/>
      <c r="AD35" s="17">
        <v>32</v>
      </c>
      <c r="AE35" s="17">
        <f t="shared" si="7"/>
        <v>32</v>
      </c>
      <c r="AF35" s="75" t="str">
        <f t="shared" si="26"/>
        <v/>
      </c>
      <c r="AG35" s="99" t="str">
        <f t="shared" si="8"/>
        <v/>
      </c>
      <c r="AH35" s="99" t="str">
        <f t="shared" si="9"/>
        <v/>
      </c>
      <c r="AI35" s="80" t="e">
        <f t="shared" si="6"/>
        <v>#VALUE!</v>
      </c>
      <c r="AJ35" s="80" t="e">
        <f t="shared" si="10"/>
        <v>#VALUE!</v>
      </c>
      <c r="AK35" s="80" t="e">
        <f t="shared" si="11"/>
        <v>#VALUE!</v>
      </c>
      <c r="AL35" s="80" t="e">
        <f t="shared" si="12"/>
        <v>#VALUE!</v>
      </c>
      <c r="AM35" s="100" t="e">
        <f t="shared" si="13"/>
        <v>#VALUE!</v>
      </c>
      <c r="AN35" s="80" t="e">
        <f t="shared" si="14"/>
        <v>#VALUE!</v>
      </c>
      <c r="AO35" s="80" t="str">
        <f t="shared" si="15"/>
        <v/>
      </c>
      <c r="AP35" s="75"/>
      <c r="AQ35" s="75">
        <f t="shared" si="16"/>
        <v>0</v>
      </c>
      <c r="AR35" s="75">
        <f t="shared" si="17"/>
        <v>0</v>
      </c>
      <c r="AS35" s="16"/>
      <c r="AT35" s="16"/>
      <c r="AU35" s="16"/>
      <c r="AV35" s="16"/>
      <c r="AW35" s="16"/>
      <c r="AX35" s="16"/>
      <c r="AY35" s="16"/>
      <c r="AZ35" s="16"/>
      <c r="BA35" s="16"/>
      <c r="BB35" s="16"/>
      <c r="BC35" s="74">
        <v>32</v>
      </c>
      <c r="BD35" s="81" t="e">
        <f t="shared" si="20"/>
        <v>#N/A</v>
      </c>
      <c r="BE35" s="74" t="str">
        <f t="shared" si="28"/>
        <v/>
      </c>
      <c r="BF35" s="82" t="str">
        <f t="shared" si="21"/>
        <v/>
      </c>
      <c r="BG35" s="82" t="str">
        <f t="shared" si="22"/>
        <v/>
      </c>
      <c r="BH35" s="82" t="str">
        <f t="shared" si="23"/>
        <v/>
      </c>
      <c r="BI35" s="82" t="str">
        <f t="shared" si="24"/>
        <v/>
      </c>
      <c r="BJ35" s="82" t="e">
        <f t="shared" si="25"/>
        <v>#N/A</v>
      </c>
      <c r="BK35" s="16"/>
      <c r="BL35" s="16"/>
      <c r="BM35" s="16"/>
    </row>
    <row r="36" spans="1:65" ht="13.15" x14ac:dyDescent="0.4">
      <c r="A36" s="6">
        <v>35</v>
      </c>
      <c r="B36" s="8" t="str">
        <f>IF(Values!C35="","",Values!C35)</f>
        <v/>
      </c>
      <c r="I36" s="1">
        <v>35</v>
      </c>
      <c r="J36" s="1" t="str">
        <f t="shared" si="4"/>
        <v/>
      </c>
      <c r="K36" s="25" t="str">
        <f t="shared" si="5"/>
        <v/>
      </c>
      <c r="L36" s="25" t="str">
        <f t="shared" si="0"/>
        <v/>
      </c>
      <c r="M36" s="25" t="str">
        <f t="shared" si="1"/>
        <v/>
      </c>
      <c r="N36" s="25" t="str">
        <f t="shared" si="2"/>
        <v/>
      </c>
      <c r="O36" s="25" t="str">
        <f t="shared" si="3"/>
        <v/>
      </c>
      <c r="P36" s="5"/>
      <c r="R36" s="29"/>
      <c r="S36" s="30">
        <v>0.5</v>
      </c>
      <c r="T36" s="39" t="e">
        <f t="shared" si="39"/>
        <v>#VALUE!</v>
      </c>
      <c r="U36" s="40" t="e">
        <f t="shared" si="40"/>
        <v>#VALUE!</v>
      </c>
      <c r="V36" s="29"/>
      <c r="W36" s="29"/>
      <c r="X36" s="29"/>
      <c r="Y36" s="29"/>
      <c r="Z36" s="29"/>
      <c r="AA36" s="26"/>
      <c r="AD36" s="17">
        <v>33</v>
      </c>
      <c r="AE36" s="17">
        <f t="shared" si="7"/>
        <v>33</v>
      </c>
      <c r="AF36" s="75" t="str">
        <f t="shared" si="26"/>
        <v/>
      </c>
      <c r="AG36" s="99" t="str">
        <f t="shared" si="8"/>
        <v/>
      </c>
      <c r="AH36" s="99" t="str">
        <f t="shared" si="9"/>
        <v/>
      </c>
      <c r="AI36" s="80" t="e">
        <f t="shared" si="6"/>
        <v>#VALUE!</v>
      </c>
      <c r="AJ36" s="80" t="e">
        <f t="shared" si="10"/>
        <v>#VALUE!</v>
      </c>
      <c r="AK36" s="80" t="e">
        <f t="shared" si="11"/>
        <v>#VALUE!</v>
      </c>
      <c r="AL36" s="80" t="e">
        <f t="shared" si="12"/>
        <v>#VALUE!</v>
      </c>
      <c r="AM36" s="100" t="e">
        <f t="shared" si="13"/>
        <v>#VALUE!</v>
      </c>
      <c r="AN36" s="80" t="e">
        <f t="shared" si="14"/>
        <v>#VALUE!</v>
      </c>
      <c r="AO36" s="80" t="str">
        <f t="shared" si="15"/>
        <v/>
      </c>
      <c r="AP36" s="75"/>
      <c r="AQ36" s="75">
        <f t="shared" si="16"/>
        <v>0</v>
      </c>
      <c r="AR36" s="75">
        <f t="shared" si="17"/>
        <v>0</v>
      </c>
      <c r="AS36" s="16"/>
      <c r="AT36" s="16"/>
      <c r="AU36" s="16"/>
      <c r="AV36" s="16"/>
      <c r="AW36" s="16"/>
      <c r="AX36" s="16"/>
      <c r="AY36" s="16"/>
      <c r="AZ36" s="16"/>
      <c r="BA36" s="16"/>
      <c r="BB36" s="16"/>
      <c r="BC36" s="74">
        <v>33</v>
      </c>
      <c r="BD36" s="81" t="e">
        <f t="shared" si="20"/>
        <v>#N/A</v>
      </c>
      <c r="BE36" s="74" t="str">
        <f t="shared" si="28"/>
        <v/>
      </c>
      <c r="BF36" s="82" t="str">
        <f t="shared" si="21"/>
        <v/>
      </c>
      <c r="BG36" s="82" t="str">
        <f t="shared" si="22"/>
        <v/>
      </c>
      <c r="BH36" s="82" t="str">
        <f t="shared" si="23"/>
        <v/>
      </c>
      <c r="BI36" s="82" t="str">
        <f t="shared" si="24"/>
        <v/>
      </c>
      <c r="BJ36" s="82" t="e">
        <f t="shared" si="25"/>
        <v>#N/A</v>
      </c>
      <c r="BK36" s="16"/>
      <c r="BL36" s="16"/>
      <c r="BM36" s="16"/>
    </row>
    <row r="37" spans="1:65" ht="13.15" x14ac:dyDescent="0.4">
      <c r="A37" s="6">
        <v>36</v>
      </c>
      <c r="B37" s="8" t="str">
        <f>IF(Values!C36="","",Values!C36)</f>
        <v/>
      </c>
      <c r="I37" s="1">
        <v>36</v>
      </c>
      <c r="J37" s="1" t="str">
        <f t="shared" si="4"/>
        <v/>
      </c>
      <c r="K37" s="25" t="str">
        <f t="shared" si="5"/>
        <v/>
      </c>
      <c r="L37" s="25" t="str">
        <f t="shared" si="0"/>
        <v/>
      </c>
      <c r="M37" s="25" t="str">
        <f t="shared" si="1"/>
        <v/>
      </c>
      <c r="N37" s="25" t="str">
        <f t="shared" si="2"/>
        <v/>
      </c>
      <c r="O37" s="25" t="str">
        <f t="shared" si="3"/>
        <v/>
      </c>
      <c r="P37" s="5"/>
      <c r="R37" s="29"/>
      <c r="S37" s="30">
        <v>0.4</v>
      </c>
      <c r="T37" s="39" t="e">
        <f t="shared" si="39"/>
        <v>#VALUE!</v>
      </c>
      <c r="U37" s="40" t="e">
        <f t="shared" si="40"/>
        <v>#VALUE!</v>
      </c>
      <c r="V37" s="29"/>
      <c r="W37" s="29"/>
      <c r="X37" s="29"/>
      <c r="Y37" s="29"/>
      <c r="Z37" s="29"/>
      <c r="AA37" s="26"/>
      <c r="AD37" s="17">
        <v>34</v>
      </c>
      <c r="AE37" s="17">
        <f t="shared" si="7"/>
        <v>34</v>
      </c>
      <c r="AF37" s="75" t="str">
        <f t="shared" si="26"/>
        <v/>
      </c>
      <c r="AG37" s="99" t="str">
        <f t="shared" si="8"/>
        <v/>
      </c>
      <c r="AH37" s="99" t="str">
        <f t="shared" si="9"/>
        <v/>
      </c>
      <c r="AI37" s="80" t="e">
        <f t="shared" si="6"/>
        <v>#VALUE!</v>
      </c>
      <c r="AJ37" s="80" t="e">
        <f t="shared" si="10"/>
        <v>#VALUE!</v>
      </c>
      <c r="AK37" s="80" t="e">
        <f t="shared" si="11"/>
        <v>#VALUE!</v>
      </c>
      <c r="AL37" s="80" t="e">
        <f t="shared" si="12"/>
        <v>#VALUE!</v>
      </c>
      <c r="AM37" s="100" t="e">
        <f t="shared" si="13"/>
        <v>#VALUE!</v>
      </c>
      <c r="AN37" s="80" t="e">
        <f t="shared" si="14"/>
        <v>#VALUE!</v>
      </c>
      <c r="AO37" s="80" t="str">
        <f t="shared" si="15"/>
        <v/>
      </c>
      <c r="AP37" s="75"/>
      <c r="AQ37" s="75">
        <f t="shared" si="16"/>
        <v>0</v>
      </c>
      <c r="AR37" s="75">
        <f t="shared" si="17"/>
        <v>0</v>
      </c>
      <c r="AS37" s="16"/>
      <c r="AT37" s="16"/>
      <c r="AU37" s="16"/>
      <c r="AV37" s="16"/>
      <c r="AW37" s="16"/>
      <c r="AX37" s="16"/>
      <c r="AY37" s="16"/>
      <c r="AZ37" s="16"/>
      <c r="BA37" s="16"/>
      <c r="BB37" s="16"/>
      <c r="BC37" s="74">
        <v>34</v>
      </c>
      <c r="BD37" s="81" t="e">
        <f t="shared" si="20"/>
        <v>#N/A</v>
      </c>
      <c r="BE37" s="74" t="str">
        <f t="shared" si="28"/>
        <v/>
      </c>
      <c r="BF37" s="82" t="str">
        <f t="shared" si="21"/>
        <v/>
      </c>
      <c r="BG37" s="82" t="str">
        <f t="shared" si="22"/>
        <v/>
      </c>
      <c r="BH37" s="82" t="str">
        <f t="shared" si="23"/>
        <v/>
      </c>
      <c r="BI37" s="82" t="str">
        <f t="shared" si="24"/>
        <v/>
      </c>
      <c r="BJ37" s="82" t="e">
        <f t="shared" si="25"/>
        <v>#N/A</v>
      </c>
      <c r="BK37" s="16"/>
      <c r="BL37" s="16"/>
      <c r="BM37" s="16"/>
    </row>
    <row r="38" spans="1:65" ht="13.15" x14ac:dyDescent="0.4">
      <c r="A38" s="6">
        <v>37</v>
      </c>
      <c r="B38" s="8" t="str">
        <f>IF(Values!C37="","",Values!C37)</f>
        <v/>
      </c>
      <c r="I38" s="1">
        <v>37</v>
      </c>
      <c r="J38" s="1" t="str">
        <f t="shared" si="4"/>
        <v/>
      </c>
      <c r="K38" s="25" t="str">
        <f t="shared" si="5"/>
        <v/>
      </c>
      <c r="L38" s="25" t="str">
        <f t="shared" si="0"/>
        <v/>
      </c>
      <c r="M38" s="25" t="str">
        <f t="shared" si="1"/>
        <v/>
      </c>
      <c r="N38" s="25" t="str">
        <f t="shared" si="2"/>
        <v/>
      </c>
      <c r="O38" s="25" t="str">
        <f t="shared" si="3"/>
        <v/>
      </c>
      <c r="P38" s="5"/>
      <c r="R38" s="29"/>
      <c r="S38" s="30">
        <v>0.3</v>
      </c>
      <c r="T38" s="39" t="e">
        <f t="shared" si="39"/>
        <v>#VALUE!</v>
      </c>
      <c r="U38" s="40" t="e">
        <f t="shared" si="40"/>
        <v>#VALUE!</v>
      </c>
      <c r="V38" s="29"/>
      <c r="W38" s="29"/>
      <c r="X38" s="29"/>
      <c r="Y38" s="29"/>
      <c r="Z38" s="29"/>
      <c r="AA38" s="26"/>
      <c r="AD38" s="17">
        <v>35</v>
      </c>
      <c r="AE38" s="17">
        <f t="shared" si="7"/>
        <v>35</v>
      </c>
      <c r="AF38" s="75" t="str">
        <f t="shared" si="26"/>
        <v/>
      </c>
      <c r="AG38" s="99" t="str">
        <f t="shared" si="8"/>
        <v/>
      </c>
      <c r="AH38" s="99" t="str">
        <f t="shared" si="9"/>
        <v/>
      </c>
      <c r="AI38" s="80" t="e">
        <f t="shared" si="6"/>
        <v>#VALUE!</v>
      </c>
      <c r="AJ38" s="80" t="e">
        <f t="shared" si="10"/>
        <v>#VALUE!</v>
      </c>
      <c r="AK38" s="80" t="e">
        <f t="shared" si="11"/>
        <v>#VALUE!</v>
      </c>
      <c r="AL38" s="80" t="e">
        <f t="shared" si="12"/>
        <v>#VALUE!</v>
      </c>
      <c r="AM38" s="100" t="e">
        <f t="shared" si="13"/>
        <v>#VALUE!</v>
      </c>
      <c r="AN38" s="80" t="e">
        <f t="shared" si="14"/>
        <v>#VALUE!</v>
      </c>
      <c r="AO38" s="80" t="str">
        <f t="shared" si="15"/>
        <v/>
      </c>
      <c r="AP38" s="75"/>
      <c r="AQ38" s="75">
        <f t="shared" si="16"/>
        <v>0</v>
      </c>
      <c r="AR38" s="75">
        <f t="shared" si="17"/>
        <v>0</v>
      </c>
      <c r="AS38" s="16"/>
      <c r="AT38" s="16"/>
      <c r="AU38" s="16"/>
      <c r="AV38" s="16"/>
      <c r="AW38" s="16"/>
      <c r="AX38" s="16"/>
      <c r="AY38" s="16"/>
      <c r="AZ38" s="16"/>
      <c r="BA38" s="16"/>
      <c r="BB38" s="16"/>
      <c r="BC38" s="74">
        <v>35</v>
      </c>
      <c r="BD38" s="81" t="e">
        <f t="shared" si="20"/>
        <v>#N/A</v>
      </c>
      <c r="BE38" s="74" t="str">
        <f t="shared" si="28"/>
        <v/>
      </c>
      <c r="BF38" s="82" t="str">
        <f t="shared" si="21"/>
        <v/>
      </c>
      <c r="BG38" s="82" t="str">
        <f t="shared" si="22"/>
        <v/>
      </c>
      <c r="BH38" s="82" t="str">
        <f t="shared" si="23"/>
        <v/>
      </c>
      <c r="BI38" s="82" t="str">
        <f t="shared" si="24"/>
        <v/>
      </c>
      <c r="BJ38" s="82" t="e">
        <f t="shared" si="25"/>
        <v>#N/A</v>
      </c>
      <c r="BK38" s="16"/>
      <c r="BL38" s="16"/>
      <c r="BM38" s="16"/>
    </row>
    <row r="39" spans="1:65" ht="13.15" x14ac:dyDescent="0.4">
      <c r="A39" s="6">
        <v>38</v>
      </c>
      <c r="B39" s="8" t="str">
        <f>IF(Values!C38="","",Values!C38)</f>
        <v/>
      </c>
      <c r="I39" s="1">
        <v>38</v>
      </c>
      <c r="J39" s="1" t="str">
        <f t="shared" si="4"/>
        <v/>
      </c>
      <c r="K39" s="25" t="str">
        <f t="shared" si="5"/>
        <v/>
      </c>
      <c r="L39" s="25" t="str">
        <f t="shared" si="0"/>
        <v/>
      </c>
      <c r="M39" s="25" t="str">
        <f t="shared" si="1"/>
        <v/>
      </c>
      <c r="N39" s="25" t="str">
        <f t="shared" si="2"/>
        <v/>
      </c>
      <c r="O39" s="25" t="str">
        <f t="shared" si="3"/>
        <v/>
      </c>
      <c r="P39" s="5"/>
      <c r="R39" s="29"/>
      <c r="S39" s="30">
        <v>0.2</v>
      </c>
      <c r="T39" s="39" t="e">
        <f t="shared" si="39"/>
        <v>#VALUE!</v>
      </c>
      <c r="U39" s="40" t="e">
        <f t="shared" si="40"/>
        <v>#VALUE!</v>
      </c>
      <c r="V39" s="29"/>
      <c r="W39" s="29"/>
      <c r="X39" s="29"/>
      <c r="Y39" s="29"/>
      <c r="Z39" s="29"/>
      <c r="AA39" s="26"/>
      <c r="AD39" s="17">
        <v>36</v>
      </c>
      <c r="AE39" s="17">
        <f t="shared" si="7"/>
        <v>36</v>
      </c>
      <c r="AF39" s="75" t="str">
        <f t="shared" si="26"/>
        <v/>
      </c>
      <c r="AG39" s="99" t="str">
        <f t="shared" si="8"/>
        <v/>
      </c>
      <c r="AH39" s="99" t="str">
        <f t="shared" si="9"/>
        <v/>
      </c>
      <c r="AI39" s="80" t="e">
        <f t="shared" si="6"/>
        <v>#VALUE!</v>
      </c>
      <c r="AJ39" s="80" t="e">
        <f t="shared" si="10"/>
        <v>#VALUE!</v>
      </c>
      <c r="AK39" s="80" t="e">
        <f t="shared" si="11"/>
        <v>#VALUE!</v>
      </c>
      <c r="AL39" s="80" t="e">
        <f t="shared" si="12"/>
        <v>#VALUE!</v>
      </c>
      <c r="AM39" s="100" t="e">
        <f t="shared" si="13"/>
        <v>#VALUE!</v>
      </c>
      <c r="AN39" s="80" t="e">
        <f t="shared" si="14"/>
        <v>#VALUE!</v>
      </c>
      <c r="AO39" s="80" t="str">
        <f t="shared" si="15"/>
        <v/>
      </c>
      <c r="AP39" s="75"/>
      <c r="AQ39" s="75">
        <f t="shared" si="16"/>
        <v>0</v>
      </c>
      <c r="AR39" s="75">
        <f t="shared" si="17"/>
        <v>0</v>
      </c>
      <c r="AS39" s="16"/>
      <c r="AT39" s="16"/>
      <c r="AU39" s="16"/>
      <c r="AV39" s="16"/>
      <c r="AW39" s="16"/>
      <c r="AX39" s="16"/>
      <c r="AY39" s="16"/>
      <c r="AZ39" s="16"/>
      <c r="BA39" s="16"/>
      <c r="BB39" s="16"/>
      <c r="BC39" s="74">
        <v>36</v>
      </c>
      <c r="BD39" s="81" t="e">
        <f t="shared" si="20"/>
        <v>#N/A</v>
      </c>
      <c r="BE39" s="74" t="str">
        <f t="shared" si="28"/>
        <v/>
      </c>
      <c r="BF39" s="82" t="str">
        <f t="shared" si="21"/>
        <v/>
      </c>
      <c r="BG39" s="82" t="str">
        <f t="shared" si="22"/>
        <v/>
      </c>
      <c r="BH39" s="82" t="str">
        <f t="shared" si="23"/>
        <v/>
      </c>
      <c r="BI39" s="82" t="str">
        <f t="shared" si="24"/>
        <v/>
      </c>
      <c r="BJ39" s="82" t="e">
        <f t="shared" si="25"/>
        <v>#N/A</v>
      </c>
      <c r="BK39" s="16"/>
      <c r="BL39" s="16"/>
      <c r="BM39" s="16"/>
    </row>
    <row r="40" spans="1:65" ht="13.15" x14ac:dyDescent="0.4">
      <c r="A40" s="6">
        <v>39</v>
      </c>
      <c r="B40" s="8" t="str">
        <f>IF(Values!C39="","",Values!C39)</f>
        <v/>
      </c>
      <c r="I40" s="1">
        <v>39</v>
      </c>
      <c r="J40" s="1" t="str">
        <f t="shared" si="4"/>
        <v/>
      </c>
      <c r="K40" s="25" t="str">
        <f t="shared" si="5"/>
        <v/>
      </c>
      <c r="L40" s="25" t="str">
        <f t="shared" si="0"/>
        <v/>
      </c>
      <c r="M40" s="25" t="str">
        <f t="shared" si="1"/>
        <v/>
      </c>
      <c r="N40" s="25" t="str">
        <f t="shared" si="2"/>
        <v/>
      </c>
      <c r="O40" s="25" t="str">
        <f t="shared" si="3"/>
        <v/>
      </c>
      <c r="P40" s="5"/>
      <c r="R40" s="29"/>
      <c r="S40" s="30">
        <v>0.1</v>
      </c>
      <c r="T40" s="39" t="e">
        <f t="shared" si="39"/>
        <v>#VALUE!</v>
      </c>
      <c r="U40" s="40" t="e">
        <f t="shared" si="40"/>
        <v>#VALUE!</v>
      </c>
      <c r="V40" s="29"/>
      <c r="W40" s="29"/>
      <c r="X40" s="29"/>
      <c r="Y40" s="29"/>
      <c r="Z40" s="29"/>
      <c r="AA40" s="26"/>
      <c r="AD40" s="17">
        <v>37</v>
      </c>
      <c r="AE40" s="17">
        <f t="shared" si="7"/>
        <v>37</v>
      </c>
      <c r="AF40" s="75" t="str">
        <f t="shared" si="26"/>
        <v/>
      </c>
      <c r="AG40" s="99" t="str">
        <f t="shared" si="8"/>
        <v/>
      </c>
      <c r="AH40" s="99" t="str">
        <f t="shared" si="9"/>
        <v/>
      </c>
      <c r="AI40" s="80" t="e">
        <f t="shared" si="6"/>
        <v>#VALUE!</v>
      </c>
      <c r="AJ40" s="80" t="e">
        <f t="shared" si="10"/>
        <v>#VALUE!</v>
      </c>
      <c r="AK40" s="80" t="e">
        <f t="shared" si="11"/>
        <v>#VALUE!</v>
      </c>
      <c r="AL40" s="80" t="e">
        <f t="shared" si="12"/>
        <v>#VALUE!</v>
      </c>
      <c r="AM40" s="100" t="e">
        <f t="shared" si="13"/>
        <v>#VALUE!</v>
      </c>
      <c r="AN40" s="80" t="e">
        <f t="shared" si="14"/>
        <v>#VALUE!</v>
      </c>
      <c r="AO40" s="80" t="str">
        <f t="shared" si="15"/>
        <v/>
      </c>
      <c r="AP40" s="75"/>
      <c r="AQ40" s="75">
        <f t="shared" si="16"/>
        <v>0</v>
      </c>
      <c r="AR40" s="75">
        <f t="shared" si="17"/>
        <v>0</v>
      </c>
      <c r="AS40" s="16"/>
      <c r="AT40" s="16"/>
      <c r="AU40" s="16"/>
      <c r="AV40" s="16"/>
      <c r="AW40" s="16"/>
      <c r="AX40" s="16"/>
      <c r="AY40" s="16"/>
      <c r="AZ40" s="16"/>
      <c r="BA40" s="16"/>
      <c r="BB40" s="16"/>
      <c r="BC40" s="74">
        <v>37</v>
      </c>
      <c r="BD40" s="81" t="e">
        <f t="shared" si="20"/>
        <v>#N/A</v>
      </c>
      <c r="BE40" s="74" t="str">
        <f t="shared" si="28"/>
        <v/>
      </c>
      <c r="BF40" s="82" t="str">
        <f t="shared" si="21"/>
        <v/>
      </c>
      <c r="BG40" s="82" t="str">
        <f t="shared" si="22"/>
        <v/>
      </c>
      <c r="BH40" s="82" t="str">
        <f t="shared" si="23"/>
        <v/>
      </c>
      <c r="BI40" s="82" t="str">
        <f t="shared" si="24"/>
        <v/>
      </c>
      <c r="BJ40" s="82" t="e">
        <f t="shared" si="25"/>
        <v>#N/A</v>
      </c>
      <c r="BK40" s="16"/>
      <c r="BL40" s="16"/>
      <c r="BM40" s="16"/>
    </row>
    <row r="41" spans="1:65" ht="13.15" x14ac:dyDescent="0.4">
      <c r="A41" s="6">
        <v>40</v>
      </c>
      <c r="B41" s="8" t="str">
        <f>IF(Values!C40="","",Values!C40)</f>
        <v/>
      </c>
      <c r="I41" s="1">
        <v>40</v>
      </c>
      <c r="J41" s="1" t="str">
        <f t="shared" si="4"/>
        <v/>
      </c>
      <c r="K41" s="25" t="str">
        <f t="shared" si="5"/>
        <v/>
      </c>
      <c r="L41" s="25" t="str">
        <f t="shared" si="0"/>
        <v/>
      </c>
      <c r="M41" s="25" t="str">
        <f t="shared" si="1"/>
        <v/>
      </c>
      <c r="N41" s="25" t="str">
        <f t="shared" si="2"/>
        <v/>
      </c>
      <c r="O41" s="25" t="str">
        <f t="shared" si="3"/>
        <v/>
      </c>
      <c r="P41" s="5"/>
      <c r="R41" s="29"/>
      <c r="S41" s="30">
        <v>0</v>
      </c>
      <c r="T41" s="39" t="str">
        <f>F12</f>
        <v/>
      </c>
      <c r="U41" s="40" t="e">
        <f t="shared" si="40"/>
        <v>#VALUE!</v>
      </c>
      <c r="V41" s="29"/>
      <c r="W41" s="29"/>
      <c r="X41" s="29"/>
      <c r="Y41" s="29"/>
      <c r="Z41" s="29"/>
      <c r="AA41" s="26"/>
      <c r="AD41" s="17">
        <v>38</v>
      </c>
      <c r="AE41" s="17">
        <f t="shared" si="7"/>
        <v>38</v>
      </c>
      <c r="AF41" s="75" t="str">
        <f t="shared" si="26"/>
        <v/>
      </c>
      <c r="AG41" s="99" t="str">
        <f t="shared" si="8"/>
        <v/>
      </c>
      <c r="AH41" s="99" t="str">
        <f t="shared" si="9"/>
        <v/>
      </c>
      <c r="AI41" s="80" t="e">
        <f t="shared" si="6"/>
        <v>#VALUE!</v>
      </c>
      <c r="AJ41" s="80" t="e">
        <f t="shared" si="10"/>
        <v>#VALUE!</v>
      </c>
      <c r="AK41" s="80" t="e">
        <f t="shared" si="11"/>
        <v>#VALUE!</v>
      </c>
      <c r="AL41" s="80" t="e">
        <f t="shared" si="12"/>
        <v>#VALUE!</v>
      </c>
      <c r="AM41" s="100" t="e">
        <f t="shared" si="13"/>
        <v>#VALUE!</v>
      </c>
      <c r="AN41" s="80" t="e">
        <f t="shared" si="14"/>
        <v>#VALUE!</v>
      </c>
      <c r="AO41" s="80" t="str">
        <f t="shared" si="15"/>
        <v/>
      </c>
      <c r="AP41" s="75"/>
      <c r="AQ41" s="75">
        <f t="shared" si="16"/>
        <v>0</v>
      </c>
      <c r="AR41" s="75">
        <f t="shared" si="17"/>
        <v>0</v>
      </c>
      <c r="AS41" s="16"/>
      <c r="AT41" s="16"/>
      <c r="AU41" s="16"/>
      <c r="AV41" s="16"/>
      <c r="AW41" s="16"/>
      <c r="AX41" s="16"/>
      <c r="AY41" s="16"/>
      <c r="AZ41" s="16"/>
      <c r="BA41" s="16"/>
      <c r="BB41" s="16"/>
      <c r="BC41" s="74">
        <v>38</v>
      </c>
      <c r="BD41" s="81" t="e">
        <f t="shared" si="20"/>
        <v>#N/A</v>
      </c>
      <c r="BE41" s="74" t="str">
        <f t="shared" si="28"/>
        <v/>
      </c>
      <c r="BF41" s="82" t="str">
        <f t="shared" si="21"/>
        <v/>
      </c>
      <c r="BG41" s="82" t="str">
        <f t="shared" si="22"/>
        <v/>
      </c>
      <c r="BH41" s="82" t="str">
        <f t="shared" si="23"/>
        <v/>
      </c>
      <c r="BI41" s="82" t="str">
        <f t="shared" si="24"/>
        <v/>
      </c>
      <c r="BJ41" s="82" t="e">
        <f t="shared" si="25"/>
        <v>#N/A</v>
      </c>
      <c r="BK41" s="16"/>
      <c r="BL41" s="16"/>
      <c r="BM41" s="16"/>
    </row>
    <row r="42" spans="1:65" ht="13.15" x14ac:dyDescent="0.4">
      <c r="A42" s="6">
        <v>41</v>
      </c>
      <c r="B42" s="8" t="str">
        <f>IF(Values!C41="","",Values!C41)</f>
        <v/>
      </c>
      <c r="I42" s="1">
        <v>41</v>
      </c>
      <c r="J42" s="1" t="str">
        <f t="shared" si="4"/>
        <v/>
      </c>
      <c r="K42" s="25" t="str">
        <f t="shared" si="5"/>
        <v/>
      </c>
      <c r="L42" s="25" t="str">
        <f t="shared" si="0"/>
        <v/>
      </c>
      <c r="M42" s="25" t="str">
        <f t="shared" si="1"/>
        <v/>
      </c>
      <c r="N42" s="25" t="str">
        <f t="shared" si="2"/>
        <v/>
      </c>
      <c r="O42" s="25" t="str">
        <f t="shared" si="3"/>
        <v/>
      </c>
      <c r="P42" s="5"/>
      <c r="R42" s="29"/>
      <c r="S42" s="30">
        <v>0.1</v>
      </c>
      <c r="T42" s="39" t="e">
        <f t="shared" ref="T42:T51" si="41">T41+(S42*$F$13)</f>
        <v>#VALUE!</v>
      </c>
      <c r="U42" s="40" t="e">
        <f t="shared" si="40"/>
        <v>#VALUE!</v>
      </c>
      <c r="V42" s="29"/>
      <c r="W42" s="29"/>
      <c r="X42" s="29"/>
      <c r="Y42" s="29"/>
      <c r="Z42" s="29"/>
      <c r="AA42" s="26"/>
      <c r="AD42" s="17">
        <v>39</v>
      </c>
      <c r="AE42" s="17">
        <f t="shared" si="7"/>
        <v>39</v>
      </c>
      <c r="AF42" s="75" t="str">
        <f t="shared" si="26"/>
        <v/>
      </c>
      <c r="AG42" s="99" t="str">
        <f t="shared" si="8"/>
        <v/>
      </c>
      <c r="AH42" s="99" t="str">
        <f t="shared" si="9"/>
        <v/>
      </c>
      <c r="AI42" s="80" t="e">
        <f t="shared" si="6"/>
        <v>#VALUE!</v>
      </c>
      <c r="AJ42" s="80" t="e">
        <f t="shared" si="10"/>
        <v>#VALUE!</v>
      </c>
      <c r="AK42" s="80" t="e">
        <f t="shared" si="11"/>
        <v>#VALUE!</v>
      </c>
      <c r="AL42" s="80" t="e">
        <f t="shared" si="12"/>
        <v>#VALUE!</v>
      </c>
      <c r="AM42" s="100" t="e">
        <f t="shared" si="13"/>
        <v>#VALUE!</v>
      </c>
      <c r="AN42" s="80" t="e">
        <f t="shared" si="14"/>
        <v>#VALUE!</v>
      </c>
      <c r="AO42" s="80" t="str">
        <f t="shared" si="15"/>
        <v/>
      </c>
      <c r="AP42" s="75"/>
      <c r="AQ42" s="75">
        <f t="shared" si="16"/>
        <v>0</v>
      </c>
      <c r="AR42" s="75">
        <f t="shared" si="17"/>
        <v>0</v>
      </c>
      <c r="AS42" s="16"/>
      <c r="AT42" s="16"/>
      <c r="AU42" s="16"/>
      <c r="AV42" s="16"/>
      <c r="AW42" s="16"/>
      <c r="AX42" s="16"/>
      <c r="AY42" s="16"/>
      <c r="AZ42" s="16"/>
      <c r="BA42" s="16"/>
      <c r="BB42" s="16"/>
      <c r="BC42" s="74">
        <v>39</v>
      </c>
      <c r="BD42" s="81" t="e">
        <f t="shared" si="20"/>
        <v>#N/A</v>
      </c>
      <c r="BE42" s="74" t="str">
        <f t="shared" si="28"/>
        <v/>
      </c>
      <c r="BF42" s="82" t="str">
        <f t="shared" si="21"/>
        <v/>
      </c>
      <c r="BG42" s="82" t="str">
        <f t="shared" si="22"/>
        <v/>
      </c>
      <c r="BH42" s="82" t="str">
        <f t="shared" si="23"/>
        <v/>
      </c>
      <c r="BI42" s="82" t="str">
        <f t="shared" si="24"/>
        <v/>
      </c>
      <c r="BJ42" s="82" t="e">
        <f t="shared" si="25"/>
        <v>#N/A</v>
      </c>
      <c r="BK42" s="16"/>
      <c r="BL42" s="16"/>
      <c r="BM42" s="16"/>
    </row>
    <row r="43" spans="1:65" ht="13.15" x14ac:dyDescent="0.4">
      <c r="A43" s="6">
        <v>42</v>
      </c>
      <c r="B43" s="8" t="str">
        <f>IF(Values!C42="","",Values!C42)</f>
        <v/>
      </c>
      <c r="I43" s="1">
        <v>42</v>
      </c>
      <c r="J43" s="1" t="str">
        <f t="shared" si="4"/>
        <v/>
      </c>
      <c r="K43" s="25" t="str">
        <f t="shared" si="5"/>
        <v/>
      </c>
      <c r="L43" s="25" t="str">
        <f t="shared" si="0"/>
        <v/>
      </c>
      <c r="M43" s="25" t="str">
        <f t="shared" si="1"/>
        <v/>
      </c>
      <c r="N43" s="25" t="str">
        <f t="shared" si="2"/>
        <v/>
      </c>
      <c r="O43" s="25" t="str">
        <f t="shared" si="3"/>
        <v/>
      </c>
      <c r="P43" s="5"/>
      <c r="R43" s="29"/>
      <c r="S43" s="30">
        <v>0.2</v>
      </c>
      <c r="T43" s="39" t="e">
        <f t="shared" si="41"/>
        <v>#VALUE!</v>
      </c>
      <c r="U43" s="40" t="e">
        <f t="shared" si="40"/>
        <v>#VALUE!</v>
      </c>
      <c r="V43" s="29"/>
      <c r="W43" s="29"/>
      <c r="X43" s="29"/>
      <c r="Y43" s="29"/>
      <c r="Z43" s="29"/>
      <c r="AA43" s="26"/>
      <c r="AD43" s="17">
        <v>40</v>
      </c>
      <c r="AE43" s="17">
        <f t="shared" si="7"/>
        <v>40</v>
      </c>
      <c r="AF43" s="75" t="str">
        <f t="shared" si="26"/>
        <v/>
      </c>
      <c r="AG43" s="99" t="str">
        <f t="shared" si="8"/>
        <v/>
      </c>
      <c r="AH43" s="99" t="str">
        <f t="shared" si="9"/>
        <v/>
      </c>
      <c r="AI43" s="80" t="e">
        <f t="shared" si="6"/>
        <v>#VALUE!</v>
      </c>
      <c r="AJ43" s="80" t="e">
        <f t="shared" si="10"/>
        <v>#VALUE!</v>
      </c>
      <c r="AK43" s="80" t="e">
        <f t="shared" si="11"/>
        <v>#VALUE!</v>
      </c>
      <c r="AL43" s="80" t="e">
        <f t="shared" si="12"/>
        <v>#VALUE!</v>
      </c>
      <c r="AM43" s="100" t="e">
        <f t="shared" si="13"/>
        <v>#VALUE!</v>
      </c>
      <c r="AN43" s="80" t="e">
        <f t="shared" si="14"/>
        <v>#VALUE!</v>
      </c>
      <c r="AO43" s="80" t="str">
        <f t="shared" si="15"/>
        <v/>
      </c>
      <c r="AP43" s="75"/>
      <c r="AQ43" s="75">
        <f t="shared" si="16"/>
        <v>0</v>
      </c>
      <c r="AR43" s="75">
        <f t="shared" si="17"/>
        <v>0</v>
      </c>
      <c r="AS43" s="16"/>
      <c r="AT43" s="16"/>
      <c r="AU43" s="16"/>
      <c r="AV43" s="16"/>
      <c r="AW43" s="16"/>
      <c r="AX43" s="16"/>
      <c r="AY43" s="16"/>
      <c r="AZ43" s="16"/>
      <c r="BA43" s="16"/>
      <c r="BB43" s="16"/>
      <c r="BC43" s="74">
        <v>40</v>
      </c>
      <c r="BD43" s="81" t="e">
        <f t="shared" si="20"/>
        <v>#N/A</v>
      </c>
      <c r="BE43" s="74" t="str">
        <f t="shared" si="28"/>
        <v/>
      </c>
      <c r="BF43" s="82" t="str">
        <f t="shared" si="21"/>
        <v/>
      </c>
      <c r="BG43" s="82" t="str">
        <f t="shared" si="22"/>
        <v/>
      </c>
      <c r="BH43" s="82" t="str">
        <f t="shared" si="23"/>
        <v/>
      </c>
      <c r="BI43" s="82" t="str">
        <f t="shared" si="24"/>
        <v/>
      </c>
      <c r="BJ43" s="82" t="e">
        <f t="shared" si="25"/>
        <v>#N/A</v>
      </c>
      <c r="BK43" s="16"/>
      <c r="BL43" s="16"/>
      <c r="BM43" s="16"/>
    </row>
    <row r="44" spans="1:65" ht="13.15" x14ac:dyDescent="0.4">
      <c r="A44" s="6">
        <v>43</v>
      </c>
      <c r="B44" s="8" t="str">
        <f>IF(Values!C43="","",Values!C43)</f>
        <v/>
      </c>
      <c r="I44" s="1">
        <v>43</v>
      </c>
      <c r="J44" s="1" t="str">
        <f t="shared" si="4"/>
        <v/>
      </c>
      <c r="K44" s="25" t="str">
        <f t="shared" si="5"/>
        <v/>
      </c>
      <c r="L44" s="25" t="str">
        <f t="shared" si="0"/>
        <v/>
      </c>
      <c r="M44" s="25" t="str">
        <f t="shared" si="1"/>
        <v/>
      </c>
      <c r="N44" s="25" t="str">
        <f t="shared" si="2"/>
        <v/>
      </c>
      <c r="O44" s="25" t="str">
        <f t="shared" si="3"/>
        <v/>
      </c>
      <c r="P44" s="5"/>
      <c r="R44" s="29"/>
      <c r="S44" s="30">
        <v>0.3</v>
      </c>
      <c r="T44" s="39" t="e">
        <f t="shared" si="41"/>
        <v>#VALUE!</v>
      </c>
      <c r="U44" s="40" t="e">
        <f t="shared" si="40"/>
        <v>#VALUE!</v>
      </c>
      <c r="V44" s="29"/>
      <c r="W44" s="29"/>
      <c r="X44" s="29"/>
      <c r="Y44" s="29"/>
      <c r="Z44" s="29"/>
      <c r="AA44" s="26"/>
      <c r="AD44" s="17">
        <v>41</v>
      </c>
      <c r="AE44" s="17">
        <f t="shared" si="7"/>
        <v>41</v>
      </c>
      <c r="AF44" s="75" t="str">
        <f t="shared" si="26"/>
        <v/>
      </c>
      <c r="AG44" s="99" t="str">
        <f t="shared" si="8"/>
        <v/>
      </c>
      <c r="AH44" s="99" t="str">
        <f t="shared" si="9"/>
        <v/>
      </c>
      <c r="AI44" s="80" t="e">
        <f t="shared" si="6"/>
        <v>#VALUE!</v>
      </c>
      <c r="AJ44" s="80" t="e">
        <f t="shared" si="10"/>
        <v>#VALUE!</v>
      </c>
      <c r="AK44" s="80" t="e">
        <f t="shared" si="11"/>
        <v>#VALUE!</v>
      </c>
      <c r="AL44" s="80" t="e">
        <f t="shared" si="12"/>
        <v>#VALUE!</v>
      </c>
      <c r="AM44" s="100" t="e">
        <f t="shared" si="13"/>
        <v>#VALUE!</v>
      </c>
      <c r="AN44" s="80" t="e">
        <f t="shared" si="14"/>
        <v>#VALUE!</v>
      </c>
      <c r="AO44" s="80" t="str">
        <f t="shared" si="15"/>
        <v/>
      </c>
      <c r="AP44" s="75"/>
      <c r="AQ44" s="75">
        <f t="shared" si="16"/>
        <v>0</v>
      </c>
      <c r="AR44" s="75">
        <f t="shared" si="17"/>
        <v>0</v>
      </c>
      <c r="AS44" s="16"/>
      <c r="AT44" s="16"/>
      <c r="AU44" s="16"/>
      <c r="AV44" s="16"/>
      <c r="AW44" s="16"/>
      <c r="AX44" s="16"/>
      <c r="AY44" s="16"/>
      <c r="AZ44" s="16"/>
      <c r="BA44" s="16"/>
      <c r="BB44" s="16"/>
      <c r="BC44" s="74">
        <v>41</v>
      </c>
      <c r="BD44" s="81" t="e">
        <f t="shared" si="20"/>
        <v>#N/A</v>
      </c>
      <c r="BE44" s="74" t="str">
        <f t="shared" si="28"/>
        <v/>
      </c>
      <c r="BF44" s="82" t="str">
        <f t="shared" si="21"/>
        <v/>
      </c>
      <c r="BG44" s="82" t="str">
        <f t="shared" si="22"/>
        <v/>
      </c>
      <c r="BH44" s="82" t="str">
        <f t="shared" si="23"/>
        <v/>
      </c>
      <c r="BI44" s="82" t="str">
        <f t="shared" si="24"/>
        <v/>
      </c>
      <c r="BJ44" s="82" t="e">
        <f t="shared" si="25"/>
        <v>#N/A</v>
      </c>
      <c r="BK44" s="16"/>
      <c r="BL44" s="16"/>
      <c r="BM44" s="16"/>
    </row>
    <row r="45" spans="1:65" ht="13.15" x14ac:dyDescent="0.4">
      <c r="A45" s="6">
        <v>44</v>
      </c>
      <c r="B45" s="8" t="str">
        <f>IF(Values!C44="","",Values!C44)</f>
        <v/>
      </c>
      <c r="I45" s="1">
        <v>44</v>
      </c>
      <c r="J45" s="1" t="str">
        <f t="shared" si="4"/>
        <v/>
      </c>
      <c r="K45" s="25" t="str">
        <f t="shared" si="5"/>
        <v/>
      </c>
      <c r="L45" s="25" t="str">
        <f t="shared" si="0"/>
        <v/>
      </c>
      <c r="M45" s="25" t="str">
        <f t="shared" si="1"/>
        <v/>
      </c>
      <c r="N45" s="25" t="str">
        <f t="shared" si="2"/>
        <v/>
      </c>
      <c r="O45" s="25" t="str">
        <f t="shared" si="3"/>
        <v/>
      </c>
      <c r="P45" s="5"/>
      <c r="R45" s="29"/>
      <c r="S45" s="30">
        <v>0.4</v>
      </c>
      <c r="T45" s="39" t="e">
        <f t="shared" si="41"/>
        <v>#VALUE!</v>
      </c>
      <c r="U45" s="40" t="e">
        <f t="shared" si="40"/>
        <v>#VALUE!</v>
      </c>
      <c r="V45" s="29"/>
      <c r="W45" s="29"/>
      <c r="X45" s="29"/>
      <c r="Y45" s="29"/>
      <c r="Z45" s="29"/>
      <c r="AA45" s="26"/>
      <c r="AD45" s="17">
        <v>42</v>
      </c>
      <c r="AE45" s="17">
        <f t="shared" si="7"/>
        <v>42</v>
      </c>
      <c r="AF45" s="75" t="str">
        <f t="shared" si="26"/>
        <v/>
      </c>
      <c r="AG45" s="99" t="str">
        <f t="shared" si="8"/>
        <v/>
      </c>
      <c r="AH45" s="99" t="str">
        <f t="shared" si="9"/>
        <v/>
      </c>
      <c r="AI45" s="80" t="e">
        <f t="shared" si="6"/>
        <v>#VALUE!</v>
      </c>
      <c r="AJ45" s="80" t="e">
        <f t="shared" si="10"/>
        <v>#VALUE!</v>
      </c>
      <c r="AK45" s="80" t="e">
        <f t="shared" si="11"/>
        <v>#VALUE!</v>
      </c>
      <c r="AL45" s="80" t="e">
        <f t="shared" si="12"/>
        <v>#VALUE!</v>
      </c>
      <c r="AM45" s="100" t="e">
        <f t="shared" si="13"/>
        <v>#VALUE!</v>
      </c>
      <c r="AN45" s="80" t="e">
        <f t="shared" si="14"/>
        <v>#VALUE!</v>
      </c>
      <c r="AO45" s="80" t="str">
        <f t="shared" si="15"/>
        <v/>
      </c>
      <c r="AP45" s="75"/>
      <c r="AQ45" s="75">
        <f t="shared" si="16"/>
        <v>0</v>
      </c>
      <c r="AR45" s="75">
        <f t="shared" si="17"/>
        <v>0</v>
      </c>
      <c r="AS45" s="16"/>
      <c r="AT45" s="16"/>
      <c r="AU45" s="16"/>
      <c r="AV45" s="16"/>
      <c r="AW45" s="16"/>
      <c r="AX45" s="16"/>
      <c r="AY45" s="16"/>
      <c r="AZ45" s="16"/>
      <c r="BA45" s="16"/>
      <c r="BB45" s="16"/>
      <c r="BC45" s="74">
        <v>42</v>
      </c>
      <c r="BD45" s="81" t="e">
        <f t="shared" si="20"/>
        <v>#N/A</v>
      </c>
      <c r="BE45" s="74" t="str">
        <f t="shared" si="28"/>
        <v/>
      </c>
      <c r="BF45" s="82" t="str">
        <f t="shared" si="21"/>
        <v/>
      </c>
      <c r="BG45" s="82" t="str">
        <f t="shared" si="22"/>
        <v/>
      </c>
      <c r="BH45" s="82" t="str">
        <f t="shared" si="23"/>
        <v/>
      </c>
      <c r="BI45" s="82" t="str">
        <f t="shared" si="24"/>
        <v/>
      </c>
      <c r="BJ45" s="82" t="e">
        <f t="shared" si="25"/>
        <v>#N/A</v>
      </c>
      <c r="BK45" s="16"/>
      <c r="BL45" s="16"/>
      <c r="BM45" s="16"/>
    </row>
    <row r="46" spans="1:65" ht="13.15" x14ac:dyDescent="0.4">
      <c r="A46" s="6">
        <v>45</v>
      </c>
      <c r="B46" s="8" t="str">
        <f>IF(Values!C45="","",Values!C45)</f>
        <v/>
      </c>
      <c r="I46" s="1">
        <v>45</v>
      </c>
      <c r="J46" s="1" t="str">
        <f t="shared" si="4"/>
        <v/>
      </c>
      <c r="K46" s="25" t="str">
        <f t="shared" si="5"/>
        <v/>
      </c>
      <c r="L46" s="25" t="str">
        <f t="shared" si="0"/>
        <v/>
      </c>
      <c r="M46" s="25" t="str">
        <f t="shared" si="1"/>
        <v/>
      </c>
      <c r="N46" s="25" t="str">
        <f t="shared" si="2"/>
        <v/>
      </c>
      <c r="O46" s="25" t="str">
        <f t="shared" si="3"/>
        <v/>
      </c>
      <c r="P46" s="5"/>
      <c r="R46" s="29"/>
      <c r="S46" s="30">
        <v>0.5</v>
      </c>
      <c r="T46" s="39" t="e">
        <f t="shared" si="41"/>
        <v>#VALUE!</v>
      </c>
      <c r="U46" s="40" t="e">
        <f t="shared" si="40"/>
        <v>#VALUE!</v>
      </c>
      <c r="V46" s="29"/>
      <c r="W46" s="29"/>
      <c r="X46" s="29"/>
      <c r="Y46" s="29"/>
      <c r="Z46" s="29"/>
      <c r="AA46" s="26"/>
      <c r="AD46" s="17">
        <v>43</v>
      </c>
      <c r="AE46" s="17">
        <f t="shared" si="7"/>
        <v>43</v>
      </c>
      <c r="AF46" s="75" t="str">
        <f t="shared" si="26"/>
        <v/>
      </c>
      <c r="AG46" s="99" t="str">
        <f t="shared" si="8"/>
        <v/>
      </c>
      <c r="AH46" s="99" t="str">
        <f t="shared" si="9"/>
        <v/>
      </c>
      <c r="AI46" s="80" t="e">
        <f t="shared" si="6"/>
        <v>#VALUE!</v>
      </c>
      <c r="AJ46" s="80" t="e">
        <f t="shared" si="10"/>
        <v>#VALUE!</v>
      </c>
      <c r="AK46" s="80" t="e">
        <f t="shared" si="11"/>
        <v>#VALUE!</v>
      </c>
      <c r="AL46" s="80" t="e">
        <f t="shared" si="12"/>
        <v>#VALUE!</v>
      </c>
      <c r="AM46" s="100" t="e">
        <f t="shared" si="13"/>
        <v>#VALUE!</v>
      </c>
      <c r="AN46" s="80" t="e">
        <f t="shared" si="14"/>
        <v>#VALUE!</v>
      </c>
      <c r="AO46" s="80" t="str">
        <f t="shared" si="15"/>
        <v/>
      </c>
      <c r="AP46" s="75"/>
      <c r="AQ46" s="75">
        <f t="shared" si="16"/>
        <v>0</v>
      </c>
      <c r="AR46" s="75">
        <f t="shared" si="17"/>
        <v>0</v>
      </c>
      <c r="AS46" s="16"/>
      <c r="AT46" s="16"/>
      <c r="AU46" s="16"/>
      <c r="AV46" s="16"/>
      <c r="AW46" s="16"/>
      <c r="AX46" s="16"/>
      <c r="AY46" s="16"/>
      <c r="AZ46" s="16"/>
      <c r="BA46" s="16"/>
      <c r="BB46" s="16"/>
      <c r="BC46" s="74">
        <v>43</v>
      </c>
      <c r="BD46" s="81" t="e">
        <f t="shared" si="20"/>
        <v>#N/A</v>
      </c>
      <c r="BE46" s="74" t="str">
        <f t="shared" si="28"/>
        <v/>
      </c>
      <c r="BF46" s="82" t="str">
        <f t="shared" si="21"/>
        <v/>
      </c>
      <c r="BG46" s="82" t="str">
        <f t="shared" si="22"/>
        <v/>
      </c>
      <c r="BH46" s="82" t="str">
        <f t="shared" si="23"/>
        <v/>
      </c>
      <c r="BI46" s="82" t="str">
        <f t="shared" si="24"/>
        <v/>
      </c>
      <c r="BJ46" s="82" t="e">
        <f t="shared" si="25"/>
        <v>#N/A</v>
      </c>
      <c r="BK46" s="16"/>
      <c r="BL46" s="16"/>
      <c r="BM46" s="16"/>
    </row>
    <row r="47" spans="1:65" ht="13.15" x14ac:dyDescent="0.4">
      <c r="A47" s="6">
        <v>46</v>
      </c>
      <c r="B47" s="8" t="str">
        <f>IF(Values!C46="","",Values!C46)</f>
        <v/>
      </c>
      <c r="I47" s="1">
        <v>46</v>
      </c>
      <c r="J47" s="1" t="str">
        <f t="shared" si="4"/>
        <v/>
      </c>
      <c r="K47" s="25" t="str">
        <f t="shared" si="5"/>
        <v/>
      </c>
      <c r="L47" s="25" t="str">
        <f t="shared" si="0"/>
        <v/>
      </c>
      <c r="M47" s="25" t="str">
        <f t="shared" si="1"/>
        <v/>
      </c>
      <c r="N47" s="25" t="str">
        <f t="shared" si="2"/>
        <v/>
      </c>
      <c r="O47" s="25" t="str">
        <f t="shared" si="3"/>
        <v/>
      </c>
      <c r="P47" s="5"/>
      <c r="R47" s="29"/>
      <c r="S47" s="30">
        <v>0.6</v>
      </c>
      <c r="T47" s="39" t="e">
        <f t="shared" si="41"/>
        <v>#VALUE!</v>
      </c>
      <c r="U47" s="40" t="e">
        <f t="shared" si="40"/>
        <v>#VALUE!</v>
      </c>
      <c r="V47" s="29"/>
      <c r="W47" s="29"/>
      <c r="X47" s="29"/>
      <c r="Y47" s="29"/>
      <c r="Z47" s="29"/>
      <c r="AA47" s="26"/>
      <c r="AD47" s="17">
        <v>44</v>
      </c>
      <c r="AE47" s="17">
        <f t="shared" si="7"/>
        <v>44</v>
      </c>
      <c r="AF47" s="75" t="str">
        <f t="shared" si="26"/>
        <v/>
      </c>
      <c r="AG47" s="99" t="str">
        <f t="shared" si="8"/>
        <v/>
      </c>
      <c r="AH47" s="99" t="str">
        <f t="shared" si="9"/>
        <v/>
      </c>
      <c r="AI47" s="80" t="e">
        <f t="shared" si="6"/>
        <v>#VALUE!</v>
      </c>
      <c r="AJ47" s="80" t="e">
        <f t="shared" si="10"/>
        <v>#VALUE!</v>
      </c>
      <c r="AK47" s="80" t="e">
        <f t="shared" si="11"/>
        <v>#VALUE!</v>
      </c>
      <c r="AL47" s="80" t="e">
        <f t="shared" si="12"/>
        <v>#VALUE!</v>
      </c>
      <c r="AM47" s="100" t="e">
        <f t="shared" si="13"/>
        <v>#VALUE!</v>
      </c>
      <c r="AN47" s="80" t="e">
        <f t="shared" si="14"/>
        <v>#VALUE!</v>
      </c>
      <c r="AO47" s="80" t="str">
        <f t="shared" si="15"/>
        <v/>
      </c>
      <c r="AP47" s="75"/>
      <c r="AQ47" s="75">
        <f t="shared" si="16"/>
        <v>0</v>
      </c>
      <c r="AR47" s="75">
        <f t="shared" si="17"/>
        <v>0</v>
      </c>
      <c r="AS47" s="16"/>
      <c r="AT47" s="16"/>
      <c r="AU47" s="16"/>
      <c r="AV47" s="16"/>
      <c r="AW47" s="16"/>
      <c r="AX47" s="16"/>
      <c r="AY47" s="16"/>
      <c r="AZ47" s="16"/>
      <c r="BA47" s="16"/>
      <c r="BB47" s="16"/>
      <c r="BC47" s="74">
        <v>44</v>
      </c>
      <c r="BD47" s="81" t="e">
        <f t="shared" si="20"/>
        <v>#N/A</v>
      </c>
      <c r="BE47" s="74" t="str">
        <f t="shared" si="28"/>
        <v/>
      </c>
      <c r="BF47" s="82" t="str">
        <f t="shared" si="21"/>
        <v/>
      </c>
      <c r="BG47" s="82" t="str">
        <f t="shared" si="22"/>
        <v/>
      </c>
      <c r="BH47" s="82" t="str">
        <f t="shared" si="23"/>
        <v/>
      </c>
      <c r="BI47" s="82" t="str">
        <f t="shared" si="24"/>
        <v/>
      </c>
      <c r="BJ47" s="82" t="e">
        <f t="shared" si="25"/>
        <v>#N/A</v>
      </c>
      <c r="BK47" s="16"/>
      <c r="BL47" s="16"/>
      <c r="BM47" s="16"/>
    </row>
    <row r="48" spans="1:65" ht="13.15" x14ac:dyDescent="0.4">
      <c r="A48" s="6">
        <v>47</v>
      </c>
      <c r="B48" s="8" t="str">
        <f>IF(Values!C47="","",Values!C47)</f>
        <v/>
      </c>
      <c r="I48" s="1">
        <v>47</v>
      </c>
      <c r="J48" s="1" t="str">
        <f t="shared" si="4"/>
        <v/>
      </c>
      <c r="K48" s="25" t="str">
        <f t="shared" si="5"/>
        <v/>
      </c>
      <c r="L48" s="25" t="str">
        <f t="shared" si="0"/>
        <v/>
      </c>
      <c r="M48" s="25" t="str">
        <f t="shared" si="1"/>
        <v/>
      </c>
      <c r="N48" s="25" t="str">
        <f t="shared" si="2"/>
        <v/>
      </c>
      <c r="O48" s="25" t="str">
        <f t="shared" si="3"/>
        <v/>
      </c>
      <c r="P48" s="5"/>
      <c r="R48" s="29"/>
      <c r="S48" s="30">
        <v>0.7</v>
      </c>
      <c r="T48" s="39" t="e">
        <f t="shared" si="41"/>
        <v>#VALUE!</v>
      </c>
      <c r="U48" s="40" t="e">
        <f t="shared" si="40"/>
        <v>#VALUE!</v>
      </c>
      <c r="V48" s="29"/>
      <c r="W48" s="29"/>
      <c r="X48" s="29"/>
      <c r="Y48" s="29"/>
      <c r="Z48" s="29"/>
      <c r="AA48" s="26"/>
      <c r="AD48" s="17">
        <v>45</v>
      </c>
      <c r="AE48" s="17">
        <f t="shared" si="7"/>
        <v>45</v>
      </c>
      <c r="AF48" s="75" t="str">
        <f t="shared" si="26"/>
        <v/>
      </c>
      <c r="AG48" s="99" t="str">
        <f t="shared" si="8"/>
        <v/>
      </c>
      <c r="AH48" s="99" t="str">
        <f t="shared" si="9"/>
        <v/>
      </c>
      <c r="AI48" s="80" t="e">
        <f t="shared" si="6"/>
        <v>#VALUE!</v>
      </c>
      <c r="AJ48" s="80" t="e">
        <f t="shared" si="10"/>
        <v>#VALUE!</v>
      </c>
      <c r="AK48" s="80" t="e">
        <f t="shared" si="11"/>
        <v>#VALUE!</v>
      </c>
      <c r="AL48" s="80" t="e">
        <f t="shared" si="12"/>
        <v>#VALUE!</v>
      </c>
      <c r="AM48" s="100" t="e">
        <f t="shared" si="13"/>
        <v>#VALUE!</v>
      </c>
      <c r="AN48" s="80" t="e">
        <f t="shared" si="14"/>
        <v>#VALUE!</v>
      </c>
      <c r="AO48" s="80" t="str">
        <f t="shared" si="15"/>
        <v/>
      </c>
      <c r="AP48" s="75"/>
      <c r="AQ48" s="75">
        <f t="shared" si="16"/>
        <v>0</v>
      </c>
      <c r="AR48" s="75">
        <f t="shared" si="17"/>
        <v>0</v>
      </c>
      <c r="AS48" s="16"/>
      <c r="AT48" s="16"/>
      <c r="AU48" s="16"/>
      <c r="AV48" s="16"/>
      <c r="AW48" s="16"/>
      <c r="AX48" s="16"/>
      <c r="AY48" s="16"/>
      <c r="AZ48" s="16"/>
      <c r="BA48" s="16"/>
      <c r="BB48" s="16"/>
      <c r="BC48" s="74">
        <v>45</v>
      </c>
      <c r="BD48" s="81" t="e">
        <f t="shared" si="20"/>
        <v>#N/A</v>
      </c>
      <c r="BE48" s="74" t="str">
        <f t="shared" si="28"/>
        <v/>
      </c>
      <c r="BF48" s="82" t="str">
        <f t="shared" si="21"/>
        <v/>
      </c>
      <c r="BG48" s="82" t="str">
        <f t="shared" si="22"/>
        <v/>
      </c>
      <c r="BH48" s="82" t="str">
        <f t="shared" si="23"/>
        <v/>
      </c>
      <c r="BI48" s="82" t="str">
        <f t="shared" si="24"/>
        <v/>
      </c>
      <c r="BJ48" s="82" t="e">
        <f t="shared" si="25"/>
        <v>#N/A</v>
      </c>
      <c r="BK48" s="16"/>
      <c r="BL48" s="16"/>
      <c r="BM48" s="16"/>
    </row>
    <row r="49" spans="1:65" ht="13.15" x14ac:dyDescent="0.4">
      <c r="A49" s="6">
        <v>48</v>
      </c>
      <c r="B49" s="8" t="str">
        <f>IF(Values!C48="","",Values!C48)</f>
        <v/>
      </c>
      <c r="I49" s="1">
        <v>48</v>
      </c>
      <c r="J49" s="1" t="str">
        <f t="shared" si="4"/>
        <v/>
      </c>
      <c r="K49" s="25" t="str">
        <f t="shared" si="5"/>
        <v/>
      </c>
      <c r="L49" s="25" t="str">
        <f t="shared" si="0"/>
        <v/>
      </c>
      <c r="M49" s="25" t="str">
        <f t="shared" si="1"/>
        <v/>
      </c>
      <c r="N49" s="25" t="str">
        <f t="shared" si="2"/>
        <v/>
      </c>
      <c r="O49" s="25" t="str">
        <f t="shared" si="3"/>
        <v/>
      </c>
      <c r="P49" s="5"/>
      <c r="R49" s="29"/>
      <c r="S49" s="30">
        <v>0.8</v>
      </c>
      <c r="T49" s="39" t="e">
        <f t="shared" si="41"/>
        <v>#VALUE!</v>
      </c>
      <c r="U49" s="40" t="e">
        <f t="shared" si="40"/>
        <v>#VALUE!</v>
      </c>
      <c r="V49" s="29"/>
      <c r="W49" s="29"/>
      <c r="X49" s="29"/>
      <c r="Y49" s="29"/>
      <c r="Z49" s="29"/>
      <c r="AA49" s="26"/>
      <c r="AD49" s="17">
        <v>46</v>
      </c>
      <c r="AE49" s="17">
        <f t="shared" si="7"/>
        <v>46</v>
      </c>
      <c r="AF49" s="75" t="str">
        <f t="shared" si="26"/>
        <v/>
      </c>
      <c r="AG49" s="99" t="str">
        <f t="shared" si="8"/>
        <v/>
      </c>
      <c r="AH49" s="99" t="str">
        <f t="shared" si="9"/>
        <v/>
      </c>
      <c r="AI49" s="80" t="e">
        <f t="shared" si="6"/>
        <v>#VALUE!</v>
      </c>
      <c r="AJ49" s="80" t="e">
        <f t="shared" si="10"/>
        <v>#VALUE!</v>
      </c>
      <c r="AK49" s="80" t="e">
        <f t="shared" si="11"/>
        <v>#VALUE!</v>
      </c>
      <c r="AL49" s="80" t="e">
        <f t="shared" si="12"/>
        <v>#VALUE!</v>
      </c>
      <c r="AM49" s="100" t="e">
        <f t="shared" si="13"/>
        <v>#VALUE!</v>
      </c>
      <c r="AN49" s="80" t="e">
        <f t="shared" si="14"/>
        <v>#VALUE!</v>
      </c>
      <c r="AO49" s="80" t="str">
        <f t="shared" si="15"/>
        <v/>
      </c>
      <c r="AP49" s="75"/>
      <c r="AQ49" s="75">
        <f t="shared" si="16"/>
        <v>0</v>
      </c>
      <c r="AR49" s="75">
        <f t="shared" si="17"/>
        <v>0</v>
      </c>
      <c r="AS49" s="16"/>
      <c r="AT49" s="16"/>
      <c r="AU49" s="16"/>
      <c r="AV49" s="16"/>
      <c r="AW49" s="16"/>
      <c r="AX49" s="16"/>
      <c r="AY49" s="16"/>
      <c r="AZ49" s="16"/>
      <c r="BA49" s="16"/>
      <c r="BB49" s="16"/>
      <c r="BC49" s="74">
        <v>46</v>
      </c>
      <c r="BD49" s="81" t="e">
        <f t="shared" si="20"/>
        <v>#N/A</v>
      </c>
      <c r="BE49" s="74" t="str">
        <f t="shared" si="28"/>
        <v/>
      </c>
      <c r="BF49" s="82" t="str">
        <f t="shared" si="21"/>
        <v/>
      </c>
      <c r="BG49" s="82" t="str">
        <f t="shared" si="22"/>
        <v/>
      </c>
      <c r="BH49" s="82" t="str">
        <f t="shared" si="23"/>
        <v/>
      </c>
      <c r="BI49" s="82" t="str">
        <f t="shared" si="24"/>
        <v/>
      </c>
      <c r="BJ49" s="82" t="e">
        <f t="shared" si="25"/>
        <v>#N/A</v>
      </c>
      <c r="BK49" s="16"/>
      <c r="BL49" s="16"/>
      <c r="BM49" s="16"/>
    </row>
    <row r="50" spans="1:65" ht="13.15" x14ac:dyDescent="0.4">
      <c r="A50" s="6">
        <v>49</v>
      </c>
      <c r="B50" s="8" t="str">
        <f>IF(Values!C49="","",Values!C49)</f>
        <v/>
      </c>
      <c r="I50" s="1">
        <v>49</v>
      </c>
      <c r="J50" s="1" t="str">
        <f t="shared" si="4"/>
        <v/>
      </c>
      <c r="K50" s="25" t="str">
        <f t="shared" si="5"/>
        <v/>
      </c>
      <c r="L50" s="25" t="str">
        <f t="shared" si="0"/>
        <v/>
      </c>
      <c r="M50" s="25" t="str">
        <f t="shared" si="1"/>
        <v/>
      </c>
      <c r="N50" s="25" t="str">
        <f t="shared" si="2"/>
        <v/>
      </c>
      <c r="O50" s="25" t="str">
        <f t="shared" si="3"/>
        <v/>
      </c>
      <c r="P50" s="5"/>
      <c r="R50" s="29"/>
      <c r="S50" s="30">
        <v>0.9</v>
      </c>
      <c r="T50" s="39" t="e">
        <f t="shared" si="41"/>
        <v>#VALUE!</v>
      </c>
      <c r="U50" s="40" t="e">
        <f t="shared" si="40"/>
        <v>#VALUE!</v>
      </c>
      <c r="V50" s="29"/>
      <c r="W50" s="29"/>
      <c r="X50" s="29"/>
      <c r="Y50" s="29"/>
      <c r="Z50" s="29"/>
      <c r="AA50" s="26"/>
      <c r="AD50" s="17">
        <v>47</v>
      </c>
      <c r="AE50" s="17">
        <f t="shared" si="7"/>
        <v>47</v>
      </c>
      <c r="AF50" s="75" t="str">
        <f t="shared" si="26"/>
        <v/>
      </c>
      <c r="AG50" s="99" t="str">
        <f t="shared" si="8"/>
        <v/>
      </c>
      <c r="AH50" s="99" t="str">
        <f t="shared" si="9"/>
        <v/>
      </c>
      <c r="AI50" s="80" t="e">
        <f t="shared" si="6"/>
        <v>#VALUE!</v>
      </c>
      <c r="AJ50" s="80" t="e">
        <f t="shared" si="10"/>
        <v>#VALUE!</v>
      </c>
      <c r="AK50" s="80" t="e">
        <f t="shared" si="11"/>
        <v>#VALUE!</v>
      </c>
      <c r="AL50" s="80" t="e">
        <f t="shared" si="12"/>
        <v>#VALUE!</v>
      </c>
      <c r="AM50" s="100" t="e">
        <f t="shared" si="13"/>
        <v>#VALUE!</v>
      </c>
      <c r="AN50" s="80" t="e">
        <f t="shared" si="14"/>
        <v>#VALUE!</v>
      </c>
      <c r="AO50" s="80" t="str">
        <f t="shared" si="15"/>
        <v/>
      </c>
      <c r="AP50" s="75"/>
      <c r="AQ50" s="75">
        <f t="shared" si="16"/>
        <v>0</v>
      </c>
      <c r="AR50" s="75">
        <f t="shared" si="17"/>
        <v>0</v>
      </c>
      <c r="AS50" s="16"/>
      <c r="AT50" s="16"/>
      <c r="AU50" s="16"/>
      <c r="AV50" s="16"/>
      <c r="AW50" s="16"/>
      <c r="AX50" s="16"/>
      <c r="AY50" s="16"/>
      <c r="AZ50" s="16"/>
      <c r="BA50" s="16"/>
      <c r="BB50" s="16"/>
      <c r="BC50" s="74">
        <v>47</v>
      </c>
      <c r="BD50" s="81" t="e">
        <f t="shared" si="20"/>
        <v>#N/A</v>
      </c>
      <c r="BE50" s="74" t="str">
        <f t="shared" si="28"/>
        <v/>
      </c>
      <c r="BF50" s="82" t="str">
        <f t="shared" si="21"/>
        <v/>
      </c>
      <c r="BG50" s="82" t="str">
        <f t="shared" si="22"/>
        <v/>
      </c>
      <c r="BH50" s="82" t="str">
        <f t="shared" si="23"/>
        <v/>
      </c>
      <c r="BI50" s="82" t="str">
        <f t="shared" si="24"/>
        <v/>
      </c>
      <c r="BJ50" s="82" t="e">
        <f t="shared" si="25"/>
        <v>#N/A</v>
      </c>
      <c r="BK50" s="16"/>
      <c r="BL50" s="16"/>
      <c r="BM50" s="16"/>
    </row>
    <row r="51" spans="1:65" ht="13.15" x14ac:dyDescent="0.4">
      <c r="A51" s="9">
        <v>50</v>
      </c>
      <c r="B51" s="8" t="str">
        <f>IF(Values!C50="","",Values!C50)</f>
        <v/>
      </c>
      <c r="I51" s="1">
        <v>50</v>
      </c>
      <c r="J51" s="1" t="str">
        <f t="shared" si="4"/>
        <v/>
      </c>
      <c r="K51" s="25" t="str">
        <f t="shared" si="5"/>
        <v/>
      </c>
      <c r="L51" s="25" t="str">
        <f t="shared" si="0"/>
        <v/>
      </c>
      <c r="M51" s="25" t="str">
        <f t="shared" si="1"/>
        <v/>
      </c>
      <c r="N51" s="25" t="str">
        <f t="shared" si="2"/>
        <v/>
      </c>
      <c r="O51" s="25" t="str">
        <f t="shared" si="3"/>
        <v/>
      </c>
      <c r="P51" s="5"/>
      <c r="R51" s="29"/>
      <c r="S51" s="30">
        <v>1</v>
      </c>
      <c r="T51" s="39" t="e">
        <f t="shared" si="41"/>
        <v>#VALUE!</v>
      </c>
      <c r="U51" s="40" t="e">
        <f t="shared" si="40"/>
        <v>#VALUE!</v>
      </c>
      <c r="V51" s="29"/>
      <c r="W51" s="29"/>
      <c r="X51" s="29"/>
      <c r="Y51" s="29"/>
      <c r="Z51" s="29"/>
      <c r="AA51" s="29"/>
      <c r="AD51" s="17">
        <v>48</v>
      </c>
      <c r="AE51" s="17">
        <f t="shared" si="7"/>
        <v>48</v>
      </c>
      <c r="AF51" s="75" t="str">
        <f t="shared" si="26"/>
        <v/>
      </c>
      <c r="AG51" s="99" t="str">
        <f t="shared" si="8"/>
        <v/>
      </c>
      <c r="AH51" s="99" t="str">
        <f t="shared" si="9"/>
        <v/>
      </c>
      <c r="AI51" s="80" t="e">
        <f t="shared" si="6"/>
        <v>#VALUE!</v>
      </c>
      <c r="AJ51" s="80" t="e">
        <f t="shared" si="10"/>
        <v>#VALUE!</v>
      </c>
      <c r="AK51" s="80" t="e">
        <f t="shared" si="11"/>
        <v>#VALUE!</v>
      </c>
      <c r="AL51" s="80" t="e">
        <f t="shared" si="12"/>
        <v>#VALUE!</v>
      </c>
      <c r="AM51" s="100" t="e">
        <f t="shared" si="13"/>
        <v>#VALUE!</v>
      </c>
      <c r="AN51" s="80" t="e">
        <f t="shared" si="14"/>
        <v>#VALUE!</v>
      </c>
      <c r="AO51" s="80" t="str">
        <f t="shared" si="15"/>
        <v/>
      </c>
      <c r="AP51" s="75"/>
      <c r="AQ51" s="75">
        <f t="shared" si="16"/>
        <v>0</v>
      </c>
      <c r="AR51" s="75">
        <f t="shared" si="17"/>
        <v>0</v>
      </c>
      <c r="AS51" s="16"/>
      <c r="AT51" s="16"/>
      <c r="AU51" s="16"/>
      <c r="AV51" s="16"/>
      <c r="AW51" s="16"/>
      <c r="AX51" s="16"/>
      <c r="AY51" s="16"/>
      <c r="AZ51" s="16"/>
      <c r="BA51" s="16"/>
      <c r="BB51" s="16"/>
      <c r="BC51" s="74">
        <v>48</v>
      </c>
      <c r="BD51" s="81" t="e">
        <f t="shared" si="20"/>
        <v>#N/A</v>
      </c>
      <c r="BE51" s="74" t="str">
        <f t="shared" si="28"/>
        <v/>
      </c>
      <c r="BF51" s="82" t="str">
        <f t="shared" si="21"/>
        <v/>
      </c>
      <c r="BG51" s="82" t="str">
        <f t="shared" si="22"/>
        <v/>
      </c>
      <c r="BH51" s="82" t="str">
        <f t="shared" si="23"/>
        <v/>
      </c>
      <c r="BI51" s="82" t="str">
        <f t="shared" si="24"/>
        <v/>
      </c>
      <c r="BJ51" s="82" t="e">
        <f t="shared" si="25"/>
        <v>#N/A</v>
      </c>
      <c r="BK51" s="16"/>
      <c r="BL51" s="16"/>
      <c r="BM51" s="16"/>
    </row>
    <row r="52" spans="1:65" ht="13.15" x14ac:dyDescent="0.4">
      <c r="K52" s="5"/>
      <c r="L52" s="5"/>
      <c r="M52" s="5"/>
      <c r="N52" s="5"/>
      <c r="O52" s="5"/>
      <c r="P52" s="5"/>
      <c r="R52" s="29"/>
      <c r="S52" s="30">
        <v>1.1000000000000001</v>
      </c>
      <c r="T52" s="39" t="e">
        <f>T51+(S52*$F$13)</f>
        <v>#VALUE!</v>
      </c>
      <c r="U52" s="40" t="e">
        <f t="shared" si="40"/>
        <v>#VALUE!</v>
      </c>
      <c r="V52" s="29"/>
      <c r="W52" s="29"/>
      <c r="X52" s="29"/>
      <c r="Y52" s="29"/>
      <c r="Z52" s="29"/>
      <c r="AA52" s="29"/>
      <c r="AD52" s="17">
        <v>49</v>
      </c>
      <c r="AE52" s="17">
        <f t="shared" si="7"/>
        <v>49</v>
      </c>
      <c r="AF52" s="75" t="str">
        <f t="shared" si="26"/>
        <v/>
      </c>
      <c r="AG52" s="99" t="str">
        <f t="shared" si="8"/>
        <v/>
      </c>
      <c r="AH52" s="99" t="str">
        <f t="shared" si="9"/>
        <v/>
      </c>
      <c r="AI52" s="80" t="e">
        <f t="shared" si="6"/>
        <v>#VALUE!</v>
      </c>
      <c r="AJ52" s="80" t="e">
        <f t="shared" si="10"/>
        <v>#VALUE!</v>
      </c>
      <c r="AK52" s="80" t="e">
        <f t="shared" si="11"/>
        <v>#VALUE!</v>
      </c>
      <c r="AL52" s="80" t="e">
        <f t="shared" si="12"/>
        <v>#VALUE!</v>
      </c>
      <c r="AM52" s="100" t="e">
        <f t="shared" si="13"/>
        <v>#VALUE!</v>
      </c>
      <c r="AN52" s="80" t="e">
        <f t="shared" si="14"/>
        <v>#VALUE!</v>
      </c>
      <c r="AO52" s="80" t="str">
        <f t="shared" si="15"/>
        <v/>
      </c>
      <c r="AP52" s="75"/>
      <c r="AQ52" s="75">
        <f t="shared" si="16"/>
        <v>0</v>
      </c>
      <c r="AR52" s="75">
        <f t="shared" si="17"/>
        <v>0</v>
      </c>
      <c r="AS52" s="16"/>
      <c r="AT52" s="16"/>
      <c r="AU52" s="16"/>
      <c r="AV52" s="16"/>
      <c r="AW52" s="16"/>
      <c r="AX52" s="16"/>
      <c r="AY52" s="16"/>
      <c r="AZ52" s="16"/>
      <c r="BA52" s="16"/>
      <c r="BB52" s="16"/>
      <c r="BC52" s="74">
        <v>49</v>
      </c>
      <c r="BD52" s="81" t="e">
        <f t="shared" si="20"/>
        <v>#N/A</v>
      </c>
      <c r="BE52" s="74" t="str">
        <f t="shared" si="28"/>
        <v/>
      </c>
      <c r="BF52" s="82" t="str">
        <f t="shared" si="21"/>
        <v/>
      </c>
      <c r="BG52" s="82" t="str">
        <f t="shared" si="22"/>
        <v/>
      </c>
      <c r="BH52" s="82" t="str">
        <f t="shared" si="23"/>
        <v/>
      </c>
      <c r="BI52" s="82" t="str">
        <f t="shared" si="24"/>
        <v/>
      </c>
      <c r="BJ52" s="82" t="e">
        <f t="shared" si="25"/>
        <v>#N/A</v>
      </c>
      <c r="BK52" s="16"/>
      <c r="BL52" s="16"/>
      <c r="BM52" s="16"/>
    </row>
    <row r="53" spans="1:65" ht="13.15" x14ac:dyDescent="0.4">
      <c r="K53" s="5"/>
      <c r="L53" s="5"/>
      <c r="M53" s="5"/>
      <c r="N53" s="5"/>
      <c r="O53" s="5"/>
      <c r="P53" s="5"/>
      <c r="R53" s="38"/>
      <c r="S53" s="38"/>
      <c r="T53" s="38"/>
      <c r="U53" s="38"/>
      <c r="V53" s="38"/>
      <c r="W53" s="38"/>
      <c r="X53" s="38"/>
      <c r="Y53" s="38"/>
      <c r="Z53" s="38"/>
      <c r="AA53" s="38"/>
      <c r="AD53" s="17">
        <v>50</v>
      </c>
      <c r="AE53" s="17">
        <f t="shared" si="7"/>
        <v>50</v>
      </c>
      <c r="AF53" s="75" t="str">
        <f t="shared" si="26"/>
        <v/>
      </c>
      <c r="AG53" s="99" t="str">
        <f t="shared" si="8"/>
        <v/>
      </c>
      <c r="AH53" s="99" t="str">
        <f t="shared" si="9"/>
        <v/>
      </c>
      <c r="AI53" s="80" t="e">
        <f t="shared" si="6"/>
        <v>#VALUE!</v>
      </c>
      <c r="AJ53" s="80" t="e">
        <f t="shared" si="10"/>
        <v>#VALUE!</v>
      </c>
      <c r="AK53" s="80" t="e">
        <f t="shared" si="11"/>
        <v>#VALUE!</v>
      </c>
      <c r="AL53" s="80" t="e">
        <f t="shared" si="12"/>
        <v>#VALUE!</v>
      </c>
      <c r="AM53" s="100" t="e">
        <f t="shared" si="13"/>
        <v>#VALUE!</v>
      </c>
      <c r="AN53" s="80" t="e">
        <f t="shared" si="14"/>
        <v>#VALUE!</v>
      </c>
      <c r="AO53" s="80" t="str">
        <f t="shared" si="15"/>
        <v/>
      </c>
      <c r="AP53" s="17"/>
      <c r="AQ53" s="75">
        <f t="shared" si="16"/>
        <v>0</v>
      </c>
      <c r="AR53" s="75">
        <f t="shared" si="17"/>
        <v>0</v>
      </c>
      <c r="AS53" s="13"/>
      <c r="AT53" s="13"/>
      <c r="AU53" s="13"/>
      <c r="AV53" s="13"/>
      <c r="AW53" s="13"/>
      <c r="AX53" s="13"/>
      <c r="AY53" s="13"/>
      <c r="AZ53" s="13"/>
      <c r="BA53" s="13"/>
      <c r="BB53" s="13"/>
      <c r="BC53" s="74">
        <v>50</v>
      </c>
      <c r="BD53" s="81" t="e">
        <f t="shared" si="20"/>
        <v>#N/A</v>
      </c>
      <c r="BE53" s="74" t="str">
        <f t="shared" si="28"/>
        <v/>
      </c>
      <c r="BF53" s="82" t="str">
        <f t="shared" si="21"/>
        <v/>
      </c>
      <c r="BG53" s="82" t="str">
        <f t="shared" si="22"/>
        <v/>
      </c>
      <c r="BH53" s="82" t="str">
        <f t="shared" si="23"/>
        <v/>
      </c>
      <c r="BI53" s="82" t="str">
        <f t="shared" si="24"/>
        <v/>
      </c>
      <c r="BJ53" s="82" t="e">
        <f t="shared" si="25"/>
        <v>#N/A</v>
      </c>
      <c r="BK53" s="16"/>
      <c r="BL53" s="16"/>
      <c r="BM53" s="16"/>
    </row>
    <row r="54" spans="1:65" ht="13.15" x14ac:dyDescent="0.4">
      <c r="K54" s="5"/>
      <c r="L54" s="5"/>
      <c r="M54" s="5"/>
      <c r="N54" s="5"/>
      <c r="O54" s="5"/>
      <c r="P54" s="5"/>
      <c r="R54" s="38"/>
      <c r="S54" s="38"/>
      <c r="T54" s="38"/>
      <c r="U54" s="38"/>
      <c r="V54" s="38"/>
      <c r="W54" s="38"/>
      <c r="X54" s="38"/>
      <c r="Y54" s="38"/>
      <c r="Z54" s="38"/>
      <c r="AA54" s="38"/>
      <c r="AD54" s="86"/>
      <c r="AE54" s="87"/>
      <c r="AF54" s="86"/>
      <c r="AG54" s="88"/>
      <c r="AH54" s="88"/>
      <c r="AI54" s="89"/>
      <c r="AJ54" s="89"/>
      <c r="AK54" s="89"/>
      <c r="AL54" s="89"/>
      <c r="AM54" s="89"/>
      <c r="AN54" s="89"/>
      <c r="AO54" s="89"/>
      <c r="AP54" s="86" t="s">
        <v>100</v>
      </c>
      <c r="AQ54" s="87">
        <f>SUM(AQ4:AQ53)</f>
        <v>1</v>
      </c>
      <c r="AR54" s="87">
        <f>SUM(AR4:AR53)</f>
        <v>0</v>
      </c>
      <c r="AS54" s="29"/>
      <c r="AT54" s="29"/>
      <c r="AU54" s="29"/>
      <c r="AV54" s="29"/>
      <c r="AW54" s="29"/>
      <c r="AX54" s="29"/>
      <c r="AY54" s="29"/>
      <c r="AZ54" s="29"/>
      <c r="BA54" s="29"/>
      <c r="BB54" s="29"/>
      <c r="BC54" s="92"/>
      <c r="BD54" s="93"/>
      <c r="BE54" s="92"/>
      <c r="BF54" s="94"/>
      <c r="BG54" s="94"/>
      <c r="BH54" s="94"/>
      <c r="BI54" s="94"/>
      <c r="BJ54" s="94"/>
      <c r="BK54" s="16"/>
      <c r="BL54" s="16"/>
      <c r="BM54" s="16"/>
    </row>
    <row r="55" spans="1:65" x14ac:dyDescent="0.35">
      <c r="K55" s="5"/>
      <c r="L55" s="5"/>
      <c r="M55" s="5"/>
      <c r="N55" s="5"/>
      <c r="O55" s="5"/>
      <c r="P55" s="5"/>
    </row>
    <row r="56" spans="1:65" x14ac:dyDescent="0.35">
      <c r="K56" s="5"/>
      <c r="L56" s="5"/>
      <c r="M56" s="5"/>
      <c r="N56" s="5"/>
      <c r="O56" s="5"/>
      <c r="P56" s="5"/>
    </row>
    <row r="57" spans="1:65" x14ac:dyDescent="0.35">
      <c r="K57" s="5"/>
      <c r="L57" s="5"/>
      <c r="M57" s="5"/>
      <c r="N57" s="5"/>
      <c r="O57" s="5"/>
      <c r="P57" s="5"/>
    </row>
    <row r="58" spans="1:65" x14ac:dyDescent="0.35">
      <c r="K58" s="5"/>
      <c r="L58" s="5"/>
      <c r="M58" s="5"/>
      <c r="N58" s="5"/>
      <c r="O58" s="5"/>
      <c r="P58" s="5"/>
    </row>
    <row r="59" spans="1:65" x14ac:dyDescent="0.35">
      <c r="K59" s="5"/>
      <c r="L59" s="5"/>
      <c r="M59" s="5"/>
      <c r="N59" s="5"/>
      <c r="O59" s="5"/>
      <c r="P59" s="5"/>
    </row>
    <row r="60" spans="1:65" x14ac:dyDescent="0.35">
      <c r="K60" s="5"/>
      <c r="L60" s="5"/>
      <c r="M60" s="5"/>
      <c r="N60" s="5"/>
      <c r="O60" s="5"/>
      <c r="P60" s="5"/>
    </row>
    <row r="61" spans="1:65" x14ac:dyDescent="0.35">
      <c r="K61" s="5"/>
      <c r="L61" s="5"/>
      <c r="M61" s="5"/>
      <c r="N61" s="5"/>
      <c r="O61" s="5"/>
      <c r="P61" s="5"/>
    </row>
    <row r="62" spans="1:65" x14ac:dyDescent="0.35">
      <c r="K62" s="5"/>
      <c r="L62" s="5"/>
      <c r="M62" s="5"/>
      <c r="N62" s="5"/>
      <c r="O62" s="5"/>
      <c r="P62" s="5"/>
    </row>
    <row r="63" spans="1:65" x14ac:dyDescent="0.35">
      <c r="K63" s="5"/>
      <c r="L63" s="5"/>
      <c r="M63" s="5"/>
      <c r="N63" s="5"/>
      <c r="O63" s="5"/>
      <c r="P63" s="5"/>
    </row>
    <row r="64" spans="1:65" x14ac:dyDescent="0.35">
      <c r="K64" s="5"/>
      <c r="L64" s="5"/>
      <c r="M64" s="5"/>
      <c r="N64" s="5"/>
      <c r="O64" s="5"/>
      <c r="P64" s="5"/>
    </row>
  </sheetData>
  <mergeCells count="5">
    <mergeCell ref="R1:AA1"/>
    <mergeCell ref="AD1:AR1"/>
    <mergeCell ref="AU1:BA1"/>
    <mergeCell ref="BC1:BM1"/>
    <mergeCell ref="R29:AA29"/>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13"/>
  <sheetViews>
    <sheetView topLeftCell="AS1" zoomScale="85" zoomScaleNormal="85" workbookViewId="0">
      <selection activeCell="A2" sqref="A2:L6"/>
    </sheetView>
  </sheetViews>
  <sheetFormatPr baseColWidth="10" defaultRowHeight="12.75" x14ac:dyDescent="0.35"/>
  <cols>
    <col min="5" max="5" width="22.1328125" style="1" bestFit="1" customWidth="1"/>
  </cols>
  <sheetData>
    <row r="1" spans="1:65" ht="33.4" x14ac:dyDescent="1">
      <c r="A1" s="6" t="s">
        <v>19</v>
      </c>
      <c r="B1" s="7" t="s">
        <v>20</v>
      </c>
      <c r="I1" s="1" t="s">
        <v>19</v>
      </c>
      <c r="J1" s="1" t="s">
        <v>21</v>
      </c>
      <c r="K1" s="1" t="str">
        <f>Wörterbuch!A174</f>
        <v>Gemisch</v>
      </c>
      <c r="L1" s="1" t="str">
        <f>Wörterbuch!B175</f>
        <v>OGW</v>
      </c>
      <c r="M1" s="1" t="str">
        <f>Wörterbuch!B176</f>
        <v>UGW</v>
      </c>
      <c r="N1" s="1" t="str">
        <f>Wörterbuch!B192</f>
        <v>Mittelwert</v>
      </c>
      <c r="O1" s="1" t="str">
        <f>Wörterbuch!B178</f>
        <v>Soll</v>
      </c>
      <c r="R1" s="454" t="str">
        <f>Wörterbuch!B191</f>
        <v>Histogramm Gemisch</v>
      </c>
      <c r="S1" s="454"/>
      <c r="T1" s="454"/>
      <c r="U1" s="454"/>
      <c r="V1" s="454"/>
      <c r="W1" s="454"/>
      <c r="X1" s="454"/>
      <c r="Y1" s="454"/>
      <c r="Z1" s="454"/>
      <c r="AA1" s="454"/>
      <c r="AD1" s="455" t="s">
        <v>22</v>
      </c>
      <c r="AE1" s="455"/>
      <c r="AF1" s="455"/>
      <c r="AG1" s="455"/>
      <c r="AH1" s="455"/>
      <c r="AI1" s="455"/>
      <c r="AJ1" s="455"/>
      <c r="AK1" s="455"/>
      <c r="AL1" s="455"/>
      <c r="AM1" s="455"/>
      <c r="AN1" s="455"/>
      <c r="AO1" s="455"/>
      <c r="AP1" s="455"/>
      <c r="AQ1" s="455"/>
      <c r="AR1" s="455"/>
      <c r="AS1" s="71"/>
      <c r="AT1" s="71"/>
      <c r="AU1" s="456" t="str">
        <f>Wörterbuch!B188</f>
        <v>Wahrscheinlichkeitsnetz Gemisch</v>
      </c>
      <c r="AV1" s="456"/>
      <c r="AW1" s="456"/>
      <c r="AX1" s="456"/>
      <c r="AY1" s="456"/>
      <c r="AZ1" s="456"/>
      <c r="BA1" s="456"/>
      <c r="BB1" s="71"/>
      <c r="BC1" s="457" t="s">
        <v>23</v>
      </c>
      <c r="BD1" s="457"/>
      <c r="BE1" s="457"/>
      <c r="BF1" s="457"/>
      <c r="BG1" s="457"/>
      <c r="BH1" s="457"/>
      <c r="BI1" s="457"/>
      <c r="BJ1" s="457"/>
      <c r="BK1" s="457"/>
      <c r="BL1" s="457"/>
      <c r="BM1" s="457"/>
    </row>
    <row r="2" spans="1:65" ht="14.25" x14ac:dyDescent="0.45">
      <c r="A2" s="6">
        <v>1</v>
      </c>
      <c r="B2" s="8" t="str">
        <f>IF(Values!D1="","",Values!D1)</f>
        <v/>
      </c>
      <c r="I2" s="1">
        <v>1</v>
      </c>
      <c r="J2" s="1" t="str">
        <f>IF(B2&lt;&gt;"",1,"")</f>
        <v/>
      </c>
      <c r="K2" s="1" t="str">
        <f>IF(B2&lt;&gt;"",B2,"")</f>
        <v/>
      </c>
      <c r="L2" s="20" t="str">
        <f>$F$9</f>
        <v/>
      </c>
      <c r="M2" s="20" t="str">
        <f>$F$8</f>
        <v/>
      </c>
      <c r="N2" s="21" t="str">
        <f>$F$12</f>
        <v/>
      </c>
      <c r="O2" s="20" t="str">
        <f>$F$7</f>
        <v/>
      </c>
      <c r="R2" s="28" t="s">
        <v>24</v>
      </c>
      <c r="S2" s="29"/>
      <c r="T2" s="29"/>
      <c r="U2" s="29" t="e">
        <f>ROUND(1+3.3*LOG(F11),0)</f>
        <v>#VALUE!</v>
      </c>
      <c r="V2" s="30"/>
      <c r="W2" s="30"/>
      <c r="X2" s="30"/>
      <c r="Y2" s="30"/>
      <c r="Z2" s="30"/>
      <c r="AA2" s="30"/>
      <c r="AD2" s="72"/>
      <c r="AE2" s="72"/>
      <c r="AF2" s="73"/>
      <c r="AG2" s="73"/>
      <c r="AH2" s="73"/>
      <c r="AI2" s="73"/>
      <c r="AJ2" s="73"/>
      <c r="AK2" s="73"/>
      <c r="AL2" s="73"/>
      <c r="AM2" s="73"/>
      <c r="AN2" s="73"/>
      <c r="AO2" s="73"/>
      <c r="AP2" s="73"/>
      <c r="AQ2" s="73" t="s">
        <v>25</v>
      </c>
      <c r="AR2" s="73"/>
      <c r="AS2" s="71"/>
      <c r="AT2" s="71"/>
      <c r="AU2" s="71"/>
      <c r="AV2" s="71"/>
      <c r="AW2" s="71"/>
      <c r="AX2" s="71"/>
      <c r="AY2" s="71"/>
      <c r="AZ2" s="71"/>
      <c r="BA2" s="71"/>
      <c r="BB2" s="71"/>
      <c r="BC2" s="71"/>
      <c r="BD2" s="71"/>
      <c r="BE2" s="71"/>
      <c r="BF2" s="71"/>
      <c r="BG2" s="71"/>
      <c r="BH2" s="71"/>
      <c r="BI2" s="71"/>
      <c r="BJ2" s="71"/>
      <c r="BK2" s="71"/>
      <c r="BL2" s="71"/>
      <c r="BM2" s="71"/>
    </row>
    <row r="3" spans="1:65" ht="13.15" x14ac:dyDescent="0.4">
      <c r="A3" s="6">
        <v>2</v>
      </c>
      <c r="B3" s="8" t="str">
        <f>IF(Values!D2="","",Values!D2)</f>
        <v/>
      </c>
      <c r="I3" s="1">
        <v>2</v>
      </c>
      <c r="J3" s="1" t="str">
        <f>IF(B3&lt;&gt;"",J2+1,J2)</f>
        <v/>
      </c>
      <c r="K3" s="1" t="str">
        <f>IF(B3&lt;&gt;"",B3,K2)</f>
        <v/>
      </c>
      <c r="L3" s="20" t="str">
        <f t="shared" ref="L3:L51" si="0">$F$9</f>
        <v/>
      </c>
      <c r="M3" s="20" t="str">
        <f t="shared" ref="M3:M51" si="1">$F$8</f>
        <v/>
      </c>
      <c r="N3" s="21" t="str">
        <f t="shared" ref="N3:N51" si="2">$F$12</f>
        <v/>
      </c>
      <c r="O3" s="20" t="str">
        <f t="shared" ref="O3:O51" si="3">$F$7</f>
        <v/>
      </c>
      <c r="R3" s="31" t="s">
        <v>26</v>
      </c>
      <c r="S3" s="31" t="s">
        <v>27</v>
      </c>
      <c r="T3" s="31" t="s">
        <v>28</v>
      </c>
      <c r="U3" s="31"/>
      <c r="V3" s="31"/>
      <c r="W3" s="31" t="s">
        <v>29</v>
      </c>
      <c r="X3" s="31" t="s">
        <v>30</v>
      </c>
      <c r="Y3" s="31"/>
      <c r="Z3" s="31"/>
      <c r="AA3" s="31" t="s">
        <v>31</v>
      </c>
      <c r="AD3" s="9" t="s">
        <v>32</v>
      </c>
      <c r="AE3" s="9" t="s">
        <v>33</v>
      </c>
      <c r="AF3" s="74" t="s">
        <v>34</v>
      </c>
      <c r="AG3" s="74" t="s">
        <v>35</v>
      </c>
      <c r="AH3" s="74" t="s">
        <v>36</v>
      </c>
      <c r="AI3" s="74" t="str">
        <f>" - 1 Sigma"</f>
        <v xml:space="preserve"> - 1 Sigma</v>
      </c>
      <c r="AJ3" s="74" t="str">
        <f>" + 1 Sigma"</f>
        <v xml:space="preserve"> + 1 Sigma</v>
      </c>
      <c r="AK3" s="9" t="str">
        <f>"-  2 Sigma"</f>
        <v>-  2 Sigma</v>
      </c>
      <c r="AL3" s="9" t="str">
        <f>" + 2 Sigma"</f>
        <v xml:space="preserve"> + 2 Sigma</v>
      </c>
      <c r="AM3" s="9" t="str">
        <f>" - 3 Sigma"</f>
        <v xml:space="preserve"> - 3 Sigma</v>
      </c>
      <c r="AN3" s="9" t="str">
        <f>" + 3 Sigma"</f>
        <v xml:space="preserve"> + 3 Sigma</v>
      </c>
      <c r="AO3" s="9" t="str">
        <f>Wörterbuch!B192</f>
        <v>Mittelwert</v>
      </c>
      <c r="AP3" s="75"/>
      <c r="AQ3" s="75" t="s">
        <v>37</v>
      </c>
      <c r="AR3" s="75" t="s">
        <v>38</v>
      </c>
      <c r="AS3" s="16"/>
      <c r="AT3" s="16"/>
      <c r="AU3" s="16"/>
      <c r="AV3" s="22" t="s">
        <v>39</v>
      </c>
      <c r="AW3" s="76" t="s">
        <v>40</v>
      </c>
      <c r="AX3" s="9" t="s">
        <v>41</v>
      </c>
      <c r="AY3" s="9" t="s">
        <v>42</v>
      </c>
      <c r="AZ3" s="9"/>
      <c r="BA3" s="16"/>
      <c r="BB3" s="16"/>
      <c r="BC3" s="77" t="s">
        <v>19</v>
      </c>
      <c r="BD3" s="77" t="s">
        <v>43</v>
      </c>
      <c r="BE3" s="77" t="s">
        <v>32</v>
      </c>
      <c r="BF3" s="77"/>
      <c r="BG3" s="77" t="s">
        <v>44</v>
      </c>
      <c r="BH3" s="77"/>
      <c r="BI3" s="77" t="s">
        <v>45</v>
      </c>
      <c r="BJ3" s="77" t="s">
        <v>46</v>
      </c>
      <c r="BK3" s="78"/>
      <c r="BL3" s="79" t="s">
        <v>47</v>
      </c>
      <c r="BM3" s="79" t="s">
        <v>46</v>
      </c>
    </row>
    <row r="4" spans="1:65" ht="13.15" x14ac:dyDescent="0.4">
      <c r="A4" s="6">
        <v>3</v>
      </c>
      <c r="B4" s="8" t="str">
        <f>IF(Values!D3="","",Values!D3)</f>
        <v/>
      </c>
      <c r="E4" s="10" t="s">
        <v>48</v>
      </c>
      <c r="F4" s="11">
        <f ca="1">TODAY()</f>
        <v>44903</v>
      </c>
      <c r="I4" s="1">
        <v>3</v>
      </c>
      <c r="J4" s="1" t="str">
        <f t="shared" ref="J4:J51" si="4">IF(B4&lt;&gt;"",J3+1,J3)</f>
        <v/>
      </c>
      <c r="K4" s="1" t="str">
        <f t="shared" ref="K4:K51" si="5">IF(B4&lt;&gt;"",B4,K3)</f>
        <v/>
      </c>
      <c r="L4" s="20" t="str">
        <f t="shared" si="0"/>
        <v/>
      </c>
      <c r="M4" s="20" t="str">
        <f t="shared" si="1"/>
        <v/>
      </c>
      <c r="N4" s="21" t="str">
        <f t="shared" si="2"/>
        <v/>
      </c>
      <c r="O4" s="20" t="str">
        <f t="shared" si="3"/>
        <v/>
      </c>
      <c r="R4" s="9" t="s">
        <v>49</v>
      </c>
      <c r="S4" s="9" t="s">
        <v>50</v>
      </c>
      <c r="T4" s="9" t="s">
        <v>50</v>
      </c>
      <c r="U4" s="9" t="s">
        <v>50</v>
      </c>
      <c r="V4" s="9" t="s">
        <v>50</v>
      </c>
      <c r="W4" s="9" t="s">
        <v>51</v>
      </c>
      <c r="X4" s="9" t="s">
        <v>51</v>
      </c>
      <c r="Y4" s="9" t="s">
        <v>29</v>
      </c>
      <c r="Z4" s="9" t="s">
        <v>30</v>
      </c>
      <c r="AA4" s="9" t="s">
        <v>52</v>
      </c>
      <c r="AD4" s="17">
        <v>1</v>
      </c>
      <c r="AE4" s="17">
        <f>IF(($F$11&gt;AD4),AD4,$F$11)</f>
        <v>1</v>
      </c>
      <c r="AF4" s="75">
        <f>IF(B2&lt;&gt;"",B2,1)</f>
        <v>1</v>
      </c>
      <c r="AG4" s="99" t="str">
        <f>$F$9</f>
        <v/>
      </c>
      <c r="AH4" s="99" t="str">
        <f>$F$8</f>
        <v/>
      </c>
      <c r="AI4" s="80" t="e">
        <f t="shared" ref="AI4:AI35" si="6">$F$12-$F$13</f>
        <v>#VALUE!</v>
      </c>
      <c r="AJ4" s="80" t="e">
        <f>$F$12+$F$13</f>
        <v>#VALUE!</v>
      </c>
      <c r="AK4" s="80" t="e">
        <f>$F$12-2*$F$13</f>
        <v>#VALUE!</v>
      </c>
      <c r="AL4" s="80" t="e">
        <f>$F$12+2*$F$13</f>
        <v>#VALUE!</v>
      </c>
      <c r="AM4" s="100" t="e">
        <f>$F$12-3*$F$13</f>
        <v>#VALUE!</v>
      </c>
      <c r="AN4" s="80" t="e">
        <f>$F$12+3*$F$13</f>
        <v>#VALUE!</v>
      </c>
      <c r="AO4" s="80" t="str">
        <f>$F$12</f>
        <v/>
      </c>
      <c r="AP4" s="80"/>
      <c r="AQ4" s="75">
        <f>IF(AND(AF4&lt;&gt;"",AF4&lt;AH4),1,0)</f>
        <v>1</v>
      </c>
      <c r="AR4" s="75">
        <f>IF(AND(AF4&lt;&gt;"",AF4&gt;AG4),1,0)</f>
        <v>0</v>
      </c>
      <c r="AS4" s="16"/>
      <c r="AT4" s="16"/>
      <c r="AU4" s="16"/>
      <c r="AV4" s="9">
        <v>-6</v>
      </c>
      <c r="AW4" s="76" t="e">
        <f>$F$12+AV4*$F$13</f>
        <v>#VALUE!</v>
      </c>
      <c r="AX4" s="9">
        <v>3</v>
      </c>
      <c r="AY4" s="9">
        <f>AX4*2</f>
        <v>6</v>
      </c>
      <c r="AZ4" s="76" t="e">
        <f>AW4</f>
        <v>#VALUE!</v>
      </c>
      <c r="BA4" s="16"/>
      <c r="BB4" s="16"/>
      <c r="BC4" s="74">
        <v>1</v>
      </c>
      <c r="BD4" s="81" t="e">
        <f>IF(B2="",NA(),SMALL($B$2:$B$51,BE4))</f>
        <v>#N/A</v>
      </c>
      <c r="BE4" s="74" t="str">
        <f>IF(B2="","",1)</f>
        <v/>
      </c>
      <c r="BF4" s="82" t="str">
        <f>IF(B2="","",NORMSDIST((BD4-$F$12)/$F$13))</f>
        <v/>
      </c>
      <c r="BG4" s="82" t="str">
        <f>IF(B2="","",1-BF4)</f>
        <v/>
      </c>
      <c r="BH4" s="82" t="str">
        <f>IF(B2="","",SMALL($BG$4:$BG$53,BE4))</f>
        <v/>
      </c>
      <c r="BI4" s="82" t="str">
        <f>IF(B2="","",(2*BE4-1)*(LN(BH4)+LN(BF4)))</f>
        <v/>
      </c>
      <c r="BJ4" s="82" t="e">
        <f>IF(B2="",NA(),NORMSINV((BE4-0.3)/($F$11+0.4)))</f>
        <v>#N/A</v>
      </c>
      <c r="BK4" s="16"/>
      <c r="BL4" s="82" t="e">
        <f>F13*BM4+F12</f>
        <v>#VALUE!</v>
      </c>
      <c r="BM4" s="74">
        <v>3</v>
      </c>
    </row>
    <row r="5" spans="1:65" ht="13.15" x14ac:dyDescent="0.4">
      <c r="A5" s="6">
        <v>4</v>
      </c>
      <c r="B5" s="8" t="str">
        <f>IF(Values!D4="","",Values!D4)</f>
        <v/>
      </c>
      <c r="E5" s="10" t="s">
        <v>53</v>
      </c>
      <c r="F5" s="9" t="e">
        <f>Merkmal</f>
        <v>#NAME?</v>
      </c>
      <c r="I5" s="1">
        <v>4</v>
      </c>
      <c r="J5" s="1" t="str">
        <f t="shared" si="4"/>
        <v/>
      </c>
      <c r="K5" s="1" t="str">
        <f t="shared" si="5"/>
        <v/>
      </c>
      <c r="L5" s="20" t="str">
        <f t="shared" si="0"/>
        <v/>
      </c>
      <c r="M5" s="20" t="str">
        <f t="shared" si="1"/>
        <v/>
      </c>
      <c r="N5" s="21" t="str">
        <f t="shared" si="2"/>
        <v/>
      </c>
      <c r="O5" s="20" t="str">
        <f t="shared" si="3"/>
        <v/>
      </c>
      <c r="R5" s="32" t="s">
        <v>54</v>
      </c>
      <c r="S5" s="32" t="s">
        <v>55</v>
      </c>
      <c r="T5" s="32" t="s">
        <v>55</v>
      </c>
      <c r="U5" s="32" t="s">
        <v>56</v>
      </c>
      <c r="V5" s="32" t="s">
        <v>57</v>
      </c>
      <c r="W5" s="32" t="s">
        <v>58</v>
      </c>
      <c r="X5" s="32" t="s">
        <v>58</v>
      </c>
      <c r="Y5" s="32" t="s">
        <v>59</v>
      </c>
      <c r="Z5" s="32" t="s">
        <v>59</v>
      </c>
      <c r="AA5" s="32" t="s">
        <v>60</v>
      </c>
      <c r="AD5" s="17">
        <v>2</v>
      </c>
      <c r="AE5" s="17">
        <f t="shared" ref="AE5:AE53" si="7">IF(($F$11&gt;AD5),AD5,$F$11)</f>
        <v>2</v>
      </c>
      <c r="AF5" s="75" t="str">
        <f>IF(B3&lt;&gt;"",B3,AG4)</f>
        <v/>
      </c>
      <c r="AG5" s="99" t="str">
        <f t="shared" ref="AG5:AG53" si="8">$F$9</f>
        <v/>
      </c>
      <c r="AH5" s="99" t="str">
        <f t="shared" ref="AH5:AH53" si="9">$F$8</f>
        <v/>
      </c>
      <c r="AI5" s="80" t="e">
        <f t="shared" si="6"/>
        <v>#VALUE!</v>
      </c>
      <c r="AJ5" s="80" t="e">
        <f t="shared" ref="AJ5:AJ53" si="10">$F$12+$F$13</f>
        <v>#VALUE!</v>
      </c>
      <c r="AK5" s="80" t="e">
        <f t="shared" ref="AK5:AK53" si="11">$F$12-2*$F$13</f>
        <v>#VALUE!</v>
      </c>
      <c r="AL5" s="80" t="e">
        <f t="shared" ref="AL5:AL53" si="12">$F$12+2*$F$13</f>
        <v>#VALUE!</v>
      </c>
      <c r="AM5" s="100" t="e">
        <f t="shared" ref="AM5:AM53" si="13">$F$12-3*$F$13</f>
        <v>#VALUE!</v>
      </c>
      <c r="AN5" s="80" t="e">
        <f t="shared" ref="AN5:AN53" si="14">$F$12+3*$F$13</f>
        <v>#VALUE!</v>
      </c>
      <c r="AO5" s="80" t="str">
        <f t="shared" ref="AO5:AO53" si="15">$F$12</f>
        <v/>
      </c>
      <c r="AP5" s="75"/>
      <c r="AQ5" s="75">
        <f t="shared" ref="AQ5:AQ53" si="16">IF(AND(AF5&lt;&gt;"",AF5&lt;AH5),1,0)</f>
        <v>0</v>
      </c>
      <c r="AR5" s="75" t="e">
        <f t="shared" ref="AR5:AR35" si="17">IF(AND(C5&lt;&gt;"",C5&gt;OGW),1,0)</f>
        <v>#NAME?</v>
      </c>
      <c r="AS5" s="16"/>
      <c r="AT5" s="16"/>
      <c r="AU5" s="16"/>
      <c r="AV5" s="9">
        <v>-5</v>
      </c>
      <c r="AW5" s="76" t="e">
        <f t="shared" ref="AW5:AW15" si="18">$F$12+AV5*$F$13</f>
        <v>#VALUE!</v>
      </c>
      <c r="AX5" s="9">
        <v>3</v>
      </c>
      <c r="AY5" s="9">
        <f t="shared" ref="AY5:AY15" si="19">AX5*2</f>
        <v>6</v>
      </c>
      <c r="AZ5" s="76" t="e">
        <f>AZ4</f>
        <v>#VALUE!</v>
      </c>
      <c r="BA5" s="16"/>
      <c r="BB5" s="16"/>
      <c r="BC5" s="74">
        <v>2</v>
      </c>
      <c r="BD5" s="81" t="e">
        <f t="shared" ref="BD5:BD53" si="20">IF(B3="",NA(),SMALL($B$2:$B$51,BE5))</f>
        <v>#N/A</v>
      </c>
      <c r="BE5" s="74" t="str">
        <f>IF(B3="","",1+BE4)</f>
        <v/>
      </c>
      <c r="BF5" s="82" t="str">
        <f t="shared" ref="BF5:BF53" si="21">IF(B3="","",NORMSDIST((BD5-$F$12)/$F$13))</f>
        <v/>
      </c>
      <c r="BG5" s="82" t="str">
        <f t="shared" ref="BG5:BG53" si="22">IF(B3="","",1-BF5)</f>
        <v/>
      </c>
      <c r="BH5" s="82" t="str">
        <f t="shared" ref="BH5:BH53" si="23">IF(B3="","",SMALL($BG$4:$BG$53,BE5))</f>
        <v/>
      </c>
      <c r="BI5" s="82" t="str">
        <f t="shared" ref="BI5:BI53" si="24">IF(B3="","",(2*BE5-1)*(LN(BH5)+LN(BF5)))</f>
        <v/>
      </c>
      <c r="BJ5" s="82" t="e">
        <f t="shared" ref="BJ5:BJ53" si="25">IF(B3="",NA(),NORMSINV((BE5-0.3)/($F$11+0.4)))</f>
        <v>#N/A</v>
      </c>
      <c r="BK5" s="16"/>
      <c r="BL5" s="82" t="e">
        <f>F13*BM5+F12</f>
        <v>#VALUE!</v>
      </c>
      <c r="BM5" s="74">
        <v>0</v>
      </c>
    </row>
    <row r="6" spans="1:65" ht="15.4" x14ac:dyDescent="0.55000000000000004">
      <c r="A6" s="6">
        <v>5</v>
      </c>
      <c r="B6" s="8" t="str">
        <f>IF(Values!D5="","",Values!D5)</f>
        <v/>
      </c>
      <c r="E6" s="10" t="s">
        <v>61</v>
      </c>
      <c r="F6" s="9" t="str">
        <f>Hilfstabelle!A5</f>
        <v>[g]</v>
      </c>
      <c r="I6" s="1">
        <v>5</v>
      </c>
      <c r="J6" s="1" t="str">
        <f t="shared" si="4"/>
        <v/>
      </c>
      <c r="K6" s="1" t="str">
        <f t="shared" si="5"/>
        <v/>
      </c>
      <c r="L6" s="20" t="str">
        <f t="shared" si="0"/>
        <v/>
      </c>
      <c r="M6" s="20" t="str">
        <f t="shared" si="1"/>
        <v/>
      </c>
      <c r="N6" s="21" t="str">
        <f t="shared" si="2"/>
        <v/>
      </c>
      <c r="O6" s="20" t="str">
        <f t="shared" si="3"/>
        <v/>
      </c>
      <c r="R6" s="31" t="s">
        <v>62</v>
      </c>
      <c r="S6" s="31" t="s">
        <v>63</v>
      </c>
      <c r="T6" s="31" t="s">
        <v>64</v>
      </c>
      <c r="U6" s="31" t="s">
        <v>65</v>
      </c>
      <c r="V6" s="31" t="s">
        <v>66</v>
      </c>
      <c r="W6" s="31" t="s">
        <v>67</v>
      </c>
      <c r="X6" s="31" t="s">
        <v>68</v>
      </c>
      <c r="Y6" s="31" t="s">
        <v>69</v>
      </c>
      <c r="Z6" s="31" t="s">
        <v>70</v>
      </c>
      <c r="AA6" s="31" t="s">
        <v>71</v>
      </c>
      <c r="AD6" s="17">
        <v>3</v>
      </c>
      <c r="AE6" s="17">
        <f t="shared" si="7"/>
        <v>3</v>
      </c>
      <c r="AF6" s="75" t="str">
        <f t="shared" ref="AF6:AF53" si="26">IF(B4&lt;&gt;"",B4,AG5)</f>
        <v/>
      </c>
      <c r="AG6" s="99" t="str">
        <f t="shared" si="8"/>
        <v/>
      </c>
      <c r="AH6" s="99" t="str">
        <f t="shared" si="9"/>
        <v/>
      </c>
      <c r="AI6" s="80" t="e">
        <f t="shared" si="6"/>
        <v>#VALUE!</v>
      </c>
      <c r="AJ6" s="80" t="e">
        <f t="shared" si="10"/>
        <v>#VALUE!</v>
      </c>
      <c r="AK6" s="80" t="e">
        <f t="shared" si="11"/>
        <v>#VALUE!</v>
      </c>
      <c r="AL6" s="80" t="e">
        <f t="shared" si="12"/>
        <v>#VALUE!</v>
      </c>
      <c r="AM6" s="100" t="e">
        <f t="shared" si="13"/>
        <v>#VALUE!</v>
      </c>
      <c r="AN6" s="80" t="e">
        <f t="shared" si="14"/>
        <v>#VALUE!</v>
      </c>
      <c r="AO6" s="80" t="str">
        <f t="shared" si="15"/>
        <v/>
      </c>
      <c r="AP6" s="75"/>
      <c r="AQ6" s="75">
        <f t="shared" si="16"/>
        <v>0</v>
      </c>
      <c r="AR6" s="75" t="e">
        <f t="shared" si="17"/>
        <v>#NAME?</v>
      </c>
      <c r="AS6" s="16"/>
      <c r="AT6" s="16"/>
      <c r="AU6" s="16"/>
      <c r="AV6" s="9">
        <v>-4</v>
      </c>
      <c r="AW6" s="76" t="e">
        <f t="shared" si="18"/>
        <v>#VALUE!</v>
      </c>
      <c r="AX6" s="9">
        <v>3</v>
      </c>
      <c r="AY6" s="9">
        <f t="shared" si="19"/>
        <v>6</v>
      </c>
      <c r="AZ6" s="76" t="e">
        <f t="shared" ref="AZ6:AZ15" si="27">AZ5</f>
        <v>#VALUE!</v>
      </c>
      <c r="BA6" s="16"/>
      <c r="BB6" s="16"/>
      <c r="BC6" s="74">
        <v>3</v>
      </c>
      <c r="BD6" s="81" t="e">
        <f t="shared" si="20"/>
        <v>#N/A</v>
      </c>
      <c r="BE6" s="74" t="str">
        <f t="shared" ref="BE6:BE53" si="28">IF(B4="","",1+BE5)</f>
        <v/>
      </c>
      <c r="BF6" s="82" t="str">
        <f t="shared" si="21"/>
        <v/>
      </c>
      <c r="BG6" s="82" t="str">
        <f t="shared" si="22"/>
        <v/>
      </c>
      <c r="BH6" s="82" t="str">
        <f t="shared" si="23"/>
        <v/>
      </c>
      <c r="BI6" s="82" t="str">
        <f t="shared" si="24"/>
        <v/>
      </c>
      <c r="BJ6" s="82" t="e">
        <f t="shared" si="25"/>
        <v>#N/A</v>
      </c>
      <c r="BK6" s="16"/>
      <c r="BL6" s="82" t="e">
        <f>F13*BM6+F12</f>
        <v>#VALUE!</v>
      </c>
      <c r="BM6" s="74">
        <v>-3</v>
      </c>
    </row>
    <row r="7" spans="1:65" ht="15.4" x14ac:dyDescent="0.4">
      <c r="A7" s="6">
        <v>6</v>
      </c>
      <c r="B7" s="8" t="str">
        <f>IF(Values!D6="","",Values!D6)</f>
        <v/>
      </c>
      <c r="E7" s="10" t="s">
        <v>72</v>
      </c>
      <c r="F7" s="12" t="str">
        <f>IF(B2&lt;&gt;"",CMK!E15,"")</f>
        <v/>
      </c>
      <c r="I7" s="1">
        <v>6</v>
      </c>
      <c r="J7" s="1" t="str">
        <f t="shared" si="4"/>
        <v/>
      </c>
      <c r="K7" s="1" t="str">
        <f t="shared" si="5"/>
        <v/>
      </c>
      <c r="L7" s="20" t="str">
        <f t="shared" si="0"/>
        <v/>
      </c>
      <c r="M7" s="20" t="str">
        <f t="shared" si="1"/>
        <v/>
      </c>
      <c r="N7" s="21" t="str">
        <f t="shared" si="2"/>
        <v/>
      </c>
      <c r="O7" s="20" t="str">
        <f t="shared" si="3"/>
        <v/>
      </c>
      <c r="R7" s="17">
        <v>1</v>
      </c>
      <c r="S7" s="40" t="str">
        <f>F23</f>
        <v/>
      </c>
      <c r="T7" s="33" t="e">
        <f>S7+V7</f>
        <v>#VALUE!</v>
      </c>
      <c r="U7" s="33" t="e">
        <f>(T7+S7)/2</f>
        <v>#VALUE!</v>
      </c>
      <c r="V7" s="34" t="e">
        <f>$F$22/$U$2</f>
        <v>#VALUE!</v>
      </c>
      <c r="W7" s="35">
        <f>FREQUENCY($B$2:$B$51,T7)</f>
        <v>0</v>
      </c>
      <c r="X7" s="36" t="e">
        <f>$W7/$F$11</f>
        <v>#VALUE!</v>
      </c>
      <c r="Y7" s="35">
        <f>W7</f>
        <v>0</v>
      </c>
      <c r="Z7" s="36" t="e">
        <f>Y7/$F$11</f>
        <v>#VALUE!</v>
      </c>
      <c r="AA7" s="37" t="e">
        <f>Z7/V7</f>
        <v>#VALUE!</v>
      </c>
      <c r="AD7" s="17">
        <v>4</v>
      </c>
      <c r="AE7" s="17">
        <f t="shared" si="7"/>
        <v>4</v>
      </c>
      <c r="AF7" s="75" t="str">
        <f t="shared" si="26"/>
        <v/>
      </c>
      <c r="AG7" s="99" t="str">
        <f t="shared" si="8"/>
        <v/>
      </c>
      <c r="AH7" s="99" t="str">
        <f t="shared" si="9"/>
        <v/>
      </c>
      <c r="AI7" s="80" t="e">
        <f t="shared" si="6"/>
        <v>#VALUE!</v>
      </c>
      <c r="AJ7" s="80" t="e">
        <f t="shared" si="10"/>
        <v>#VALUE!</v>
      </c>
      <c r="AK7" s="80" t="e">
        <f t="shared" si="11"/>
        <v>#VALUE!</v>
      </c>
      <c r="AL7" s="80" t="e">
        <f t="shared" si="12"/>
        <v>#VALUE!</v>
      </c>
      <c r="AM7" s="100" t="e">
        <f t="shared" si="13"/>
        <v>#VALUE!</v>
      </c>
      <c r="AN7" s="80" t="e">
        <f t="shared" si="14"/>
        <v>#VALUE!</v>
      </c>
      <c r="AO7" s="80" t="str">
        <f t="shared" si="15"/>
        <v/>
      </c>
      <c r="AP7" s="75"/>
      <c r="AQ7" s="75">
        <f t="shared" si="16"/>
        <v>0</v>
      </c>
      <c r="AR7" s="75" t="e">
        <f t="shared" si="17"/>
        <v>#NAME?</v>
      </c>
      <c r="AS7" s="16"/>
      <c r="AT7" s="16"/>
      <c r="AU7" s="16"/>
      <c r="AV7" s="9">
        <v>-2</v>
      </c>
      <c r="AW7" s="76" t="e">
        <f t="shared" si="18"/>
        <v>#VALUE!</v>
      </c>
      <c r="AX7" s="9">
        <v>3</v>
      </c>
      <c r="AY7" s="9">
        <f t="shared" si="19"/>
        <v>6</v>
      </c>
      <c r="AZ7" s="76" t="e">
        <f t="shared" si="27"/>
        <v>#VALUE!</v>
      </c>
      <c r="BA7" s="16"/>
      <c r="BB7" s="16"/>
      <c r="BC7" s="74">
        <v>4</v>
      </c>
      <c r="BD7" s="81" t="e">
        <f t="shared" si="20"/>
        <v>#N/A</v>
      </c>
      <c r="BE7" s="74" t="str">
        <f t="shared" si="28"/>
        <v/>
      </c>
      <c r="BF7" s="82" t="str">
        <f t="shared" si="21"/>
        <v/>
      </c>
      <c r="BG7" s="82" t="str">
        <f t="shared" si="22"/>
        <v/>
      </c>
      <c r="BH7" s="82" t="str">
        <f t="shared" si="23"/>
        <v/>
      </c>
      <c r="BI7" s="82" t="str">
        <f t="shared" si="24"/>
        <v/>
      </c>
      <c r="BJ7" s="82" t="e">
        <f t="shared" si="25"/>
        <v>#N/A</v>
      </c>
      <c r="BK7" s="16"/>
      <c r="BL7" s="16"/>
      <c r="BM7" s="16"/>
    </row>
    <row r="8" spans="1:65" ht="13.15" x14ac:dyDescent="0.4">
      <c r="A8" s="6">
        <v>7</v>
      </c>
      <c r="B8" s="8" t="str">
        <f>IF(Values!D7="","",Values!D7)</f>
        <v/>
      </c>
      <c r="E8" s="10" t="str">
        <f>Wörterbuch!B176</f>
        <v>UGW</v>
      </c>
      <c r="F8" s="12" t="str">
        <f>IF(B2&lt;&gt;"",CMK!E18,"")</f>
        <v/>
      </c>
      <c r="I8" s="1">
        <v>7</v>
      </c>
      <c r="J8" s="1" t="str">
        <f t="shared" si="4"/>
        <v/>
      </c>
      <c r="K8" s="1" t="str">
        <f t="shared" si="5"/>
        <v/>
      </c>
      <c r="L8" s="20" t="str">
        <f t="shared" si="0"/>
        <v/>
      </c>
      <c r="M8" s="20" t="str">
        <f t="shared" si="1"/>
        <v/>
      </c>
      <c r="N8" s="21" t="str">
        <f t="shared" si="2"/>
        <v/>
      </c>
      <c r="O8" s="20" t="str">
        <f t="shared" si="3"/>
        <v/>
      </c>
      <c r="R8" s="17">
        <v>2</v>
      </c>
      <c r="S8" s="40" t="e">
        <f>IF($U$2&lt;R8,S7,S7+V8+0.00000001)</f>
        <v>#VALUE!</v>
      </c>
      <c r="T8" s="33" t="e">
        <f>S8+V8</f>
        <v>#VALUE!</v>
      </c>
      <c r="U8" s="33" t="e">
        <f>(T8+S8)/2</f>
        <v>#VALUE!</v>
      </c>
      <c r="V8" s="34" t="e">
        <f t="shared" ref="V8:V26" si="29">$F$22/$U$2</f>
        <v>#VALUE!</v>
      </c>
      <c r="W8" s="35">
        <f>FREQUENCY($B$2:$B$51,T8)</f>
        <v>0</v>
      </c>
      <c r="X8" s="36" t="e">
        <f t="shared" ref="X8:X26" si="30">$W8/$F$11</f>
        <v>#VALUE!</v>
      </c>
      <c r="Y8" s="35">
        <f>W8-W7</f>
        <v>0</v>
      </c>
      <c r="Z8" s="36" t="e">
        <f t="shared" ref="Z8:Z26" si="31">Y8/$F$11</f>
        <v>#VALUE!</v>
      </c>
      <c r="AA8" s="37" t="e">
        <f>Z8/V8</f>
        <v>#VALUE!</v>
      </c>
      <c r="AD8" s="17">
        <v>5</v>
      </c>
      <c r="AE8" s="17">
        <f t="shared" si="7"/>
        <v>5</v>
      </c>
      <c r="AF8" s="75" t="str">
        <f t="shared" si="26"/>
        <v/>
      </c>
      <c r="AG8" s="99" t="str">
        <f t="shared" si="8"/>
        <v/>
      </c>
      <c r="AH8" s="99" t="str">
        <f t="shared" si="9"/>
        <v/>
      </c>
      <c r="AI8" s="80" t="e">
        <f t="shared" si="6"/>
        <v>#VALUE!</v>
      </c>
      <c r="AJ8" s="80" t="e">
        <f t="shared" si="10"/>
        <v>#VALUE!</v>
      </c>
      <c r="AK8" s="80" t="e">
        <f t="shared" si="11"/>
        <v>#VALUE!</v>
      </c>
      <c r="AL8" s="80" t="e">
        <f t="shared" si="12"/>
        <v>#VALUE!</v>
      </c>
      <c r="AM8" s="100" t="e">
        <f t="shared" si="13"/>
        <v>#VALUE!</v>
      </c>
      <c r="AN8" s="80" t="e">
        <f t="shared" si="14"/>
        <v>#VALUE!</v>
      </c>
      <c r="AO8" s="80" t="str">
        <f t="shared" si="15"/>
        <v/>
      </c>
      <c r="AP8" s="75"/>
      <c r="AQ8" s="75">
        <f t="shared" si="16"/>
        <v>0</v>
      </c>
      <c r="AR8" s="75" t="e">
        <f t="shared" si="17"/>
        <v>#NAME?</v>
      </c>
      <c r="AS8" s="16"/>
      <c r="AT8" s="16"/>
      <c r="AU8" s="16"/>
      <c r="AV8" s="9">
        <v>-1</v>
      </c>
      <c r="AW8" s="76" t="e">
        <f t="shared" si="18"/>
        <v>#VALUE!</v>
      </c>
      <c r="AX8" s="9">
        <v>3</v>
      </c>
      <c r="AY8" s="9">
        <f t="shared" si="19"/>
        <v>6</v>
      </c>
      <c r="AZ8" s="76" t="e">
        <f t="shared" si="27"/>
        <v>#VALUE!</v>
      </c>
      <c r="BA8" s="16"/>
      <c r="BB8" s="16"/>
      <c r="BC8" s="74">
        <v>5</v>
      </c>
      <c r="BD8" s="81" t="e">
        <f t="shared" si="20"/>
        <v>#N/A</v>
      </c>
      <c r="BE8" s="74" t="str">
        <f t="shared" si="28"/>
        <v/>
      </c>
      <c r="BF8" s="82" t="str">
        <f t="shared" si="21"/>
        <v/>
      </c>
      <c r="BG8" s="82" t="str">
        <f t="shared" si="22"/>
        <v/>
      </c>
      <c r="BH8" s="82" t="str">
        <f t="shared" si="23"/>
        <v/>
      </c>
      <c r="BI8" s="82" t="str">
        <f t="shared" si="24"/>
        <v/>
      </c>
      <c r="BJ8" s="82" t="e">
        <f t="shared" si="25"/>
        <v>#N/A</v>
      </c>
      <c r="BK8" s="16"/>
      <c r="BL8" s="16"/>
      <c r="BM8" s="16"/>
    </row>
    <row r="9" spans="1:65" ht="13.15" x14ac:dyDescent="0.4">
      <c r="A9" s="6">
        <v>8</v>
      </c>
      <c r="B9" s="8" t="str">
        <f>IF(Values!D8="","",Values!D8)</f>
        <v/>
      </c>
      <c r="E9" s="10" t="str">
        <f>Wörterbuch!B175</f>
        <v>OGW</v>
      </c>
      <c r="F9" s="12" t="str">
        <f>IF(B2&lt;&gt;"",CMK!E17,"")</f>
        <v/>
      </c>
      <c r="I9" s="1">
        <v>8</v>
      </c>
      <c r="J9" s="1" t="str">
        <f t="shared" si="4"/>
        <v/>
      </c>
      <c r="K9" s="1" t="str">
        <f t="shared" si="5"/>
        <v/>
      </c>
      <c r="L9" s="20" t="str">
        <f t="shared" si="0"/>
        <v/>
      </c>
      <c r="M9" s="20" t="str">
        <f t="shared" si="1"/>
        <v/>
      </c>
      <c r="N9" s="21" t="str">
        <f t="shared" si="2"/>
        <v/>
      </c>
      <c r="O9" s="20" t="str">
        <f t="shared" si="3"/>
        <v/>
      </c>
      <c r="R9" s="17">
        <v>3</v>
      </c>
      <c r="S9" s="40" t="e">
        <f>IF($U$2&lt;R9,S8,S8+V9+0.00000001)</f>
        <v>#VALUE!</v>
      </c>
      <c r="T9" s="33" t="e">
        <f t="shared" ref="T9:T26" si="32">S9+V9</f>
        <v>#VALUE!</v>
      </c>
      <c r="U9" s="33" t="e">
        <f t="shared" ref="U9:U26" si="33">(T9+S9)/2</f>
        <v>#VALUE!</v>
      </c>
      <c r="V9" s="34" t="e">
        <f t="shared" si="29"/>
        <v>#VALUE!</v>
      </c>
      <c r="W9" s="35">
        <f t="shared" ref="W9:W26" si="34">FREQUENCY($B$2:$B$51,T9)</f>
        <v>0</v>
      </c>
      <c r="X9" s="36" t="e">
        <f t="shared" si="30"/>
        <v>#VALUE!</v>
      </c>
      <c r="Y9" s="35">
        <f t="shared" ref="Y9:Y26" si="35">W9-W8</f>
        <v>0</v>
      </c>
      <c r="Z9" s="36" t="e">
        <f>Y9/$F$11</f>
        <v>#VALUE!</v>
      </c>
      <c r="AA9" s="37" t="e">
        <f t="shared" ref="AA9:AA26" si="36">Z9/V9</f>
        <v>#VALUE!</v>
      </c>
      <c r="AD9" s="17">
        <v>6</v>
      </c>
      <c r="AE9" s="17">
        <f t="shared" si="7"/>
        <v>6</v>
      </c>
      <c r="AF9" s="75" t="str">
        <f t="shared" si="26"/>
        <v/>
      </c>
      <c r="AG9" s="99" t="str">
        <f t="shared" si="8"/>
        <v/>
      </c>
      <c r="AH9" s="99" t="str">
        <f t="shared" si="9"/>
        <v/>
      </c>
      <c r="AI9" s="80" t="e">
        <f t="shared" si="6"/>
        <v>#VALUE!</v>
      </c>
      <c r="AJ9" s="80" t="e">
        <f t="shared" si="10"/>
        <v>#VALUE!</v>
      </c>
      <c r="AK9" s="80" t="e">
        <f t="shared" si="11"/>
        <v>#VALUE!</v>
      </c>
      <c r="AL9" s="80" t="e">
        <f t="shared" si="12"/>
        <v>#VALUE!</v>
      </c>
      <c r="AM9" s="100" t="e">
        <f t="shared" si="13"/>
        <v>#VALUE!</v>
      </c>
      <c r="AN9" s="80" t="e">
        <f t="shared" si="14"/>
        <v>#VALUE!</v>
      </c>
      <c r="AO9" s="80" t="str">
        <f t="shared" si="15"/>
        <v/>
      </c>
      <c r="AP9" s="75"/>
      <c r="AQ9" s="75">
        <f t="shared" si="16"/>
        <v>0</v>
      </c>
      <c r="AR9" s="75" t="e">
        <f t="shared" si="17"/>
        <v>#NAME?</v>
      </c>
      <c r="AS9" s="16"/>
      <c r="AT9" s="16"/>
      <c r="AU9" s="16"/>
      <c r="AV9" s="9">
        <v>1</v>
      </c>
      <c r="AW9" s="76" t="e">
        <f t="shared" si="18"/>
        <v>#VALUE!</v>
      </c>
      <c r="AX9" s="9">
        <v>3</v>
      </c>
      <c r="AY9" s="9">
        <f t="shared" si="19"/>
        <v>6</v>
      </c>
      <c r="AZ9" s="76" t="e">
        <f t="shared" si="27"/>
        <v>#VALUE!</v>
      </c>
      <c r="BA9" s="16"/>
      <c r="BB9" s="16"/>
      <c r="BC9" s="74">
        <v>6</v>
      </c>
      <c r="BD9" s="81" t="e">
        <f t="shared" si="20"/>
        <v>#N/A</v>
      </c>
      <c r="BE9" s="74" t="str">
        <f t="shared" si="28"/>
        <v/>
      </c>
      <c r="BF9" s="82" t="str">
        <f t="shared" si="21"/>
        <v/>
      </c>
      <c r="BG9" s="82" t="str">
        <f t="shared" si="22"/>
        <v/>
      </c>
      <c r="BH9" s="82" t="str">
        <f t="shared" si="23"/>
        <v/>
      </c>
      <c r="BI9" s="82" t="str">
        <f t="shared" si="24"/>
        <v/>
      </c>
      <c r="BJ9" s="82" t="e">
        <f t="shared" si="25"/>
        <v>#N/A</v>
      </c>
      <c r="BK9" s="16"/>
      <c r="BL9" s="75" t="s">
        <v>73</v>
      </c>
      <c r="BM9" s="83">
        <f>SUM(BI4:BI53)</f>
        <v>0</v>
      </c>
    </row>
    <row r="10" spans="1:65" ht="13.15" x14ac:dyDescent="0.4">
      <c r="A10" s="6">
        <v>9</v>
      </c>
      <c r="B10" s="8" t="str">
        <f>IF(Values!D9="","",Values!D9)</f>
        <v/>
      </c>
      <c r="E10" s="13"/>
      <c r="F10" s="13"/>
      <c r="I10" s="1">
        <v>9</v>
      </c>
      <c r="J10" s="1" t="str">
        <f t="shared" si="4"/>
        <v/>
      </c>
      <c r="K10" s="1" t="str">
        <f t="shared" si="5"/>
        <v/>
      </c>
      <c r="L10" s="20" t="str">
        <f t="shared" si="0"/>
        <v/>
      </c>
      <c r="M10" s="20" t="str">
        <f t="shared" si="1"/>
        <v/>
      </c>
      <c r="N10" s="21" t="str">
        <f t="shared" si="2"/>
        <v/>
      </c>
      <c r="O10" s="20" t="str">
        <f t="shared" si="3"/>
        <v/>
      </c>
      <c r="R10" s="17">
        <v>4</v>
      </c>
      <c r="S10" s="40" t="e">
        <f>IF($U$2&lt;R10,S9,S9+V10+0.00000001)</f>
        <v>#VALUE!</v>
      </c>
      <c r="T10" s="33" t="e">
        <f t="shared" si="32"/>
        <v>#VALUE!</v>
      </c>
      <c r="U10" s="33" t="e">
        <f t="shared" si="33"/>
        <v>#VALUE!</v>
      </c>
      <c r="V10" s="34" t="e">
        <f>$F$22/$U$2</f>
        <v>#VALUE!</v>
      </c>
      <c r="W10" s="35">
        <f t="shared" si="34"/>
        <v>0</v>
      </c>
      <c r="X10" s="36" t="e">
        <f t="shared" si="30"/>
        <v>#VALUE!</v>
      </c>
      <c r="Y10" s="35">
        <f t="shared" si="35"/>
        <v>0</v>
      </c>
      <c r="Z10" s="36" t="e">
        <f t="shared" si="31"/>
        <v>#VALUE!</v>
      </c>
      <c r="AA10" s="37" t="e">
        <f t="shared" si="36"/>
        <v>#VALUE!</v>
      </c>
      <c r="AD10" s="17">
        <v>7</v>
      </c>
      <c r="AE10" s="17">
        <f t="shared" si="7"/>
        <v>7</v>
      </c>
      <c r="AF10" s="75" t="str">
        <f t="shared" si="26"/>
        <v/>
      </c>
      <c r="AG10" s="99" t="str">
        <f t="shared" si="8"/>
        <v/>
      </c>
      <c r="AH10" s="99" t="str">
        <f t="shared" si="9"/>
        <v/>
      </c>
      <c r="AI10" s="80" t="e">
        <f t="shared" si="6"/>
        <v>#VALUE!</v>
      </c>
      <c r="AJ10" s="80" t="e">
        <f t="shared" si="10"/>
        <v>#VALUE!</v>
      </c>
      <c r="AK10" s="80" t="e">
        <f t="shared" si="11"/>
        <v>#VALUE!</v>
      </c>
      <c r="AL10" s="80" t="e">
        <f t="shared" si="12"/>
        <v>#VALUE!</v>
      </c>
      <c r="AM10" s="100" t="e">
        <f t="shared" si="13"/>
        <v>#VALUE!</v>
      </c>
      <c r="AN10" s="80" t="e">
        <f t="shared" si="14"/>
        <v>#VALUE!</v>
      </c>
      <c r="AO10" s="80" t="str">
        <f t="shared" si="15"/>
        <v/>
      </c>
      <c r="AP10" s="75"/>
      <c r="AQ10" s="75">
        <f t="shared" si="16"/>
        <v>0</v>
      </c>
      <c r="AR10" s="75" t="e">
        <f t="shared" si="17"/>
        <v>#NAME?</v>
      </c>
      <c r="AS10" s="16"/>
      <c r="AT10" s="16"/>
      <c r="AU10" s="16"/>
      <c r="AV10" s="9">
        <v>2</v>
      </c>
      <c r="AW10" s="76" t="e">
        <f t="shared" si="18"/>
        <v>#VALUE!</v>
      </c>
      <c r="AX10" s="9">
        <v>3</v>
      </c>
      <c r="AY10" s="9">
        <f t="shared" si="19"/>
        <v>6</v>
      </c>
      <c r="AZ10" s="76" t="e">
        <f t="shared" si="27"/>
        <v>#VALUE!</v>
      </c>
      <c r="BA10" s="16"/>
      <c r="BB10" s="16"/>
      <c r="BC10" s="74">
        <v>7</v>
      </c>
      <c r="BD10" s="81" t="e">
        <f t="shared" si="20"/>
        <v>#N/A</v>
      </c>
      <c r="BE10" s="74" t="str">
        <f t="shared" si="28"/>
        <v/>
      </c>
      <c r="BF10" s="82" t="str">
        <f t="shared" si="21"/>
        <v/>
      </c>
      <c r="BG10" s="82" t="str">
        <f t="shared" si="22"/>
        <v/>
      </c>
      <c r="BH10" s="82" t="str">
        <f t="shared" si="23"/>
        <v/>
      </c>
      <c r="BI10" s="82" t="str">
        <f t="shared" si="24"/>
        <v/>
      </c>
      <c r="BJ10" s="82" t="e">
        <f t="shared" si="25"/>
        <v>#N/A</v>
      </c>
      <c r="BK10" s="16"/>
      <c r="BL10" s="84" t="s">
        <v>74</v>
      </c>
      <c r="BM10" s="82" t="e">
        <f>-BM9/F11-F11</f>
        <v>#VALUE!</v>
      </c>
    </row>
    <row r="11" spans="1:65" ht="13.15" x14ac:dyDescent="0.4">
      <c r="A11" s="6">
        <v>10</v>
      </c>
      <c r="B11" s="8" t="str">
        <f>IF(Values!D10="","",Values!D10)</f>
        <v/>
      </c>
      <c r="E11" s="10" t="s">
        <v>75</v>
      </c>
      <c r="F11" s="14" t="str">
        <f>IF(B2&lt;&gt;"",COUNT(B2:B51),"")</f>
        <v/>
      </c>
      <c r="I11" s="1">
        <v>10</v>
      </c>
      <c r="J11" s="1" t="str">
        <f t="shared" si="4"/>
        <v/>
      </c>
      <c r="K11" s="1" t="str">
        <f t="shared" si="5"/>
        <v/>
      </c>
      <c r="L11" s="20" t="str">
        <f t="shared" si="0"/>
        <v/>
      </c>
      <c r="M11" s="20" t="str">
        <f t="shared" si="1"/>
        <v/>
      </c>
      <c r="N11" s="21" t="str">
        <f t="shared" si="2"/>
        <v/>
      </c>
      <c r="O11" s="20" t="str">
        <f t="shared" si="3"/>
        <v/>
      </c>
      <c r="R11" s="17">
        <v>5</v>
      </c>
      <c r="S11" s="40" t="e">
        <f t="shared" ref="S11:S26" si="37">IF($U$2&lt;R11,S10,S10+V11+0.00000001)</f>
        <v>#VALUE!</v>
      </c>
      <c r="T11" s="33" t="e">
        <f t="shared" si="32"/>
        <v>#VALUE!</v>
      </c>
      <c r="U11" s="33" t="e">
        <f t="shared" si="33"/>
        <v>#VALUE!</v>
      </c>
      <c r="V11" s="34" t="e">
        <f t="shared" si="29"/>
        <v>#VALUE!</v>
      </c>
      <c r="W11" s="35">
        <f t="shared" si="34"/>
        <v>0</v>
      </c>
      <c r="X11" s="36" t="e">
        <f t="shared" si="30"/>
        <v>#VALUE!</v>
      </c>
      <c r="Y11" s="35">
        <f t="shared" si="35"/>
        <v>0</v>
      </c>
      <c r="Z11" s="36" t="e">
        <f t="shared" si="31"/>
        <v>#VALUE!</v>
      </c>
      <c r="AA11" s="37" t="e">
        <f t="shared" si="36"/>
        <v>#VALUE!</v>
      </c>
      <c r="AD11" s="17">
        <v>8</v>
      </c>
      <c r="AE11" s="17">
        <f t="shared" si="7"/>
        <v>8</v>
      </c>
      <c r="AF11" s="75" t="str">
        <f t="shared" si="26"/>
        <v/>
      </c>
      <c r="AG11" s="99" t="str">
        <f t="shared" si="8"/>
        <v/>
      </c>
      <c r="AH11" s="99" t="str">
        <f t="shared" si="9"/>
        <v/>
      </c>
      <c r="AI11" s="80" t="e">
        <f t="shared" si="6"/>
        <v>#VALUE!</v>
      </c>
      <c r="AJ11" s="80" t="e">
        <f t="shared" si="10"/>
        <v>#VALUE!</v>
      </c>
      <c r="AK11" s="80" t="e">
        <f t="shared" si="11"/>
        <v>#VALUE!</v>
      </c>
      <c r="AL11" s="80" t="e">
        <f t="shared" si="12"/>
        <v>#VALUE!</v>
      </c>
      <c r="AM11" s="100" t="e">
        <f t="shared" si="13"/>
        <v>#VALUE!</v>
      </c>
      <c r="AN11" s="80" t="e">
        <f t="shared" si="14"/>
        <v>#VALUE!</v>
      </c>
      <c r="AO11" s="80" t="str">
        <f t="shared" si="15"/>
        <v/>
      </c>
      <c r="AP11" s="75"/>
      <c r="AQ11" s="75">
        <f t="shared" si="16"/>
        <v>0</v>
      </c>
      <c r="AR11" s="75" t="e">
        <f t="shared" si="17"/>
        <v>#NAME?</v>
      </c>
      <c r="AS11" s="16"/>
      <c r="AT11" s="16"/>
      <c r="AU11" s="16"/>
      <c r="AV11" s="9">
        <v>4</v>
      </c>
      <c r="AW11" s="76" t="e">
        <f t="shared" si="18"/>
        <v>#VALUE!</v>
      </c>
      <c r="AX11" s="9">
        <v>3</v>
      </c>
      <c r="AY11" s="9">
        <f t="shared" si="19"/>
        <v>6</v>
      </c>
      <c r="AZ11" s="76" t="e">
        <f t="shared" si="27"/>
        <v>#VALUE!</v>
      </c>
      <c r="BA11" s="16"/>
      <c r="BB11" s="16"/>
      <c r="BC11" s="74">
        <v>8</v>
      </c>
      <c r="BD11" s="81" t="e">
        <f t="shared" si="20"/>
        <v>#N/A</v>
      </c>
      <c r="BE11" s="74" t="str">
        <f t="shared" si="28"/>
        <v/>
      </c>
      <c r="BF11" s="82" t="str">
        <f t="shared" si="21"/>
        <v/>
      </c>
      <c r="BG11" s="82" t="str">
        <f t="shared" si="22"/>
        <v/>
      </c>
      <c r="BH11" s="82" t="str">
        <f t="shared" si="23"/>
        <v/>
      </c>
      <c r="BI11" s="82" t="str">
        <f t="shared" si="24"/>
        <v/>
      </c>
      <c r="BJ11" s="82" t="e">
        <f t="shared" si="25"/>
        <v>#N/A</v>
      </c>
      <c r="BK11" s="16"/>
      <c r="BL11" s="75" t="s">
        <v>76</v>
      </c>
      <c r="BM11" s="82" t="e">
        <f>BM10*(1+0.75/F11+2.25/F11^2)</f>
        <v>#VALUE!</v>
      </c>
    </row>
    <row r="12" spans="1:65" ht="13.15" x14ac:dyDescent="0.4">
      <c r="A12" s="6">
        <v>11</v>
      </c>
      <c r="B12" s="8" t="str">
        <f>IF(Values!D11="","",Values!D11)</f>
        <v/>
      </c>
      <c r="E12" s="10" t="str">
        <f>Wörterbuch!B192</f>
        <v>Mittelwert</v>
      </c>
      <c r="F12" s="15" t="str">
        <f>IF(B2&lt;&gt;"",AVERAGE(B2:B51),"")</f>
        <v/>
      </c>
      <c r="I12" s="1">
        <v>11</v>
      </c>
      <c r="J12" s="1" t="str">
        <f t="shared" si="4"/>
        <v/>
      </c>
      <c r="K12" s="1" t="str">
        <f t="shared" si="5"/>
        <v/>
      </c>
      <c r="L12" s="20" t="str">
        <f t="shared" si="0"/>
        <v/>
      </c>
      <c r="M12" s="20" t="str">
        <f t="shared" si="1"/>
        <v/>
      </c>
      <c r="N12" s="21" t="str">
        <f t="shared" si="2"/>
        <v/>
      </c>
      <c r="O12" s="20" t="str">
        <f t="shared" si="3"/>
        <v/>
      </c>
      <c r="R12" s="17">
        <v>6</v>
      </c>
      <c r="S12" s="40" t="e">
        <f t="shared" si="37"/>
        <v>#VALUE!</v>
      </c>
      <c r="T12" s="33" t="e">
        <f t="shared" si="32"/>
        <v>#VALUE!</v>
      </c>
      <c r="U12" s="33" t="e">
        <f t="shared" si="33"/>
        <v>#VALUE!</v>
      </c>
      <c r="V12" s="34" t="e">
        <f t="shared" si="29"/>
        <v>#VALUE!</v>
      </c>
      <c r="W12" s="35">
        <f t="shared" si="34"/>
        <v>0</v>
      </c>
      <c r="X12" s="36" t="e">
        <f t="shared" si="30"/>
        <v>#VALUE!</v>
      </c>
      <c r="Y12" s="35">
        <f t="shared" si="35"/>
        <v>0</v>
      </c>
      <c r="Z12" s="36" t="e">
        <f t="shared" si="31"/>
        <v>#VALUE!</v>
      </c>
      <c r="AA12" s="37" t="e">
        <f t="shared" si="36"/>
        <v>#VALUE!</v>
      </c>
      <c r="AD12" s="17">
        <v>9</v>
      </c>
      <c r="AE12" s="17">
        <f t="shared" si="7"/>
        <v>9</v>
      </c>
      <c r="AF12" s="75" t="str">
        <f t="shared" si="26"/>
        <v/>
      </c>
      <c r="AG12" s="99" t="str">
        <f t="shared" si="8"/>
        <v/>
      </c>
      <c r="AH12" s="99" t="str">
        <f t="shared" si="9"/>
        <v/>
      </c>
      <c r="AI12" s="80" t="e">
        <f t="shared" si="6"/>
        <v>#VALUE!</v>
      </c>
      <c r="AJ12" s="80" t="e">
        <f t="shared" si="10"/>
        <v>#VALUE!</v>
      </c>
      <c r="AK12" s="80" t="e">
        <f t="shared" si="11"/>
        <v>#VALUE!</v>
      </c>
      <c r="AL12" s="80" t="e">
        <f t="shared" si="12"/>
        <v>#VALUE!</v>
      </c>
      <c r="AM12" s="100" t="e">
        <f t="shared" si="13"/>
        <v>#VALUE!</v>
      </c>
      <c r="AN12" s="80" t="e">
        <f t="shared" si="14"/>
        <v>#VALUE!</v>
      </c>
      <c r="AO12" s="80" t="str">
        <f t="shared" si="15"/>
        <v/>
      </c>
      <c r="AP12" s="75"/>
      <c r="AQ12" s="75">
        <f t="shared" si="16"/>
        <v>0</v>
      </c>
      <c r="AR12" s="75" t="e">
        <f t="shared" si="17"/>
        <v>#NAME?</v>
      </c>
      <c r="AS12" s="16"/>
      <c r="AT12" s="16"/>
      <c r="AU12" s="16"/>
      <c r="AV12" s="9">
        <v>5</v>
      </c>
      <c r="AW12" s="76" t="e">
        <f t="shared" si="18"/>
        <v>#VALUE!</v>
      </c>
      <c r="AX12" s="9">
        <v>3</v>
      </c>
      <c r="AY12" s="9">
        <f t="shared" si="19"/>
        <v>6</v>
      </c>
      <c r="AZ12" s="76" t="e">
        <f t="shared" si="27"/>
        <v>#VALUE!</v>
      </c>
      <c r="BA12" s="16"/>
      <c r="BB12" s="16"/>
      <c r="BC12" s="74">
        <v>9</v>
      </c>
      <c r="BD12" s="81" t="e">
        <f t="shared" si="20"/>
        <v>#N/A</v>
      </c>
      <c r="BE12" s="74" t="str">
        <f t="shared" si="28"/>
        <v/>
      </c>
      <c r="BF12" s="82" t="str">
        <f t="shared" si="21"/>
        <v/>
      </c>
      <c r="BG12" s="82" t="str">
        <f t="shared" si="22"/>
        <v/>
      </c>
      <c r="BH12" s="82" t="str">
        <f t="shared" si="23"/>
        <v/>
      </c>
      <c r="BI12" s="82" t="str">
        <f t="shared" si="24"/>
        <v/>
      </c>
      <c r="BJ12" s="82" t="e">
        <f t="shared" si="25"/>
        <v>#N/A</v>
      </c>
      <c r="BK12" s="16"/>
      <c r="BL12" s="16"/>
      <c r="BM12" s="16"/>
    </row>
    <row r="13" spans="1:65" ht="13.15" x14ac:dyDescent="0.4">
      <c r="A13" s="6">
        <v>12</v>
      </c>
      <c r="B13" s="8" t="str">
        <f>IF(Values!D12="","",Values!D12)</f>
        <v/>
      </c>
      <c r="E13" s="10" t="s">
        <v>77</v>
      </c>
      <c r="F13" s="23" t="str">
        <f>IF(B2&lt;&gt;"",STDEV(B2:B51),"")</f>
        <v/>
      </c>
      <c r="G13" s="1" t="e">
        <f>STDEV(B2:B26)</f>
        <v>#DIV/0!</v>
      </c>
      <c r="I13" s="1">
        <v>12</v>
      </c>
      <c r="J13" s="1" t="str">
        <f t="shared" si="4"/>
        <v/>
      </c>
      <c r="K13" s="1" t="str">
        <f t="shared" si="5"/>
        <v/>
      </c>
      <c r="L13" s="20" t="str">
        <f t="shared" si="0"/>
        <v/>
      </c>
      <c r="M13" s="20" t="str">
        <f t="shared" si="1"/>
        <v/>
      </c>
      <c r="N13" s="21" t="str">
        <f t="shared" si="2"/>
        <v/>
      </c>
      <c r="O13" s="20" t="str">
        <f t="shared" si="3"/>
        <v/>
      </c>
      <c r="R13" s="17">
        <v>7</v>
      </c>
      <c r="S13" s="40" t="e">
        <f t="shared" si="37"/>
        <v>#VALUE!</v>
      </c>
      <c r="T13" s="33" t="e">
        <f t="shared" si="32"/>
        <v>#VALUE!</v>
      </c>
      <c r="U13" s="33" t="e">
        <f t="shared" si="33"/>
        <v>#VALUE!</v>
      </c>
      <c r="V13" s="34" t="e">
        <f t="shared" si="29"/>
        <v>#VALUE!</v>
      </c>
      <c r="W13" s="35">
        <f t="shared" si="34"/>
        <v>0</v>
      </c>
      <c r="X13" s="36" t="e">
        <f t="shared" si="30"/>
        <v>#VALUE!</v>
      </c>
      <c r="Y13" s="35">
        <f t="shared" si="35"/>
        <v>0</v>
      </c>
      <c r="Z13" s="36" t="e">
        <f t="shared" si="31"/>
        <v>#VALUE!</v>
      </c>
      <c r="AA13" s="37" t="e">
        <f t="shared" si="36"/>
        <v>#VALUE!</v>
      </c>
      <c r="AD13" s="17">
        <v>10</v>
      </c>
      <c r="AE13" s="17">
        <f t="shared" si="7"/>
        <v>10</v>
      </c>
      <c r="AF13" s="75" t="str">
        <f t="shared" si="26"/>
        <v/>
      </c>
      <c r="AG13" s="99" t="str">
        <f t="shared" si="8"/>
        <v/>
      </c>
      <c r="AH13" s="99" t="str">
        <f t="shared" si="9"/>
        <v/>
      </c>
      <c r="AI13" s="80" t="e">
        <f t="shared" si="6"/>
        <v>#VALUE!</v>
      </c>
      <c r="AJ13" s="80" t="e">
        <f t="shared" si="10"/>
        <v>#VALUE!</v>
      </c>
      <c r="AK13" s="80" t="e">
        <f t="shared" si="11"/>
        <v>#VALUE!</v>
      </c>
      <c r="AL13" s="80" t="e">
        <f t="shared" si="12"/>
        <v>#VALUE!</v>
      </c>
      <c r="AM13" s="100" t="e">
        <f t="shared" si="13"/>
        <v>#VALUE!</v>
      </c>
      <c r="AN13" s="80" t="e">
        <f t="shared" si="14"/>
        <v>#VALUE!</v>
      </c>
      <c r="AO13" s="80" t="str">
        <f t="shared" si="15"/>
        <v/>
      </c>
      <c r="AP13" s="75"/>
      <c r="AQ13" s="75">
        <f t="shared" si="16"/>
        <v>0</v>
      </c>
      <c r="AR13" s="75" t="e">
        <f t="shared" si="17"/>
        <v>#NAME?</v>
      </c>
      <c r="AS13" s="16"/>
      <c r="AT13" s="16"/>
      <c r="AU13" s="16"/>
      <c r="AV13" s="9">
        <v>6</v>
      </c>
      <c r="AW13" s="76" t="e">
        <f t="shared" si="18"/>
        <v>#VALUE!</v>
      </c>
      <c r="AX13" s="9">
        <v>3</v>
      </c>
      <c r="AY13" s="9">
        <f t="shared" si="19"/>
        <v>6</v>
      </c>
      <c r="AZ13" s="76" t="e">
        <f t="shared" si="27"/>
        <v>#VALUE!</v>
      </c>
      <c r="BA13" s="16"/>
      <c r="BB13" s="16"/>
      <c r="BC13" s="74">
        <v>10</v>
      </c>
      <c r="BD13" s="81" t="e">
        <f t="shared" si="20"/>
        <v>#N/A</v>
      </c>
      <c r="BE13" s="74" t="str">
        <f t="shared" si="28"/>
        <v/>
      </c>
      <c r="BF13" s="82" t="str">
        <f t="shared" si="21"/>
        <v/>
      </c>
      <c r="BG13" s="82" t="str">
        <f t="shared" si="22"/>
        <v/>
      </c>
      <c r="BH13" s="82" t="str">
        <f t="shared" si="23"/>
        <v/>
      </c>
      <c r="BI13" s="82" t="str">
        <f t="shared" si="24"/>
        <v/>
      </c>
      <c r="BJ13" s="82" t="e">
        <f t="shared" si="25"/>
        <v>#N/A</v>
      </c>
      <c r="BK13" s="16"/>
      <c r="BL13" s="16"/>
      <c r="BM13" s="16"/>
    </row>
    <row r="14" spans="1:65" ht="13.15" x14ac:dyDescent="0.4">
      <c r="A14" s="6">
        <v>13</v>
      </c>
      <c r="B14" s="8" t="str">
        <f>IF(Values!D13="","",Values!D13)</f>
        <v/>
      </c>
      <c r="E14" s="16"/>
      <c r="F14" s="16"/>
      <c r="I14" s="1">
        <v>13</v>
      </c>
      <c r="J14" s="1" t="str">
        <f t="shared" si="4"/>
        <v/>
      </c>
      <c r="K14" s="1" t="str">
        <f t="shared" si="5"/>
        <v/>
      </c>
      <c r="L14" s="20" t="str">
        <f t="shared" si="0"/>
        <v/>
      </c>
      <c r="M14" s="20" t="str">
        <f t="shared" si="1"/>
        <v/>
      </c>
      <c r="N14" s="21" t="str">
        <f t="shared" si="2"/>
        <v/>
      </c>
      <c r="O14" s="20" t="str">
        <f t="shared" si="3"/>
        <v/>
      </c>
      <c r="R14" s="17">
        <v>8</v>
      </c>
      <c r="S14" s="40" t="e">
        <f t="shared" si="37"/>
        <v>#VALUE!</v>
      </c>
      <c r="T14" s="33" t="e">
        <f t="shared" si="32"/>
        <v>#VALUE!</v>
      </c>
      <c r="U14" s="33" t="e">
        <f t="shared" si="33"/>
        <v>#VALUE!</v>
      </c>
      <c r="V14" s="34" t="e">
        <f t="shared" si="29"/>
        <v>#VALUE!</v>
      </c>
      <c r="W14" s="35">
        <f t="shared" si="34"/>
        <v>0</v>
      </c>
      <c r="X14" s="36" t="e">
        <f t="shared" si="30"/>
        <v>#VALUE!</v>
      </c>
      <c r="Y14" s="35">
        <f t="shared" si="35"/>
        <v>0</v>
      </c>
      <c r="Z14" s="36" t="e">
        <f t="shared" si="31"/>
        <v>#VALUE!</v>
      </c>
      <c r="AA14" s="37" t="e">
        <f t="shared" si="36"/>
        <v>#VALUE!</v>
      </c>
      <c r="AD14" s="17">
        <v>11</v>
      </c>
      <c r="AE14" s="17">
        <f t="shared" si="7"/>
        <v>11</v>
      </c>
      <c r="AF14" s="75" t="str">
        <f t="shared" si="26"/>
        <v/>
      </c>
      <c r="AG14" s="99" t="str">
        <f t="shared" si="8"/>
        <v/>
      </c>
      <c r="AH14" s="99" t="str">
        <f t="shared" si="9"/>
        <v/>
      </c>
      <c r="AI14" s="80" t="e">
        <f t="shared" si="6"/>
        <v>#VALUE!</v>
      </c>
      <c r="AJ14" s="80" t="e">
        <f t="shared" si="10"/>
        <v>#VALUE!</v>
      </c>
      <c r="AK14" s="80" t="e">
        <f t="shared" si="11"/>
        <v>#VALUE!</v>
      </c>
      <c r="AL14" s="80" t="e">
        <f t="shared" si="12"/>
        <v>#VALUE!</v>
      </c>
      <c r="AM14" s="100" t="e">
        <f t="shared" si="13"/>
        <v>#VALUE!</v>
      </c>
      <c r="AN14" s="80" t="e">
        <f t="shared" si="14"/>
        <v>#VALUE!</v>
      </c>
      <c r="AO14" s="80" t="str">
        <f t="shared" si="15"/>
        <v/>
      </c>
      <c r="AP14" s="75"/>
      <c r="AQ14" s="75">
        <f t="shared" si="16"/>
        <v>0</v>
      </c>
      <c r="AR14" s="75" t="e">
        <f t="shared" si="17"/>
        <v>#NAME?</v>
      </c>
      <c r="AS14" s="16"/>
      <c r="AT14" s="16"/>
      <c r="AU14" s="16"/>
      <c r="AV14" s="9">
        <v>-3</v>
      </c>
      <c r="AW14" s="76" t="e">
        <f t="shared" si="18"/>
        <v>#VALUE!</v>
      </c>
      <c r="AX14" s="9">
        <v>3</v>
      </c>
      <c r="AY14" s="9">
        <f t="shared" si="19"/>
        <v>6</v>
      </c>
      <c r="AZ14" s="76" t="e">
        <f t="shared" si="27"/>
        <v>#VALUE!</v>
      </c>
      <c r="BA14" s="16"/>
      <c r="BB14" s="16"/>
      <c r="BC14" s="74">
        <v>11</v>
      </c>
      <c r="BD14" s="81" t="e">
        <f t="shared" si="20"/>
        <v>#N/A</v>
      </c>
      <c r="BE14" s="74" t="str">
        <f t="shared" si="28"/>
        <v/>
      </c>
      <c r="BF14" s="82" t="str">
        <f t="shared" si="21"/>
        <v/>
      </c>
      <c r="BG14" s="82" t="str">
        <f t="shared" si="22"/>
        <v/>
      </c>
      <c r="BH14" s="82" t="str">
        <f t="shared" si="23"/>
        <v/>
      </c>
      <c r="BI14" s="82" t="str">
        <f t="shared" si="24"/>
        <v/>
      </c>
      <c r="BJ14" s="82" t="e">
        <f t="shared" si="25"/>
        <v>#N/A</v>
      </c>
      <c r="BK14" s="16"/>
      <c r="BL14" s="75" t="s">
        <v>78</v>
      </c>
      <c r="BM14" s="82" t="e">
        <f>IF(AND(BM11&lt;13, BM11&gt;=0.6),EXP(1.2937-5.709*BM11+0.0186*BM11^ 2),0)</f>
        <v>#VALUE!</v>
      </c>
    </row>
    <row r="15" spans="1:65" ht="13.15" x14ac:dyDescent="0.4">
      <c r="A15" s="6">
        <v>14</v>
      </c>
      <c r="B15" s="8" t="str">
        <f>IF(Values!D14="","",Values!D14)</f>
        <v/>
      </c>
      <c r="E15" s="17"/>
      <c r="F15" s="10" t="s">
        <v>79</v>
      </c>
      <c r="I15" s="1">
        <v>14</v>
      </c>
      <c r="J15" s="1" t="str">
        <f t="shared" si="4"/>
        <v/>
      </c>
      <c r="K15" s="1" t="str">
        <f t="shared" si="5"/>
        <v/>
      </c>
      <c r="L15" s="20" t="str">
        <f t="shared" si="0"/>
        <v/>
      </c>
      <c r="M15" s="20" t="str">
        <f t="shared" si="1"/>
        <v/>
      </c>
      <c r="N15" s="21" t="str">
        <f t="shared" si="2"/>
        <v/>
      </c>
      <c r="O15" s="20" t="str">
        <f t="shared" si="3"/>
        <v/>
      </c>
      <c r="R15" s="17">
        <v>9</v>
      </c>
      <c r="S15" s="40" t="e">
        <f t="shared" si="37"/>
        <v>#VALUE!</v>
      </c>
      <c r="T15" s="33" t="e">
        <f t="shared" si="32"/>
        <v>#VALUE!</v>
      </c>
      <c r="U15" s="33" t="e">
        <f t="shared" si="33"/>
        <v>#VALUE!</v>
      </c>
      <c r="V15" s="34" t="e">
        <f t="shared" si="29"/>
        <v>#VALUE!</v>
      </c>
      <c r="W15" s="35">
        <f t="shared" si="34"/>
        <v>0</v>
      </c>
      <c r="X15" s="36" t="e">
        <f t="shared" si="30"/>
        <v>#VALUE!</v>
      </c>
      <c r="Y15" s="35">
        <f t="shared" si="35"/>
        <v>0</v>
      </c>
      <c r="Z15" s="36" t="e">
        <f t="shared" si="31"/>
        <v>#VALUE!</v>
      </c>
      <c r="AA15" s="37" t="e">
        <f t="shared" si="36"/>
        <v>#VALUE!</v>
      </c>
      <c r="AD15" s="17">
        <v>12</v>
      </c>
      <c r="AE15" s="17">
        <f t="shared" si="7"/>
        <v>12</v>
      </c>
      <c r="AF15" s="75" t="str">
        <f t="shared" si="26"/>
        <v/>
      </c>
      <c r="AG15" s="99" t="str">
        <f t="shared" si="8"/>
        <v/>
      </c>
      <c r="AH15" s="99" t="str">
        <f t="shared" si="9"/>
        <v/>
      </c>
      <c r="AI15" s="80" t="e">
        <f t="shared" si="6"/>
        <v>#VALUE!</v>
      </c>
      <c r="AJ15" s="80" t="e">
        <f t="shared" si="10"/>
        <v>#VALUE!</v>
      </c>
      <c r="AK15" s="80" t="e">
        <f t="shared" si="11"/>
        <v>#VALUE!</v>
      </c>
      <c r="AL15" s="80" t="e">
        <f t="shared" si="12"/>
        <v>#VALUE!</v>
      </c>
      <c r="AM15" s="100" t="e">
        <f t="shared" si="13"/>
        <v>#VALUE!</v>
      </c>
      <c r="AN15" s="80" t="e">
        <f t="shared" si="14"/>
        <v>#VALUE!</v>
      </c>
      <c r="AO15" s="80" t="str">
        <f t="shared" si="15"/>
        <v/>
      </c>
      <c r="AP15" s="75"/>
      <c r="AQ15" s="75">
        <f t="shared" si="16"/>
        <v>0</v>
      </c>
      <c r="AR15" s="75" t="e">
        <f t="shared" si="17"/>
        <v>#NAME?</v>
      </c>
      <c r="AS15" s="16"/>
      <c r="AT15" s="16"/>
      <c r="AU15" s="16"/>
      <c r="AV15" s="9">
        <v>3</v>
      </c>
      <c r="AW15" s="76" t="e">
        <f t="shared" si="18"/>
        <v>#VALUE!</v>
      </c>
      <c r="AX15" s="9">
        <v>3</v>
      </c>
      <c r="AY15" s="9">
        <f t="shared" si="19"/>
        <v>6</v>
      </c>
      <c r="AZ15" s="76" t="e">
        <f t="shared" si="27"/>
        <v>#VALUE!</v>
      </c>
      <c r="BA15" s="16"/>
      <c r="BB15" s="16"/>
      <c r="BC15" s="74">
        <v>12</v>
      </c>
      <c r="BD15" s="81" t="e">
        <f t="shared" si="20"/>
        <v>#N/A</v>
      </c>
      <c r="BE15" s="74" t="str">
        <f t="shared" si="28"/>
        <v/>
      </c>
      <c r="BF15" s="82" t="str">
        <f t="shared" si="21"/>
        <v/>
      </c>
      <c r="BG15" s="82" t="str">
        <f t="shared" si="22"/>
        <v/>
      </c>
      <c r="BH15" s="82" t="str">
        <f t="shared" si="23"/>
        <v/>
      </c>
      <c r="BI15" s="82" t="str">
        <f t="shared" si="24"/>
        <v/>
      </c>
      <c r="BJ15" s="82" t="e">
        <f t="shared" si="25"/>
        <v>#N/A</v>
      </c>
      <c r="BK15" s="16"/>
      <c r="BL15" s="75" t="s">
        <v>80</v>
      </c>
      <c r="BM15" s="82" t="e">
        <f>IF(AND(BM11&lt;0.6,BM11&gt;=0.34),EXP(0.9177-4.279*BM11-1.38*BM11^2),0)</f>
        <v>#VALUE!</v>
      </c>
    </row>
    <row r="16" spans="1:65" ht="13.15" x14ac:dyDescent="0.4">
      <c r="A16" s="6">
        <v>15</v>
      </c>
      <c r="B16" s="8" t="str">
        <f>IF(Values!D15="","",Values!D15)</f>
        <v/>
      </c>
      <c r="E16" s="10" t="s">
        <v>81</v>
      </c>
      <c r="F16" s="15" t="str">
        <f>IF(B2&lt;&gt;"",(F12-F8)/(3*F13),"")</f>
        <v/>
      </c>
      <c r="I16" s="1">
        <v>15</v>
      </c>
      <c r="J16" s="1" t="str">
        <f t="shared" si="4"/>
        <v/>
      </c>
      <c r="K16" s="1" t="str">
        <f t="shared" si="5"/>
        <v/>
      </c>
      <c r="L16" s="20" t="str">
        <f t="shared" si="0"/>
        <v/>
      </c>
      <c r="M16" s="20" t="str">
        <f t="shared" si="1"/>
        <v/>
      </c>
      <c r="N16" s="21" t="str">
        <f t="shared" si="2"/>
        <v/>
      </c>
      <c r="O16" s="20" t="str">
        <f t="shared" si="3"/>
        <v/>
      </c>
      <c r="R16" s="17">
        <v>10</v>
      </c>
      <c r="S16" s="40" t="e">
        <f t="shared" si="37"/>
        <v>#VALUE!</v>
      </c>
      <c r="T16" s="33" t="e">
        <f t="shared" si="32"/>
        <v>#VALUE!</v>
      </c>
      <c r="U16" s="33" t="e">
        <f t="shared" si="33"/>
        <v>#VALUE!</v>
      </c>
      <c r="V16" s="34" t="e">
        <f t="shared" si="29"/>
        <v>#VALUE!</v>
      </c>
      <c r="W16" s="35">
        <f t="shared" si="34"/>
        <v>0</v>
      </c>
      <c r="X16" s="36" t="e">
        <f t="shared" si="30"/>
        <v>#VALUE!</v>
      </c>
      <c r="Y16" s="35">
        <f t="shared" si="35"/>
        <v>0</v>
      </c>
      <c r="Z16" s="36" t="e">
        <f t="shared" si="31"/>
        <v>#VALUE!</v>
      </c>
      <c r="AA16" s="37" t="e">
        <f t="shared" si="36"/>
        <v>#VALUE!</v>
      </c>
      <c r="AD16" s="17">
        <v>13</v>
      </c>
      <c r="AE16" s="17">
        <f t="shared" si="7"/>
        <v>13</v>
      </c>
      <c r="AF16" s="75" t="str">
        <f t="shared" si="26"/>
        <v/>
      </c>
      <c r="AG16" s="99" t="str">
        <f t="shared" si="8"/>
        <v/>
      </c>
      <c r="AH16" s="99" t="str">
        <f t="shared" si="9"/>
        <v/>
      </c>
      <c r="AI16" s="80" t="e">
        <f t="shared" si="6"/>
        <v>#VALUE!</v>
      </c>
      <c r="AJ16" s="80" t="e">
        <f t="shared" si="10"/>
        <v>#VALUE!</v>
      </c>
      <c r="AK16" s="80" t="e">
        <f t="shared" si="11"/>
        <v>#VALUE!</v>
      </c>
      <c r="AL16" s="80" t="e">
        <f t="shared" si="12"/>
        <v>#VALUE!</v>
      </c>
      <c r="AM16" s="100" t="e">
        <f t="shared" si="13"/>
        <v>#VALUE!</v>
      </c>
      <c r="AN16" s="80" t="e">
        <f t="shared" si="14"/>
        <v>#VALUE!</v>
      </c>
      <c r="AO16" s="80" t="str">
        <f t="shared" si="15"/>
        <v/>
      </c>
      <c r="AP16" s="75"/>
      <c r="AQ16" s="75">
        <f t="shared" si="16"/>
        <v>0</v>
      </c>
      <c r="AR16" s="75" t="e">
        <f t="shared" si="17"/>
        <v>#NAME?</v>
      </c>
      <c r="AS16" s="16"/>
      <c r="AT16" s="16"/>
      <c r="AU16" s="16"/>
      <c r="AV16" s="13"/>
      <c r="AW16" s="13"/>
      <c r="AX16" s="13"/>
      <c r="AY16" s="13"/>
      <c r="AZ16" s="13"/>
      <c r="BA16" s="16"/>
      <c r="BB16" s="16"/>
      <c r="BC16" s="74">
        <v>13</v>
      </c>
      <c r="BD16" s="81" t="e">
        <f t="shared" si="20"/>
        <v>#N/A</v>
      </c>
      <c r="BE16" s="74" t="str">
        <f t="shared" si="28"/>
        <v/>
      </c>
      <c r="BF16" s="82" t="str">
        <f t="shared" si="21"/>
        <v/>
      </c>
      <c r="BG16" s="82" t="str">
        <f t="shared" si="22"/>
        <v/>
      </c>
      <c r="BH16" s="82" t="str">
        <f t="shared" si="23"/>
        <v/>
      </c>
      <c r="BI16" s="82" t="str">
        <f t="shared" si="24"/>
        <v/>
      </c>
      <c r="BJ16" s="82" t="e">
        <f t="shared" si="25"/>
        <v>#N/A</v>
      </c>
      <c r="BK16" s="16"/>
      <c r="BL16" s="75" t="s">
        <v>82</v>
      </c>
      <c r="BM16" s="82" t="e">
        <f>IF(AND(BM11&lt;0.34,BM11&gt;=0.2),1-EXP(-8.318+42.796*BM11-59.938*BM11^2),0)</f>
        <v>#VALUE!</v>
      </c>
    </row>
    <row r="17" spans="1:65" ht="13.15" x14ac:dyDescent="0.4">
      <c r="A17" s="6">
        <v>16</v>
      </c>
      <c r="B17" s="8" t="str">
        <f>IF(Values!D16="","",Values!D16)</f>
        <v/>
      </c>
      <c r="E17" s="10" t="s">
        <v>83</v>
      </c>
      <c r="F17" s="15" t="str">
        <f>IF(B2&lt;&gt;"",(F9-F12)/(3*F13),"")</f>
        <v/>
      </c>
      <c r="I17" s="1">
        <v>16</v>
      </c>
      <c r="J17" s="1" t="str">
        <f t="shared" si="4"/>
        <v/>
      </c>
      <c r="K17" s="1" t="str">
        <f t="shared" si="5"/>
        <v/>
      </c>
      <c r="L17" s="20" t="str">
        <f t="shared" si="0"/>
        <v/>
      </c>
      <c r="M17" s="20" t="str">
        <f t="shared" si="1"/>
        <v/>
      </c>
      <c r="N17" s="21" t="str">
        <f t="shared" si="2"/>
        <v/>
      </c>
      <c r="O17" s="20" t="str">
        <f t="shared" si="3"/>
        <v/>
      </c>
      <c r="R17" s="17">
        <v>11</v>
      </c>
      <c r="S17" s="40" t="e">
        <f t="shared" si="37"/>
        <v>#VALUE!</v>
      </c>
      <c r="T17" s="33" t="e">
        <f t="shared" si="32"/>
        <v>#VALUE!</v>
      </c>
      <c r="U17" s="33" t="e">
        <f t="shared" si="33"/>
        <v>#VALUE!</v>
      </c>
      <c r="V17" s="34" t="e">
        <f t="shared" si="29"/>
        <v>#VALUE!</v>
      </c>
      <c r="W17" s="35">
        <f t="shared" si="34"/>
        <v>0</v>
      </c>
      <c r="X17" s="36" t="e">
        <f t="shared" si="30"/>
        <v>#VALUE!</v>
      </c>
      <c r="Y17" s="35">
        <f t="shared" si="35"/>
        <v>0</v>
      </c>
      <c r="Z17" s="36" t="e">
        <f t="shared" si="31"/>
        <v>#VALUE!</v>
      </c>
      <c r="AA17" s="37" t="e">
        <f t="shared" si="36"/>
        <v>#VALUE!</v>
      </c>
      <c r="AD17" s="17">
        <v>14</v>
      </c>
      <c r="AE17" s="17">
        <f t="shared" si="7"/>
        <v>14</v>
      </c>
      <c r="AF17" s="75" t="str">
        <f t="shared" si="26"/>
        <v/>
      </c>
      <c r="AG17" s="99" t="str">
        <f t="shared" si="8"/>
        <v/>
      </c>
      <c r="AH17" s="99" t="str">
        <f t="shared" si="9"/>
        <v/>
      </c>
      <c r="AI17" s="80" t="e">
        <f t="shared" si="6"/>
        <v>#VALUE!</v>
      </c>
      <c r="AJ17" s="80" t="e">
        <f t="shared" si="10"/>
        <v>#VALUE!</v>
      </c>
      <c r="AK17" s="80" t="e">
        <f t="shared" si="11"/>
        <v>#VALUE!</v>
      </c>
      <c r="AL17" s="80" t="e">
        <f t="shared" si="12"/>
        <v>#VALUE!</v>
      </c>
      <c r="AM17" s="100" t="e">
        <f t="shared" si="13"/>
        <v>#VALUE!</v>
      </c>
      <c r="AN17" s="80" t="e">
        <f t="shared" si="14"/>
        <v>#VALUE!</v>
      </c>
      <c r="AO17" s="80" t="str">
        <f t="shared" si="15"/>
        <v/>
      </c>
      <c r="AP17" s="75"/>
      <c r="AQ17" s="75">
        <f t="shared" si="16"/>
        <v>0</v>
      </c>
      <c r="AR17" s="75" t="e">
        <f t="shared" si="17"/>
        <v>#NAME?</v>
      </c>
      <c r="AS17" s="16"/>
      <c r="AT17" s="16"/>
      <c r="AU17" s="16"/>
      <c r="AV17" s="9" t="s">
        <v>84</v>
      </c>
      <c r="AW17" s="76" t="str">
        <f>F12</f>
        <v/>
      </c>
      <c r="AX17" s="9">
        <v>3</v>
      </c>
      <c r="AY17" s="13"/>
      <c r="AZ17" s="13"/>
      <c r="BA17" s="16"/>
      <c r="BB17" s="16"/>
      <c r="BC17" s="74">
        <v>14</v>
      </c>
      <c r="BD17" s="81" t="e">
        <f t="shared" si="20"/>
        <v>#N/A</v>
      </c>
      <c r="BE17" s="74" t="str">
        <f t="shared" si="28"/>
        <v/>
      </c>
      <c r="BF17" s="82" t="str">
        <f t="shared" si="21"/>
        <v/>
      </c>
      <c r="BG17" s="82" t="str">
        <f t="shared" si="22"/>
        <v/>
      </c>
      <c r="BH17" s="82" t="str">
        <f t="shared" si="23"/>
        <v/>
      </c>
      <c r="BI17" s="82" t="str">
        <f t="shared" si="24"/>
        <v/>
      </c>
      <c r="BJ17" s="82" t="e">
        <f t="shared" si="25"/>
        <v>#N/A</v>
      </c>
      <c r="BK17" s="16"/>
      <c r="BL17" s="75" t="s">
        <v>85</v>
      </c>
      <c r="BM17" s="82" t="e">
        <f>IF(BM11&lt;0.2,1-EXP(-13.436+101.14*BM11-223.73*BM11^2),0)</f>
        <v>#VALUE!</v>
      </c>
    </row>
    <row r="18" spans="1:65" ht="13.15" x14ac:dyDescent="0.4">
      <c r="A18" s="6">
        <v>17</v>
      </c>
      <c r="B18" s="8" t="str">
        <f>IF(Values!D17="","",Values!D17)</f>
        <v/>
      </c>
      <c r="E18" s="10" t="s">
        <v>86</v>
      </c>
      <c r="F18" s="15" t="str">
        <f>IF(B2&lt;&gt;"",(F9-F8)/(6*F13),"")</f>
        <v/>
      </c>
      <c r="I18" s="1">
        <v>17</v>
      </c>
      <c r="J18" s="1" t="str">
        <f t="shared" si="4"/>
        <v/>
      </c>
      <c r="K18" s="1" t="str">
        <f t="shared" si="5"/>
        <v/>
      </c>
      <c r="L18" s="20" t="str">
        <f t="shared" si="0"/>
        <v/>
      </c>
      <c r="M18" s="20" t="str">
        <f t="shared" si="1"/>
        <v/>
      </c>
      <c r="N18" s="21" t="str">
        <f t="shared" si="2"/>
        <v/>
      </c>
      <c r="O18" s="20" t="str">
        <f t="shared" si="3"/>
        <v/>
      </c>
      <c r="R18" s="17">
        <v>12</v>
      </c>
      <c r="S18" s="40" t="e">
        <f t="shared" si="37"/>
        <v>#VALUE!</v>
      </c>
      <c r="T18" s="33" t="e">
        <f t="shared" si="32"/>
        <v>#VALUE!</v>
      </c>
      <c r="U18" s="33" t="e">
        <f t="shared" si="33"/>
        <v>#VALUE!</v>
      </c>
      <c r="V18" s="34" t="e">
        <f t="shared" si="29"/>
        <v>#VALUE!</v>
      </c>
      <c r="W18" s="35">
        <f t="shared" si="34"/>
        <v>0</v>
      </c>
      <c r="X18" s="36" t="e">
        <f t="shared" si="30"/>
        <v>#VALUE!</v>
      </c>
      <c r="Y18" s="35">
        <f t="shared" si="35"/>
        <v>0</v>
      </c>
      <c r="Z18" s="36" t="e">
        <f t="shared" si="31"/>
        <v>#VALUE!</v>
      </c>
      <c r="AA18" s="37" t="e">
        <f t="shared" si="36"/>
        <v>#VALUE!</v>
      </c>
      <c r="AD18" s="17">
        <v>15</v>
      </c>
      <c r="AE18" s="17">
        <f t="shared" si="7"/>
        <v>15</v>
      </c>
      <c r="AF18" s="75" t="str">
        <f t="shared" si="26"/>
        <v/>
      </c>
      <c r="AG18" s="99" t="str">
        <f t="shared" si="8"/>
        <v/>
      </c>
      <c r="AH18" s="99" t="str">
        <f t="shared" si="9"/>
        <v/>
      </c>
      <c r="AI18" s="80" t="e">
        <f t="shared" si="6"/>
        <v>#VALUE!</v>
      </c>
      <c r="AJ18" s="80" t="e">
        <f t="shared" si="10"/>
        <v>#VALUE!</v>
      </c>
      <c r="AK18" s="80" t="e">
        <f t="shared" si="11"/>
        <v>#VALUE!</v>
      </c>
      <c r="AL18" s="80" t="e">
        <f t="shared" si="12"/>
        <v>#VALUE!</v>
      </c>
      <c r="AM18" s="100" t="e">
        <f t="shared" si="13"/>
        <v>#VALUE!</v>
      </c>
      <c r="AN18" s="80" t="e">
        <f t="shared" si="14"/>
        <v>#VALUE!</v>
      </c>
      <c r="AO18" s="80" t="str">
        <f t="shared" si="15"/>
        <v/>
      </c>
      <c r="AP18" s="75"/>
      <c r="AQ18" s="75">
        <f t="shared" si="16"/>
        <v>0</v>
      </c>
      <c r="AR18" s="75" t="e">
        <f t="shared" si="17"/>
        <v>#NAME?</v>
      </c>
      <c r="AS18" s="16"/>
      <c r="AT18" s="16"/>
      <c r="AU18" s="16"/>
      <c r="AV18" s="9" t="s">
        <v>35</v>
      </c>
      <c r="AW18" s="76" t="str">
        <f>F9</f>
        <v/>
      </c>
      <c r="AX18" s="9">
        <v>3</v>
      </c>
      <c r="AY18" s="13"/>
      <c r="AZ18" s="13"/>
      <c r="BA18" s="16"/>
      <c r="BB18" s="16"/>
      <c r="BC18" s="74">
        <v>15</v>
      </c>
      <c r="BD18" s="81" t="e">
        <f t="shared" si="20"/>
        <v>#N/A</v>
      </c>
      <c r="BE18" s="74" t="str">
        <f t="shared" si="28"/>
        <v/>
      </c>
      <c r="BF18" s="82" t="str">
        <f t="shared" si="21"/>
        <v/>
      </c>
      <c r="BG18" s="82" t="str">
        <f t="shared" si="22"/>
        <v/>
      </c>
      <c r="BH18" s="82" t="str">
        <f t="shared" si="23"/>
        <v/>
      </c>
      <c r="BI18" s="82" t="str">
        <f t="shared" si="24"/>
        <v/>
      </c>
      <c r="BJ18" s="82" t="e">
        <f t="shared" si="25"/>
        <v>#N/A</v>
      </c>
      <c r="BK18" s="16"/>
      <c r="BL18" s="16"/>
      <c r="BM18" s="16"/>
    </row>
    <row r="19" spans="1:65" ht="13.15" x14ac:dyDescent="0.4">
      <c r="A19" s="6">
        <v>18</v>
      </c>
      <c r="B19" s="8" t="str">
        <f>IF(Values!D18="","",Values!D18)</f>
        <v/>
      </c>
      <c r="E19" s="10" t="s">
        <v>87</v>
      </c>
      <c r="F19" s="15" t="str">
        <f>IF(B2&lt;&gt;"",MIN(F17,F16),"")</f>
        <v/>
      </c>
      <c r="I19" s="1">
        <v>18</v>
      </c>
      <c r="J19" s="1" t="str">
        <f t="shared" si="4"/>
        <v/>
      </c>
      <c r="K19" s="1" t="str">
        <f t="shared" si="5"/>
        <v/>
      </c>
      <c r="L19" s="20" t="str">
        <f t="shared" si="0"/>
        <v/>
      </c>
      <c r="M19" s="20" t="str">
        <f t="shared" si="1"/>
        <v/>
      </c>
      <c r="N19" s="21" t="str">
        <f t="shared" si="2"/>
        <v/>
      </c>
      <c r="O19" s="20" t="str">
        <f t="shared" si="3"/>
        <v/>
      </c>
      <c r="R19" s="17">
        <v>13</v>
      </c>
      <c r="S19" s="40" t="e">
        <f t="shared" si="37"/>
        <v>#VALUE!</v>
      </c>
      <c r="T19" s="33" t="e">
        <f t="shared" si="32"/>
        <v>#VALUE!</v>
      </c>
      <c r="U19" s="33" t="e">
        <f t="shared" si="33"/>
        <v>#VALUE!</v>
      </c>
      <c r="V19" s="34" t="e">
        <f t="shared" si="29"/>
        <v>#VALUE!</v>
      </c>
      <c r="W19" s="35">
        <f t="shared" si="34"/>
        <v>0</v>
      </c>
      <c r="X19" s="36" t="e">
        <f t="shared" si="30"/>
        <v>#VALUE!</v>
      </c>
      <c r="Y19" s="35">
        <f t="shared" si="35"/>
        <v>0</v>
      </c>
      <c r="Z19" s="36" t="e">
        <f t="shared" si="31"/>
        <v>#VALUE!</v>
      </c>
      <c r="AA19" s="37" t="e">
        <f t="shared" si="36"/>
        <v>#VALUE!</v>
      </c>
      <c r="AD19" s="17">
        <v>16</v>
      </c>
      <c r="AE19" s="17">
        <f t="shared" si="7"/>
        <v>16</v>
      </c>
      <c r="AF19" s="75" t="str">
        <f t="shared" si="26"/>
        <v/>
      </c>
      <c r="AG19" s="99" t="str">
        <f t="shared" si="8"/>
        <v/>
      </c>
      <c r="AH19" s="99" t="str">
        <f t="shared" si="9"/>
        <v/>
      </c>
      <c r="AI19" s="80" t="e">
        <f t="shared" si="6"/>
        <v>#VALUE!</v>
      </c>
      <c r="AJ19" s="80" t="e">
        <f t="shared" si="10"/>
        <v>#VALUE!</v>
      </c>
      <c r="AK19" s="80" t="e">
        <f t="shared" si="11"/>
        <v>#VALUE!</v>
      </c>
      <c r="AL19" s="80" t="e">
        <f t="shared" si="12"/>
        <v>#VALUE!</v>
      </c>
      <c r="AM19" s="100" t="e">
        <f t="shared" si="13"/>
        <v>#VALUE!</v>
      </c>
      <c r="AN19" s="80" t="e">
        <f t="shared" si="14"/>
        <v>#VALUE!</v>
      </c>
      <c r="AO19" s="80" t="str">
        <f t="shared" si="15"/>
        <v/>
      </c>
      <c r="AP19" s="75"/>
      <c r="AQ19" s="75">
        <f t="shared" si="16"/>
        <v>0</v>
      </c>
      <c r="AR19" s="75" t="e">
        <f t="shared" si="17"/>
        <v>#NAME?</v>
      </c>
      <c r="AS19" s="16"/>
      <c r="AT19" s="16"/>
      <c r="AU19" s="16"/>
      <c r="AV19" s="9" t="s">
        <v>36</v>
      </c>
      <c r="AW19" s="76" t="str">
        <f>F8</f>
        <v/>
      </c>
      <c r="AX19" s="9">
        <v>3</v>
      </c>
      <c r="AY19" s="13"/>
      <c r="AZ19" s="13"/>
      <c r="BA19" s="16"/>
      <c r="BB19" s="16"/>
      <c r="BC19" s="74">
        <v>16</v>
      </c>
      <c r="BD19" s="81" t="e">
        <f t="shared" si="20"/>
        <v>#N/A</v>
      </c>
      <c r="BE19" s="74" t="str">
        <f t="shared" si="28"/>
        <v/>
      </c>
      <c r="BF19" s="82" t="str">
        <f t="shared" si="21"/>
        <v/>
      </c>
      <c r="BG19" s="82" t="str">
        <f t="shared" si="22"/>
        <v/>
      </c>
      <c r="BH19" s="82" t="str">
        <f t="shared" si="23"/>
        <v/>
      </c>
      <c r="BI19" s="82" t="str">
        <f t="shared" si="24"/>
        <v/>
      </c>
      <c r="BJ19" s="82" t="e">
        <f t="shared" si="25"/>
        <v>#N/A</v>
      </c>
      <c r="BK19" s="16"/>
      <c r="BL19" s="75" t="s">
        <v>88</v>
      </c>
      <c r="BM19" s="82" t="e">
        <f>MAX(BM14:BM17)</f>
        <v>#VALUE!</v>
      </c>
    </row>
    <row r="20" spans="1:65" ht="13.15" x14ac:dyDescent="0.4">
      <c r="A20" s="6">
        <v>19</v>
      </c>
      <c r="B20" s="8" t="str">
        <f>IF(Values!D19="","",Values!D19)</f>
        <v/>
      </c>
      <c r="E20" s="16"/>
      <c r="F20" s="16"/>
      <c r="I20" s="1">
        <v>19</v>
      </c>
      <c r="J20" s="1" t="str">
        <f t="shared" si="4"/>
        <v/>
      </c>
      <c r="K20" s="1" t="str">
        <f t="shared" si="5"/>
        <v/>
      </c>
      <c r="L20" s="20" t="str">
        <f t="shared" si="0"/>
        <v/>
      </c>
      <c r="M20" s="20" t="str">
        <f t="shared" si="1"/>
        <v/>
      </c>
      <c r="N20" s="21" t="str">
        <f t="shared" si="2"/>
        <v/>
      </c>
      <c r="O20" s="20" t="str">
        <f t="shared" si="3"/>
        <v/>
      </c>
      <c r="R20" s="17">
        <v>14</v>
      </c>
      <c r="S20" s="40" t="e">
        <f t="shared" si="37"/>
        <v>#VALUE!</v>
      </c>
      <c r="T20" s="33" t="e">
        <f t="shared" si="32"/>
        <v>#VALUE!</v>
      </c>
      <c r="U20" s="33" t="e">
        <f t="shared" si="33"/>
        <v>#VALUE!</v>
      </c>
      <c r="V20" s="34" t="e">
        <f t="shared" si="29"/>
        <v>#VALUE!</v>
      </c>
      <c r="W20" s="35">
        <f t="shared" si="34"/>
        <v>0</v>
      </c>
      <c r="X20" s="36" t="e">
        <f t="shared" si="30"/>
        <v>#VALUE!</v>
      </c>
      <c r="Y20" s="35">
        <f t="shared" si="35"/>
        <v>0</v>
      </c>
      <c r="Z20" s="36" t="e">
        <f t="shared" si="31"/>
        <v>#VALUE!</v>
      </c>
      <c r="AA20" s="37" t="e">
        <f t="shared" si="36"/>
        <v>#VALUE!</v>
      </c>
      <c r="AD20" s="17">
        <v>17</v>
      </c>
      <c r="AE20" s="17">
        <f t="shared" si="7"/>
        <v>17</v>
      </c>
      <c r="AF20" s="75" t="str">
        <f t="shared" si="26"/>
        <v/>
      </c>
      <c r="AG20" s="99" t="str">
        <f t="shared" si="8"/>
        <v/>
      </c>
      <c r="AH20" s="99" t="str">
        <f t="shared" si="9"/>
        <v/>
      </c>
      <c r="AI20" s="80" t="e">
        <f t="shared" si="6"/>
        <v>#VALUE!</v>
      </c>
      <c r="AJ20" s="80" t="e">
        <f t="shared" si="10"/>
        <v>#VALUE!</v>
      </c>
      <c r="AK20" s="80" t="e">
        <f t="shared" si="11"/>
        <v>#VALUE!</v>
      </c>
      <c r="AL20" s="80" t="e">
        <f t="shared" si="12"/>
        <v>#VALUE!</v>
      </c>
      <c r="AM20" s="100" t="e">
        <f t="shared" si="13"/>
        <v>#VALUE!</v>
      </c>
      <c r="AN20" s="80" t="e">
        <f t="shared" si="14"/>
        <v>#VALUE!</v>
      </c>
      <c r="AO20" s="80" t="str">
        <f t="shared" si="15"/>
        <v/>
      </c>
      <c r="AP20" s="75"/>
      <c r="AQ20" s="75">
        <f t="shared" si="16"/>
        <v>0</v>
      </c>
      <c r="AR20" s="75" t="e">
        <f t="shared" si="17"/>
        <v>#NAME?</v>
      </c>
      <c r="AS20" s="16"/>
      <c r="AT20" s="16"/>
      <c r="AU20" s="16"/>
      <c r="AV20" s="9" t="s">
        <v>89</v>
      </c>
      <c r="AW20" s="76" t="str">
        <f>F7</f>
        <v/>
      </c>
      <c r="AX20" s="9">
        <v>3</v>
      </c>
      <c r="AY20" s="13"/>
      <c r="AZ20" s="13"/>
      <c r="BA20" s="16"/>
      <c r="BB20" s="16"/>
      <c r="BC20" s="74">
        <v>17</v>
      </c>
      <c r="BD20" s="81" t="e">
        <f t="shared" si="20"/>
        <v>#N/A</v>
      </c>
      <c r="BE20" s="74" t="str">
        <f t="shared" si="28"/>
        <v/>
      </c>
      <c r="BF20" s="82" t="str">
        <f t="shared" si="21"/>
        <v/>
      </c>
      <c r="BG20" s="82" t="str">
        <f t="shared" si="22"/>
        <v/>
      </c>
      <c r="BH20" s="82" t="str">
        <f t="shared" si="23"/>
        <v/>
      </c>
      <c r="BI20" s="82" t="str">
        <f t="shared" si="24"/>
        <v/>
      </c>
      <c r="BJ20" s="82" t="e">
        <f t="shared" si="25"/>
        <v>#N/A</v>
      </c>
      <c r="BK20" s="16"/>
      <c r="BL20" s="16"/>
      <c r="BM20" s="16"/>
    </row>
    <row r="21" spans="1:65" ht="13.15" x14ac:dyDescent="0.4">
      <c r="A21" s="6">
        <v>20</v>
      </c>
      <c r="B21" s="8" t="str">
        <f>IF(Values!D20="","",Values!D20)</f>
        <v/>
      </c>
      <c r="E21" s="10" t="s">
        <v>90</v>
      </c>
      <c r="F21" s="15" t="str">
        <f>IF(B2&lt;&gt;"",MEDIAN(B2:B51),"")</f>
        <v/>
      </c>
      <c r="I21" s="1">
        <v>20</v>
      </c>
      <c r="J21" s="1" t="str">
        <f t="shared" si="4"/>
        <v/>
      </c>
      <c r="K21" s="1" t="str">
        <f t="shared" si="5"/>
        <v/>
      </c>
      <c r="L21" s="20" t="str">
        <f t="shared" si="0"/>
        <v/>
      </c>
      <c r="M21" s="20" t="str">
        <f t="shared" si="1"/>
        <v/>
      </c>
      <c r="N21" s="21" t="str">
        <f t="shared" si="2"/>
        <v/>
      </c>
      <c r="O21" s="20" t="str">
        <f t="shared" si="3"/>
        <v/>
      </c>
      <c r="R21" s="17">
        <v>15</v>
      </c>
      <c r="S21" s="40" t="e">
        <f t="shared" si="37"/>
        <v>#VALUE!</v>
      </c>
      <c r="T21" s="33" t="e">
        <f t="shared" si="32"/>
        <v>#VALUE!</v>
      </c>
      <c r="U21" s="33" t="e">
        <f t="shared" si="33"/>
        <v>#VALUE!</v>
      </c>
      <c r="V21" s="34" t="e">
        <f t="shared" si="29"/>
        <v>#VALUE!</v>
      </c>
      <c r="W21" s="35">
        <f t="shared" si="34"/>
        <v>0</v>
      </c>
      <c r="X21" s="36" t="e">
        <f t="shared" si="30"/>
        <v>#VALUE!</v>
      </c>
      <c r="Y21" s="35">
        <f t="shared" si="35"/>
        <v>0</v>
      </c>
      <c r="Z21" s="36" t="e">
        <f t="shared" si="31"/>
        <v>#VALUE!</v>
      </c>
      <c r="AA21" s="37" t="e">
        <f t="shared" si="36"/>
        <v>#VALUE!</v>
      </c>
      <c r="AD21" s="17">
        <v>18</v>
      </c>
      <c r="AE21" s="17">
        <f t="shared" si="7"/>
        <v>18</v>
      </c>
      <c r="AF21" s="75" t="str">
        <f t="shared" si="26"/>
        <v/>
      </c>
      <c r="AG21" s="99" t="str">
        <f t="shared" si="8"/>
        <v/>
      </c>
      <c r="AH21" s="99" t="str">
        <f t="shared" si="9"/>
        <v/>
      </c>
      <c r="AI21" s="80" t="e">
        <f t="shared" si="6"/>
        <v>#VALUE!</v>
      </c>
      <c r="AJ21" s="80" t="e">
        <f t="shared" si="10"/>
        <v>#VALUE!</v>
      </c>
      <c r="AK21" s="80" t="e">
        <f t="shared" si="11"/>
        <v>#VALUE!</v>
      </c>
      <c r="AL21" s="80" t="e">
        <f t="shared" si="12"/>
        <v>#VALUE!</v>
      </c>
      <c r="AM21" s="100" t="e">
        <f t="shared" si="13"/>
        <v>#VALUE!</v>
      </c>
      <c r="AN21" s="80" t="e">
        <f t="shared" si="14"/>
        <v>#VALUE!</v>
      </c>
      <c r="AO21" s="80" t="str">
        <f t="shared" si="15"/>
        <v/>
      </c>
      <c r="AP21" s="75"/>
      <c r="AQ21" s="75">
        <f t="shared" si="16"/>
        <v>0</v>
      </c>
      <c r="AR21" s="75" t="e">
        <f t="shared" si="17"/>
        <v>#NAME?</v>
      </c>
      <c r="AS21" s="16"/>
      <c r="AT21" s="16"/>
      <c r="AU21" s="16"/>
      <c r="AV21" s="85"/>
      <c r="AW21" s="85"/>
      <c r="AX21" s="85"/>
      <c r="AY21" s="13"/>
      <c r="AZ21" s="13"/>
      <c r="BA21" s="16"/>
      <c r="BB21" s="16"/>
      <c r="BC21" s="74">
        <v>18</v>
      </c>
      <c r="BD21" s="81" t="e">
        <f t="shared" si="20"/>
        <v>#N/A</v>
      </c>
      <c r="BE21" s="74" t="str">
        <f t="shared" si="28"/>
        <v/>
      </c>
      <c r="BF21" s="82" t="str">
        <f t="shared" si="21"/>
        <v/>
      </c>
      <c r="BG21" s="82" t="str">
        <f t="shared" si="22"/>
        <v/>
      </c>
      <c r="BH21" s="82" t="str">
        <f t="shared" si="23"/>
        <v/>
      </c>
      <c r="BI21" s="82" t="str">
        <f t="shared" si="24"/>
        <v/>
      </c>
      <c r="BJ21" s="82" t="e">
        <f t="shared" si="25"/>
        <v>#N/A</v>
      </c>
      <c r="BK21" s="16"/>
      <c r="BL21" s="16"/>
      <c r="BM21" s="16"/>
    </row>
    <row r="22" spans="1:65" ht="13.15" x14ac:dyDescent="0.4">
      <c r="A22" s="6">
        <v>21</v>
      </c>
      <c r="B22" s="8" t="str">
        <f>IF(Values!D21="","",Values!D21)</f>
        <v/>
      </c>
      <c r="E22" s="10" t="s">
        <v>91</v>
      </c>
      <c r="F22" s="15" t="str">
        <f>IF(B2&lt;&gt;"",F24-F23,"")</f>
        <v/>
      </c>
      <c r="I22" s="1">
        <v>21</v>
      </c>
      <c r="J22" s="1" t="str">
        <f t="shared" si="4"/>
        <v/>
      </c>
      <c r="K22" s="1" t="str">
        <f t="shared" si="5"/>
        <v/>
      </c>
      <c r="L22" s="20" t="str">
        <f t="shared" si="0"/>
        <v/>
      </c>
      <c r="M22" s="20" t="str">
        <f t="shared" si="1"/>
        <v/>
      </c>
      <c r="N22" s="21" t="str">
        <f t="shared" si="2"/>
        <v/>
      </c>
      <c r="O22" s="20" t="str">
        <f t="shared" si="3"/>
        <v/>
      </c>
      <c r="R22" s="17">
        <v>16</v>
      </c>
      <c r="S22" s="40" t="e">
        <f t="shared" si="37"/>
        <v>#VALUE!</v>
      </c>
      <c r="T22" s="33" t="e">
        <f t="shared" si="32"/>
        <v>#VALUE!</v>
      </c>
      <c r="U22" s="33" t="e">
        <f t="shared" si="33"/>
        <v>#VALUE!</v>
      </c>
      <c r="V22" s="34" t="e">
        <f t="shared" si="29"/>
        <v>#VALUE!</v>
      </c>
      <c r="W22" s="35">
        <f t="shared" si="34"/>
        <v>0</v>
      </c>
      <c r="X22" s="36" t="e">
        <f t="shared" si="30"/>
        <v>#VALUE!</v>
      </c>
      <c r="Y22" s="35">
        <f t="shared" si="35"/>
        <v>0</v>
      </c>
      <c r="Z22" s="36" t="e">
        <f t="shared" si="31"/>
        <v>#VALUE!</v>
      </c>
      <c r="AA22" s="37" t="e">
        <f t="shared" si="36"/>
        <v>#VALUE!</v>
      </c>
      <c r="AD22" s="17">
        <v>19</v>
      </c>
      <c r="AE22" s="17">
        <f t="shared" si="7"/>
        <v>19</v>
      </c>
      <c r="AF22" s="75" t="str">
        <f t="shared" si="26"/>
        <v/>
      </c>
      <c r="AG22" s="99" t="str">
        <f t="shared" si="8"/>
        <v/>
      </c>
      <c r="AH22" s="99" t="str">
        <f t="shared" si="9"/>
        <v/>
      </c>
      <c r="AI22" s="80" t="e">
        <f t="shared" si="6"/>
        <v>#VALUE!</v>
      </c>
      <c r="AJ22" s="80" t="e">
        <f t="shared" si="10"/>
        <v>#VALUE!</v>
      </c>
      <c r="AK22" s="80" t="e">
        <f t="shared" si="11"/>
        <v>#VALUE!</v>
      </c>
      <c r="AL22" s="80" t="e">
        <f t="shared" si="12"/>
        <v>#VALUE!</v>
      </c>
      <c r="AM22" s="100" t="e">
        <f t="shared" si="13"/>
        <v>#VALUE!</v>
      </c>
      <c r="AN22" s="80" t="e">
        <f t="shared" si="14"/>
        <v>#VALUE!</v>
      </c>
      <c r="AO22" s="80" t="str">
        <f t="shared" si="15"/>
        <v/>
      </c>
      <c r="AP22" s="75"/>
      <c r="AQ22" s="75">
        <f t="shared" si="16"/>
        <v>0</v>
      </c>
      <c r="AR22" s="75" t="e">
        <f t="shared" si="17"/>
        <v>#NAME?</v>
      </c>
      <c r="AS22" s="16"/>
      <c r="AT22" s="16"/>
      <c r="AU22" s="16"/>
      <c r="AV22" s="16"/>
      <c r="AW22" s="16"/>
      <c r="AX22" s="16"/>
      <c r="AY22" s="16"/>
      <c r="AZ22" s="13"/>
      <c r="BA22" s="16"/>
      <c r="BB22" s="16"/>
      <c r="BC22" s="74">
        <v>19</v>
      </c>
      <c r="BD22" s="81" t="e">
        <f t="shared" si="20"/>
        <v>#N/A</v>
      </c>
      <c r="BE22" s="74" t="str">
        <f t="shared" si="28"/>
        <v/>
      </c>
      <c r="BF22" s="82" t="str">
        <f t="shared" si="21"/>
        <v/>
      </c>
      <c r="BG22" s="82" t="str">
        <f t="shared" si="22"/>
        <v/>
      </c>
      <c r="BH22" s="82" t="str">
        <f t="shared" si="23"/>
        <v/>
      </c>
      <c r="BI22" s="82" t="str">
        <f t="shared" si="24"/>
        <v/>
      </c>
      <c r="BJ22" s="82" t="e">
        <f t="shared" si="25"/>
        <v>#N/A</v>
      </c>
      <c r="BK22" s="16"/>
      <c r="BL22" s="16"/>
      <c r="BM22" s="16"/>
    </row>
    <row r="23" spans="1:65" ht="13.15" x14ac:dyDescent="0.4">
      <c r="A23" s="6">
        <v>22</v>
      </c>
      <c r="B23" s="8" t="str">
        <f>IF(Values!D22="","",Values!D22)</f>
        <v/>
      </c>
      <c r="E23" s="10" t="s">
        <v>92</v>
      </c>
      <c r="F23" s="15" t="str">
        <f>IF(B2&lt;&gt;"",MIN(B2:B51),"")</f>
        <v/>
      </c>
      <c r="I23" s="1">
        <v>22</v>
      </c>
      <c r="J23" s="1" t="str">
        <f t="shared" si="4"/>
        <v/>
      </c>
      <c r="K23" s="1" t="str">
        <f t="shared" si="5"/>
        <v/>
      </c>
      <c r="L23" s="20" t="str">
        <f t="shared" si="0"/>
        <v/>
      </c>
      <c r="M23" s="20" t="str">
        <f t="shared" si="1"/>
        <v/>
      </c>
      <c r="N23" s="21" t="str">
        <f t="shared" si="2"/>
        <v/>
      </c>
      <c r="O23" s="20" t="str">
        <f t="shared" si="3"/>
        <v/>
      </c>
      <c r="R23" s="17">
        <v>17</v>
      </c>
      <c r="S23" s="40" t="e">
        <f t="shared" si="37"/>
        <v>#VALUE!</v>
      </c>
      <c r="T23" s="33" t="e">
        <f t="shared" si="32"/>
        <v>#VALUE!</v>
      </c>
      <c r="U23" s="33" t="e">
        <f t="shared" si="33"/>
        <v>#VALUE!</v>
      </c>
      <c r="V23" s="34" t="e">
        <f t="shared" si="29"/>
        <v>#VALUE!</v>
      </c>
      <c r="W23" s="35">
        <f t="shared" si="34"/>
        <v>0</v>
      </c>
      <c r="X23" s="36" t="e">
        <f t="shared" si="30"/>
        <v>#VALUE!</v>
      </c>
      <c r="Y23" s="35">
        <f t="shared" si="35"/>
        <v>0</v>
      </c>
      <c r="Z23" s="36" t="e">
        <f t="shared" si="31"/>
        <v>#VALUE!</v>
      </c>
      <c r="AA23" s="37" t="e">
        <f t="shared" si="36"/>
        <v>#VALUE!</v>
      </c>
      <c r="AD23" s="17">
        <v>20</v>
      </c>
      <c r="AE23" s="17">
        <f t="shared" si="7"/>
        <v>20</v>
      </c>
      <c r="AF23" s="75" t="str">
        <f t="shared" si="26"/>
        <v/>
      </c>
      <c r="AG23" s="99" t="str">
        <f t="shared" si="8"/>
        <v/>
      </c>
      <c r="AH23" s="99" t="str">
        <f t="shared" si="9"/>
        <v/>
      </c>
      <c r="AI23" s="80" t="e">
        <f t="shared" si="6"/>
        <v>#VALUE!</v>
      </c>
      <c r="AJ23" s="80" t="e">
        <f t="shared" si="10"/>
        <v>#VALUE!</v>
      </c>
      <c r="AK23" s="80" t="e">
        <f t="shared" si="11"/>
        <v>#VALUE!</v>
      </c>
      <c r="AL23" s="80" t="e">
        <f t="shared" si="12"/>
        <v>#VALUE!</v>
      </c>
      <c r="AM23" s="100" t="e">
        <f t="shared" si="13"/>
        <v>#VALUE!</v>
      </c>
      <c r="AN23" s="80" t="e">
        <f t="shared" si="14"/>
        <v>#VALUE!</v>
      </c>
      <c r="AO23" s="80" t="str">
        <f t="shared" si="15"/>
        <v/>
      </c>
      <c r="AP23" s="75"/>
      <c r="AQ23" s="75">
        <f t="shared" si="16"/>
        <v>0</v>
      </c>
      <c r="AR23" s="75" t="e">
        <f t="shared" si="17"/>
        <v>#NAME?</v>
      </c>
      <c r="AS23" s="16"/>
      <c r="AT23" s="16"/>
      <c r="AU23" s="16"/>
      <c r="AV23" s="16"/>
      <c r="AW23" s="16"/>
      <c r="AX23" s="16"/>
      <c r="AY23" s="16"/>
      <c r="AZ23" s="13"/>
      <c r="BA23" s="16"/>
      <c r="BB23" s="16"/>
      <c r="BC23" s="74">
        <v>20</v>
      </c>
      <c r="BD23" s="81" t="e">
        <f t="shared" si="20"/>
        <v>#N/A</v>
      </c>
      <c r="BE23" s="74" t="str">
        <f t="shared" si="28"/>
        <v/>
      </c>
      <c r="BF23" s="82" t="str">
        <f t="shared" si="21"/>
        <v/>
      </c>
      <c r="BG23" s="82" t="str">
        <f t="shared" si="22"/>
        <v/>
      </c>
      <c r="BH23" s="82" t="str">
        <f t="shared" si="23"/>
        <v/>
      </c>
      <c r="BI23" s="82" t="str">
        <f t="shared" si="24"/>
        <v/>
      </c>
      <c r="BJ23" s="82" t="e">
        <f t="shared" si="25"/>
        <v>#N/A</v>
      </c>
      <c r="BK23" s="16"/>
      <c r="BL23" s="16"/>
      <c r="BM23" s="16"/>
    </row>
    <row r="24" spans="1:65" ht="13.15" x14ac:dyDescent="0.4">
      <c r="A24" s="6">
        <v>23</v>
      </c>
      <c r="B24" s="8" t="str">
        <f>IF(Values!D23="","",Values!D23)</f>
        <v/>
      </c>
      <c r="E24" s="10" t="s">
        <v>93</v>
      </c>
      <c r="F24" s="15" t="str">
        <f>IF(B2&lt;&gt;"",MAX(B2:B51),"")</f>
        <v/>
      </c>
      <c r="I24" s="1">
        <v>23</v>
      </c>
      <c r="J24" s="1" t="str">
        <f t="shared" si="4"/>
        <v/>
      </c>
      <c r="K24" s="1" t="str">
        <f t="shared" si="5"/>
        <v/>
      </c>
      <c r="L24" s="20" t="str">
        <f t="shared" si="0"/>
        <v/>
      </c>
      <c r="M24" s="20" t="str">
        <f t="shared" si="1"/>
        <v/>
      </c>
      <c r="N24" s="21" t="str">
        <f t="shared" si="2"/>
        <v/>
      </c>
      <c r="O24" s="20" t="str">
        <f t="shared" si="3"/>
        <v/>
      </c>
      <c r="R24" s="17">
        <v>18</v>
      </c>
      <c r="S24" s="40" t="e">
        <f t="shared" si="37"/>
        <v>#VALUE!</v>
      </c>
      <c r="T24" s="33" t="e">
        <f t="shared" si="32"/>
        <v>#VALUE!</v>
      </c>
      <c r="U24" s="33" t="e">
        <f t="shared" si="33"/>
        <v>#VALUE!</v>
      </c>
      <c r="V24" s="34" t="e">
        <f t="shared" si="29"/>
        <v>#VALUE!</v>
      </c>
      <c r="W24" s="35">
        <f t="shared" si="34"/>
        <v>0</v>
      </c>
      <c r="X24" s="36" t="e">
        <f t="shared" si="30"/>
        <v>#VALUE!</v>
      </c>
      <c r="Y24" s="35">
        <f t="shared" si="35"/>
        <v>0</v>
      </c>
      <c r="Z24" s="36" t="e">
        <f t="shared" si="31"/>
        <v>#VALUE!</v>
      </c>
      <c r="AA24" s="37" t="e">
        <f t="shared" si="36"/>
        <v>#VALUE!</v>
      </c>
      <c r="AD24" s="17">
        <v>21</v>
      </c>
      <c r="AE24" s="17">
        <f t="shared" si="7"/>
        <v>21</v>
      </c>
      <c r="AF24" s="75" t="str">
        <f t="shared" si="26"/>
        <v/>
      </c>
      <c r="AG24" s="99" t="str">
        <f t="shared" si="8"/>
        <v/>
      </c>
      <c r="AH24" s="99" t="str">
        <f t="shared" si="9"/>
        <v/>
      </c>
      <c r="AI24" s="80" t="e">
        <f t="shared" si="6"/>
        <v>#VALUE!</v>
      </c>
      <c r="AJ24" s="80" t="e">
        <f t="shared" si="10"/>
        <v>#VALUE!</v>
      </c>
      <c r="AK24" s="80" t="e">
        <f t="shared" si="11"/>
        <v>#VALUE!</v>
      </c>
      <c r="AL24" s="80" t="e">
        <f t="shared" si="12"/>
        <v>#VALUE!</v>
      </c>
      <c r="AM24" s="100" t="e">
        <f t="shared" si="13"/>
        <v>#VALUE!</v>
      </c>
      <c r="AN24" s="80" t="e">
        <f t="shared" si="14"/>
        <v>#VALUE!</v>
      </c>
      <c r="AO24" s="80" t="str">
        <f t="shared" si="15"/>
        <v/>
      </c>
      <c r="AP24" s="75"/>
      <c r="AQ24" s="75">
        <f t="shared" si="16"/>
        <v>0</v>
      </c>
      <c r="AR24" s="75" t="e">
        <f t="shared" si="17"/>
        <v>#NAME?</v>
      </c>
      <c r="AS24" s="16"/>
      <c r="AT24" s="16"/>
      <c r="AU24" s="16"/>
      <c r="AV24" s="16"/>
      <c r="AW24" s="16"/>
      <c r="AX24" s="16"/>
      <c r="AY24" s="16"/>
      <c r="AZ24" s="13"/>
      <c r="BA24" s="16"/>
      <c r="BB24" s="16"/>
      <c r="BC24" s="74">
        <v>21</v>
      </c>
      <c r="BD24" s="81" t="e">
        <f t="shared" si="20"/>
        <v>#N/A</v>
      </c>
      <c r="BE24" s="74" t="str">
        <f t="shared" si="28"/>
        <v/>
      </c>
      <c r="BF24" s="82" t="str">
        <f t="shared" si="21"/>
        <v/>
      </c>
      <c r="BG24" s="82" t="str">
        <f t="shared" si="22"/>
        <v/>
      </c>
      <c r="BH24" s="82" t="str">
        <f t="shared" si="23"/>
        <v/>
      </c>
      <c r="BI24" s="82" t="str">
        <f t="shared" si="24"/>
        <v/>
      </c>
      <c r="BJ24" s="82" t="e">
        <f t="shared" si="25"/>
        <v>#N/A</v>
      </c>
      <c r="BK24" s="16"/>
      <c r="BL24" s="16"/>
      <c r="BM24" s="16"/>
    </row>
    <row r="25" spans="1:65" ht="13.15" x14ac:dyDescent="0.4">
      <c r="A25" s="6">
        <v>24</v>
      </c>
      <c r="B25" s="8" t="str">
        <f>IF(Values!D24="","",Values!D24)</f>
        <v/>
      </c>
      <c r="E25" s="16"/>
      <c r="F25" s="16"/>
      <c r="I25" s="1">
        <v>24</v>
      </c>
      <c r="J25" s="1" t="str">
        <f t="shared" si="4"/>
        <v/>
      </c>
      <c r="K25" s="1" t="str">
        <f t="shared" si="5"/>
        <v/>
      </c>
      <c r="L25" s="20" t="str">
        <f t="shared" si="0"/>
        <v/>
      </c>
      <c r="M25" s="20" t="str">
        <f t="shared" si="1"/>
        <v/>
      </c>
      <c r="N25" s="21" t="str">
        <f t="shared" si="2"/>
        <v/>
      </c>
      <c r="O25" s="20" t="str">
        <f t="shared" si="3"/>
        <v/>
      </c>
      <c r="R25" s="17">
        <v>19</v>
      </c>
      <c r="S25" s="40" t="e">
        <f t="shared" si="37"/>
        <v>#VALUE!</v>
      </c>
      <c r="T25" s="33" t="e">
        <f t="shared" si="32"/>
        <v>#VALUE!</v>
      </c>
      <c r="U25" s="33" t="e">
        <f t="shared" si="33"/>
        <v>#VALUE!</v>
      </c>
      <c r="V25" s="34" t="e">
        <f t="shared" si="29"/>
        <v>#VALUE!</v>
      </c>
      <c r="W25" s="35">
        <f t="shared" si="34"/>
        <v>0</v>
      </c>
      <c r="X25" s="36" t="e">
        <f t="shared" si="30"/>
        <v>#VALUE!</v>
      </c>
      <c r="Y25" s="35">
        <f t="shared" si="35"/>
        <v>0</v>
      </c>
      <c r="Z25" s="36" t="e">
        <f t="shared" si="31"/>
        <v>#VALUE!</v>
      </c>
      <c r="AA25" s="37" t="e">
        <f t="shared" si="36"/>
        <v>#VALUE!</v>
      </c>
      <c r="AD25" s="17">
        <v>22</v>
      </c>
      <c r="AE25" s="17">
        <f t="shared" si="7"/>
        <v>22</v>
      </c>
      <c r="AF25" s="75" t="str">
        <f t="shared" si="26"/>
        <v/>
      </c>
      <c r="AG25" s="99" t="str">
        <f t="shared" si="8"/>
        <v/>
      </c>
      <c r="AH25" s="99" t="str">
        <f t="shared" si="9"/>
        <v/>
      </c>
      <c r="AI25" s="80" t="e">
        <f t="shared" si="6"/>
        <v>#VALUE!</v>
      </c>
      <c r="AJ25" s="80" t="e">
        <f t="shared" si="10"/>
        <v>#VALUE!</v>
      </c>
      <c r="AK25" s="80" t="e">
        <f t="shared" si="11"/>
        <v>#VALUE!</v>
      </c>
      <c r="AL25" s="80" t="e">
        <f t="shared" si="12"/>
        <v>#VALUE!</v>
      </c>
      <c r="AM25" s="100" t="e">
        <f t="shared" si="13"/>
        <v>#VALUE!</v>
      </c>
      <c r="AN25" s="80" t="e">
        <f t="shared" si="14"/>
        <v>#VALUE!</v>
      </c>
      <c r="AO25" s="80" t="str">
        <f t="shared" si="15"/>
        <v/>
      </c>
      <c r="AP25" s="75"/>
      <c r="AQ25" s="75">
        <f t="shared" si="16"/>
        <v>0</v>
      </c>
      <c r="AR25" s="75" t="e">
        <f t="shared" si="17"/>
        <v>#NAME?</v>
      </c>
      <c r="AS25" s="16"/>
      <c r="AT25" s="16"/>
      <c r="AU25" s="16"/>
      <c r="AV25" s="16"/>
      <c r="AW25" s="16"/>
      <c r="AX25" s="16"/>
      <c r="AY25" s="16"/>
      <c r="AZ25" s="16"/>
      <c r="BA25" s="16"/>
      <c r="BB25" s="16"/>
      <c r="BC25" s="74">
        <v>22</v>
      </c>
      <c r="BD25" s="81" t="e">
        <f t="shared" si="20"/>
        <v>#N/A</v>
      </c>
      <c r="BE25" s="74" t="str">
        <f t="shared" si="28"/>
        <v/>
      </c>
      <c r="BF25" s="82" t="str">
        <f t="shared" si="21"/>
        <v/>
      </c>
      <c r="BG25" s="82" t="str">
        <f t="shared" si="22"/>
        <v/>
      </c>
      <c r="BH25" s="82" t="str">
        <f t="shared" si="23"/>
        <v/>
      </c>
      <c r="BI25" s="82" t="str">
        <f t="shared" si="24"/>
        <v/>
      </c>
      <c r="BJ25" s="82" t="e">
        <f t="shared" si="25"/>
        <v>#N/A</v>
      </c>
      <c r="BK25" s="16"/>
      <c r="BL25" s="16"/>
      <c r="BM25" s="16"/>
    </row>
    <row r="26" spans="1:65" ht="13.15" x14ac:dyDescent="0.4">
      <c r="A26" s="6">
        <v>25</v>
      </c>
      <c r="B26" s="8" t="str">
        <f>IF(Values!D25="","",Values!D25)</f>
        <v/>
      </c>
      <c r="E26" s="17"/>
      <c r="F26" s="10" t="s">
        <v>94</v>
      </c>
      <c r="I26" s="1">
        <v>25</v>
      </c>
      <c r="J26" s="1" t="str">
        <f t="shared" si="4"/>
        <v/>
      </c>
      <c r="K26" s="1" t="str">
        <f t="shared" si="5"/>
        <v/>
      </c>
      <c r="L26" s="20" t="str">
        <f t="shared" si="0"/>
        <v/>
      </c>
      <c r="M26" s="20" t="str">
        <f t="shared" si="1"/>
        <v/>
      </c>
      <c r="N26" s="21" t="str">
        <f t="shared" si="2"/>
        <v/>
      </c>
      <c r="O26" s="20" t="str">
        <f t="shared" si="3"/>
        <v/>
      </c>
      <c r="R26" s="17">
        <v>20</v>
      </c>
      <c r="S26" s="40" t="e">
        <f t="shared" si="37"/>
        <v>#VALUE!</v>
      </c>
      <c r="T26" s="33" t="e">
        <f t="shared" si="32"/>
        <v>#VALUE!</v>
      </c>
      <c r="U26" s="33" t="e">
        <f t="shared" si="33"/>
        <v>#VALUE!</v>
      </c>
      <c r="V26" s="34" t="e">
        <f t="shared" si="29"/>
        <v>#VALUE!</v>
      </c>
      <c r="W26" s="35">
        <f t="shared" si="34"/>
        <v>0</v>
      </c>
      <c r="X26" s="36" t="e">
        <f t="shared" si="30"/>
        <v>#VALUE!</v>
      </c>
      <c r="Y26" s="35">
        <f t="shared" si="35"/>
        <v>0</v>
      </c>
      <c r="Z26" s="36" t="e">
        <f t="shared" si="31"/>
        <v>#VALUE!</v>
      </c>
      <c r="AA26" s="37" t="e">
        <f t="shared" si="36"/>
        <v>#VALUE!</v>
      </c>
      <c r="AD26" s="17">
        <v>23</v>
      </c>
      <c r="AE26" s="17">
        <f t="shared" si="7"/>
        <v>23</v>
      </c>
      <c r="AF26" s="75" t="str">
        <f t="shared" si="26"/>
        <v/>
      </c>
      <c r="AG26" s="99" t="str">
        <f t="shared" si="8"/>
        <v/>
      </c>
      <c r="AH26" s="99" t="str">
        <f t="shared" si="9"/>
        <v/>
      </c>
      <c r="AI26" s="80" t="e">
        <f t="shared" si="6"/>
        <v>#VALUE!</v>
      </c>
      <c r="AJ26" s="80" t="e">
        <f t="shared" si="10"/>
        <v>#VALUE!</v>
      </c>
      <c r="AK26" s="80" t="e">
        <f t="shared" si="11"/>
        <v>#VALUE!</v>
      </c>
      <c r="AL26" s="80" t="e">
        <f t="shared" si="12"/>
        <v>#VALUE!</v>
      </c>
      <c r="AM26" s="100" t="e">
        <f t="shared" si="13"/>
        <v>#VALUE!</v>
      </c>
      <c r="AN26" s="80" t="e">
        <f t="shared" si="14"/>
        <v>#VALUE!</v>
      </c>
      <c r="AO26" s="80" t="str">
        <f t="shared" si="15"/>
        <v/>
      </c>
      <c r="AP26" s="75"/>
      <c r="AQ26" s="75">
        <f t="shared" si="16"/>
        <v>0</v>
      </c>
      <c r="AR26" s="75" t="e">
        <f t="shared" si="17"/>
        <v>#NAME?</v>
      </c>
      <c r="AS26" s="16"/>
      <c r="AT26" s="16"/>
      <c r="AU26" s="16"/>
      <c r="AV26" s="16"/>
      <c r="AW26" s="16"/>
      <c r="AX26" s="16"/>
      <c r="AY26" s="16"/>
      <c r="AZ26" s="16"/>
      <c r="BA26" s="16"/>
      <c r="BB26" s="16"/>
      <c r="BC26" s="74">
        <v>23</v>
      </c>
      <c r="BD26" s="81" t="e">
        <f t="shared" si="20"/>
        <v>#N/A</v>
      </c>
      <c r="BE26" s="74" t="str">
        <f t="shared" si="28"/>
        <v/>
      </c>
      <c r="BF26" s="82" t="str">
        <f t="shared" si="21"/>
        <v/>
      </c>
      <c r="BG26" s="82" t="str">
        <f t="shared" si="22"/>
        <v/>
      </c>
      <c r="BH26" s="82" t="str">
        <f t="shared" si="23"/>
        <v/>
      </c>
      <c r="BI26" s="82" t="str">
        <f t="shared" si="24"/>
        <v/>
      </c>
      <c r="BJ26" s="82" t="e">
        <f t="shared" si="25"/>
        <v>#N/A</v>
      </c>
      <c r="BK26" s="16"/>
      <c r="BL26" s="16"/>
      <c r="BM26" s="16"/>
    </row>
    <row r="27" spans="1:65" ht="15.4" x14ac:dyDescent="0.4">
      <c r="A27" s="6">
        <v>26</v>
      </c>
      <c r="B27" s="8" t="str">
        <f>IF(Values!D26="","",Values!D26)</f>
        <v/>
      </c>
      <c r="E27" s="10" t="s">
        <v>95</v>
      </c>
      <c r="F27" s="18" t="str">
        <f>IF(B2&lt;&gt;"",NORMDIST(F8,F12,F13,1)*1000000,"")</f>
        <v/>
      </c>
      <c r="I27" s="1">
        <v>26</v>
      </c>
      <c r="J27" s="1" t="str">
        <f t="shared" si="4"/>
        <v/>
      </c>
      <c r="K27" s="1" t="str">
        <f t="shared" si="5"/>
        <v/>
      </c>
      <c r="L27" s="20" t="str">
        <f t="shared" si="0"/>
        <v/>
      </c>
      <c r="M27" s="20" t="str">
        <f t="shared" si="1"/>
        <v/>
      </c>
      <c r="N27" s="21" t="str">
        <f t="shared" si="2"/>
        <v/>
      </c>
      <c r="O27" s="20" t="str">
        <f t="shared" si="3"/>
        <v/>
      </c>
      <c r="R27" s="38"/>
      <c r="S27" s="38"/>
      <c r="T27" s="38"/>
      <c r="U27" s="38"/>
      <c r="V27" s="38"/>
      <c r="W27" s="38"/>
      <c r="X27" s="38"/>
      <c r="Y27" s="38"/>
      <c r="Z27" s="38"/>
      <c r="AA27" s="38"/>
      <c r="AD27" s="17">
        <v>24</v>
      </c>
      <c r="AE27" s="17">
        <f t="shared" si="7"/>
        <v>24</v>
      </c>
      <c r="AF27" s="75" t="str">
        <f t="shared" si="26"/>
        <v/>
      </c>
      <c r="AG27" s="99" t="str">
        <f t="shared" si="8"/>
        <v/>
      </c>
      <c r="AH27" s="99" t="str">
        <f t="shared" si="9"/>
        <v/>
      </c>
      <c r="AI27" s="80" t="e">
        <f t="shared" si="6"/>
        <v>#VALUE!</v>
      </c>
      <c r="AJ27" s="80" t="e">
        <f t="shared" si="10"/>
        <v>#VALUE!</v>
      </c>
      <c r="AK27" s="80" t="e">
        <f t="shared" si="11"/>
        <v>#VALUE!</v>
      </c>
      <c r="AL27" s="80" t="e">
        <f t="shared" si="12"/>
        <v>#VALUE!</v>
      </c>
      <c r="AM27" s="100" t="e">
        <f t="shared" si="13"/>
        <v>#VALUE!</v>
      </c>
      <c r="AN27" s="80" t="e">
        <f t="shared" si="14"/>
        <v>#VALUE!</v>
      </c>
      <c r="AO27" s="80" t="str">
        <f t="shared" si="15"/>
        <v/>
      </c>
      <c r="AP27" s="75"/>
      <c r="AQ27" s="75">
        <f t="shared" si="16"/>
        <v>0</v>
      </c>
      <c r="AR27" s="75" t="e">
        <f t="shared" si="17"/>
        <v>#NAME?</v>
      </c>
      <c r="AS27" s="16"/>
      <c r="AT27" s="16"/>
      <c r="AU27" s="16"/>
      <c r="AV27" s="16"/>
      <c r="AW27" s="16"/>
      <c r="AX27" s="16"/>
      <c r="AY27" s="16"/>
      <c r="AZ27" s="16"/>
      <c r="BA27" s="16"/>
      <c r="BB27" s="16"/>
      <c r="BC27" s="74">
        <v>24</v>
      </c>
      <c r="BD27" s="81" t="e">
        <f t="shared" si="20"/>
        <v>#N/A</v>
      </c>
      <c r="BE27" s="74" t="str">
        <f t="shared" si="28"/>
        <v/>
      </c>
      <c r="BF27" s="82" t="str">
        <f t="shared" si="21"/>
        <v/>
      </c>
      <c r="BG27" s="82" t="str">
        <f t="shared" si="22"/>
        <v/>
      </c>
      <c r="BH27" s="82" t="str">
        <f t="shared" si="23"/>
        <v/>
      </c>
      <c r="BI27" s="82" t="str">
        <f t="shared" si="24"/>
        <v/>
      </c>
      <c r="BJ27" s="82" t="e">
        <f t="shared" si="25"/>
        <v>#N/A</v>
      </c>
      <c r="BK27" s="16"/>
      <c r="BL27" s="16"/>
      <c r="BM27" s="16"/>
    </row>
    <row r="28" spans="1:65" ht="15.4" x14ac:dyDescent="0.4">
      <c r="A28" s="6">
        <v>27</v>
      </c>
      <c r="B28" s="8" t="str">
        <f>IF(Values!D27="","",Values!D27)</f>
        <v/>
      </c>
      <c r="E28" s="10" t="s">
        <v>96</v>
      </c>
      <c r="F28" s="18" t="str">
        <f>IF(B2&lt;&gt;"",(1-NORMDIST(F9,F12,F13,1))*1000000,"")</f>
        <v/>
      </c>
      <c r="I28" s="1">
        <v>27</v>
      </c>
      <c r="J28" s="1" t="str">
        <f t="shared" si="4"/>
        <v/>
      </c>
      <c r="K28" s="1" t="str">
        <f t="shared" si="5"/>
        <v/>
      </c>
      <c r="L28" s="20" t="str">
        <f t="shared" si="0"/>
        <v/>
      </c>
      <c r="M28" s="20" t="str">
        <f t="shared" si="1"/>
        <v/>
      </c>
      <c r="N28" s="21" t="str">
        <f t="shared" si="2"/>
        <v/>
      </c>
      <c r="O28" s="20" t="str">
        <f t="shared" si="3"/>
        <v/>
      </c>
      <c r="R28" s="38"/>
      <c r="S28" s="38"/>
      <c r="T28" s="38"/>
      <c r="U28" s="38"/>
      <c r="V28" s="38"/>
      <c r="W28" s="38"/>
      <c r="X28" s="38"/>
      <c r="Y28" s="38"/>
      <c r="Z28" s="38"/>
      <c r="AA28" s="38"/>
      <c r="AD28" s="17">
        <v>25</v>
      </c>
      <c r="AE28" s="17">
        <f t="shared" si="7"/>
        <v>25</v>
      </c>
      <c r="AF28" s="75" t="str">
        <f t="shared" si="26"/>
        <v/>
      </c>
      <c r="AG28" s="99" t="str">
        <f t="shared" si="8"/>
        <v/>
      </c>
      <c r="AH28" s="99" t="str">
        <f t="shared" si="9"/>
        <v/>
      </c>
      <c r="AI28" s="80" t="e">
        <f t="shared" si="6"/>
        <v>#VALUE!</v>
      </c>
      <c r="AJ28" s="80" t="e">
        <f t="shared" si="10"/>
        <v>#VALUE!</v>
      </c>
      <c r="AK28" s="80" t="e">
        <f t="shared" si="11"/>
        <v>#VALUE!</v>
      </c>
      <c r="AL28" s="80" t="e">
        <f t="shared" si="12"/>
        <v>#VALUE!</v>
      </c>
      <c r="AM28" s="100" t="e">
        <f t="shared" si="13"/>
        <v>#VALUE!</v>
      </c>
      <c r="AN28" s="80" t="e">
        <f t="shared" si="14"/>
        <v>#VALUE!</v>
      </c>
      <c r="AO28" s="80" t="str">
        <f t="shared" si="15"/>
        <v/>
      </c>
      <c r="AP28" s="75"/>
      <c r="AQ28" s="75">
        <f t="shared" si="16"/>
        <v>0</v>
      </c>
      <c r="AR28" s="75" t="e">
        <f t="shared" si="17"/>
        <v>#NAME?</v>
      </c>
      <c r="AS28" s="16"/>
      <c r="AT28" s="16"/>
      <c r="AU28" s="16"/>
      <c r="AV28" s="16"/>
      <c r="AW28" s="16"/>
      <c r="AX28" s="16"/>
      <c r="AY28" s="16"/>
      <c r="AZ28" s="16"/>
      <c r="BA28" s="16"/>
      <c r="BB28" s="16"/>
      <c r="BC28" s="74">
        <v>25</v>
      </c>
      <c r="BD28" s="81" t="e">
        <f t="shared" si="20"/>
        <v>#N/A</v>
      </c>
      <c r="BE28" s="74" t="str">
        <f t="shared" si="28"/>
        <v/>
      </c>
      <c r="BF28" s="82" t="str">
        <f t="shared" si="21"/>
        <v/>
      </c>
      <c r="BG28" s="82" t="str">
        <f t="shared" si="22"/>
        <v/>
      </c>
      <c r="BH28" s="82" t="str">
        <f t="shared" si="23"/>
        <v/>
      </c>
      <c r="BI28" s="82" t="str">
        <f t="shared" si="24"/>
        <v/>
      </c>
      <c r="BJ28" s="82" t="e">
        <f t="shared" si="25"/>
        <v>#N/A</v>
      </c>
      <c r="BK28" s="16"/>
      <c r="BL28" s="16"/>
      <c r="BM28" s="16"/>
    </row>
    <row r="29" spans="1:65" ht="13.15" x14ac:dyDescent="0.4">
      <c r="A29" s="6">
        <v>28</v>
      </c>
      <c r="B29" s="8" t="str">
        <f>IF(Values!D28="","",Values!D28)</f>
        <v/>
      </c>
      <c r="E29" s="10" t="s">
        <v>97</v>
      </c>
      <c r="F29" s="18" t="str">
        <f>IF(B2&lt;&gt;"",F27+F28,"")</f>
        <v/>
      </c>
      <c r="I29" s="1">
        <v>28</v>
      </c>
      <c r="J29" s="1" t="str">
        <f t="shared" si="4"/>
        <v/>
      </c>
      <c r="K29" s="1" t="str">
        <f t="shared" si="5"/>
        <v/>
      </c>
      <c r="L29" s="20" t="str">
        <f t="shared" si="0"/>
        <v/>
      </c>
      <c r="M29" s="20" t="str">
        <f t="shared" si="1"/>
        <v/>
      </c>
      <c r="N29" s="21" t="str">
        <f t="shared" si="2"/>
        <v/>
      </c>
      <c r="O29" s="20" t="str">
        <f t="shared" si="3"/>
        <v/>
      </c>
      <c r="R29" s="458" t="s">
        <v>98</v>
      </c>
      <c r="S29" s="459"/>
      <c r="T29" s="459"/>
      <c r="U29" s="459"/>
      <c r="V29" s="459"/>
      <c r="W29" s="459"/>
      <c r="X29" s="459"/>
      <c r="Y29" s="459"/>
      <c r="Z29" s="459"/>
      <c r="AA29" s="460"/>
      <c r="AD29" s="17">
        <v>26</v>
      </c>
      <c r="AE29" s="17">
        <f t="shared" si="7"/>
        <v>26</v>
      </c>
      <c r="AF29" s="75" t="str">
        <f t="shared" si="26"/>
        <v/>
      </c>
      <c r="AG29" s="99" t="str">
        <f t="shared" si="8"/>
        <v/>
      </c>
      <c r="AH29" s="99" t="str">
        <f t="shared" si="9"/>
        <v/>
      </c>
      <c r="AI29" s="80" t="e">
        <f t="shared" si="6"/>
        <v>#VALUE!</v>
      </c>
      <c r="AJ29" s="80" t="e">
        <f t="shared" si="10"/>
        <v>#VALUE!</v>
      </c>
      <c r="AK29" s="80" t="e">
        <f t="shared" si="11"/>
        <v>#VALUE!</v>
      </c>
      <c r="AL29" s="80" t="e">
        <f t="shared" si="12"/>
        <v>#VALUE!</v>
      </c>
      <c r="AM29" s="100" t="e">
        <f t="shared" si="13"/>
        <v>#VALUE!</v>
      </c>
      <c r="AN29" s="80" t="e">
        <f t="shared" si="14"/>
        <v>#VALUE!</v>
      </c>
      <c r="AO29" s="80" t="str">
        <f t="shared" si="15"/>
        <v/>
      </c>
      <c r="AP29" s="75"/>
      <c r="AQ29" s="75">
        <f t="shared" si="16"/>
        <v>0</v>
      </c>
      <c r="AR29" s="75" t="e">
        <f t="shared" si="17"/>
        <v>#NAME?</v>
      </c>
      <c r="AS29" s="16"/>
      <c r="AT29" s="16"/>
      <c r="AU29" s="16"/>
      <c r="AV29" s="16"/>
      <c r="AW29" s="16"/>
      <c r="AX29" s="16"/>
      <c r="AY29" s="16"/>
      <c r="AZ29" s="16"/>
      <c r="BA29" s="16"/>
      <c r="BB29" s="16"/>
      <c r="BC29" s="74">
        <v>26</v>
      </c>
      <c r="BD29" s="81" t="e">
        <f t="shared" si="20"/>
        <v>#N/A</v>
      </c>
      <c r="BE29" s="74" t="str">
        <f t="shared" si="28"/>
        <v/>
      </c>
      <c r="BF29" s="82" t="str">
        <f t="shared" si="21"/>
        <v/>
      </c>
      <c r="BG29" s="82" t="str">
        <f t="shared" si="22"/>
        <v/>
      </c>
      <c r="BH29" s="82" t="str">
        <f t="shared" si="23"/>
        <v/>
      </c>
      <c r="BI29" s="82" t="str">
        <f t="shared" si="24"/>
        <v/>
      </c>
      <c r="BJ29" s="82" t="e">
        <f t="shared" si="25"/>
        <v>#N/A</v>
      </c>
      <c r="BK29" s="16"/>
      <c r="BL29" s="16"/>
      <c r="BM29" s="16"/>
    </row>
    <row r="30" spans="1:65" ht="13.15" x14ac:dyDescent="0.4">
      <c r="A30" s="6">
        <v>29</v>
      </c>
      <c r="B30" s="8" t="str">
        <f>IF(Values!D29="","",Values!D29)</f>
        <v/>
      </c>
      <c r="E30" s="16"/>
      <c r="F30" s="16"/>
      <c r="I30" s="1">
        <v>29</v>
      </c>
      <c r="J30" s="1" t="str">
        <f t="shared" si="4"/>
        <v/>
      </c>
      <c r="K30" s="1" t="str">
        <f t="shared" si="5"/>
        <v/>
      </c>
      <c r="L30" s="20" t="str">
        <f t="shared" si="0"/>
        <v/>
      </c>
      <c r="M30" s="20" t="str">
        <f t="shared" si="1"/>
        <v/>
      </c>
      <c r="N30" s="21" t="str">
        <f t="shared" si="2"/>
        <v/>
      </c>
      <c r="O30" s="20" t="str">
        <f t="shared" si="3"/>
        <v/>
      </c>
      <c r="R30" s="29"/>
      <c r="S30" s="30">
        <v>1.1000000000000001</v>
      </c>
      <c r="T30" s="39" t="e">
        <f>T31-(S30*$F$13)</f>
        <v>#VALUE!</v>
      </c>
      <c r="U30" s="40" t="e">
        <f>NORMDIST(T30,$F$12,$F$13,0)</f>
        <v>#VALUE!</v>
      </c>
      <c r="V30" s="29"/>
      <c r="W30" s="41" t="str">
        <f>Wörterbuch!B175</f>
        <v>OGW</v>
      </c>
      <c r="X30" s="43" t="str">
        <f>F9</f>
        <v/>
      </c>
      <c r="Y30" s="42" t="e">
        <f t="shared" ref="Y30:Y35" si="38">MAX($AA$7:$AA$26)*1.05</f>
        <v>#VALUE!</v>
      </c>
      <c r="Z30" s="29"/>
      <c r="AA30" s="26"/>
      <c r="AD30" s="17">
        <v>27</v>
      </c>
      <c r="AE30" s="17">
        <f t="shared" si="7"/>
        <v>27</v>
      </c>
      <c r="AF30" s="75" t="str">
        <f t="shared" si="26"/>
        <v/>
      </c>
      <c r="AG30" s="99" t="str">
        <f t="shared" si="8"/>
        <v/>
      </c>
      <c r="AH30" s="99" t="str">
        <f t="shared" si="9"/>
        <v/>
      </c>
      <c r="AI30" s="80" t="e">
        <f t="shared" si="6"/>
        <v>#VALUE!</v>
      </c>
      <c r="AJ30" s="80" t="e">
        <f t="shared" si="10"/>
        <v>#VALUE!</v>
      </c>
      <c r="AK30" s="80" t="e">
        <f t="shared" si="11"/>
        <v>#VALUE!</v>
      </c>
      <c r="AL30" s="80" t="e">
        <f t="shared" si="12"/>
        <v>#VALUE!</v>
      </c>
      <c r="AM30" s="100" t="e">
        <f t="shared" si="13"/>
        <v>#VALUE!</v>
      </c>
      <c r="AN30" s="80" t="e">
        <f t="shared" si="14"/>
        <v>#VALUE!</v>
      </c>
      <c r="AO30" s="80" t="str">
        <f t="shared" si="15"/>
        <v/>
      </c>
      <c r="AP30" s="75"/>
      <c r="AQ30" s="75">
        <f t="shared" si="16"/>
        <v>0</v>
      </c>
      <c r="AR30" s="75" t="e">
        <f t="shared" si="17"/>
        <v>#NAME?</v>
      </c>
      <c r="AS30" s="16"/>
      <c r="AT30" s="16"/>
      <c r="AU30" s="16"/>
      <c r="AV30" s="16"/>
      <c r="AW30" s="16"/>
      <c r="AX30" s="16"/>
      <c r="AY30" s="16"/>
      <c r="AZ30" s="16"/>
      <c r="BA30" s="16"/>
      <c r="BB30" s="16"/>
      <c r="BC30" s="74">
        <v>27</v>
      </c>
      <c r="BD30" s="81" t="e">
        <f t="shared" si="20"/>
        <v>#N/A</v>
      </c>
      <c r="BE30" s="74" t="str">
        <f t="shared" si="28"/>
        <v/>
      </c>
      <c r="BF30" s="82" t="str">
        <f t="shared" si="21"/>
        <v/>
      </c>
      <c r="BG30" s="82" t="str">
        <f t="shared" si="22"/>
        <v/>
      </c>
      <c r="BH30" s="82" t="str">
        <f t="shared" si="23"/>
        <v/>
      </c>
      <c r="BI30" s="82" t="str">
        <f t="shared" si="24"/>
        <v/>
      </c>
      <c r="BJ30" s="82" t="e">
        <f t="shared" si="25"/>
        <v>#N/A</v>
      </c>
      <c r="BK30" s="16"/>
      <c r="BL30" s="16"/>
      <c r="BM30" s="16"/>
    </row>
    <row r="31" spans="1:65" ht="13.15" x14ac:dyDescent="0.4">
      <c r="A31" s="6">
        <v>30</v>
      </c>
      <c r="B31" s="8" t="str">
        <f>IF(Values!D30="","",Values!D30)</f>
        <v/>
      </c>
      <c r="E31" s="9"/>
      <c r="F31" s="10" t="s">
        <v>99</v>
      </c>
      <c r="I31" s="1">
        <v>30</v>
      </c>
      <c r="J31" s="1" t="str">
        <f t="shared" si="4"/>
        <v/>
      </c>
      <c r="K31" s="1" t="str">
        <f t="shared" si="5"/>
        <v/>
      </c>
      <c r="L31" s="20" t="str">
        <f t="shared" si="0"/>
        <v/>
      </c>
      <c r="M31" s="20" t="str">
        <f t="shared" si="1"/>
        <v/>
      </c>
      <c r="N31" s="21" t="str">
        <f t="shared" si="2"/>
        <v/>
      </c>
      <c r="O31" s="20" t="str">
        <f t="shared" si="3"/>
        <v/>
      </c>
      <c r="R31" s="29"/>
      <c r="S31" s="30">
        <v>1</v>
      </c>
      <c r="T31" s="39" t="e">
        <f t="shared" ref="T31:T40" si="39">T32-(S31*$F$13)</f>
        <v>#VALUE!</v>
      </c>
      <c r="U31" s="40" t="e">
        <f t="shared" ref="U31:U52" si="40">NORMDIST(T31,$F$12,$F$13,0)</f>
        <v>#VALUE!</v>
      </c>
      <c r="V31" s="29"/>
      <c r="W31" s="30" t="str">
        <f>Wörterbuch!B176</f>
        <v>UGW</v>
      </c>
      <c r="X31" s="44" t="str">
        <f>F8</f>
        <v/>
      </c>
      <c r="Y31" s="42" t="e">
        <f t="shared" si="38"/>
        <v>#VALUE!</v>
      </c>
      <c r="Z31" s="29"/>
      <c r="AA31" s="26"/>
      <c r="AD31" s="17">
        <v>28</v>
      </c>
      <c r="AE31" s="17">
        <f t="shared" si="7"/>
        <v>28</v>
      </c>
      <c r="AF31" s="75" t="str">
        <f t="shared" si="26"/>
        <v/>
      </c>
      <c r="AG31" s="99" t="str">
        <f t="shared" si="8"/>
        <v/>
      </c>
      <c r="AH31" s="99" t="str">
        <f t="shared" si="9"/>
        <v/>
      </c>
      <c r="AI31" s="80" t="e">
        <f t="shared" si="6"/>
        <v>#VALUE!</v>
      </c>
      <c r="AJ31" s="80" t="e">
        <f t="shared" si="10"/>
        <v>#VALUE!</v>
      </c>
      <c r="AK31" s="80" t="e">
        <f t="shared" si="11"/>
        <v>#VALUE!</v>
      </c>
      <c r="AL31" s="80" t="e">
        <f t="shared" si="12"/>
        <v>#VALUE!</v>
      </c>
      <c r="AM31" s="100" t="e">
        <f t="shared" si="13"/>
        <v>#VALUE!</v>
      </c>
      <c r="AN31" s="80" t="e">
        <f t="shared" si="14"/>
        <v>#VALUE!</v>
      </c>
      <c r="AO31" s="80" t="str">
        <f t="shared" si="15"/>
        <v/>
      </c>
      <c r="AP31" s="75"/>
      <c r="AQ31" s="75">
        <f t="shared" si="16"/>
        <v>0</v>
      </c>
      <c r="AR31" s="75" t="e">
        <f t="shared" si="17"/>
        <v>#NAME?</v>
      </c>
      <c r="AS31" s="16"/>
      <c r="AT31" s="16"/>
      <c r="AU31" s="16"/>
      <c r="AV31" s="16"/>
      <c r="AW31" s="16"/>
      <c r="AX31" s="16"/>
      <c r="AY31" s="16"/>
      <c r="AZ31" s="16"/>
      <c r="BA31" s="16"/>
      <c r="BB31" s="16"/>
      <c r="BC31" s="74">
        <v>28</v>
      </c>
      <c r="BD31" s="81" t="e">
        <f t="shared" si="20"/>
        <v>#N/A</v>
      </c>
      <c r="BE31" s="74" t="str">
        <f t="shared" si="28"/>
        <v/>
      </c>
      <c r="BF31" s="82" t="str">
        <f t="shared" si="21"/>
        <v/>
      </c>
      <c r="BG31" s="82" t="str">
        <f t="shared" si="22"/>
        <v/>
      </c>
      <c r="BH31" s="82" t="str">
        <f t="shared" si="23"/>
        <v/>
      </c>
      <c r="BI31" s="82" t="str">
        <f t="shared" si="24"/>
        <v/>
      </c>
      <c r="BJ31" s="82" t="e">
        <f t="shared" si="25"/>
        <v>#N/A</v>
      </c>
      <c r="BK31" s="16"/>
      <c r="BL31" s="16"/>
      <c r="BM31" s="16"/>
    </row>
    <row r="32" spans="1:65" ht="15.4" x14ac:dyDescent="0.4">
      <c r="A32" s="6">
        <v>31</v>
      </c>
      <c r="B32" s="8" t="str">
        <f>IF(Values!D31="","",Values!D31)</f>
        <v/>
      </c>
      <c r="E32" s="10" t="s">
        <v>95</v>
      </c>
      <c r="F32" s="18" t="str">
        <f>IF(B2&lt;&gt;"",AG204/F11*1000000,"")</f>
        <v/>
      </c>
      <c r="I32" s="1">
        <v>31</v>
      </c>
      <c r="J32" s="1" t="str">
        <f t="shared" si="4"/>
        <v/>
      </c>
      <c r="K32" s="1" t="str">
        <f t="shared" si="5"/>
        <v/>
      </c>
      <c r="L32" s="20" t="str">
        <f t="shared" si="0"/>
        <v/>
      </c>
      <c r="M32" s="20" t="str">
        <f t="shared" si="1"/>
        <v/>
      </c>
      <c r="N32" s="21" t="str">
        <f t="shared" si="2"/>
        <v/>
      </c>
      <c r="O32" s="20" t="str">
        <f t="shared" si="3"/>
        <v/>
      </c>
      <c r="R32" s="29"/>
      <c r="S32" s="30">
        <v>0.9</v>
      </c>
      <c r="T32" s="39" t="e">
        <f t="shared" si="39"/>
        <v>#VALUE!</v>
      </c>
      <c r="U32" s="40" t="e">
        <f t="shared" si="40"/>
        <v>#VALUE!</v>
      </c>
      <c r="V32" s="29"/>
      <c r="W32" s="30" t="str">
        <f>"+ 3 Sigma"</f>
        <v>+ 3 Sigma</v>
      </c>
      <c r="X32" s="44" t="e">
        <f>F12+3*F13</f>
        <v>#VALUE!</v>
      </c>
      <c r="Y32" s="42" t="e">
        <f t="shared" si="38"/>
        <v>#VALUE!</v>
      </c>
      <c r="Z32" s="29"/>
      <c r="AA32" s="26"/>
      <c r="AD32" s="17">
        <v>29</v>
      </c>
      <c r="AE32" s="17">
        <f t="shared" si="7"/>
        <v>29</v>
      </c>
      <c r="AF32" s="75" t="str">
        <f t="shared" si="26"/>
        <v/>
      </c>
      <c r="AG32" s="99" t="str">
        <f t="shared" si="8"/>
        <v/>
      </c>
      <c r="AH32" s="99" t="str">
        <f t="shared" si="9"/>
        <v/>
      </c>
      <c r="AI32" s="80" t="e">
        <f t="shared" si="6"/>
        <v>#VALUE!</v>
      </c>
      <c r="AJ32" s="80" t="e">
        <f t="shared" si="10"/>
        <v>#VALUE!</v>
      </c>
      <c r="AK32" s="80" t="e">
        <f t="shared" si="11"/>
        <v>#VALUE!</v>
      </c>
      <c r="AL32" s="80" t="e">
        <f t="shared" si="12"/>
        <v>#VALUE!</v>
      </c>
      <c r="AM32" s="100" t="e">
        <f t="shared" si="13"/>
        <v>#VALUE!</v>
      </c>
      <c r="AN32" s="80" t="e">
        <f t="shared" si="14"/>
        <v>#VALUE!</v>
      </c>
      <c r="AO32" s="80" t="str">
        <f t="shared" si="15"/>
        <v/>
      </c>
      <c r="AP32" s="75"/>
      <c r="AQ32" s="75">
        <f t="shared" si="16"/>
        <v>0</v>
      </c>
      <c r="AR32" s="75" t="e">
        <f t="shared" si="17"/>
        <v>#NAME?</v>
      </c>
      <c r="AS32" s="16"/>
      <c r="AT32" s="16"/>
      <c r="AU32" s="16"/>
      <c r="AV32" s="16"/>
      <c r="AW32" s="16"/>
      <c r="AX32" s="16"/>
      <c r="AY32" s="16"/>
      <c r="AZ32" s="16"/>
      <c r="BA32" s="16"/>
      <c r="BB32" s="16"/>
      <c r="BC32" s="74">
        <v>29</v>
      </c>
      <c r="BD32" s="81" t="e">
        <f t="shared" si="20"/>
        <v>#N/A</v>
      </c>
      <c r="BE32" s="74" t="str">
        <f t="shared" si="28"/>
        <v/>
      </c>
      <c r="BF32" s="82" t="str">
        <f t="shared" si="21"/>
        <v/>
      </c>
      <c r="BG32" s="82" t="str">
        <f t="shared" si="22"/>
        <v/>
      </c>
      <c r="BH32" s="82" t="str">
        <f t="shared" si="23"/>
        <v/>
      </c>
      <c r="BI32" s="82" t="str">
        <f t="shared" si="24"/>
        <v/>
      </c>
      <c r="BJ32" s="82" t="e">
        <f t="shared" si="25"/>
        <v>#N/A</v>
      </c>
      <c r="BK32" s="16"/>
      <c r="BL32" s="16"/>
      <c r="BM32" s="16"/>
    </row>
    <row r="33" spans="1:65" ht="15.4" x14ac:dyDescent="0.4">
      <c r="A33" s="6">
        <v>32</v>
      </c>
      <c r="B33" s="8" t="str">
        <f>IF(Values!D32="","",Values!D32)</f>
        <v/>
      </c>
      <c r="E33" s="10" t="s">
        <v>96</v>
      </c>
      <c r="F33" s="18" t="str">
        <f>IF(B2&lt;&gt;"",AH204/F11*1000000,"")</f>
        <v/>
      </c>
      <c r="I33" s="1">
        <v>32</v>
      </c>
      <c r="J33" s="1" t="str">
        <f t="shared" si="4"/>
        <v/>
      </c>
      <c r="K33" s="1" t="str">
        <f t="shared" si="5"/>
        <v/>
      </c>
      <c r="L33" s="20" t="str">
        <f t="shared" si="0"/>
        <v/>
      </c>
      <c r="M33" s="20" t="str">
        <f t="shared" si="1"/>
        <v/>
      </c>
      <c r="N33" s="21" t="str">
        <f t="shared" si="2"/>
        <v/>
      </c>
      <c r="O33" s="20" t="str">
        <f t="shared" si="3"/>
        <v/>
      </c>
      <c r="R33" s="29"/>
      <c r="S33" s="30">
        <v>0.8</v>
      </c>
      <c r="T33" s="39" t="e">
        <f t="shared" si="39"/>
        <v>#VALUE!</v>
      </c>
      <c r="U33" s="40" t="e">
        <f t="shared" si="40"/>
        <v>#VALUE!</v>
      </c>
      <c r="V33" s="29"/>
      <c r="W33" s="30" t="str">
        <f>"- 3 Sigma"</f>
        <v>- 3 Sigma</v>
      </c>
      <c r="X33" s="44" t="e">
        <f>F12-3*F13</f>
        <v>#VALUE!</v>
      </c>
      <c r="Y33" s="42" t="e">
        <f t="shared" si="38"/>
        <v>#VALUE!</v>
      </c>
      <c r="Z33" s="29"/>
      <c r="AA33" s="26"/>
      <c r="AD33" s="17">
        <v>30</v>
      </c>
      <c r="AE33" s="17">
        <f t="shared" si="7"/>
        <v>30</v>
      </c>
      <c r="AF33" s="75" t="str">
        <f t="shared" si="26"/>
        <v/>
      </c>
      <c r="AG33" s="99" t="str">
        <f t="shared" si="8"/>
        <v/>
      </c>
      <c r="AH33" s="99" t="str">
        <f t="shared" si="9"/>
        <v/>
      </c>
      <c r="AI33" s="80" t="e">
        <f t="shared" si="6"/>
        <v>#VALUE!</v>
      </c>
      <c r="AJ33" s="80" t="e">
        <f t="shared" si="10"/>
        <v>#VALUE!</v>
      </c>
      <c r="AK33" s="80" t="e">
        <f t="shared" si="11"/>
        <v>#VALUE!</v>
      </c>
      <c r="AL33" s="80" t="e">
        <f t="shared" si="12"/>
        <v>#VALUE!</v>
      </c>
      <c r="AM33" s="100" t="e">
        <f t="shared" si="13"/>
        <v>#VALUE!</v>
      </c>
      <c r="AN33" s="80" t="e">
        <f t="shared" si="14"/>
        <v>#VALUE!</v>
      </c>
      <c r="AO33" s="80" t="str">
        <f t="shared" si="15"/>
        <v/>
      </c>
      <c r="AP33" s="75"/>
      <c r="AQ33" s="75">
        <f t="shared" si="16"/>
        <v>0</v>
      </c>
      <c r="AR33" s="75" t="e">
        <f t="shared" si="17"/>
        <v>#NAME?</v>
      </c>
      <c r="AS33" s="16"/>
      <c r="AT33" s="16"/>
      <c r="AU33" s="16"/>
      <c r="AV33" s="16"/>
      <c r="AW33" s="16"/>
      <c r="AX33" s="16"/>
      <c r="AY33" s="16"/>
      <c r="AZ33" s="16"/>
      <c r="BA33" s="16"/>
      <c r="BB33" s="16"/>
      <c r="BC33" s="74">
        <v>30</v>
      </c>
      <c r="BD33" s="81" t="e">
        <f t="shared" si="20"/>
        <v>#N/A</v>
      </c>
      <c r="BE33" s="74" t="str">
        <f t="shared" si="28"/>
        <v/>
      </c>
      <c r="BF33" s="82" t="str">
        <f t="shared" si="21"/>
        <v/>
      </c>
      <c r="BG33" s="82" t="str">
        <f t="shared" si="22"/>
        <v/>
      </c>
      <c r="BH33" s="82" t="str">
        <f t="shared" si="23"/>
        <v/>
      </c>
      <c r="BI33" s="82" t="str">
        <f t="shared" si="24"/>
        <v/>
      </c>
      <c r="BJ33" s="82" t="e">
        <f t="shared" si="25"/>
        <v>#N/A</v>
      </c>
      <c r="BK33" s="16"/>
      <c r="BL33" s="16"/>
      <c r="BM33" s="16"/>
    </row>
    <row r="34" spans="1:65" ht="13.15" x14ac:dyDescent="0.4">
      <c r="A34" s="6">
        <v>33</v>
      </c>
      <c r="B34" s="8" t="str">
        <f>IF(Values!D33="","",Values!D33)</f>
        <v/>
      </c>
      <c r="E34" s="10" t="s">
        <v>97</v>
      </c>
      <c r="F34" s="18" t="str">
        <f>IF(B2&lt;&gt;"",F33+F32,"")</f>
        <v/>
      </c>
      <c r="I34" s="1">
        <v>33</v>
      </c>
      <c r="J34" s="1" t="str">
        <f t="shared" si="4"/>
        <v/>
      </c>
      <c r="K34" s="1" t="str">
        <f t="shared" si="5"/>
        <v/>
      </c>
      <c r="L34" s="20" t="str">
        <f t="shared" si="0"/>
        <v/>
      </c>
      <c r="M34" s="20" t="str">
        <f t="shared" si="1"/>
        <v/>
      </c>
      <c r="N34" s="21" t="str">
        <f t="shared" si="2"/>
        <v/>
      </c>
      <c r="O34" s="20" t="str">
        <f t="shared" si="3"/>
        <v/>
      </c>
      <c r="R34" s="29"/>
      <c r="S34" s="30">
        <v>0.7</v>
      </c>
      <c r="T34" s="39" t="e">
        <f t="shared" si="39"/>
        <v>#VALUE!</v>
      </c>
      <c r="U34" s="40" t="e">
        <f t="shared" si="40"/>
        <v>#VALUE!</v>
      </c>
      <c r="V34" s="29"/>
      <c r="W34" s="30" t="str">
        <f>Wörterbuch!B192</f>
        <v>Mittelwert</v>
      </c>
      <c r="X34" s="44" t="str">
        <f>F12</f>
        <v/>
      </c>
      <c r="Y34" s="42" t="e">
        <f t="shared" si="38"/>
        <v>#VALUE!</v>
      </c>
      <c r="Z34" s="29"/>
      <c r="AA34" s="26"/>
      <c r="AD34" s="17">
        <v>31</v>
      </c>
      <c r="AE34" s="17">
        <f t="shared" si="7"/>
        <v>31</v>
      </c>
      <c r="AF34" s="75" t="str">
        <f t="shared" si="26"/>
        <v/>
      </c>
      <c r="AG34" s="99" t="str">
        <f t="shared" si="8"/>
        <v/>
      </c>
      <c r="AH34" s="99" t="str">
        <f t="shared" si="9"/>
        <v/>
      </c>
      <c r="AI34" s="80" t="e">
        <f t="shared" si="6"/>
        <v>#VALUE!</v>
      </c>
      <c r="AJ34" s="80" t="e">
        <f t="shared" si="10"/>
        <v>#VALUE!</v>
      </c>
      <c r="AK34" s="80" t="e">
        <f t="shared" si="11"/>
        <v>#VALUE!</v>
      </c>
      <c r="AL34" s="80" t="e">
        <f t="shared" si="12"/>
        <v>#VALUE!</v>
      </c>
      <c r="AM34" s="100" t="e">
        <f t="shared" si="13"/>
        <v>#VALUE!</v>
      </c>
      <c r="AN34" s="80" t="e">
        <f t="shared" si="14"/>
        <v>#VALUE!</v>
      </c>
      <c r="AO34" s="80" t="str">
        <f t="shared" si="15"/>
        <v/>
      </c>
      <c r="AP34" s="75"/>
      <c r="AQ34" s="75">
        <f t="shared" si="16"/>
        <v>0</v>
      </c>
      <c r="AR34" s="75" t="e">
        <f t="shared" si="17"/>
        <v>#NAME?</v>
      </c>
      <c r="AS34" s="16"/>
      <c r="AT34" s="16"/>
      <c r="AU34" s="16"/>
      <c r="AV34" s="16"/>
      <c r="AW34" s="16"/>
      <c r="AX34" s="16"/>
      <c r="AY34" s="16"/>
      <c r="AZ34" s="16"/>
      <c r="BA34" s="16"/>
      <c r="BB34" s="16"/>
      <c r="BC34" s="74">
        <v>31</v>
      </c>
      <c r="BD34" s="81" t="e">
        <f t="shared" si="20"/>
        <v>#N/A</v>
      </c>
      <c r="BE34" s="74" t="str">
        <f t="shared" si="28"/>
        <v/>
      </c>
      <c r="BF34" s="82" t="str">
        <f t="shared" si="21"/>
        <v/>
      </c>
      <c r="BG34" s="82" t="str">
        <f t="shared" si="22"/>
        <v/>
      </c>
      <c r="BH34" s="82" t="str">
        <f t="shared" si="23"/>
        <v/>
      </c>
      <c r="BI34" s="82" t="str">
        <f t="shared" si="24"/>
        <v/>
      </c>
      <c r="BJ34" s="82" t="e">
        <f t="shared" si="25"/>
        <v>#N/A</v>
      </c>
      <c r="BK34" s="16"/>
      <c r="BL34" s="16"/>
      <c r="BM34" s="16"/>
    </row>
    <row r="35" spans="1:65" ht="13.15" x14ac:dyDescent="0.4">
      <c r="A35" s="6">
        <v>34</v>
      </c>
      <c r="B35" s="8" t="str">
        <f>IF(Values!D34="","",Values!D34)</f>
        <v/>
      </c>
      <c r="I35" s="1">
        <v>34</v>
      </c>
      <c r="J35" s="1" t="str">
        <f t="shared" si="4"/>
        <v/>
      </c>
      <c r="K35" s="1" t="str">
        <f t="shared" si="5"/>
        <v/>
      </c>
      <c r="L35" s="20" t="str">
        <f t="shared" si="0"/>
        <v/>
      </c>
      <c r="M35" s="20" t="str">
        <f t="shared" si="1"/>
        <v/>
      </c>
      <c r="N35" s="21" t="str">
        <f t="shared" si="2"/>
        <v/>
      </c>
      <c r="O35" s="20" t="str">
        <f t="shared" si="3"/>
        <v/>
      </c>
      <c r="R35" s="29"/>
      <c r="S35" s="30">
        <v>0.6</v>
      </c>
      <c r="T35" s="39" t="e">
        <f t="shared" si="39"/>
        <v>#VALUE!</v>
      </c>
      <c r="U35" s="40" t="e">
        <f t="shared" si="40"/>
        <v>#VALUE!</v>
      </c>
      <c r="V35" s="29"/>
      <c r="W35" s="30" t="s">
        <v>89</v>
      </c>
      <c r="X35" s="44" t="str">
        <f>F7</f>
        <v/>
      </c>
      <c r="Y35" s="42" t="e">
        <f t="shared" si="38"/>
        <v>#VALUE!</v>
      </c>
      <c r="Z35" s="29"/>
      <c r="AA35" s="26"/>
      <c r="AD35" s="17">
        <v>32</v>
      </c>
      <c r="AE35" s="17">
        <f t="shared" si="7"/>
        <v>32</v>
      </c>
      <c r="AF35" s="75" t="str">
        <f t="shared" si="26"/>
        <v/>
      </c>
      <c r="AG35" s="99" t="str">
        <f t="shared" si="8"/>
        <v/>
      </c>
      <c r="AH35" s="99" t="str">
        <f t="shared" si="9"/>
        <v/>
      </c>
      <c r="AI35" s="80" t="e">
        <f t="shared" si="6"/>
        <v>#VALUE!</v>
      </c>
      <c r="AJ35" s="80" t="e">
        <f t="shared" si="10"/>
        <v>#VALUE!</v>
      </c>
      <c r="AK35" s="80" t="e">
        <f t="shared" si="11"/>
        <v>#VALUE!</v>
      </c>
      <c r="AL35" s="80" t="e">
        <f t="shared" si="12"/>
        <v>#VALUE!</v>
      </c>
      <c r="AM35" s="100" t="e">
        <f t="shared" si="13"/>
        <v>#VALUE!</v>
      </c>
      <c r="AN35" s="80" t="e">
        <f t="shared" si="14"/>
        <v>#VALUE!</v>
      </c>
      <c r="AO35" s="80" t="str">
        <f t="shared" si="15"/>
        <v/>
      </c>
      <c r="AP35" s="75"/>
      <c r="AQ35" s="75">
        <f t="shared" si="16"/>
        <v>0</v>
      </c>
      <c r="AR35" s="75" t="e">
        <f t="shared" si="17"/>
        <v>#NAME?</v>
      </c>
      <c r="AS35" s="16"/>
      <c r="AT35" s="16"/>
      <c r="AU35" s="16"/>
      <c r="AV35" s="16"/>
      <c r="AW35" s="16"/>
      <c r="AX35" s="16"/>
      <c r="AY35" s="16"/>
      <c r="AZ35" s="16"/>
      <c r="BA35" s="16"/>
      <c r="BB35" s="16"/>
      <c r="BC35" s="74">
        <v>32</v>
      </c>
      <c r="BD35" s="81" t="e">
        <f t="shared" si="20"/>
        <v>#N/A</v>
      </c>
      <c r="BE35" s="74" t="str">
        <f t="shared" si="28"/>
        <v/>
      </c>
      <c r="BF35" s="82" t="str">
        <f t="shared" si="21"/>
        <v/>
      </c>
      <c r="BG35" s="82" t="str">
        <f t="shared" si="22"/>
        <v/>
      </c>
      <c r="BH35" s="82" t="str">
        <f t="shared" si="23"/>
        <v/>
      </c>
      <c r="BI35" s="82" t="str">
        <f t="shared" si="24"/>
        <v/>
      </c>
      <c r="BJ35" s="82" t="e">
        <f t="shared" si="25"/>
        <v>#N/A</v>
      </c>
      <c r="BK35" s="16"/>
      <c r="BL35" s="16"/>
      <c r="BM35" s="16"/>
    </row>
    <row r="36" spans="1:65" ht="13.15" x14ac:dyDescent="0.4">
      <c r="A36" s="6">
        <v>35</v>
      </c>
      <c r="B36" s="8" t="str">
        <f>IF(Values!D35="","",Values!D35)</f>
        <v/>
      </c>
      <c r="I36" s="1">
        <v>35</v>
      </c>
      <c r="J36" s="1" t="str">
        <f t="shared" si="4"/>
        <v/>
      </c>
      <c r="K36" s="1" t="str">
        <f t="shared" si="5"/>
        <v/>
      </c>
      <c r="L36" s="20" t="str">
        <f t="shared" si="0"/>
        <v/>
      </c>
      <c r="M36" s="20" t="str">
        <f t="shared" si="1"/>
        <v/>
      </c>
      <c r="N36" s="21" t="str">
        <f t="shared" si="2"/>
        <v/>
      </c>
      <c r="O36" s="20" t="str">
        <f t="shared" si="3"/>
        <v/>
      </c>
      <c r="R36" s="29"/>
      <c r="S36" s="30">
        <v>0.5</v>
      </c>
      <c r="T36" s="39" t="e">
        <f t="shared" si="39"/>
        <v>#VALUE!</v>
      </c>
      <c r="U36" s="40" t="e">
        <f t="shared" si="40"/>
        <v>#VALUE!</v>
      </c>
      <c r="V36" s="29"/>
      <c r="W36" s="29"/>
      <c r="X36" s="29"/>
      <c r="Y36" s="29"/>
      <c r="Z36" s="29"/>
      <c r="AA36" s="26"/>
      <c r="AD36" s="17">
        <v>33</v>
      </c>
      <c r="AE36" s="17">
        <f t="shared" si="7"/>
        <v>33</v>
      </c>
      <c r="AF36" s="75" t="str">
        <f t="shared" si="26"/>
        <v/>
      </c>
      <c r="AG36" s="99" t="str">
        <f t="shared" si="8"/>
        <v/>
      </c>
      <c r="AH36" s="99" t="str">
        <f t="shared" si="9"/>
        <v/>
      </c>
      <c r="AI36" s="80" t="e">
        <f t="shared" ref="AI36:AI53" si="41">$F$12-$F$13</f>
        <v>#VALUE!</v>
      </c>
      <c r="AJ36" s="80" t="e">
        <f t="shared" si="10"/>
        <v>#VALUE!</v>
      </c>
      <c r="AK36" s="80" t="e">
        <f t="shared" si="11"/>
        <v>#VALUE!</v>
      </c>
      <c r="AL36" s="80" t="e">
        <f t="shared" si="12"/>
        <v>#VALUE!</v>
      </c>
      <c r="AM36" s="100" t="e">
        <f t="shared" si="13"/>
        <v>#VALUE!</v>
      </c>
      <c r="AN36" s="80" t="e">
        <f t="shared" si="14"/>
        <v>#VALUE!</v>
      </c>
      <c r="AO36" s="80" t="str">
        <f t="shared" si="15"/>
        <v/>
      </c>
      <c r="AP36" s="75"/>
      <c r="AQ36" s="75">
        <f t="shared" si="16"/>
        <v>0</v>
      </c>
      <c r="AR36" s="75" t="e">
        <f t="shared" ref="AR36:AR53" si="42">IF(AND(C36&lt;&gt;"",C36&gt;OGW),1,0)</f>
        <v>#NAME?</v>
      </c>
      <c r="AS36" s="16"/>
      <c r="AT36" s="16"/>
      <c r="AU36" s="16"/>
      <c r="AV36" s="16"/>
      <c r="AW36" s="16"/>
      <c r="AX36" s="16"/>
      <c r="AY36" s="16"/>
      <c r="AZ36" s="16"/>
      <c r="BA36" s="16"/>
      <c r="BB36" s="16"/>
      <c r="BC36" s="74">
        <v>33</v>
      </c>
      <c r="BD36" s="81" t="e">
        <f t="shared" si="20"/>
        <v>#N/A</v>
      </c>
      <c r="BE36" s="74" t="str">
        <f t="shared" si="28"/>
        <v/>
      </c>
      <c r="BF36" s="82" t="str">
        <f t="shared" si="21"/>
        <v/>
      </c>
      <c r="BG36" s="82" t="str">
        <f t="shared" si="22"/>
        <v/>
      </c>
      <c r="BH36" s="82" t="str">
        <f t="shared" si="23"/>
        <v/>
      </c>
      <c r="BI36" s="82" t="str">
        <f t="shared" si="24"/>
        <v/>
      </c>
      <c r="BJ36" s="82" t="e">
        <f t="shared" si="25"/>
        <v>#N/A</v>
      </c>
      <c r="BK36" s="16"/>
      <c r="BL36" s="16"/>
      <c r="BM36" s="16"/>
    </row>
    <row r="37" spans="1:65" ht="13.15" x14ac:dyDescent="0.4">
      <c r="A37" s="6">
        <v>36</v>
      </c>
      <c r="B37" s="8" t="str">
        <f>IF(Values!D36="","",Values!D36)</f>
        <v/>
      </c>
      <c r="I37" s="1">
        <v>36</v>
      </c>
      <c r="J37" s="1" t="str">
        <f t="shared" si="4"/>
        <v/>
      </c>
      <c r="K37" s="1" t="str">
        <f t="shared" si="5"/>
        <v/>
      </c>
      <c r="L37" s="20" t="str">
        <f t="shared" si="0"/>
        <v/>
      </c>
      <c r="M37" s="20" t="str">
        <f t="shared" si="1"/>
        <v/>
      </c>
      <c r="N37" s="21" t="str">
        <f t="shared" si="2"/>
        <v/>
      </c>
      <c r="O37" s="20" t="str">
        <f t="shared" si="3"/>
        <v/>
      </c>
      <c r="R37" s="29"/>
      <c r="S37" s="30">
        <v>0.4</v>
      </c>
      <c r="T37" s="39" t="e">
        <f t="shared" si="39"/>
        <v>#VALUE!</v>
      </c>
      <c r="U37" s="40" t="e">
        <f t="shared" si="40"/>
        <v>#VALUE!</v>
      </c>
      <c r="V37" s="29"/>
      <c r="W37" s="29"/>
      <c r="X37" s="29"/>
      <c r="Y37" s="29"/>
      <c r="Z37" s="29"/>
      <c r="AA37" s="26"/>
      <c r="AD37" s="17">
        <v>34</v>
      </c>
      <c r="AE37" s="17">
        <f t="shared" si="7"/>
        <v>34</v>
      </c>
      <c r="AF37" s="75" t="str">
        <f t="shared" si="26"/>
        <v/>
      </c>
      <c r="AG37" s="99" t="str">
        <f t="shared" si="8"/>
        <v/>
      </c>
      <c r="AH37" s="99" t="str">
        <f t="shared" si="9"/>
        <v/>
      </c>
      <c r="AI37" s="80" t="e">
        <f t="shared" si="41"/>
        <v>#VALUE!</v>
      </c>
      <c r="AJ37" s="80" t="e">
        <f t="shared" si="10"/>
        <v>#VALUE!</v>
      </c>
      <c r="AK37" s="80" t="e">
        <f t="shared" si="11"/>
        <v>#VALUE!</v>
      </c>
      <c r="AL37" s="80" t="e">
        <f t="shared" si="12"/>
        <v>#VALUE!</v>
      </c>
      <c r="AM37" s="100" t="e">
        <f t="shared" si="13"/>
        <v>#VALUE!</v>
      </c>
      <c r="AN37" s="80" t="e">
        <f t="shared" si="14"/>
        <v>#VALUE!</v>
      </c>
      <c r="AO37" s="80" t="str">
        <f t="shared" si="15"/>
        <v/>
      </c>
      <c r="AP37" s="75"/>
      <c r="AQ37" s="75">
        <f t="shared" si="16"/>
        <v>0</v>
      </c>
      <c r="AR37" s="75" t="e">
        <f t="shared" si="42"/>
        <v>#NAME?</v>
      </c>
      <c r="AS37" s="16"/>
      <c r="AT37" s="16"/>
      <c r="AU37" s="16"/>
      <c r="AV37" s="16"/>
      <c r="AW37" s="16"/>
      <c r="AX37" s="16"/>
      <c r="AY37" s="16"/>
      <c r="AZ37" s="16"/>
      <c r="BA37" s="16"/>
      <c r="BB37" s="16"/>
      <c r="BC37" s="74">
        <v>34</v>
      </c>
      <c r="BD37" s="81" t="e">
        <f t="shared" si="20"/>
        <v>#N/A</v>
      </c>
      <c r="BE37" s="74" t="str">
        <f t="shared" si="28"/>
        <v/>
      </c>
      <c r="BF37" s="82" t="str">
        <f t="shared" si="21"/>
        <v/>
      </c>
      <c r="BG37" s="82" t="str">
        <f t="shared" si="22"/>
        <v/>
      </c>
      <c r="BH37" s="82" t="str">
        <f t="shared" si="23"/>
        <v/>
      </c>
      <c r="BI37" s="82" t="str">
        <f t="shared" si="24"/>
        <v/>
      </c>
      <c r="BJ37" s="82" t="e">
        <f t="shared" si="25"/>
        <v>#N/A</v>
      </c>
      <c r="BK37" s="16"/>
      <c r="BL37" s="16"/>
      <c r="BM37" s="16"/>
    </row>
    <row r="38" spans="1:65" ht="13.15" x14ac:dyDescent="0.4">
      <c r="A38" s="6">
        <v>37</v>
      </c>
      <c r="B38" s="8" t="str">
        <f>IF(Values!D37="","",Values!D37)</f>
        <v/>
      </c>
      <c r="I38" s="1">
        <v>37</v>
      </c>
      <c r="J38" s="1" t="str">
        <f t="shared" si="4"/>
        <v/>
      </c>
      <c r="K38" s="1" t="str">
        <f t="shared" si="5"/>
        <v/>
      </c>
      <c r="L38" s="20" t="str">
        <f t="shared" si="0"/>
        <v/>
      </c>
      <c r="M38" s="20" t="str">
        <f t="shared" si="1"/>
        <v/>
      </c>
      <c r="N38" s="21" t="str">
        <f t="shared" si="2"/>
        <v/>
      </c>
      <c r="O38" s="20" t="str">
        <f t="shared" si="3"/>
        <v/>
      </c>
      <c r="R38" s="29"/>
      <c r="S38" s="30">
        <v>0.3</v>
      </c>
      <c r="T38" s="39" t="e">
        <f t="shared" si="39"/>
        <v>#VALUE!</v>
      </c>
      <c r="U38" s="40" t="e">
        <f t="shared" si="40"/>
        <v>#VALUE!</v>
      </c>
      <c r="V38" s="29"/>
      <c r="W38" s="29"/>
      <c r="X38" s="29"/>
      <c r="Y38" s="29"/>
      <c r="Z38" s="29"/>
      <c r="AA38" s="26"/>
      <c r="AD38" s="17">
        <v>35</v>
      </c>
      <c r="AE38" s="17">
        <f t="shared" si="7"/>
        <v>35</v>
      </c>
      <c r="AF38" s="75" t="str">
        <f t="shared" si="26"/>
        <v/>
      </c>
      <c r="AG38" s="99" t="str">
        <f t="shared" si="8"/>
        <v/>
      </c>
      <c r="AH38" s="99" t="str">
        <f t="shared" si="9"/>
        <v/>
      </c>
      <c r="AI38" s="80" t="e">
        <f t="shared" si="41"/>
        <v>#VALUE!</v>
      </c>
      <c r="AJ38" s="80" t="e">
        <f t="shared" si="10"/>
        <v>#VALUE!</v>
      </c>
      <c r="AK38" s="80" t="e">
        <f t="shared" si="11"/>
        <v>#VALUE!</v>
      </c>
      <c r="AL38" s="80" t="e">
        <f t="shared" si="12"/>
        <v>#VALUE!</v>
      </c>
      <c r="AM38" s="100" t="e">
        <f t="shared" si="13"/>
        <v>#VALUE!</v>
      </c>
      <c r="AN38" s="80" t="e">
        <f t="shared" si="14"/>
        <v>#VALUE!</v>
      </c>
      <c r="AO38" s="80" t="str">
        <f t="shared" si="15"/>
        <v/>
      </c>
      <c r="AP38" s="75"/>
      <c r="AQ38" s="75">
        <f t="shared" si="16"/>
        <v>0</v>
      </c>
      <c r="AR38" s="75" t="e">
        <f t="shared" si="42"/>
        <v>#NAME?</v>
      </c>
      <c r="AS38" s="16"/>
      <c r="AT38" s="16"/>
      <c r="AU38" s="16"/>
      <c r="AV38" s="16"/>
      <c r="AW38" s="16"/>
      <c r="AX38" s="16"/>
      <c r="AY38" s="16"/>
      <c r="AZ38" s="16"/>
      <c r="BA38" s="16"/>
      <c r="BB38" s="16"/>
      <c r="BC38" s="74">
        <v>35</v>
      </c>
      <c r="BD38" s="81" t="e">
        <f t="shared" si="20"/>
        <v>#N/A</v>
      </c>
      <c r="BE38" s="74" t="str">
        <f t="shared" si="28"/>
        <v/>
      </c>
      <c r="BF38" s="82" t="str">
        <f t="shared" si="21"/>
        <v/>
      </c>
      <c r="BG38" s="82" t="str">
        <f t="shared" si="22"/>
        <v/>
      </c>
      <c r="BH38" s="82" t="str">
        <f t="shared" si="23"/>
        <v/>
      </c>
      <c r="BI38" s="82" t="str">
        <f t="shared" si="24"/>
        <v/>
      </c>
      <c r="BJ38" s="82" t="e">
        <f t="shared" si="25"/>
        <v>#N/A</v>
      </c>
      <c r="BK38" s="16"/>
      <c r="BL38" s="16"/>
      <c r="BM38" s="16"/>
    </row>
    <row r="39" spans="1:65" ht="13.15" x14ac:dyDescent="0.4">
      <c r="A39" s="6">
        <v>38</v>
      </c>
      <c r="B39" s="8" t="str">
        <f>IF(Values!D38="","",Values!D38)</f>
        <v/>
      </c>
      <c r="I39" s="1">
        <v>38</v>
      </c>
      <c r="J39" s="1" t="str">
        <f t="shared" si="4"/>
        <v/>
      </c>
      <c r="K39" s="1" t="str">
        <f t="shared" si="5"/>
        <v/>
      </c>
      <c r="L39" s="20" t="str">
        <f t="shared" si="0"/>
        <v/>
      </c>
      <c r="M39" s="20" t="str">
        <f t="shared" si="1"/>
        <v/>
      </c>
      <c r="N39" s="21" t="str">
        <f t="shared" si="2"/>
        <v/>
      </c>
      <c r="O39" s="20" t="str">
        <f t="shared" si="3"/>
        <v/>
      </c>
      <c r="R39" s="29"/>
      <c r="S39" s="30">
        <v>0.2</v>
      </c>
      <c r="T39" s="39" t="e">
        <f t="shared" si="39"/>
        <v>#VALUE!</v>
      </c>
      <c r="U39" s="40" t="e">
        <f t="shared" si="40"/>
        <v>#VALUE!</v>
      </c>
      <c r="V39" s="29"/>
      <c r="W39" s="29"/>
      <c r="X39" s="29"/>
      <c r="Y39" s="29"/>
      <c r="Z39" s="29"/>
      <c r="AA39" s="26"/>
      <c r="AD39" s="17">
        <v>36</v>
      </c>
      <c r="AE39" s="17">
        <f t="shared" si="7"/>
        <v>36</v>
      </c>
      <c r="AF39" s="75" t="str">
        <f t="shared" si="26"/>
        <v/>
      </c>
      <c r="AG39" s="99" t="str">
        <f t="shared" si="8"/>
        <v/>
      </c>
      <c r="AH39" s="99" t="str">
        <f t="shared" si="9"/>
        <v/>
      </c>
      <c r="AI39" s="80" t="e">
        <f t="shared" si="41"/>
        <v>#VALUE!</v>
      </c>
      <c r="AJ39" s="80" t="e">
        <f t="shared" si="10"/>
        <v>#VALUE!</v>
      </c>
      <c r="AK39" s="80" t="e">
        <f t="shared" si="11"/>
        <v>#VALUE!</v>
      </c>
      <c r="AL39" s="80" t="e">
        <f t="shared" si="12"/>
        <v>#VALUE!</v>
      </c>
      <c r="AM39" s="100" t="e">
        <f t="shared" si="13"/>
        <v>#VALUE!</v>
      </c>
      <c r="AN39" s="80" t="e">
        <f t="shared" si="14"/>
        <v>#VALUE!</v>
      </c>
      <c r="AO39" s="80" t="str">
        <f t="shared" si="15"/>
        <v/>
      </c>
      <c r="AP39" s="75"/>
      <c r="AQ39" s="75">
        <f t="shared" si="16"/>
        <v>0</v>
      </c>
      <c r="AR39" s="75" t="e">
        <f t="shared" si="42"/>
        <v>#NAME?</v>
      </c>
      <c r="AS39" s="16"/>
      <c r="AT39" s="16"/>
      <c r="AU39" s="16"/>
      <c r="AV39" s="16"/>
      <c r="AW39" s="16"/>
      <c r="AX39" s="16"/>
      <c r="AY39" s="16"/>
      <c r="AZ39" s="16"/>
      <c r="BA39" s="16"/>
      <c r="BB39" s="16"/>
      <c r="BC39" s="74">
        <v>36</v>
      </c>
      <c r="BD39" s="81" t="e">
        <f t="shared" si="20"/>
        <v>#N/A</v>
      </c>
      <c r="BE39" s="74" t="str">
        <f t="shared" si="28"/>
        <v/>
      </c>
      <c r="BF39" s="82" t="str">
        <f t="shared" si="21"/>
        <v/>
      </c>
      <c r="BG39" s="82" t="str">
        <f t="shared" si="22"/>
        <v/>
      </c>
      <c r="BH39" s="82" t="str">
        <f t="shared" si="23"/>
        <v/>
      </c>
      <c r="BI39" s="82" t="str">
        <f t="shared" si="24"/>
        <v/>
      </c>
      <c r="BJ39" s="82" t="e">
        <f t="shared" si="25"/>
        <v>#N/A</v>
      </c>
      <c r="BK39" s="16"/>
      <c r="BL39" s="16"/>
      <c r="BM39" s="16"/>
    </row>
    <row r="40" spans="1:65" ht="13.15" x14ac:dyDescent="0.4">
      <c r="A40" s="6">
        <v>39</v>
      </c>
      <c r="B40" s="8" t="str">
        <f>IF(Values!D39="","",Values!D39)</f>
        <v/>
      </c>
      <c r="I40" s="1">
        <v>39</v>
      </c>
      <c r="J40" s="1" t="str">
        <f t="shared" si="4"/>
        <v/>
      </c>
      <c r="K40" s="1" t="str">
        <f t="shared" si="5"/>
        <v/>
      </c>
      <c r="L40" s="20" t="str">
        <f t="shared" si="0"/>
        <v/>
      </c>
      <c r="M40" s="20" t="str">
        <f t="shared" si="1"/>
        <v/>
      </c>
      <c r="N40" s="21" t="str">
        <f t="shared" si="2"/>
        <v/>
      </c>
      <c r="O40" s="20" t="str">
        <f t="shared" si="3"/>
        <v/>
      </c>
      <c r="R40" s="29"/>
      <c r="S40" s="30">
        <v>0.1</v>
      </c>
      <c r="T40" s="39" t="e">
        <f t="shared" si="39"/>
        <v>#VALUE!</v>
      </c>
      <c r="U40" s="40" t="e">
        <f t="shared" si="40"/>
        <v>#VALUE!</v>
      </c>
      <c r="V40" s="29"/>
      <c r="W40" s="29"/>
      <c r="X40" s="29"/>
      <c r="Y40" s="29"/>
      <c r="Z40" s="29"/>
      <c r="AA40" s="26"/>
      <c r="AD40" s="17">
        <v>37</v>
      </c>
      <c r="AE40" s="17">
        <f t="shared" si="7"/>
        <v>37</v>
      </c>
      <c r="AF40" s="75" t="str">
        <f t="shared" si="26"/>
        <v/>
      </c>
      <c r="AG40" s="99" t="str">
        <f t="shared" si="8"/>
        <v/>
      </c>
      <c r="AH40" s="99" t="str">
        <f t="shared" si="9"/>
        <v/>
      </c>
      <c r="AI40" s="80" t="e">
        <f t="shared" si="41"/>
        <v>#VALUE!</v>
      </c>
      <c r="AJ40" s="80" t="e">
        <f t="shared" si="10"/>
        <v>#VALUE!</v>
      </c>
      <c r="AK40" s="80" t="e">
        <f t="shared" si="11"/>
        <v>#VALUE!</v>
      </c>
      <c r="AL40" s="80" t="e">
        <f t="shared" si="12"/>
        <v>#VALUE!</v>
      </c>
      <c r="AM40" s="100" t="e">
        <f t="shared" si="13"/>
        <v>#VALUE!</v>
      </c>
      <c r="AN40" s="80" t="e">
        <f t="shared" si="14"/>
        <v>#VALUE!</v>
      </c>
      <c r="AO40" s="80" t="str">
        <f t="shared" si="15"/>
        <v/>
      </c>
      <c r="AP40" s="75"/>
      <c r="AQ40" s="75">
        <f t="shared" si="16"/>
        <v>0</v>
      </c>
      <c r="AR40" s="75" t="e">
        <f t="shared" si="42"/>
        <v>#NAME?</v>
      </c>
      <c r="AS40" s="16"/>
      <c r="AT40" s="16"/>
      <c r="AU40" s="16"/>
      <c r="AV40" s="16"/>
      <c r="AW40" s="16"/>
      <c r="AX40" s="16"/>
      <c r="AY40" s="16"/>
      <c r="AZ40" s="16"/>
      <c r="BA40" s="16"/>
      <c r="BB40" s="16"/>
      <c r="BC40" s="74">
        <v>37</v>
      </c>
      <c r="BD40" s="81" t="e">
        <f t="shared" si="20"/>
        <v>#N/A</v>
      </c>
      <c r="BE40" s="74" t="str">
        <f t="shared" si="28"/>
        <v/>
      </c>
      <c r="BF40" s="82" t="str">
        <f t="shared" si="21"/>
        <v/>
      </c>
      <c r="BG40" s="82" t="str">
        <f t="shared" si="22"/>
        <v/>
      </c>
      <c r="BH40" s="82" t="str">
        <f t="shared" si="23"/>
        <v/>
      </c>
      <c r="BI40" s="82" t="str">
        <f t="shared" si="24"/>
        <v/>
      </c>
      <c r="BJ40" s="82" t="e">
        <f t="shared" si="25"/>
        <v>#N/A</v>
      </c>
      <c r="BK40" s="16"/>
      <c r="BL40" s="16"/>
      <c r="BM40" s="16"/>
    </row>
    <row r="41" spans="1:65" ht="13.15" x14ac:dyDescent="0.4">
      <c r="A41" s="6">
        <v>40</v>
      </c>
      <c r="B41" s="8" t="str">
        <f>IF(Values!D40="","",Values!D40)</f>
        <v/>
      </c>
      <c r="I41" s="1">
        <v>40</v>
      </c>
      <c r="J41" s="1" t="str">
        <f t="shared" si="4"/>
        <v/>
      </c>
      <c r="K41" s="1" t="str">
        <f t="shared" si="5"/>
        <v/>
      </c>
      <c r="L41" s="20" t="str">
        <f t="shared" si="0"/>
        <v/>
      </c>
      <c r="M41" s="20" t="str">
        <f t="shared" si="1"/>
        <v/>
      </c>
      <c r="N41" s="21" t="str">
        <f t="shared" si="2"/>
        <v/>
      </c>
      <c r="O41" s="20" t="str">
        <f t="shared" si="3"/>
        <v/>
      </c>
      <c r="R41" s="29"/>
      <c r="S41" s="30">
        <v>0</v>
      </c>
      <c r="T41" s="39" t="str">
        <f>F12</f>
        <v/>
      </c>
      <c r="U41" s="40" t="e">
        <f t="shared" si="40"/>
        <v>#VALUE!</v>
      </c>
      <c r="V41" s="29"/>
      <c r="W41" s="29"/>
      <c r="X41" s="29"/>
      <c r="Y41" s="29"/>
      <c r="Z41" s="29"/>
      <c r="AA41" s="26"/>
      <c r="AD41" s="17">
        <v>38</v>
      </c>
      <c r="AE41" s="17">
        <f t="shared" si="7"/>
        <v>38</v>
      </c>
      <c r="AF41" s="75" t="str">
        <f t="shared" si="26"/>
        <v/>
      </c>
      <c r="AG41" s="99" t="str">
        <f t="shared" si="8"/>
        <v/>
      </c>
      <c r="AH41" s="99" t="str">
        <f t="shared" si="9"/>
        <v/>
      </c>
      <c r="AI41" s="80" t="e">
        <f t="shared" si="41"/>
        <v>#VALUE!</v>
      </c>
      <c r="AJ41" s="80" t="e">
        <f t="shared" si="10"/>
        <v>#VALUE!</v>
      </c>
      <c r="AK41" s="80" t="e">
        <f t="shared" si="11"/>
        <v>#VALUE!</v>
      </c>
      <c r="AL41" s="80" t="e">
        <f t="shared" si="12"/>
        <v>#VALUE!</v>
      </c>
      <c r="AM41" s="100" t="e">
        <f t="shared" si="13"/>
        <v>#VALUE!</v>
      </c>
      <c r="AN41" s="80" t="e">
        <f t="shared" si="14"/>
        <v>#VALUE!</v>
      </c>
      <c r="AO41" s="80" t="str">
        <f t="shared" si="15"/>
        <v/>
      </c>
      <c r="AP41" s="75"/>
      <c r="AQ41" s="75">
        <f t="shared" si="16"/>
        <v>0</v>
      </c>
      <c r="AR41" s="75" t="e">
        <f t="shared" si="42"/>
        <v>#NAME?</v>
      </c>
      <c r="AS41" s="16"/>
      <c r="AT41" s="16"/>
      <c r="AU41" s="16"/>
      <c r="AV41" s="16"/>
      <c r="AW41" s="16"/>
      <c r="AX41" s="16"/>
      <c r="AY41" s="16"/>
      <c r="AZ41" s="16"/>
      <c r="BA41" s="16"/>
      <c r="BB41" s="16"/>
      <c r="BC41" s="74">
        <v>38</v>
      </c>
      <c r="BD41" s="81" t="e">
        <f t="shared" si="20"/>
        <v>#N/A</v>
      </c>
      <c r="BE41" s="74" t="str">
        <f t="shared" si="28"/>
        <v/>
      </c>
      <c r="BF41" s="82" t="str">
        <f t="shared" si="21"/>
        <v/>
      </c>
      <c r="BG41" s="82" t="str">
        <f t="shared" si="22"/>
        <v/>
      </c>
      <c r="BH41" s="82" t="str">
        <f t="shared" si="23"/>
        <v/>
      </c>
      <c r="BI41" s="82" t="str">
        <f t="shared" si="24"/>
        <v/>
      </c>
      <c r="BJ41" s="82" t="e">
        <f t="shared" si="25"/>
        <v>#N/A</v>
      </c>
      <c r="BK41" s="16"/>
      <c r="BL41" s="16"/>
      <c r="BM41" s="16"/>
    </row>
    <row r="42" spans="1:65" ht="13.15" x14ac:dyDescent="0.4">
      <c r="A42" s="6">
        <v>41</v>
      </c>
      <c r="B42" s="8" t="str">
        <f>IF(Values!D41="","",Values!D41)</f>
        <v/>
      </c>
      <c r="I42" s="1">
        <v>41</v>
      </c>
      <c r="J42" s="1" t="str">
        <f t="shared" si="4"/>
        <v/>
      </c>
      <c r="K42" s="1" t="str">
        <f t="shared" si="5"/>
        <v/>
      </c>
      <c r="L42" s="20" t="str">
        <f t="shared" si="0"/>
        <v/>
      </c>
      <c r="M42" s="20" t="str">
        <f t="shared" si="1"/>
        <v/>
      </c>
      <c r="N42" s="21" t="str">
        <f t="shared" si="2"/>
        <v/>
      </c>
      <c r="O42" s="20" t="str">
        <f t="shared" si="3"/>
        <v/>
      </c>
      <c r="R42" s="29"/>
      <c r="S42" s="30">
        <v>0.1</v>
      </c>
      <c r="T42" s="39" t="e">
        <f t="shared" ref="T42:T51" si="43">T41+(S42*$F$13)</f>
        <v>#VALUE!</v>
      </c>
      <c r="U42" s="40" t="e">
        <f t="shared" si="40"/>
        <v>#VALUE!</v>
      </c>
      <c r="V42" s="29"/>
      <c r="W42" s="29"/>
      <c r="X42" s="29"/>
      <c r="Y42" s="29"/>
      <c r="Z42" s="29"/>
      <c r="AA42" s="26"/>
      <c r="AD42" s="17">
        <v>39</v>
      </c>
      <c r="AE42" s="17">
        <f t="shared" si="7"/>
        <v>39</v>
      </c>
      <c r="AF42" s="75" t="str">
        <f t="shared" si="26"/>
        <v/>
      </c>
      <c r="AG42" s="99" t="str">
        <f t="shared" si="8"/>
        <v/>
      </c>
      <c r="AH42" s="99" t="str">
        <f t="shared" si="9"/>
        <v/>
      </c>
      <c r="AI42" s="80" t="e">
        <f t="shared" si="41"/>
        <v>#VALUE!</v>
      </c>
      <c r="AJ42" s="80" t="e">
        <f t="shared" si="10"/>
        <v>#VALUE!</v>
      </c>
      <c r="AK42" s="80" t="e">
        <f t="shared" si="11"/>
        <v>#VALUE!</v>
      </c>
      <c r="AL42" s="80" t="e">
        <f t="shared" si="12"/>
        <v>#VALUE!</v>
      </c>
      <c r="AM42" s="100" t="e">
        <f t="shared" si="13"/>
        <v>#VALUE!</v>
      </c>
      <c r="AN42" s="80" t="e">
        <f t="shared" si="14"/>
        <v>#VALUE!</v>
      </c>
      <c r="AO42" s="80" t="str">
        <f t="shared" si="15"/>
        <v/>
      </c>
      <c r="AP42" s="75"/>
      <c r="AQ42" s="75">
        <f t="shared" si="16"/>
        <v>0</v>
      </c>
      <c r="AR42" s="75" t="e">
        <f t="shared" si="42"/>
        <v>#NAME?</v>
      </c>
      <c r="AS42" s="16"/>
      <c r="AT42" s="16"/>
      <c r="AU42" s="16"/>
      <c r="AV42" s="16"/>
      <c r="AW42" s="16"/>
      <c r="AX42" s="16"/>
      <c r="AY42" s="16"/>
      <c r="AZ42" s="16"/>
      <c r="BA42" s="16"/>
      <c r="BB42" s="16"/>
      <c r="BC42" s="74">
        <v>39</v>
      </c>
      <c r="BD42" s="81" t="e">
        <f t="shared" si="20"/>
        <v>#N/A</v>
      </c>
      <c r="BE42" s="74" t="str">
        <f t="shared" si="28"/>
        <v/>
      </c>
      <c r="BF42" s="82" t="str">
        <f t="shared" si="21"/>
        <v/>
      </c>
      <c r="BG42" s="82" t="str">
        <f t="shared" si="22"/>
        <v/>
      </c>
      <c r="BH42" s="82" t="str">
        <f t="shared" si="23"/>
        <v/>
      </c>
      <c r="BI42" s="82" t="str">
        <f t="shared" si="24"/>
        <v/>
      </c>
      <c r="BJ42" s="82" t="e">
        <f t="shared" si="25"/>
        <v>#N/A</v>
      </c>
      <c r="BK42" s="16"/>
      <c r="BL42" s="16"/>
      <c r="BM42" s="16"/>
    </row>
    <row r="43" spans="1:65" ht="13.15" x14ac:dyDescent="0.4">
      <c r="A43" s="6">
        <v>42</v>
      </c>
      <c r="B43" s="8" t="str">
        <f>IF(Values!D42="","",Values!D42)</f>
        <v/>
      </c>
      <c r="I43" s="1">
        <v>42</v>
      </c>
      <c r="J43" s="1" t="str">
        <f t="shared" si="4"/>
        <v/>
      </c>
      <c r="K43" s="1" t="str">
        <f t="shared" si="5"/>
        <v/>
      </c>
      <c r="L43" s="20" t="str">
        <f t="shared" si="0"/>
        <v/>
      </c>
      <c r="M43" s="20" t="str">
        <f t="shared" si="1"/>
        <v/>
      </c>
      <c r="N43" s="21" t="str">
        <f t="shared" si="2"/>
        <v/>
      </c>
      <c r="O43" s="20" t="str">
        <f t="shared" si="3"/>
        <v/>
      </c>
      <c r="R43" s="29"/>
      <c r="S43" s="30">
        <v>0.2</v>
      </c>
      <c r="T43" s="39" t="e">
        <f t="shared" si="43"/>
        <v>#VALUE!</v>
      </c>
      <c r="U43" s="40" t="e">
        <f t="shared" si="40"/>
        <v>#VALUE!</v>
      </c>
      <c r="V43" s="29"/>
      <c r="W43" s="29"/>
      <c r="X43" s="29"/>
      <c r="Y43" s="29"/>
      <c r="Z43" s="29"/>
      <c r="AA43" s="26"/>
      <c r="AD43" s="17">
        <v>40</v>
      </c>
      <c r="AE43" s="17">
        <f t="shared" si="7"/>
        <v>40</v>
      </c>
      <c r="AF43" s="75" t="str">
        <f t="shared" si="26"/>
        <v/>
      </c>
      <c r="AG43" s="99" t="str">
        <f t="shared" si="8"/>
        <v/>
      </c>
      <c r="AH43" s="99" t="str">
        <f t="shared" si="9"/>
        <v/>
      </c>
      <c r="AI43" s="80" t="e">
        <f t="shared" si="41"/>
        <v>#VALUE!</v>
      </c>
      <c r="AJ43" s="80" t="e">
        <f t="shared" si="10"/>
        <v>#VALUE!</v>
      </c>
      <c r="AK43" s="80" t="e">
        <f t="shared" si="11"/>
        <v>#VALUE!</v>
      </c>
      <c r="AL43" s="80" t="e">
        <f t="shared" si="12"/>
        <v>#VALUE!</v>
      </c>
      <c r="AM43" s="100" t="e">
        <f t="shared" si="13"/>
        <v>#VALUE!</v>
      </c>
      <c r="AN43" s="80" t="e">
        <f t="shared" si="14"/>
        <v>#VALUE!</v>
      </c>
      <c r="AO43" s="80" t="str">
        <f t="shared" si="15"/>
        <v/>
      </c>
      <c r="AP43" s="75"/>
      <c r="AQ43" s="75">
        <f t="shared" si="16"/>
        <v>0</v>
      </c>
      <c r="AR43" s="75" t="e">
        <f t="shared" si="42"/>
        <v>#NAME?</v>
      </c>
      <c r="AS43" s="16"/>
      <c r="AT43" s="16"/>
      <c r="AU43" s="16"/>
      <c r="AV43" s="16"/>
      <c r="AW43" s="16"/>
      <c r="AX43" s="16"/>
      <c r="AY43" s="16"/>
      <c r="AZ43" s="16"/>
      <c r="BA43" s="16"/>
      <c r="BB43" s="16"/>
      <c r="BC43" s="74">
        <v>40</v>
      </c>
      <c r="BD43" s="81" t="e">
        <f t="shared" si="20"/>
        <v>#N/A</v>
      </c>
      <c r="BE43" s="74" t="str">
        <f t="shared" si="28"/>
        <v/>
      </c>
      <c r="BF43" s="82" t="str">
        <f t="shared" si="21"/>
        <v/>
      </c>
      <c r="BG43" s="82" t="str">
        <f t="shared" si="22"/>
        <v/>
      </c>
      <c r="BH43" s="82" t="str">
        <f t="shared" si="23"/>
        <v/>
      </c>
      <c r="BI43" s="82" t="str">
        <f t="shared" si="24"/>
        <v/>
      </c>
      <c r="BJ43" s="82" t="e">
        <f t="shared" si="25"/>
        <v>#N/A</v>
      </c>
      <c r="BK43" s="16"/>
      <c r="BL43" s="16"/>
      <c r="BM43" s="16"/>
    </row>
    <row r="44" spans="1:65" ht="13.15" x14ac:dyDescent="0.4">
      <c r="A44" s="6">
        <v>43</v>
      </c>
      <c r="B44" s="8" t="str">
        <f>IF(Values!D43="","",Values!D43)</f>
        <v/>
      </c>
      <c r="I44" s="1">
        <v>43</v>
      </c>
      <c r="J44" s="1" t="str">
        <f t="shared" si="4"/>
        <v/>
      </c>
      <c r="K44" s="1" t="str">
        <f t="shared" si="5"/>
        <v/>
      </c>
      <c r="L44" s="20" t="str">
        <f t="shared" si="0"/>
        <v/>
      </c>
      <c r="M44" s="20" t="str">
        <f t="shared" si="1"/>
        <v/>
      </c>
      <c r="N44" s="21" t="str">
        <f t="shared" si="2"/>
        <v/>
      </c>
      <c r="O44" s="20" t="str">
        <f t="shared" si="3"/>
        <v/>
      </c>
      <c r="R44" s="29"/>
      <c r="S44" s="30">
        <v>0.3</v>
      </c>
      <c r="T44" s="39" t="e">
        <f t="shared" si="43"/>
        <v>#VALUE!</v>
      </c>
      <c r="U44" s="40" t="e">
        <f t="shared" si="40"/>
        <v>#VALUE!</v>
      </c>
      <c r="V44" s="29"/>
      <c r="W44" s="29"/>
      <c r="X44" s="29"/>
      <c r="Y44" s="29"/>
      <c r="Z44" s="29"/>
      <c r="AA44" s="26"/>
      <c r="AD44" s="17">
        <v>41</v>
      </c>
      <c r="AE44" s="17">
        <f t="shared" si="7"/>
        <v>41</v>
      </c>
      <c r="AF44" s="75" t="str">
        <f t="shared" si="26"/>
        <v/>
      </c>
      <c r="AG44" s="99" t="str">
        <f t="shared" si="8"/>
        <v/>
      </c>
      <c r="AH44" s="99" t="str">
        <f t="shared" si="9"/>
        <v/>
      </c>
      <c r="AI44" s="80" t="e">
        <f t="shared" si="41"/>
        <v>#VALUE!</v>
      </c>
      <c r="AJ44" s="80" t="e">
        <f t="shared" si="10"/>
        <v>#VALUE!</v>
      </c>
      <c r="AK44" s="80" t="e">
        <f t="shared" si="11"/>
        <v>#VALUE!</v>
      </c>
      <c r="AL44" s="80" t="e">
        <f t="shared" si="12"/>
        <v>#VALUE!</v>
      </c>
      <c r="AM44" s="100" t="e">
        <f t="shared" si="13"/>
        <v>#VALUE!</v>
      </c>
      <c r="AN44" s="80" t="e">
        <f t="shared" si="14"/>
        <v>#VALUE!</v>
      </c>
      <c r="AO44" s="80" t="str">
        <f t="shared" si="15"/>
        <v/>
      </c>
      <c r="AP44" s="75"/>
      <c r="AQ44" s="75">
        <f t="shared" si="16"/>
        <v>0</v>
      </c>
      <c r="AR44" s="75" t="e">
        <f t="shared" si="42"/>
        <v>#NAME?</v>
      </c>
      <c r="AS44" s="16"/>
      <c r="AT44" s="16"/>
      <c r="AU44" s="16"/>
      <c r="AV44" s="16"/>
      <c r="AW44" s="16"/>
      <c r="AX44" s="16"/>
      <c r="AY44" s="16"/>
      <c r="AZ44" s="16"/>
      <c r="BA44" s="16"/>
      <c r="BB44" s="16"/>
      <c r="BC44" s="74">
        <v>41</v>
      </c>
      <c r="BD44" s="81" t="e">
        <f t="shared" si="20"/>
        <v>#N/A</v>
      </c>
      <c r="BE44" s="74" t="str">
        <f t="shared" si="28"/>
        <v/>
      </c>
      <c r="BF44" s="82" t="str">
        <f t="shared" si="21"/>
        <v/>
      </c>
      <c r="BG44" s="82" t="str">
        <f t="shared" si="22"/>
        <v/>
      </c>
      <c r="BH44" s="82" t="str">
        <f t="shared" si="23"/>
        <v/>
      </c>
      <c r="BI44" s="82" t="str">
        <f t="shared" si="24"/>
        <v/>
      </c>
      <c r="BJ44" s="82" t="e">
        <f t="shared" si="25"/>
        <v>#N/A</v>
      </c>
      <c r="BK44" s="16"/>
      <c r="BL44" s="16"/>
      <c r="BM44" s="16"/>
    </row>
    <row r="45" spans="1:65" ht="13.15" x14ac:dyDescent="0.4">
      <c r="A45" s="6">
        <v>44</v>
      </c>
      <c r="B45" s="8" t="str">
        <f>IF(Values!D44="","",Values!D44)</f>
        <v/>
      </c>
      <c r="I45" s="1">
        <v>44</v>
      </c>
      <c r="J45" s="1" t="str">
        <f t="shared" si="4"/>
        <v/>
      </c>
      <c r="K45" s="1" t="str">
        <f t="shared" si="5"/>
        <v/>
      </c>
      <c r="L45" s="20" t="str">
        <f t="shared" si="0"/>
        <v/>
      </c>
      <c r="M45" s="20" t="str">
        <f t="shared" si="1"/>
        <v/>
      </c>
      <c r="N45" s="21" t="str">
        <f t="shared" si="2"/>
        <v/>
      </c>
      <c r="O45" s="20" t="str">
        <f t="shared" si="3"/>
        <v/>
      </c>
      <c r="R45" s="29"/>
      <c r="S45" s="30">
        <v>0.4</v>
      </c>
      <c r="T45" s="39" t="e">
        <f t="shared" si="43"/>
        <v>#VALUE!</v>
      </c>
      <c r="U45" s="40" t="e">
        <f t="shared" si="40"/>
        <v>#VALUE!</v>
      </c>
      <c r="V45" s="29"/>
      <c r="W45" s="29"/>
      <c r="X45" s="29"/>
      <c r="Y45" s="29"/>
      <c r="Z45" s="29"/>
      <c r="AA45" s="26"/>
      <c r="AD45" s="17">
        <v>42</v>
      </c>
      <c r="AE45" s="17">
        <f t="shared" si="7"/>
        <v>42</v>
      </c>
      <c r="AF45" s="75" t="str">
        <f t="shared" si="26"/>
        <v/>
      </c>
      <c r="AG45" s="99" t="str">
        <f t="shared" si="8"/>
        <v/>
      </c>
      <c r="AH45" s="99" t="str">
        <f t="shared" si="9"/>
        <v/>
      </c>
      <c r="AI45" s="80" t="e">
        <f t="shared" si="41"/>
        <v>#VALUE!</v>
      </c>
      <c r="AJ45" s="80" t="e">
        <f t="shared" si="10"/>
        <v>#VALUE!</v>
      </c>
      <c r="AK45" s="80" t="e">
        <f t="shared" si="11"/>
        <v>#VALUE!</v>
      </c>
      <c r="AL45" s="80" t="e">
        <f t="shared" si="12"/>
        <v>#VALUE!</v>
      </c>
      <c r="AM45" s="100" t="e">
        <f t="shared" si="13"/>
        <v>#VALUE!</v>
      </c>
      <c r="AN45" s="80" t="e">
        <f t="shared" si="14"/>
        <v>#VALUE!</v>
      </c>
      <c r="AO45" s="80" t="str">
        <f t="shared" si="15"/>
        <v/>
      </c>
      <c r="AP45" s="75"/>
      <c r="AQ45" s="75">
        <f t="shared" si="16"/>
        <v>0</v>
      </c>
      <c r="AR45" s="75" t="e">
        <f t="shared" si="42"/>
        <v>#NAME?</v>
      </c>
      <c r="AS45" s="16"/>
      <c r="AT45" s="16"/>
      <c r="AU45" s="16"/>
      <c r="AV45" s="16"/>
      <c r="AW45" s="16"/>
      <c r="AX45" s="16"/>
      <c r="AY45" s="16"/>
      <c r="AZ45" s="16"/>
      <c r="BA45" s="16"/>
      <c r="BB45" s="16"/>
      <c r="BC45" s="74">
        <v>42</v>
      </c>
      <c r="BD45" s="81" t="e">
        <f t="shared" si="20"/>
        <v>#N/A</v>
      </c>
      <c r="BE45" s="74" t="str">
        <f t="shared" si="28"/>
        <v/>
      </c>
      <c r="BF45" s="82" t="str">
        <f t="shared" si="21"/>
        <v/>
      </c>
      <c r="BG45" s="82" t="str">
        <f t="shared" si="22"/>
        <v/>
      </c>
      <c r="BH45" s="82" t="str">
        <f t="shared" si="23"/>
        <v/>
      </c>
      <c r="BI45" s="82" t="str">
        <f t="shared" si="24"/>
        <v/>
      </c>
      <c r="BJ45" s="82" t="e">
        <f t="shared" si="25"/>
        <v>#N/A</v>
      </c>
      <c r="BK45" s="16"/>
      <c r="BL45" s="16"/>
      <c r="BM45" s="16"/>
    </row>
    <row r="46" spans="1:65" ht="13.15" x14ac:dyDescent="0.4">
      <c r="A46" s="6">
        <v>45</v>
      </c>
      <c r="B46" s="8" t="str">
        <f>IF(Values!D45="","",Values!D45)</f>
        <v/>
      </c>
      <c r="I46" s="1">
        <v>45</v>
      </c>
      <c r="J46" s="1" t="str">
        <f t="shared" si="4"/>
        <v/>
      </c>
      <c r="K46" s="1" t="str">
        <f t="shared" si="5"/>
        <v/>
      </c>
      <c r="L46" s="20" t="str">
        <f t="shared" si="0"/>
        <v/>
      </c>
      <c r="M46" s="20" t="str">
        <f t="shared" si="1"/>
        <v/>
      </c>
      <c r="N46" s="21" t="str">
        <f t="shared" si="2"/>
        <v/>
      </c>
      <c r="O46" s="20" t="str">
        <f t="shared" si="3"/>
        <v/>
      </c>
      <c r="R46" s="29"/>
      <c r="S46" s="30">
        <v>0.5</v>
      </c>
      <c r="T46" s="39" t="e">
        <f t="shared" si="43"/>
        <v>#VALUE!</v>
      </c>
      <c r="U46" s="40" t="e">
        <f t="shared" si="40"/>
        <v>#VALUE!</v>
      </c>
      <c r="V46" s="29"/>
      <c r="W46" s="29"/>
      <c r="X46" s="29"/>
      <c r="Y46" s="29"/>
      <c r="Z46" s="29"/>
      <c r="AA46" s="26"/>
      <c r="AD46" s="17">
        <v>43</v>
      </c>
      <c r="AE46" s="17">
        <f t="shared" si="7"/>
        <v>43</v>
      </c>
      <c r="AF46" s="75" t="str">
        <f t="shared" si="26"/>
        <v/>
      </c>
      <c r="AG46" s="99" t="str">
        <f t="shared" si="8"/>
        <v/>
      </c>
      <c r="AH46" s="99" t="str">
        <f t="shared" si="9"/>
        <v/>
      </c>
      <c r="AI46" s="80" t="e">
        <f t="shared" si="41"/>
        <v>#VALUE!</v>
      </c>
      <c r="AJ46" s="80" t="e">
        <f t="shared" si="10"/>
        <v>#VALUE!</v>
      </c>
      <c r="AK46" s="80" t="e">
        <f t="shared" si="11"/>
        <v>#VALUE!</v>
      </c>
      <c r="AL46" s="80" t="e">
        <f t="shared" si="12"/>
        <v>#VALUE!</v>
      </c>
      <c r="AM46" s="100" t="e">
        <f t="shared" si="13"/>
        <v>#VALUE!</v>
      </c>
      <c r="AN46" s="80" t="e">
        <f t="shared" si="14"/>
        <v>#VALUE!</v>
      </c>
      <c r="AO46" s="80" t="str">
        <f t="shared" si="15"/>
        <v/>
      </c>
      <c r="AP46" s="75"/>
      <c r="AQ46" s="75">
        <f t="shared" si="16"/>
        <v>0</v>
      </c>
      <c r="AR46" s="75" t="e">
        <f t="shared" si="42"/>
        <v>#NAME?</v>
      </c>
      <c r="AS46" s="16"/>
      <c r="AT46" s="16"/>
      <c r="AU46" s="16"/>
      <c r="AV46" s="16"/>
      <c r="AW46" s="16"/>
      <c r="AX46" s="16"/>
      <c r="AY46" s="16"/>
      <c r="AZ46" s="16"/>
      <c r="BA46" s="16"/>
      <c r="BB46" s="16"/>
      <c r="BC46" s="74">
        <v>43</v>
      </c>
      <c r="BD46" s="81" t="e">
        <f t="shared" si="20"/>
        <v>#N/A</v>
      </c>
      <c r="BE46" s="74" t="str">
        <f t="shared" si="28"/>
        <v/>
      </c>
      <c r="BF46" s="82" t="str">
        <f t="shared" si="21"/>
        <v/>
      </c>
      <c r="BG46" s="82" t="str">
        <f t="shared" si="22"/>
        <v/>
      </c>
      <c r="BH46" s="82" t="str">
        <f t="shared" si="23"/>
        <v/>
      </c>
      <c r="BI46" s="82" t="str">
        <f t="shared" si="24"/>
        <v/>
      </c>
      <c r="BJ46" s="82" t="e">
        <f t="shared" si="25"/>
        <v>#N/A</v>
      </c>
      <c r="BK46" s="16"/>
      <c r="BL46" s="16"/>
      <c r="BM46" s="16"/>
    </row>
    <row r="47" spans="1:65" ht="13.15" x14ac:dyDescent="0.4">
      <c r="A47" s="6">
        <v>46</v>
      </c>
      <c r="B47" s="8" t="str">
        <f>IF(Values!D46="","",Values!D46)</f>
        <v/>
      </c>
      <c r="I47" s="1">
        <v>46</v>
      </c>
      <c r="J47" s="1" t="str">
        <f t="shared" si="4"/>
        <v/>
      </c>
      <c r="K47" s="1" t="str">
        <f t="shared" si="5"/>
        <v/>
      </c>
      <c r="L47" s="20" t="str">
        <f t="shared" si="0"/>
        <v/>
      </c>
      <c r="M47" s="20" t="str">
        <f t="shared" si="1"/>
        <v/>
      </c>
      <c r="N47" s="21" t="str">
        <f t="shared" si="2"/>
        <v/>
      </c>
      <c r="O47" s="20" t="str">
        <f t="shared" si="3"/>
        <v/>
      </c>
      <c r="R47" s="29"/>
      <c r="S47" s="30">
        <v>0.6</v>
      </c>
      <c r="T47" s="39" t="e">
        <f t="shared" si="43"/>
        <v>#VALUE!</v>
      </c>
      <c r="U47" s="40" t="e">
        <f t="shared" si="40"/>
        <v>#VALUE!</v>
      </c>
      <c r="V47" s="29"/>
      <c r="W47" s="29"/>
      <c r="X47" s="29"/>
      <c r="Y47" s="29"/>
      <c r="Z47" s="29"/>
      <c r="AA47" s="26"/>
      <c r="AD47" s="17">
        <v>44</v>
      </c>
      <c r="AE47" s="17">
        <f t="shared" si="7"/>
        <v>44</v>
      </c>
      <c r="AF47" s="75" t="str">
        <f t="shared" si="26"/>
        <v/>
      </c>
      <c r="AG47" s="99" t="str">
        <f t="shared" si="8"/>
        <v/>
      </c>
      <c r="AH47" s="99" t="str">
        <f t="shared" si="9"/>
        <v/>
      </c>
      <c r="AI47" s="80" t="e">
        <f t="shared" si="41"/>
        <v>#VALUE!</v>
      </c>
      <c r="AJ47" s="80" t="e">
        <f t="shared" si="10"/>
        <v>#VALUE!</v>
      </c>
      <c r="AK47" s="80" t="e">
        <f t="shared" si="11"/>
        <v>#VALUE!</v>
      </c>
      <c r="AL47" s="80" t="e">
        <f t="shared" si="12"/>
        <v>#VALUE!</v>
      </c>
      <c r="AM47" s="100" t="e">
        <f t="shared" si="13"/>
        <v>#VALUE!</v>
      </c>
      <c r="AN47" s="80" t="e">
        <f t="shared" si="14"/>
        <v>#VALUE!</v>
      </c>
      <c r="AO47" s="80" t="str">
        <f t="shared" si="15"/>
        <v/>
      </c>
      <c r="AP47" s="75"/>
      <c r="AQ47" s="75">
        <f t="shared" si="16"/>
        <v>0</v>
      </c>
      <c r="AR47" s="75" t="e">
        <f t="shared" si="42"/>
        <v>#NAME?</v>
      </c>
      <c r="AS47" s="16"/>
      <c r="AT47" s="16"/>
      <c r="AU47" s="16"/>
      <c r="AV47" s="16"/>
      <c r="AW47" s="16"/>
      <c r="AX47" s="16"/>
      <c r="AY47" s="16"/>
      <c r="AZ47" s="16"/>
      <c r="BA47" s="16"/>
      <c r="BB47" s="16"/>
      <c r="BC47" s="74">
        <v>44</v>
      </c>
      <c r="BD47" s="81" t="e">
        <f t="shared" si="20"/>
        <v>#N/A</v>
      </c>
      <c r="BE47" s="74" t="str">
        <f t="shared" si="28"/>
        <v/>
      </c>
      <c r="BF47" s="82" t="str">
        <f t="shared" si="21"/>
        <v/>
      </c>
      <c r="BG47" s="82" t="str">
        <f t="shared" si="22"/>
        <v/>
      </c>
      <c r="BH47" s="82" t="str">
        <f t="shared" si="23"/>
        <v/>
      </c>
      <c r="BI47" s="82" t="str">
        <f t="shared" si="24"/>
        <v/>
      </c>
      <c r="BJ47" s="82" t="e">
        <f t="shared" si="25"/>
        <v>#N/A</v>
      </c>
      <c r="BK47" s="16"/>
      <c r="BL47" s="16"/>
      <c r="BM47" s="16"/>
    </row>
    <row r="48" spans="1:65" ht="13.15" x14ac:dyDescent="0.4">
      <c r="A48" s="6">
        <v>47</v>
      </c>
      <c r="B48" s="8" t="str">
        <f>IF(Values!D47="","",Values!D47)</f>
        <v/>
      </c>
      <c r="I48" s="1">
        <v>47</v>
      </c>
      <c r="J48" s="1" t="str">
        <f t="shared" si="4"/>
        <v/>
      </c>
      <c r="K48" s="1" t="str">
        <f t="shared" si="5"/>
        <v/>
      </c>
      <c r="L48" s="20" t="str">
        <f t="shared" si="0"/>
        <v/>
      </c>
      <c r="M48" s="20" t="str">
        <f t="shared" si="1"/>
        <v/>
      </c>
      <c r="N48" s="21" t="str">
        <f t="shared" si="2"/>
        <v/>
      </c>
      <c r="O48" s="20" t="str">
        <f t="shared" si="3"/>
        <v/>
      </c>
      <c r="R48" s="29"/>
      <c r="S48" s="30">
        <v>0.7</v>
      </c>
      <c r="T48" s="39" t="e">
        <f t="shared" si="43"/>
        <v>#VALUE!</v>
      </c>
      <c r="U48" s="40" t="e">
        <f t="shared" si="40"/>
        <v>#VALUE!</v>
      </c>
      <c r="V48" s="29"/>
      <c r="W48" s="29"/>
      <c r="X48" s="29"/>
      <c r="Y48" s="29"/>
      <c r="Z48" s="29"/>
      <c r="AA48" s="26"/>
      <c r="AD48" s="17">
        <v>45</v>
      </c>
      <c r="AE48" s="17">
        <f t="shared" si="7"/>
        <v>45</v>
      </c>
      <c r="AF48" s="75" t="str">
        <f t="shared" si="26"/>
        <v/>
      </c>
      <c r="AG48" s="99" t="str">
        <f t="shared" si="8"/>
        <v/>
      </c>
      <c r="AH48" s="99" t="str">
        <f t="shared" si="9"/>
        <v/>
      </c>
      <c r="AI48" s="80" t="e">
        <f t="shared" si="41"/>
        <v>#VALUE!</v>
      </c>
      <c r="AJ48" s="80" t="e">
        <f t="shared" si="10"/>
        <v>#VALUE!</v>
      </c>
      <c r="AK48" s="80" t="e">
        <f t="shared" si="11"/>
        <v>#VALUE!</v>
      </c>
      <c r="AL48" s="80" t="e">
        <f t="shared" si="12"/>
        <v>#VALUE!</v>
      </c>
      <c r="AM48" s="100" t="e">
        <f t="shared" si="13"/>
        <v>#VALUE!</v>
      </c>
      <c r="AN48" s="80" t="e">
        <f t="shared" si="14"/>
        <v>#VALUE!</v>
      </c>
      <c r="AO48" s="80" t="str">
        <f t="shared" si="15"/>
        <v/>
      </c>
      <c r="AP48" s="75"/>
      <c r="AQ48" s="75">
        <f t="shared" si="16"/>
        <v>0</v>
      </c>
      <c r="AR48" s="75" t="e">
        <f t="shared" si="42"/>
        <v>#NAME?</v>
      </c>
      <c r="AS48" s="16"/>
      <c r="AT48" s="16"/>
      <c r="AU48" s="16"/>
      <c r="AV48" s="16"/>
      <c r="AW48" s="16"/>
      <c r="AX48" s="16"/>
      <c r="AY48" s="16"/>
      <c r="AZ48" s="16"/>
      <c r="BA48" s="16"/>
      <c r="BB48" s="16"/>
      <c r="BC48" s="74">
        <v>45</v>
      </c>
      <c r="BD48" s="81" t="e">
        <f t="shared" si="20"/>
        <v>#N/A</v>
      </c>
      <c r="BE48" s="74" t="str">
        <f t="shared" si="28"/>
        <v/>
      </c>
      <c r="BF48" s="82" t="str">
        <f t="shared" si="21"/>
        <v/>
      </c>
      <c r="BG48" s="82" t="str">
        <f t="shared" si="22"/>
        <v/>
      </c>
      <c r="BH48" s="82" t="str">
        <f t="shared" si="23"/>
        <v/>
      </c>
      <c r="BI48" s="82" t="str">
        <f t="shared" si="24"/>
        <v/>
      </c>
      <c r="BJ48" s="82" t="e">
        <f t="shared" si="25"/>
        <v>#N/A</v>
      </c>
      <c r="BK48" s="16"/>
      <c r="BL48" s="16"/>
      <c r="BM48" s="16"/>
    </row>
    <row r="49" spans="1:65" ht="13.15" x14ac:dyDescent="0.4">
      <c r="A49" s="6">
        <v>48</v>
      </c>
      <c r="B49" s="8" t="str">
        <f>IF(Values!D48="","",Values!D48)</f>
        <v/>
      </c>
      <c r="I49" s="1">
        <v>48</v>
      </c>
      <c r="J49" s="1" t="str">
        <f t="shared" si="4"/>
        <v/>
      </c>
      <c r="K49" s="1" t="str">
        <f t="shared" si="5"/>
        <v/>
      </c>
      <c r="L49" s="20" t="str">
        <f t="shared" si="0"/>
        <v/>
      </c>
      <c r="M49" s="20" t="str">
        <f t="shared" si="1"/>
        <v/>
      </c>
      <c r="N49" s="21" t="str">
        <f t="shared" si="2"/>
        <v/>
      </c>
      <c r="O49" s="20" t="str">
        <f t="shared" si="3"/>
        <v/>
      </c>
      <c r="R49" s="29"/>
      <c r="S49" s="30">
        <v>0.8</v>
      </c>
      <c r="T49" s="39" t="e">
        <f t="shared" si="43"/>
        <v>#VALUE!</v>
      </c>
      <c r="U49" s="40" t="e">
        <f t="shared" si="40"/>
        <v>#VALUE!</v>
      </c>
      <c r="V49" s="29"/>
      <c r="W49" s="29"/>
      <c r="X49" s="29"/>
      <c r="Y49" s="29"/>
      <c r="Z49" s="29"/>
      <c r="AA49" s="26"/>
      <c r="AD49" s="17">
        <v>46</v>
      </c>
      <c r="AE49" s="17">
        <f t="shared" si="7"/>
        <v>46</v>
      </c>
      <c r="AF49" s="75" t="str">
        <f t="shared" si="26"/>
        <v/>
      </c>
      <c r="AG49" s="99" t="str">
        <f t="shared" si="8"/>
        <v/>
      </c>
      <c r="AH49" s="99" t="str">
        <f t="shared" si="9"/>
        <v/>
      </c>
      <c r="AI49" s="80" t="e">
        <f t="shared" si="41"/>
        <v>#VALUE!</v>
      </c>
      <c r="AJ49" s="80" t="e">
        <f t="shared" si="10"/>
        <v>#VALUE!</v>
      </c>
      <c r="AK49" s="80" t="e">
        <f t="shared" si="11"/>
        <v>#VALUE!</v>
      </c>
      <c r="AL49" s="80" t="e">
        <f t="shared" si="12"/>
        <v>#VALUE!</v>
      </c>
      <c r="AM49" s="100" t="e">
        <f t="shared" si="13"/>
        <v>#VALUE!</v>
      </c>
      <c r="AN49" s="80" t="e">
        <f t="shared" si="14"/>
        <v>#VALUE!</v>
      </c>
      <c r="AO49" s="80" t="str">
        <f t="shared" si="15"/>
        <v/>
      </c>
      <c r="AP49" s="75"/>
      <c r="AQ49" s="75">
        <f t="shared" si="16"/>
        <v>0</v>
      </c>
      <c r="AR49" s="75" t="e">
        <f t="shared" si="42"/>
        <v>#NAME?</v>
      </c>
      <c r="AS49" s="16"/>
      <c r="AT49" s="16"/>
      <c r="AU49" s="16"/>
      <c r="AV49" s="16"/>
      <c r="AW49" s="16"/>
      <c r="AX49" s="16"/>
      <c r="AY49" s="16"/>
      <c r="AZ49" s="16"/>
      <c r="BA49" s="16"/>
      <c r="BB49" s="16"/>
      <c r="BC49" s="74">
        <v>46</v>
      </c>
      <c r="BD49" s="81" t="e">
        <f t="shared" si="20"/>
        <v>#N/A</v>
      </c>
      <c r="BE49" s="74" t="str">
        <f t="shared" si="28"/>
        <v/>
      </c>
      <c r="BF49" s="82" t="str">
        <f t="shared" si="21"/>
        <v/>
      </c>
      <c r="BG49" s="82" t="str">
        <f t="shared" si="22"/>
        <v/>
      </c>
      <c r="BH49" s="82" t="str">
        <f t="shared" si="23"/>
        <v/>
      </c>
      <c r="BI49" s="82" t="str">
        <f t="shared" si="24"/>
        <v/>
      </c>
      <c r="BJ49" s="82" t="e">
        <f t="shared" si="25"/>
        <v>#N/A</v>
      </c>
      <c r="BK49" s="16"/>
      <c r="BL49" s="16"/>
      <c r="BM49" s="16"/>
    </row>
    <row r="50" spans="1:65" ht="13.15" x14ac:dyDescent="0.4">
      <c r="A50" s="6">
        <v>49</v>
      </c>
      <c r="B50" s="8" t="str">
        <f>IF(Values!D49="","",Values!D49)</f>
        <v/>
      </c>
      <c r="I50" s="1">
        <v>49</v>
      </c>
      <c r="J50" s="1" t="str">
        <f t="shared" si="4"/>
        <v/>
      </c>
      <c r="K50" s="1" t="str">
        <f t="shared" si="5"/>
        <v/>
      </c>
      <c r="L50" s="20" t="str">
        <f t="shared" si="0"/>
        <v/>
      </c>
      <c r="M50" s="20" t="str">
        <f t="shared" si="1"/>
        <v/>
      </c>
      <c r="N50" s="21" t="str">
        <f t="shared" si="2"/>
        <v/>
      </c>
      <c r="O50" s="20" t="str">
        <f t="shared" si="3"/>
        <v/>
      </c>
      <c r="R50" s="29"/>
      <c r="S50" s="30">
        <v>0.9</v>
      </c>
      <c r="T50" s="39" t="e">
        <f t="shared" si="43"/>
        <v>#VALUE!</v>
      </c>
      <c r="U50" s="40" t="e">
        <f t="shared" si="40"/>
        <v>#VALUE!</v>
      </c>
      <c r="V50" s="29"/>
      <c r="W50" s="29"/>
      <c r="X50" s="29"/>
      <c r="Y50" s="29"/>
      <c r="Z50" s="29"/>
      <c r="AA50" s="26"/>
      <c r="AD50" s="17">
        <v>47</v>
      </c>
      <c r="AE50" s="17">
        <f t="shared" si="7"/>
        <v>47</v>
      </c>
      <c r="AF50" s="75" t="str">
        <f t="shared" si="26"/>
        <v/>
      </c>
      <c r="AG50" s="99" t="str">
        <f t="shared" si="8"/>
        <v/>
      </c>
      <c r="AH50" s="99" t="str">
        <f t="shared" si="9"/>
        <v/>
      </c>
      <c r="AI50" s="80" t="e">
        <f t="shared" si="41"/>
        <v>#VALUE!</v>
      </c>
      <c r="AJ50" s="80" t="e">
        <f t="shared" si="10"/>
        <v>#VALUE!</v>
      </c>
      <c r="AK50" s="80" t="e">
        <f t="shared" si="11"/>
        <v>#VALUE!</v>
      </c>
      <c r="AL50" s="80" t="e">
        <f t="shared" si="12"/>
        <v>#VALUE!</v>
      </c>
      <c r="AM50" s="100" t="e">
        <f t="shared" si="13"/>
        <v>#VALUE!</v>
      </c>
      <c r="AN50" s="80" t="e">
        <f t="shared" si="14"/>
        <v>#VALUE!</v>
      </c>
      <c r="AO50" s="80" t="str">
        <f t="shared" si="15"/>
        <v/>
      </c>
      <c r="AP50" s="75"/>
      <c r="AQ50" s="75">
        <f t="shared" si="16"/>
        <v>0</v>
      </c>
      <c r="AR50" s="75" t="e">
        <f t="shared" si="42"/>
        <v>#NAME?</v>
      </c>
      <c r="AS50" s="16"/>
      <c r="AT50" s="16"/>
      <c r="AU50" s="16"/>
      <c r="AV50" s="16"/>
      <c r="AW50" s="16"/>
      <c r="AX50" s="16"/>
      <c r="AY50" s="16"/>
      <c r="AZ50" s="16"/>
      <c r="BA50" s="16"/>
      <c r="BB50" s="16"/>
      <c r="BC50" s="74">
        <v>47</v>
      </c>
      <c r="BD50" s="81" t="e">
        <f t="shared" si="20"/>
        <v>#N/A</v>
      </c>
      <c r="BE50" s="74" t="str">
        <f t="shared" si="28"/>
        <v/>
      </c>
      <c r="BF50" s="82" t="str">
        <f t="shared" si="21"/>
        <v/>
      </c>
      <c r="BG50" s="82" t="str">
        <f t="shared" si="22"/>
        <v/>
      </c>
      <c r="BH50" s="82" t="str">
        <f t="shared" si="23"/>
        <v/>
      </c>
      <c r="BI50" s="82" t="str">
        <f t="shared" si="24"/>
        <v/>
      </c>
      <c r="BJ50" s="82" t="e">
        <f t="shared" si="25"/>
        <v>#N/A</v>
      </c>
      <c r="BK50" s="16"/>
      <c r="BL50" s="16"/>
      <c r="BM50" s="16"/>
    </row>
    <row r="51" spans="1:65" ht="13.15" x14ac:dyDescent="0.4">
      <c r="A51" s="9">
        <v>50</v>
      </c>
      <c r="B51" s="8" t="str">
        <f>IF(Values!D50="","",Values!D50)</f>
        <v/>
      </c>
      <c r="I51" s="1">
        <v>50</v>
      </c>
      <c r="J51" s="1" t="str">
        <f t="shared" si="4"/>
        <v/>
      </c>
      <c r="K51" s="1" t="str">
        <f t="shared" si="5"/>
        <v/>
      </c>
      <c r="L51" s="20" t="str">
        <f t="shared" si="0"/>
        <v/>
      </c>
      <c r="M51" s="20" t="str">
        <f t="shared" si="1"/>
        <v/>
      </c>
      <c r="N51" s="21" t="str">
        <f t="shared" si="2"/>
        <v/>
      </c>
      <c r="O51" s="20" t="str">
        <f t="shared" si="3"/>
        <v/>
      </c>
      <c r="R51" s="29"/>
      <c r="S51" s="30">
        <v>1</v>
      </c>
      <c r="T51" s="39" t="e">
        <f t="shared" si="43"/>
        <v>#VALUE!</v>
      </c>
      <c r="U51" s="40" t="e">
        <f t="shared" si="40"/>
        <v>#VALUE!</v>
      </c>
      <c r="V51" s="29"/>
      <c r="W51" s="29"/>
      <c r="X51" s="29"/>
      <c r="Y51" s="29"/>
      <c r="Z51" s="29"/>
      <c r="AA51" s="29"/>
      <c r="AD51" s="17">
        <v>48</v>
      </c>
      <c r="AE51" s="17">
        <f t="shared" si="7"/>
        <v>48</v>
      </c>
      <c r="AF51" s="75" t="str">
        <f t="shared" si="26"/>
        <v/>
      </c>
      <c r="AG51" s="99" t="str">
        <f t="shared" si="8"/>
        <v/>
      </c>
      <c r="AH51" s="99" t="str">
        <f t="shared" si="9"/>
        <v/>
      </c>
      <c r="AI51" s="80" t="e">
        <f t="shared" si="41"/>
        <v>#VALUE!</v>
      </c>
      <c r="AJ51" s="80" t="e">
        <f t="shared" si="10"/>
        <v>#VALUE!</v>
      </c>
      <c r="AK51" s="80" t="e">
        <f t="shared" si="11"/>
        <v>#VALUE!</v>
      </c>
      <c r="AL51" s="80" t="e">
        <f t="shared" si="12"/>
        <v>#VALUE!</v>
      </c>
      <c r="AM51" s="100" t="e">
        <f t="shared" si="13"/>
        <v>#VALUE!</v>
      </c>
      <c r="AN51" s="80" t="e">
        <f t="shared" si="14"/>
        <v>#VALUE!</v>
      </c>
      <c r="AO51" s="80" t="str">
        <f t="shared" si="15"/>
        <v/>
      </c>
      <c r="AP51" s="75"/>
      <c r="AQ51" s="75">
        <f t="shared" si="16"/>
        <v>0</v>
      </c>
      <c r="AR51" s="75" t="e">
        <f t="shared" si="42"/>
        <v>#NAME?</v>
      </c>
      <c r="AS51" s="16"/>
      <c r="AT51" s="16"/>
      <c r="AU51" s="16"/>
      <c r="AV51" s="16"/>
      <c r="AW51" s="16"/>
      <c r="AX51" s="16"/>
      <c r="AY51" s="16"/>
      <c r="AZ51" s="16"/>
      <c r="BA51" s="16"/>
      <c r="BB51" s="16"/>
      <c r="BC51" s="74">
        <v>48</v>
      </c>
      <c r="BD51" s="81" t="e">
        <f t="shared" si="20"/>
        <v>#N/A</v>
      </c>
      <c r="BE51" s="74" t="str">
        <f t="shared" si="28"/>
        <v/>
      </c>
      <c r="BF51" s="82" t="str">
        <f t="shared" si="21"/>
        <v/>
      </c>
      <c r="BG51" s="82" t="str">
        <f t="shared" si="22"/>
        <v/>
      </c>
      <c r="BH51" s="82" t="str">
        <f t="shared" si="23"/>
        <v/>
      </c>
      <c r="BI51" s="82" t="str">
        <f t="shared" si="24"/>
        <v/>
      </c>
      <c r="BJ51" s="82" t="e">
        <f t="shared" si="25"/>
        <v>#N/A</v>
      </c>
      <c r="BK51" s="16"/>
      <c r="BL51" s="16"/>
      <c r="BM51" s="16"/>
    </row>
    <row r="52" spans="1:65" ht="13.15" x14ac:dyDescent="0.4">
      <c r="R52" s="29"/>
      <c r="S52" s="30">
        <v>1.1000000000000001</v>
      </c>
      <c r="T52" s="39" t="e">
        <f>T51+(S52*$F$13)</f>
        <v>#VALUE!</v>
      </c>
      <c r="U52" s="40" t="e">
        <f t="shared" si="40"/>
        <v>#VALUE!</v>
      </c>
      <c r="V52" s="29"/>
      <c r="W52" s="29"/>
      <c r="X52" s="29"/>
      <c r="Y52" s="29"/>
      <c r="Z52" s="29"/>
      <c r="AA52" s="29"/>
      <c r="AD52" s="17">
        <v>49</v>
      </c>
      <c r="AE52" s="17">
        <f t="shared" si="7"/>
        <v>49</v>
      </c>
      <c r="AF52" s="75" t="str">
        <f t="shared" si="26"/>
        <v/>
      </c>
      <c r="AG52" s="99" t="str">
        <f t="shared" si="8"/>
        <v/>
      </c>
      <c r="AH52" s="99" t="str">
        <f t="shared" si="9"/>
        <v/>
      </c>
      <c r="AI52" s="80" t="e">
        <f t="shared" si="41"/>
        <v>#VALUE!</v>
      </c>
      <c r="AJ52" s="80" t="e">
        <f t="shared" si="10"/>
        <v>#VALUE!</v>
      </c>
      <c r="AK52" s="80" t="e">
        <f t="shared" si="11"/>
        <v>#VALUE!</v>
      </c>
      <c r="AL52" s="80" t="e">
        <f t="shared" si="12"/>
        <v>#VALUE!</v>
      </c>
      <c r="AM52" s="100" t="e">
        <f t="shared" si="13"/>
        <v>#VALUE!</v>
      </c>
      <c r="AN52" s="80" t="e">
        <f t="shared" si="14"/>
        <v>#VALUE!</v>
      </c>
      <c r="AO52" s="80" t="str">
        <f t="shared" si="15"/>
        <v/>
      </c>
      <c r="AP52" s="75"/>
      <c r="AQ52" s="75">
        <f t="shared" si="16"/>
        <v>0</v>
      </c>
      <c r="AR52" s="75" t="e">
        <f t="shared" si="42"/>
        <v>#NAME?</v>
      </c>
      <c r="AS52" s="16"/>
      <c r="AT52" s="16"/>
      <c r="AU52" s="16"/>
      <c r="AV52" s="16"/>
      <c r="AW52" s="16"/>
      <c r="AX52" s="16"/>
      <c r="AY52" s="16"/>
      <c r="AZ52" s="16"/>
      <c r="BA52" s="16"/>
      <c r="BB52" s="16"/>
      <c r="BC52" s="74">
        <v>49</v>
      </c>
      <c r="BD52" s="81" t="e">
        <f t="shared" si="20"/>
        <v>#N/A</v>
      </c>
      <c r="BE52" s="74" t="str">
        <f t="shared" si="28"/>
        <v/>
      </c>
      <c r="BF52" s="82" t="str">
        <f t="shared" si="21"/>
        <v/>
      </c>
      <c r="BG52" s="82" t="str">
        <f t="shared" si="22"/>
        <v/>
      </c>
      <c r="BH52" s="82" t="str">
        <f t="shared" si="23"/>
        <v/>
      </c>
      <c r="BI52" s="82" t="str">
        <f t="shared" si="24"/>
        <v/>
      </c>
      <c r="BJ52" s="82" t="e">
        <f t="shared" si="25"/>
        <v>#N/A</v>
      </c>
      <c r="BK52" s="16"/>
      <c r="BL52" s="16"/>
      <c r="BM52" s="16"/>
    </row>
    <row r="53" spans="1:65" ht="13.15" x14ac:dyDescent="0.4">
      <c r="R53" s="38"/>
      <c r="S53" s="38"/>
      <c r="T53" s="38"/>
      <c r="U53" s="38"/>
      <c r="V53" s="38"/>
      <c r="W53" s="38"/>
      <c r="X53" s="38"/>
      <c r="Y53" s="38"/>
      <c r="Z53" s="38"/>
      <c r="AA53" s="38"/>
      <c r="AD53" s="17">
        <v>50</v>
      </c>
      <c r="AE53" s="17">
        <f t="shared" si="7"/>
        <v>50</v>
      </c>
      <c r="AF53" s="75" t="str">
        <f t="shared" si="26"/>
        <v/>
      </c>
      <c r="AG53" s="99" t="str">
        <f t="shared" si="8"/>
        <v/>
      </c>
      <c r="AH53" s="99" t="str">
        <f t="shared" si="9"/>
        <v/>
      </c>
      <c r="AI53" s="80" t="e">
        <f t="shared" si="41"/>
        <v>#VALUE!</v>
      </c>
      <c r="AJ53" s="80" t="e">
        <f t="shared" si="10"/>
        <v>#VALUE!</v>
      </c>
      <c r="AK53" s="80" t="e">
        <f t="shared" si="11"/>
        <v>#VALUE!</v>
      </c>
      <c r="AL53" s="80" t="e">
        <f t="shared" si="12"/>
        <v>#VALUE!</v>
      </c>
      <c r="AM53" s="100" t="e">
        <f t="shared" si="13"/>
        <v>#VALUE!</v>
      </c>
      <c r="AN53" s="80" t="e">
        <f t="shared" si="14"/>
        <v>#VALUE!</v>
      </c>
      <c r="AO53" s="80" t="str">
        <f t="shared" si="15"/>
        <v/>
      </c>
      <c r="AP53" s="17"/>
      <c r="AQ53" s="75">
        <f t="shared" si="16"/>
        <v>0</v>
      </c>
      <c r="AR53" s="17" t="e">
        <f t="shared" si="42"/>
        <v>#NAME?</v>
      </c>
      <c r="AS53" s="13"/>
      <c r="AT53" s="13"/>
      <c r="AU53" s="13"/>
      <c r="AV53" s="13"/>
      <c r="AW53" s="13"/>
      <c r="AX53" s="13"/>
      <c r="AY53" s="13"/>
      <c r="AZ53" s="13"/>
      <c r="BA53" s="13"/>
      <c r="BB53" s="13"/>
      <c r="BC53" s="74">
        <v>50</v>
      </c>
      <c r="BD53" s="81" t="e">
        <f t="shared" si="20"/>
        <v>#N/A</v>
      </c>
      <c r="BE53" s="74" t="str">
        <f t="shared" si="28"/>
        <v/>
      </c>
      <c r="BF53" s="82" t="str">
        <f t="shared" si="21"/>
        <v/>
      </c>
      <c r="BG53" s="82" t="str">
        <f t="shared" si="22"/>
        <v/>
      </c>
      <c r="BH53" s="82" t="str">
        <f t="shared" si="23"/>
        <v/>
      </c>
      <c r="BI53" s="82" t="str">
        <f t="shared" si="24"/>
        <v/>
      </c>
      <c r="BJ53" s="82" t="e">
        <f t="shared" si="25"/>
        <v>#N/A</v>
      </c>
      <c r="BK53" s="16"/>
      <c r="BL53" s="16"/>
      <c r="BM53" s="16"/>
    </row>
    <row r="54" spans="1:65" ht="13.15" x14ac:dyDescent="0.4">
      <c r="R54" s="38"/>
      <c r="S54" s="38"/>
      <c r="T54" s="38"/>
      <c r="U54" s="38"/>
      <c r="V54" s="38"/>
      <c r="W54" s="38"/>
      <c r="X54" s="38"/>
      <c r="Y54" s="38"/>
      <c r="Z54" s="38"/>
      <c r="AA54" s="38"/>
      <c r="AD54" s="86"/>
      <c r="AE54" s="87"/>
      <c r="AF54" s="86"/>
      <c r="AG54" s="88"/>
      <c r="AH54" s="88"/>
      <c r="AI54" s="89"/>
      <c r="AJ54" s="89"/>
      <c r="AK54" s="89"/>
      <c r="AL54" s="89"/>
      <c r="AM54" s="89"/>
      <c r="AN54" s="89"/>
      <c r="AO54" s="89"/>
      <c r="AP54" s="86" t="s">
        <v>100</v>
      </c>
      <c r="AQ54" s="87">
        <f>SUM(AQ4:AQ53)</f>
        <v>1</v>
      </c>
      <c r="AR54" s="87" t="e">
        <f>SUM(AR4:AR53)</f>
        <v>#NAME?</v>
      </c>
      <c r="AS54" s="29"/>
      <c r="AT54" s="29"/>
      <c r="AU54" s="29"/>
      <c r="AV54" s="29"/>
      <c r="AW54" s="29"/>
      <c r="AX54" s="29"/>
      <c r="AY54" s="29"/>
      <c r="AZ54" s="29"/>
      <c r="BA54" s="29"/>
      <c r="BB54" s="29"/>
      <c r="BC54" s="92"/>
      <c r="BD54" s="93"/>
      <c r="BE54" s="92"/>
      <c r="BF54" s="94"/>
      <c r="BG54" s="94"/>
      <c r="BH54" s="94"/>
      <c r="BI54" s="94"/>
      <c r="BJ54" s="94"/>
      <c r="BK54" s="16"/>
      <c r="BL54" s="16"/>
      <c r="BM54" s="16"/>
    </row>
    <row r="55" spans="1:65" ht="13.15" x14ac:dyDescent="0.4">
      <c r="R55" s="38"/>
      <c r="S55" s="38"/>
      <c r="T55" s="38"/>
      <c r="U55" s="38"/>
      <c r="V55" s="38"/>
      <c r="W55" s="38"/>
      <c r="X55" s="38"/>
      <c r="Y55" s="38"/>
      <c r="Z55" s="38"/>
      <c r="AA55" s="38"/>
      <c r="AD55" s="29"/>
      <c r="AE55" s="13"/>
      <c r="AF55" s="29"/>
      <c r="AG55" s="16"/>
      <c r="AH55" s="16"/>
      <c r="AI55" s="90"/>
      <c r="AJ55" s="90"/>
      <c r="AK55" s="90"/>
      <c r="AL55" s="90"/>
      <c r="AM55" s="90"/>
      <c r="AN55" s="90"/>
      <c r="AO55" s="90"/>
      <c r="AP55" s="29"/>
      <c r="AQ55" s="13"/>
      <c r="AR55" s="13"/>
      <c r="AS55" s="29"/>
      <c r="AT55" s="29"/>
      <c r="AU55" s="29"/>
      <c r="AV55" s="29"/>
      <c r="AW55" s="29"/>
      <c r="AX55" s="29"/>
      <c r="AY55" s="29"/>
      <c r="AZ55" s="29"/>
      <c r="BA55" s="29"/>
      <c r="BB55" s="29"/>
      <c r="BC55" s="95"/>
      <c r="BD55" s="96"/>
      <c r="BE55" s="95"/>
      <c r="BF55" s="97"/>
      <c r="BG55" s="97"/>
      <c r="BH55" s="97"/>
      <c r="BI55" s="97"/>
      <c r="BJ55" s="97"/>
      <c r="BK55" s="16"/>
      <c r="BL55" s="16"/>
      <c r="BM55" s="16"/>
    </row>
    <row r="56" spans="1:65" ht="13.15" x14ac:dyDescent="0.4">
      <c r="R56" s="38"/>
      <c r="S56" s="38"/>
      <c r="T56" s="38"/>
      <c r="U56" s="38"/>
      <c r="V56" s="38"/>
      <c r="W56" s="38"/>
      <c r="X56" s="38"/>
      <c r="Y56" s="38"/>
      <c r="Z56" s="38"/>
      <c r="AA56" s="38"/>
      <c r="AD56" s="29"/>
      <c r="AE56" s="13"/>
      <c r="AF56" s="29"/>
      <c r="AG56" s="16"/>
      <c r="AH56" s="16"/>
      <c r="AI56" s="90"/>
      <c r="AJ56" s="90"/>
      <c r="AK56" s="90"/>
      <c r="AL56" s="90"/>
      <c r="AM56" s="90"/>
      <c r="AN56" s="90"/>
      <c r="AO56" s="90"/>
      <c r="AP56" s="29"/>
      <c r="AQ56" s="13"/>
      <c r="AR56" s="13"/>
      <c r="AS56" s="29"/>
      <c r="AT56" s="29"/>
      <c r="AU56" s="29"/>
      <c r="AV56" s="29"/>
      <c r="AW56" s="29"/>
      <c r="AX56" s="29"/>
      <c r="AY56" s="29"/>
      <c r="AZ56" s="29"/>
      <c r="BA56" s="29"/>
      <c r="BB56" s="29"/>
      <c r="BC56" s="95"/>
      <c r="BD56" s="96"/>
      <c r="BE56" s="95"/>
      <c r="BF56" s="97"/>
      <c r="BG56" s="97"/>
      <c r="BH56" s="97"/>
      <c r="BI56" s="97"/>
      <c r="BJ56" s="97"/>
      <c r="BK56" s="16"/>
      <c r="BL56" s="16"/>
      <c r="BM56" s="16"/>
    </row>
    <row r="57" spans="1:65" ht="13.15" x14ac:dyDescent="0.4">
      <c r="R57" s="38"/>
      <c r="S57" s="38"/>
      <c r="T57" s="38"/>
      <c r="U57" s="38"/>
      <c r="V57" s="38"/>
      <c r="W57" s="38"/>
      <c r="X57" s="38"/>
      <c r="Y57" s="38"/>
      <c r="Z57" s="38"/>
      <c r="AA57" s="38"/>
      <c r="AD57" s="29"/>
      <c r="AE57" s="13"/>
      <c r="AF57" s="29"/>
      <c r="AG57" s="16"/>
      <c r="AH57" s="16"/>
      <c r="AI57" s="90"/>
      <c r="AJ57" s="90"/>
      <c r="AK57" s="90"/>
      <c r="AL57" s="90"/>
      <c r="AM57" s="90"/>
      <c r="AN57" s="90"/>
      <c r="AO57" s="90"/>
      <c r="AP57" s="29"/>
      <c r="AQ57" s="13"/>
      <c r="AR57" s="13"/>
      <c r="AS57" s="29"/>
      <c r="AT57" s="29"/>
      <c r="AU57" s="29"/>
      <c r="AV57" s="29"/>
      <c r="AW57" s="29"/>
      <c r="AX57" s="29"/>
      <c r="AY57" s="29"/>
      <c r="AZ57" s="29"/>
      <c r="BA57" s="29"/>
      <c r="BB57" s="29"/>
      <c r="BC57" s="95"/>
      <c r="BD57" s="96"/>
      <c r="BE57" s="95"/>
      <c r="BF57" s="97"/>
      <c r="BG57" s="97"/>
      <c r="BH57" s="97"/>
      <c r="BI57" s="97"/>
      <c r="BJ57" s="97"/>
      <c r="BK57" s="16"/>
      <c r="BL57" s="16"/>
      <c r="BM57" s="16"/>
    </row>
    <row r="58" spans="1:65" ht="13.15" x14ac:dyDescent="0.4">
      <c r="R58" s="38"/>
      <c r="S58" s="38"/>
      <c r="T58" s="38"/>
      <c r="U58" s="38"/>
      <c r="V58" s="38"/>
      <c r="W58" s="38"/>
      <c r="X58" s="38"/>
      <c r="Y58" s="38"/>
      <c r="Z58" s="38"/>
      <c r="AA58" s="38"/>
      <c r="AD58" s="29"/>
      <c r="AE58" s="13"/>
      <c r="AF58" s="29"/>
      <c r="AG58" s="16"/>
      <c r="AH58" s="16"/>
      <c r="AI58" s="90"/>
      <c r="AJ58" s="90"/>
      <c r="AK58" s="90"/>
      <c r="AL58" s="90"/>
      <c r="AM58" s="90"/>
      <c r="AN58" s="90"/>
      <c r="AO58" s="90"/>
      <c r="AP58" s="29"/>
      <c r="AQ58" s="13"/>
      <c r="AR58" s="13"/>
      <c r="AS58" s="29"/>
      <c r="AT58" s="29"/>
      <c r="AU58" s="29"/>
      <c r="AV58" s="29"/>
      <c r="AW58" s="29"/>
      <c r="AX58" s="29"/>
      <c r="AY58" s="29"/>
      <c r="AZ58" s="29"/>
      <c r="BA58" s="29"/>
      <c r="BB58" s="29"/>
      <c r="BC58" s="95"/>
      <c r="BD58" s="96"/>
      <c r="BE58" s="95"/>
      <c r="BF58" s="97"/>
      <c r="BG58" s="97"/>
      <c r="BH58" s="97"/>
      <c r="BI58" s="97"/>
      <c r="BJ58" s="97"/>
      <c r="BK58" s="16"/>
      <c r="BL58" s="16"/>
      <c r="BM58" s="16"/>
    </row>
    <row r="59" spans="1:65" ht="13.15" x14ac:dyDescent="0.4">
      <c r="R59" s="38"/>
      <c r="S59" s="38"/>
      <c r="T59" s="38"/>
      <c r="U59" s="38"/>
      <c r="V59" s="38"/>
      <c r="W59" s="38"/>
      <c r="X59" s="38"/>
      <c r="Y59" s="38"/>
      <c r="Z59" s="38"/>
      <c r="AA59" s="38"/>
      <c r="AD59" s="29"/>
      <c r="AE59" s="13"/>
      <c r="AF59" s="29"/>
      <c r="AG59" s="16"/>
      <c r="AH59" s="16"/>
      <c r="AI59" s="90"/>
      <c r="AJ59" s="90"/>
      <c r="AK59" s="90"/>
      <c r="AL59" s="90"/>
      <c r="AM59" s="90"/>
      <c r="AN59" s="90"/>
      <c r="AO59" s="90"/>
      <c r="AP59" s="29"/>
      <c r="AQ59" s="13"/>
      <c r="AR59" s="13"/>
      <c r="AS59" s="29"/>
      <c r="AT59" s="29"/>
      <c r="AU59" s="29"/>
      <c r="AV59" s="29"/>
      <c r="AW59" s="29"/>
      <c r="AX59" s="29"/>
      <c r="AY59" s="29"/>
      <c r="AZ59" s="29"/>
      <c r="BA59" s="29"/>
      <c r="BB59" s="29"/>
      <c r="BC59" s="95"/>
      <c r="BD59" s="96"/>
      <c r="BE59" s="95"/>
      <c r="BF59" s="97"/>
      <c r="BG59" s="97"/>
      <c r="BH59" s="97"/>
      <c r="BI59" s="97"/>
      <c r="BJ59" s="97"/>
      <c r="BK59" s="16"/>
      <c r="BL59" s="16"/>
      <c r="BM59" s="16"/>
    </row>
    <row r="60" spans="1:65" ht="13.15" x14ac:dyDescent="0.4">
      <c r="R60" s="38"/>
      <c r="S60" s="38"/>
      <c r="T60" s="38"/>
      <c r="U60" s="38"/>
      <c r="V60" s="38"/>
      <c r="W60" s="38"/>
      <c r="X60" s="38"/>
      <c r="Y60" s="38"/>
      <c r="Z60" s="38"/>
      <c r="AA60" s="38"/>
      <c r="AD60" s="29"/>
      <c r="AE60" s="13"/>
      <c r="AF60" s="29"/>
      <c r="AG60" s="16"/>
      <c r="AH60" s="16"/>
      <c r="AI60" s="90"/>
      <c r="AJ60" s="90"/>
      <c r="AK60" s="90"/>
      <c r="AL60" s="90"/>
      <c r="AM60" s="90"/>
      <c r="AN60" s="90"/>
      <c r="AO60" s="90"/>
      <c r="AP60" s="29"/>
      <c r="AQ60" s="13"/>
      <c r="AR60" s="13"/>
      <c r="AS60" s="29"/>
      <c r="AT60" s="101" t="s">
        <v>101</v>
      </c>
      <c r="AU60" s="29"/>
      <c r="AV60" s="29"/>
      <c r="AW60" s="29"/>
      <c r="AX60" s="29"/>
      <c r="AY60" s="29"/>
      <c r="AZ60" s="29"/>
      <c r="BA60" s="29"/>
      <c r="BB60" s="29"/>
      <c r="BC60" s="95"/>
      <c r="BD60" s="96"/>
      <c r="BE60" s="95"/>
      <c r="BF60" s="97"/>
      <c r="BG60" s="97"/>
      <c r="BH60" s="97"/>
      <c r="BI60" s="97"/>
      <c r="BJ60" s="97"/>
      <c r="BK60" s="16"/>
      <c r="BL60" s="16"/>
      <c r="BM60" s="16"/>
    </row>
    <row r="61" spans="1:65" ht="13.15" x14ac:dyDescent="0.4">
      <c r="R61" s="38"/>
      <c r="S61" s="38"/>
      <c r="T61" s="38"/>
      <c r="U61" s="38"/>
      <c r="V61" s="38"/>
      <c r="W61" s="38"/>
      <c r="X61" s="38"/>
      <c r="Y61" s="38"/>
      <c r="Z61" s="38"/>
      <c r="AA61" s="38"/>
      <c r="AD61" s="29"/>
      <c r="AE61" s="13"/>
      <c r="AF61" s="29"/>
      <c r="AG61" s="16"/>
      <c r="AH61" s="16"/>
      <c r="AI61" s="90"/>
      <c r="AJ61" s="90"/>
      <c r="AK61" s="90"/>
      <c r="AL61" s="90"/>
      <c r="AM61" s="90"/>
      <c r="AN61" s="90"/>
      <c r="AO61" s="90"/>
      <c r="AP61" s="29"/>
      <c r="AQ61" s="13"/>
      <c r="AR61" s="13"/>
      <c r="AS61" s="29"/>
      <c r="AT61" s="29"/>
      <c r="AU61" s="29"/>
      <c r="AV61" s="29"/>
      <c r="AW61" s="29"/>
      <c r="AX61" s="29"/>
      <c r="AY61" s="29"/>
      <c r="AZ61" s="29"/>
      <c r="BA61" s="29"/>
      <c r="BB61" s="29"/>
      <c r="BC61" s="95"/>
      <c r="BD61" s="96"/>
      <c r="BE61" s="95"/>
      <c r="BF61" s="97"/>
      <c r="BG61" s="97"/>
      <c r="BH61" s="97"/>
      <c r="BI61" s="97"/>
      <c r="BJ61" s="97"/>
      <c r="BK61" s="16"/>
      <c r="BL61" s="16"/>
      <c r="BM61" s="16"/>
    </row>
    <row r="62" spans="1:65" ht="13.15" x14ac:dyDescent="0.4">
      <c r="R62" s="29"/>
      <c r="S62" s="29"/>
      <c r="T62" s="29"/>
      <c r="U62" s="29"/>
      <c r="V62" s="29"/>
      <c r="W62" s="29"/>
      <c r="X62" s="29"/>
      <c r="Y62" s="29"/>
      <c r="Z62" s="29"/>
      <c r="AA62" s="29"/>
      <c r="AD62" s="29"/>
      <c r="AE62" s="13"/>
      <c r="AF62" s="29"/>
      <c r="AG62" s="16"/>
      <c r="AH62" s="16"/>
      <c r="AI62" s="90"/>
      <c r="AJ62" s="90"/>
      <c r="AK62" s="90"/>
      <c r="AL62" s="90"/>
      <c r="AM62" s="90"/>
      <c r="AN62" s="90"/>
      <c r="AO62" s="90"/>
      <c r="AP62" s="29"/>
      <c r="AQ62" s="13"/>
      <c r="AR62" s="13"/>
      <c r="AS62" s="29"/>
      <c r="AT62" s="29"/>
      <c r="AU62" s="29"/>
      <c r="AV62" s="29"/>
      <c r="AW62" s="29"/>
      <c r="AX62" s="29"/>
      <c r="AY62" s="29"/>
      <c r="AZ62" s="29"/>
      <c r="BA62" s="29"/>
      <c r="BB62" s="29"/>
      <c r="BC62" s="95"/>
      <c r="BD62" s="96"/>
      <c r="BE62" s="95"/>
      <c r="BF62" s="97"/>
      <c r="BG62" s="97"/>
      <c r="BH62" s="97"/>
      <c r="BI62" s="97"/>
      <c r="BJ62" s="97"/>
      <c r="BK62" s="16"/>
      <c r="BL62" s="16"/>
      <c r="BM62" s="16"/>
    </row>
    <row r="63" spans="1:65" ht="13.15" x14ac:dyDescent="0.4">
      <c r="R63" s="29"/>
      <c r="S63" s="29"/>
      <c r="T63" s="29"/>
      <c r="U63" s="29"/>
      <c r="V63" s="29"/>
      <c r="W63" s="29"/>
      <c r="X63" s="29"/>
      <c r="Y63" s="29"/>
      <c r="Z63" s="29"/>
      <c r="AA63" s="29"/>
      <c r="AD63" s="29"/>
      <c r="AE63" s="13"/>
      <c r="AF63" s="29"/>
      <c r="AG63" s="16"/>
      <c r="AH63" s="16"/>
      <c r="AI63" s="90"/>
      <c r="AJ63" s="90"/>
      <c r="AK63" s="90"/>
      <c r="AL63" s="90"/>
      <c r="AM63" s="90"/>
      <c r="AN63" s="90"/>
      <c r="AO63" s="90"/>
      <c r="AP63" s="29"/>
      <c r="AQ63" s="13"/>
      <c r="AR63" s="13"/>
      <c r="AS63" s="29"/>
      <c r="AT63" s="29"/>
      <c r="AU63" s="29"/>
      <c r="AV63" s="29"/>
      <c r="AW63" s="29"/>
      <c r="AX63" s="29"/>
      <c r="AY63" s="29"/>
      <c r="AZ63" s="29"/>
      <c r="BA63" s="29"/>
      <c r="BB63" s="29"/>
      <c r="BC63" s="95"/>
      <c r="BD63" s="96"/>
      <c r="BE63" s="95"/>
      <c r="BF63" s="97"/>
      <c r="BG63" s="97"/>
      <c r="BH63" s="97"/>
      <c r="BI63" s="97"/>
      <c r="BJ63" s="97"/>
      <c r="BK63" s="16"/>
      <c r="BL63" s="16"/>
      <c r="BM63" s="16"/>
    </row>
    <row r="64" spans="1:65" ht="13.15" x14ac:dyDescent="0.4">
      <c r="R64" s="29"/>
      <c r="S64" s="29"/>
      <c r="T64" s="29"/>
      <c r="U64" s="29"/>
      <c r="V64" s="29"/>
      <c r="W64" s="29"/>
      <c r="X64" s="29"/>
      <c r="Y64" s="29"/>
      <c r="Z64" s="29"/>
      <c r="AA64" s="29"/>
      <c r="AD64" s="29"/>
      <c r="AE64" s="13"/>
      <c r="AF64" s="29"/>
      <c r="AG64" s="16"/>
      <c r="AH64" s="16"/>
      <c r="AI64" s="90"/>
      <c r="AJ64" s="90"/>
      <c r="AK64" s="90"/>
      <c r="AL64" s="90"/>
      <c r="AM64" s="90"/>
      <c r="AN64" s="90"/>
      <c r="AO64" s="90"/>
      <c r="AP64" s="29"/>
      <c r="AQ64" s="13"/>
      <c r="AR64" s="13"/>
      <c r="AS64" s="29"/>
      <c r="AT64" s="29"/>
      <c r="AU64" s="29"/>
      <c r="AV64" s="29"/>
      <c r="AW64" s="29"/>
      <c r="AX64" s="29"/>
      <c r="AY64" s="29"/>
      <c r="AZ64" s="29"/>
      <c r="BA64" s="29"/>
      <c r="BB64" s="29"/>
      <c r="BC64" s="95"/>
      <c r="BD64" s="96"/>
      <c r="BE64" s="95"/>
      <c r="BF64" s="97"/>
      <c r="BG64" s="97"/>
      <c r="BH64" s="97"/>
      <c r="BI64" s="97"/>
      <c r="BJ64" s="97"/>
      <c r="BK64" s="16"/>
      <c r="BL64" s="16"/>
      <c r="BM64" s="16"/>
    </row>
    <row r="65" spans="18:65" ht="13.15" x14ac:dyDescent="0.4">
      <c r="R65" s="29"/>
      <c r="S65" s="29"/>
      <c r="T65" s="29"/>
      <c r="U65" s="29"/>
      <c r="V65" s="29"/>
      <c r="W65" s="29"/>
      <c r="X65" s="29"/>
      <c r="Y65" s="29"/>
      <c r="Z65" s="29"/>
      <c r="AA65" s="29"/>
      <c r="AD65" s="29"/>
      <c r="AE65" s="13"/>
      <c r="AF65" s="29"/>
      <c r="AG65" s="16"/>
      <c r="AH65" s="16"/>
      <c r="AI65" s="90"/>
      <c r="AJ65" s="90"/>
      <c r="AK65" s="90"/>
      <c r="AL65" s="90"/>
      <c r="AM65" s="90"/>
      <c r="AN65" s="90"/>
      <c r="AO65" s="90"/>
      <c r="AP65" s="29"/>
      <c r="AQ65" s="13"/>
      <c r="AR65" s="13"/>
      <c r="AS65" s="29"/>
      <c r="AT65" s="29"/>
      <c r="AU65" s="29"/>
      <c r="AV65" s="29"/>
      <c r="AW65" s="29"/>
      <c r="AX65" s="29"/>
      <c r="AY65" s="29"/>
      <c r="AZ65" s="29"/>
      <c r="BA65" s="29"/>
      <c r="BB65" s="29"/>
      <c r="BC65" s="95"/>
      <c r="BD65" s="96"/>
      <c r="BE65" s="95"/>
      <c r="BF65" s="97"/>
      <c r="BG65" s="97"/>
      <c r="BH65" s="97"/>
      <c r="BI65" s="97"/>
      <c r="BJ65" s="97"/>
      <c r="BK65" s="16"/>
      <c r="BL65" s="16"/>
      <c r="BM65" s="16"/>
    </row>
    <row r="66" spans="18:65" ht="13.15" x14ac:dyDescent="0.4">
      <c r="R66" s="29"/>
      <c r="S66" s="29"/>
      <c r="T66" s="29"/>
      <c r="U66" s="29"/>
      <c r="V66" s="29"/>
      <c r="W66" s="29"/>
      <c r="X66" s="29"/>
      <c r="Y66" s="29"/>
      <c r="Z66" s="29"/>
      <c r="AA66" s="29"/>
      <c r="AD66" s="29"/>
      <c r="AE66" s="13"/>
      <c r="AF66" s="29"/>
      <c r="AG66" s="16"/>
      <c r="AH66" s="16"/>
      <c r="AI66" s="90"/>
      <c r="AJ66" s="90"/>
      <c r="AK66" s="90"/>
      <c r="AL66" s="90"/>
      <c r="AM66" s="90"/>
      <c r="AN66" s="90"/>
      <c r="AO66" s="90"/>
      <c r="AP66" s="29"/>
      <c r="AQ66" s="13"/>
      <c r="AR66" s="13"/>
      <c r="AS66" s="29"/>
      <c r="AT66" s="29"/>
      <c r="AU66" s="29"/>
      <c r="AV66" s="29"/>
      <c r="AW66" s="29"/>
      <c r="AX66" s="29"/>
      <c r="AY66" s="29"/>
      <c r="AZ66" s="29"/>
      <c r="BA66" s="29"/>
      <c r="BB66" s="29"/>
      <c r="BC66" s="95"/>
      <c r="BD66" s="96"/>
      <c r="BE66" s="95"/>
      <c r="BF66" s="97"/>
      <c r="BG66" s="97"/>
      <c r="BH66" s="97"/>
      <c r="BI66" s="97"/>
      <c r="BJ66" s="97"/>
      <c r="BK66" s="16"/>
      <c r="BL66" s="16"/>
      <c r="BM66" s="16"/>
    </row>
    <row r="67" spans="18:65" ht="13.15" x14ac:dyDescent="0.4">
      <c r="R67" s="29"/>
      <c r="S67" s="29"/>
      <c r="T67" s="29"/>
      <c r="U67" s="29"/>
      <c r="V67" s="29"/>
      <c r="W67" s="29"/>
      <c r="X67" s="29"/>
      <c r="Y67" s="29"/>
      <c r="Z67" s="29"/>
      <c r="AA67" s="29"/>
      <c r="AD67" s="29"/>
      <c r="AE67" s="13"/>
      <c r="AF67" s="29"/>
      <c r="AG67" s="16"/>
      <c r="AH67" s="16"/>
      <c r="AI67" s="90"/>
      <c r="AJ67" s="90"/>
      <c r="AK67" s="90"/>
      <c r="AL67" s="90"/>
      <c r="AM67" s="90"/>
      <c r="AN67" s="90"/>
      <c r="AO67" s="90"/>
      <c r="AP67" s="29"/>
      <c r="AQ67" s="13"/>
      <c r="AR67" s="13"/>
      <c r="AS67" s="29"/>
      <c r="AT67" s="29"/>
      <c r="AU67" s="29"/>
      <c r="AV67" s="29"/>
      <c r="AW67" s="29"/>
      <c r="AX67" s="29"/>
      <c r="AY67" s="29"/>
      <c r="AZ67" s="29"/>
      <c r="BA67" s="29"/>
      <c r="BB67" s="29"/>
      <c r="BC67" s="95"/>
      <c r="BD67" s="96"/>
      <c r="BE67" s="95"/>
      <c r="BF67" s="97"/>
      <c r="BG67" s="97"/>
      <c r="BH67" s="97"/>
      <c r="BI67" s="97"/>
      <c r="BJ67" s="97"/>
      <c r="BK67" s="16"/>
      <c r="BL67" s="16"/>
      <c r="BM67" s="16"/>
    </row>
    <row r="68" spans="18:65" ht="13.15" x14ac:dyDescent="0.4">
      <c r="R68" s="29"/>
      <c r="S68" s="29"/>
      <c r="T68" s="29"/>
      <c r="U68" s="29"/>
      <c r="V68" s="29"/>
      <c r="W68" s="29"/>
      <c r="X68" s="29"/>
      <c r="Y68" s="29"/>
      <c r="Z68" s="29"/>
      <c r="AA68" s="29"/>
      <c r="AD68" s="29"/>
      <c r="AE68" s="13"/>
      <c r="AF68" s="29"/>
      <c r="AG68" s="16"/>
      <c r="AH68" s="16"/>
      <c r="AI68" s="90"/>
      <c r="AJ68" s="90"/>
      <c r="AK68" s="90"/>
      <c r="AL68" s="90"/>
      <c r="AM68" s="90"/>
      <c r="AN68" s="90"/>
      <c r="AO68" s="90"/>
      <c r="AP68" s="29"/>
      <c r="AQ68" s="13"/>
      <c r="AR68" s="13"/>
      <c r="AS68" s="29"/>
      <c r="AT68" s="29"/>
      <c r="AU68" s="29"/>
      <c r="AV68" s="29"/>
      <c r="AW68" s="29"/>
      <c r="AX68" s="29"/>
      <c r="AY68" s="29"/>
      <c r="AZ68" s="29"/>
      <c r="BA68" s="29"/>
      <c r="BB68" s="29"/>
      <c r="BC68" s="95"/>
      <c r="BD68" s="96"/>
      <c r="BE68" s="95"/>
      <c r="BF68" s="97"/>
      <c r="BG68" s="97"/>
      <c r="BH68" s="97"/>
      <c r="BI68" s="97"/>
      <c r="BJ68" s="97"/>
      <c r="BK68" s="16"/>
      <c r="BL68" s="16"/>
      <c r="BM68" s="16"/>
    </row>
    <row r="69" spans="18:65" ht="13.15" x14ac:dyDescent="0.4">
      <c r="R69" s="38"/>
      <c r="S69" s="38"/>
      <c r="T69" s="38"/>
      <c r="U69" s="38"/>
      <c r="V69" s="38"/>
      <c r="W69" s="38"/>
      <c r="X69" s="38"/>
      <c r="Y69" s="38"/>
      <c r="Z69" s="38"/>
      <c r="AA69" s="38"/>
      <c r="AD69" s="29"/>
      <c r="AE69" s="13"/>
      <c r="AF69" s="29"/>
      <c r="AG69" s="16"/>
      <c r="AH69" s="16"/>
      <c r="AI69" s="90"/>
      <c r="AJ69" s="90"/>
      <c r="AK69" s="90"/>
      <c r="AL69" s="90"/>
      <c r="AM69" s="90"/>
      <c r="AN69" s="90"/>
      <c r="AO69" s="90"/>
      <c r="AP69" s="29"/>
      <c r="AQ69" s="13"/>
      <c r="AR69" s="13"/>
      <c r="AS69" s="29"/>
      <c r="AT69" s="29"/>
      <c r="AU69" s="29"/>
      <c r="AV69" s="29"/>
      <c r="AW69" s="29"/>
      <c r="AX69" s="29"/>
      <c r="AY69" s="29"/>
      <c r="AZ69" s="29"/>
      <c r="BA69" s="29"/>
      <c r="BB69" s="29"/>
      <c r="BC69" s="95"/>
      <c r="BD69" s="96"/>
      <c r="BE69" s="95"/>
      <c r="BF69" s="97"/>
      <c r="BG69" s="97"/>
      <c r="BH69" s="97"/>
      <c r="BI69" s="97"/>
      <c r="BJ69" s="97"/>
      <c r="BK69" s="16"/>
      <c r="BL69" s="16"/>
      <c r="BM69" s="16"/>
    </row>
    <row r="70" spans="18:65" ht="13.15" x14ac:dyDescent="0.4">
      <c r="R70" s="38"/>
      <c r="S70" s="38"/>
      <c r="T70" s="38"/>
      <c r="U70" s="38"/>
      <c r="V70" s="38"/>
      <c r="W70" s="38"/>
      <c r="X70" s="38"/>
      <c r="Y70" s="38"/>
      <c r="Z70" s="38"/>
      <c r="AA70" s="38"/>
      <c r="AD70" s="29"/>
      <c r="AE70" s="13"/>
      <c r="AF70" s="38"/>
      <c r="AG70" s="16"/>
      <c r="AH70" s="16"/>
      <c r="AI70" s="91"/>
      <c r="AJ70" s="91"/>
      <c r="AK70" s="91"/>
      <c r="AL70" s="91"/>
      <c r="AM70" s="91"/>
      <c r="AN70" s="91"/>
      <c r="AO70" s="91"/>
      <c r="AP70" s="38"/>
      <c r="AQ70" s="16"/>
      <c r="AR70" s="16"/>
      <c r="AS70" s="38"/>
      <c r="AT70" s="38"/>
      <c r="AU70" s="38"/>
      <c r="AV70" s="38"/>
      <c r="AW70" s="38"/>
      <c r="AX70" s="38"/>
      <c r="AY70" s="38"/>
      <c r="AZ70" s="38"/>
      <c r="BA70" s="38"/>
      <c r="BB70" s="38"/>
      <c r="BC70" s="95"/>
      <c r="BD70" s="96"/>
      <c r="BE70" s="95"/>
      <c r="BF70" s="97"/>
      <c r="BG70" s="97"/>
      <c r="BH70" s="97"/>
      <c r="BI70" s="97"/>
      <c r="BJ70" s="97"/>
      <c r="BK70" s="16"/>
      <c r="BL70" s="16"/>
      <c r="BM70" s="16"/>
    </row>
    <row r="71" spans="18:65" ht="13.15" x14ac:dyDescent="0.4">
      <c r="R71" s="38"/>
      <c r="S71" s="38"/>
      <c r="T71" s="38"/>
      <c r="U71" s="38"/>
      <c r="V71" s="38"/>
      <c r="W71" s="38"/>
      <c r="X71" s="38"/>
      <c r="Y71" s="38"/>
      <c r="Z71" s="38"/>
      <c r="AA71" s="38"/>
      <c r="AD71" s="29"/>
      <c r="AE71" s="13"/>
      <c r="AF71" s="38"/>
      <c r="AG71" s="16"/>
      <c r="AH71" s="16"/>
      <c r="AI71" s="91"/>
      <c r="AJ71" s="91"/>
      <c r="AK71" s="91"/>
      <c r="AL71" s="91"/>
      <c r="AM71" s="91"/>
      <c r="AN71" s="91"/>
      <c r="AO71" s="91"/>
      <c r="AP71" s="38"/>
      <c r="AQ71" s="16"/>
      <c r="AR71" s="16"/>
      <c r="AS71" s="38"/>
      <c r="AT71" s="38"/>
      <c r="AU71" s="38"/>
      <c r="AV71" s="38"/>
      <c r="AW71" s="38"/>
      <c r="AX71" s="38"/>
      <c r="AY71" s="38"/>
      <c r="AZ71" s="38"/>
      <c r="BA71" s="38"/>
      <c r="BB71" s="38"/>
      <c r="BC71" s="95"/>
      <c r="BD71" s="96"/>
      <c r="BE71" s="95"/>
      <c r="BF71" s="97"/>
      <c r="BG71" s="97"/>
      <c r="BH71" s="97"/>
      <c r="BI71" s="97"/>
      <c r="BJ71" s="97"/>
      <c r="BK71" s="16"/>
      <c r="BL71" s="16"/>
      <c r="BM71" s="16"/>
    </row>
    <row r="72" spans="18:65" ht="13.15" x14ac:dyDescent="0.4">
      <c r="R72" s="38"/>
      <c r="S72" s="38"/>
      <c r="T72" s="38"/>
      <c r="U72" s="38"/>
      <c r="V72" s="38"/>
      <c r="W72" s="38"/>
      <c r="X72" s="38"/>
      <c r="Y72" s="38"/>
      <c r="Z72" s="38"/>
      <c r="AA72" s="38"/>
      <c r="AD72" s="29"/>
      <c r="AE72" s="13"/>
      <c r="AF72" s="38"/>
      <c r="AG72" s="16"/>
      <c r="AH72" s="16"/>
      <c r="AI72" s="91"/>
      <c r="AJ72" s="91"/>
      <c r="AK72" s="91"/>
      <c r="AL72" s="91"/>
      <c r="AM72" s="91"/>
      <c r="AN72" s="91"/>
      <c r="AO72" s="91"/>
      <c r="AP72" s="38"/>
      <c r="AQ72" s="16"/>
      <c r="AR72" s="16"/>
      <c r="AS72" s="38"/>
      <c r="AT72" s="38"/>
      <c r="AU72" s="38"/>
      <c r="AV72" s="38"/>
      <c r="AW72" s="38"/>
      <c r="AX72" s="38"/>
      <c r="AY72" s="38"/>
      <c r="AZ72" s="38"/>
      <c r="BA72" s="38"/>
      <c r="BB72" s="38"/>
      <c r="BC72" s="95"/>
      <c r="BD72" s="96"/>
      <c r="BE72" s="95"/>
      <c r="BF72" s="97"/>
      <c r="BG72" s="97"/>
      <c r="BH72" s="97"/>
      <c r="BI72" s="97"/>
      <c r="BJ72" s="97"/>
      <c r="BK72" s="16"/>
      <c r="BL72" s="16"/>
      <c r="BM72" s="16"/>
    </row>
    <row r="73" spans="18:65" ht="13.15" x14ac:dyDescent="0.4">
      <c r="R73" s="38"/>
      <c r="S73" s="38"/>
      <c r="T73" s="38"/>
      <c r="U73" s="38"/>
      <c r="V73" s="38"/>
      <c r="W73" s="38"/>
      <c r="X73" s="38"/>
      <c r="Y73" s="38"/>
      <c r="Z73" s="38"/>
      <c r="AA73" s="38"/>
      <c r="AD73" s="29"/>
      <c r="AE73" s="13"/>
      <c r="AF73" s="38"/>
      <c r="AG73" s="16"/>
      <c r="AH73" s="16"/>
      <c r="AI73" s="91"/>
      <c r="AJ73" s="91"/>
      <c r="AK73" s="91"/>
      <c r="AL73" s="91"/>
      <c r="AM73" s="91"/>
      <c r="AN73" s="91"/>
      <c r="AO73" s="91"/>
      <c r="AP73" s="38"/>
      <c r="AQ73" s="16"/>
      <c r="AR73" s="16"/>
      <c r="AS73" s="38"/>
      <c r="AT73" s="38"/>
      <c r="AU73" s="38"/>
      <c r="AV73" s="38"/>
      <c r="AW73" s="38"/>
      <c r="AX73" s="38"/>
      <c r="AY73" s="38"/>
      <c r="AZ73" s="38"/>
      <c r="BA73" s="38"/>
      <c r="BB73" s="38"/>
      <c r="BC73" s="95"/>
      <c r="BD73" s="96"/>
      <c r="BE73" s="95"/>
      <c r="BF73" s="97"/>
      <c r="BG73" s="97"/>
      <c r="BH73" s="97"/>
      <c r="BI73" s="97"/>
      <c r="BJ73" s="97"/>
      <c r="BK73" s="16"/>
      <c r="BL73" s="16"/>
      <c r="BM73" s="16"/>
    </row>
    <row r="74" spans="18:65" ht="13.15" x14ac:dyDescent="0.4">
      <c r="R74" s="38"/>
      <c r="S74" s="38"/>
      <c r="T74" s="38"/>
      <c r="U74" s="38"/>
      <c r="V74" s="38"/>
      <c r="W74" s="38"/>
      <c r="X74" s="38"/>
      <c r="Y74" s="38"/>
      <c r="Z74" s="38"/>
      <c r="AA74" s="38"/>
      <c r="AD74" s="29"/>
      <c r="AE74" s="13"/>
      <c r="AF74" s="38"/>
      <c r="AG74" s="16"/>
      <c r="AH74" s="16"/>
      <c r="AI74" s="91"/>
      <c r="AJ74" s="91"/>
      <c r="AK74" s="91"/>
      <c r="AL74" s="91"/>
      <c r="AM74" s="91"/>
      <c r="AN74" s="91"/>
      <c r="AO74" s="91"/>
      <c r="AP74" s="38"/>
      <c r="AQ74" s="16"/>
      <c r="AR74" s="16"/>
      <c r="AS74" s="38"/>
      <c r="AT74" s="38"/>
      <c r="AU74" s="38"/>
      <c r="AV74" s="38"/>
      <c r="AW74" s="38"/>
      <c r="AX74" s="38"/>
      <c r="AY74" s="38"/>
      <c r="AZ74" s="38"/>
      <c r="BA74" s="38"/>
      <c r="BB74" s="38"/>
      <c r="BC74" s="95"/>
      <c r="BD74" s="96"/>
      <c r="BE74" s="95"/>
      <c r="BF74" s="97"/>
      <c r="BG74" s="97"/>
      <c r="BH74" s="97"/>
      <c r="BI74" s="97"/>
      <c r="BJ74" s="97"/>
      <c r="BK74" s="16"/>
      <c r="BL74" s="16"/>
      <c r="BM74" s="16"/>
    </row>
    <row r="75" spans="18:65" ht="13.15" x14ac:dyDescent="0.4">
      <c r="R75" s="38"/>
      <c r="S75" s="38"/>
      <c r="T75" s="38"/>
      <c r="U75" s="38"/>
      <c r="V75" s="38"/>
      <c r="W75" s="38"/>
      <c r="X75" s="38"/>
      <c r="Y75" s="38"/>
      <c r="Z75" s="38"/>
      <c r="AA75" s="38"/>
      <c r="AD75" s="29"/>
      <c r="AE75" s="13"/>
      <c r="AF75" s="38"/>
      <c r="AG75" s="16"/>
      <c r="AH75" s="16"/>
      <c r="AI75" s="91"/>
      <c r="AJ75" s="91"/>
      <c r="AK75" s="91"/>
      <c r="AL75" s="91"/>
      <c r="AM75" s="91"/>
      <c r="AN75" s="91"/>
      <c r="AO75" s="91"/>
      <c r="AP75" s="38"/>
      <c r="AQ75" s="16"/>
      <c r="AR75" s="16"/>
      <c r="AS75" s="38"/>
      <c r="AT75" s="38"/>
      <c r="AU75" s="38"/>
      <c r="AV75" s="38"/>
      <c r="AW75" s="38"/>
      <c r="AX75" s="38"/>
      <c r="AY75" s="38"/>
      <c r="AZ75" s="38"/>
      <c r="BA75" s="38"/>
      <c r="BB75" s="38"/>
      <c r="BC75" s="95"/>
      <c r="BD75" s="96"/>
      <c r="BE75" s="95"/>
      <c r="BF75" s="97"/>
      <c r="BG75" s="97"/>
      <c r="BH75" s="97"/>
      <c r="BI75" s="97"/>
      <c r="BJ75" s="97"/>
      <c r="BK75" s="16"/>
      <c r="BL75" s="16"/>
      <c r="BM75" s="16"/>
    </row>
    <row r="76" spans="18:65" ht="13.15" x14ac:dyDescent="0.4">
      <c r="R76" s="38"/>
      <c r="S76" s="38"/>
      <c r="T76" s="38"/>
      <c r="U76" s="38"/>
      <c r="V76" s="38"/>
      <c r="W76" s="38"/>
      <c r="X76" s="38"/>
      <c r="Y76" s="38"/>
      <c r="Z76" s="38"/>
      <c r="AA76" s="38"/>
      <c r="AD76" s="29"/>
      <c r="AE76" s="13"/>
      <c r="AF76" s="38"/>
      <c r="AG76" s="16"/>
      <c r="AH76" s="16"/>
      <c r="AI76" s="91"/>
      <c r="AJ76" s="91"/>
      <c r="AK76" s="91"/>
      <c r="AL76" s="91"/>
      <c r="AM76" s="91"/>
      <c r="AN76" s="91"/>
      <c r="AO76" s="91"/>
      <c r="AP76" s="38"/>
      <c r="AQ76" s="16"/>
      <c r="AR76" s="16"/>
      <c r="AS76" s="38"/>
      <c r="AT76" s="38"/>
      <c r="AU76" s="38"/>
      <c r="AV76" s="38"/>
      <c r="AW76" s="38"/>
      <c r="AX76" s="38"/>
      <c r="AY76" s="38"/>
      <c r="AZ76" s="38"/>
      <c r="BA76" s="38"/>
      <c r="BB76" s="38"/>
      <c r="BC76" s="95"/>
      <c r="BD76" s="96"/>
      <c r="BE76" s="95"/>
      <c r="BF76" s="97"/>
      <c r="BG76" s="97"/>
      <c r="BH76" s="97"/>
      <c r="BI76" s="97"/>
      <c r="BJ76" s="97"/>
      <c r="BK76" s="16"/>
      <c r="BL76" s="16"/>
      <c r="BM76" s="16"/>
    </row>
    <row r="77" spans="18:65" ht="13.15" x14ac:dyDescent="0.4">
      <c r="R77" s="38"/>
      <c r="S77" s="38"/>
      <c r="T77" s="38"/>
      <c r="U77" s="38"/>
      <c r="V77" s="38"/>
      <c r="W77" s="38"/>
      <c r="X77" s="38"/>
      <c r="Y77" s="38"/>
      <c r="Z77" s="38"/>
      <c r="AA77" s="38"/>
      <c r="AD77" s="29"/>
      <c r="AE77" s="13"/>
      <c r="AF77" s="38"/>
      <c r="AG77" s="16"/>
      <c r="AH77" s="16"/>
      <c r="AI77" s="91"/>
      <c r="AJ77" s="91"/>
      <c r="AK77" s="91"/>
      <c r="AL77" s="91"/>
      <c r="AM77" s="91"/>
      <c r="AN77" s="91"/>
      <c r="AO77" s="91"/>
      <c r="AP77" s="38"/>
      <c r="AQ77" s="16"/>
      <c r="AR77" s="16"/>
      <c r="AS77" s="38"/>
      <c r="AT77" s="38"/>
      <c r="AU77" s="38"/>
      <c r="AV77" s="38"/>
      <c r="AW77" s="38"/>
      <c r="AX77" s="38"/>
      <c r="AY77" s="38"/>
      <c r="AZ77" s="38"/>
      <c r="BA77" s="38"/>
      <c r="BB77" s="38"/>
      <c r="BC77" s="95"/>
      <c r="BD77" s="96"/>
      <c r="BE77" s="95"/>
      <c r="BF77" s="97"/>
      <c r="BG77" s="97"/>
      <c r="BH77" s="97"/>
      <c r="BI77" s="97"/>
      <c r="BJ77" s="97"/>
      <c r="BK77" s="16"/>
      <c r="BL77" s="16"/>
      <c r="BM77" s="16"/>
    </row>
    <row r="78" spans="18:65" ht="13.15" x14ac:dyDescent="0.4">
      <c r="R78" s="38"/>
      <c r="S78" s="38"/>
      <c r="T78" s="38"/>
      <c r="U78" s="38"/>
      <c r="V78" s="38"/>
      <c r="W78" s="38"/>
      <c r="X78" s="38"/>
      <c r="Y78" s="38"/>
      <c r="Z78" s="38"/>
      <c r="AA78" s="38"/>
      <c r="AD78" s="29"/>
      <c r="AE78" s="13"/>
      <c r="AF78" s="38"/>
      <c r="AG78" s="16"/>
      <c r="AH78" s="16"/>
      <c r="AI78" s="91"/>
      <c r="AJ78" s="91"/>
      <c r="AK78" s="91"/>
      <c r="AL78" s="91"/>
      <c r="AM78" s="91"/>
      <c r="AN78" s="91"/>
      <c r="AO78" s="91"/>
      <c r="AP78" s="38"/>
      <c r="AQ78" s="16"/>
      <c r="AR78" s="16"/>
      <c r="AS78" s="38"/>
      <c r="AT78" s="38"/>
      <c r="AU78" s="38"/>
      <c r="AV78" s="38"/>
      <c r="AW78" s="38"/>
      <c r="AX78" s="38"/>
      <c r="AY78" s="38"/>
      <c r="AZ78" s="38"/>
      <c r="BA78" s="38"/>
      <c r="BB78" s="38"/>
      <c r="BC78" s="95"/>
      <c r="BD78" s="96"/>
      <c r="BE78" s="95"/>
      <c r="BF78" s="97"/>
      <c r="BG78" s="97"/>
      <c r="BH78" s="97"/>
      <c r="BI78" s="97"/>
      <c r="BJ78" s="97"/>
      <c r="BK78" s="16"/>
      <c r="BL78" s="16"/>
      <c r="BM78" s="16"/>
    </row>
    <row r="79" spans="18:65" ht="13.15" x14ac:dyDescent="0.4">
      <c r="R79" s="38"/>
      <c r="S79" s="38"/>
      <c r="T79" s="38"/>
      <c r="U79" s="38"/>
      <c r="V79" s="38"/>
      <c r="W79" s="38"/>
      <c r="X79" s="38"/>
      <c r="Y79" s="38"/>
      <c r="Z79" s="38"/>
      <c r="AA79" s="38"/>
      <c r="AD79" s="29"/>
      <c r="AE79" s="13"/>
      <c r="AF79" s="38"/>
      <c r="AG79" s="16"/>
      <c r="AH79" s="16"/>
      <c r="AI79" s="91"/>
      <c r="AJ79" s="91"/>
      <c r="AK79" s="91"/>
      <c r="AL79" s="91"/>
      <c r="AM79" s="91"/>
      <c r="AN79" s="91"/>
      <c r="AO79" s="91"/>
      <c r="AP79" s="38"/>
      <c r="AQ79" s="16"/>
      <c r="AR79" s="16"/>
      <c r="AS79" s="38"/>
      <c r="AT79" s="38"/>
      <c r="AU79" s="38"/>
      <c r="AV79" s="38"/>
      <c r="AW79" s="38"/>
      <c r="AX79" s="38"/>
      <c r="AY79" s="38"/>
      <c r="AZ79" s="38"/>
      <c r="BA79" s="38"/>
      <c r="BB79" s="38"/>
      <c r="BC79" s="95"/>
      <c r="BD79" s="96"/>
      <c r="BE79" s="95"/>
      <c r="BF79" s="97"/>
      <c r="BG79" s="97"/>
      <c r="BH79" s="97"/>
      <c r="BI79" s="97"/>
      <c r="BJ79" s="97"/>
      <c r="BK79" s="16"/>
      <c r="BL79" s="16"/>
      <c r="BM79" s="16"/>
    </row>
    <row r="80" spans="18:65" ht="13.15" x14ac:dyDescent="0.4">
      <c r="R80" s="38"/>
      <c r="S80" s="38"/>
      <c r="T80" s="38"/>
      <c r="U80" s="38"/>
      <c r="V80" s="38"/>
      <c r="W80" s="38"/>
      <c r="X80" s="38"/>
      <c r="Y80" s="38"/>
      <c r="Z80" s="38"/>
      <c r="AA80" s="38"/>
      <c r="AD80" s="29"/>
      <c r="AE80" s="13"/>
      <c r="AF80" s="38"/>
      <c r="AG80" s="16"/>
      <c r="AH80" s="16"/>
      <c r="AI80" s="91"/>
      <c r="AJ80" s="91"/>
      <c r="AK80" s="91"/>
      <c r="AL80" s="91"/>
      <c r="AM80" s="91"/>
      <c r="AN80" s="91"/>
      <c r="AO80" s="91"/>
      <c r="AP80" s="38"/>
      <c r="AQ80" s="16"/>
      <c r="AR80" s="16"/>
      <c r="AS80" s="38"/>
      <c r="AT80" s="38"/>
      <c r="AU80" s="38"/>
      <c r="AV80" s="38"/>
      <c r="AW80" s="38"/>
      <c r="AX80" s="38"/>
      <c r="AY80" s="38"/>
      <c r="AZ80" s="38"/>
      <c r="BA80" s="38"/>
      <c r="BB80" s="38"/>
      <c r="BC80" s="95"/>
      <c r="BD80" s="96"/>
      <c r="BE80" s="95"/>
      <c r="BF80" s="97"/>
      <c r="BG80" s="97"/>
      <c r="BH80" s="97"/>
      <c r="BI80" s="97"/>
      <c r="BJ80" s="97"/>
      <c r="BK80" s="16"/>
      <c r="BL80" s="16"/>
      <c r="BM80" s="16"/>
    </row>
    <row r="81" spans="18:65" ht="13.15" x14ac:dyDescent="0.4">
      <c r="R81" s="38"/>
      <c r="S81" s="29"/>
      <c r="T81" s="38"/>
      <c r="U81" s="38"/>
      <c r="V81" s="38"/>
      <c r="W81" s="38"/>
      <c r="X81" s="38"/>
      <c r="Y81" s="38"/>
      <c r="Z81" s="38"/>
      <c r="AA81" s="38"/>
      <c r="AD81" s="29"/>
      <c r="AE81" s="13"/>
      <c r="AF81" s="38"/>
      <c r="AG81" s="16"/>
      <c r="AH81" s="16"/>
      <c r="AI81" s="91"/>
      <c r="AJ81" s="91"/>
      <c r="AK81" s="91"/>
      <c r="AL81" s="91"/>
      <c r="AM81" s="91"/>
      <c r="AN81" s="91"/>
      <c r="AO81" s="91"/>
      <c r="AP81" s="38"/>
      <c r="AQ81" s="16"/>
      <c r="AR81" s="16"/>
      <c r="AS81" s="38"/>
      <c r="AT81" s="38"/>
      <c r="AU81" s="38"/>
      <c r="AV81" s="38"/>
      <c r="AW81" s="38"/>
      <c r="AX81" s="38"/>
      <c r="AY81" s="38"/>
      <c r="AZ81" s="38"/>
      <c r="BA81" s="38"/>
      <c r="BB81" s="38"/>
      <c r="BC81" s="95"/>
      <c r="BD81" s="96"/>
      <c r="BE81" s="95"/>
      <c r="BF81" s="97"/>
      <c r="BG81" s="97"/>
      <c r="BH81" s="97"/>
      <c r="BI81" s="97"/>
      <c r="BJ81" s="97"/>
      <c r="BK81" s="16"/>
      <c r="BL81" s="16"/>
      <c r="BM81" s="16"/>
    </row>
    <row r="82" spans="18:65" ht="13.15" x14ac:dyDescent="0.4">
      <c r="R82" s="38"/>
      <c r="S82" s="38"/>
      <c r="T82" s="38"/>
      <c r="U82" s="38"/>
      <c r="V82" s="38"/>
      <c r="W82" s="38"/>
      <c r="X82" s="38"/>
      <c r="Y82" s="38"/>
      <c r="Z82" s="38"/>
      <c r="AA82" s="38"/>
      <c r="AD82" s="29"/>
      <c r="AE82" s="13"/>
      <c r="AF82" s="38"/>
      <c r="AG82" s="16"/>
      <c r="AH82" s="16"/>
      <c r="AI82" s="91"/>
      <c r="AJ82" s="91"/>
      <c r="AK82" s="91"/>
      <c r="AL82" s="91"/>
      <c r="AM82" s="91"/>
      <c r="AN82" s="91"/>
      <c r="AO82" s="91"/>
      <c r="AP82" s="38"/>
      <c r="AQ82" s="16"/>
      <c r="AR82" s="16"/>
      <c r="AS82" s="38"/>
      <c r="AT82" s="38"/>
      <c r="AU82" s="38"/>
      <c r="AV82" s="38"/>
      <c r="AW82" s="38"/>
      <c r="AX82" s="38"/>
      <c r="AY82" s="38"/>
      <c r="AZ82" s="38"/>
      <c r="BA82" s="38"/>
      <c r="BB82" s="38"/>
      <c r="BC82" s="95"/>
      <c r="BD82" s="96"/>
      <c r="BE82" s="95"/>
      <c r="BF82" s="97"/>
      <c r="BG82" s="97"/>
      <c r="BH82" s="97"/>
      <c r="BI82" s="97"/>
      <c r="BJ82" s="97"/>
      <c r="BK82" s="16"/>
      <c r="BL82" s="16"/>
      <c r="BM82" s="16"/>
    </row>
    <row r="83" spans="18:65" ht="13.15" x14ac:dyDescent="0.4">
      <c r="R83" s="38"/>
      <c r="S83" s="38"/>
      <c r="T83" s="38"/>
      <c r="U83" s="38"/>
      <c r="V83" s="38"/>
      <c r="W83" s="38"/>
      <c r="X83" s="38"/>
      <c r="Y83" s="38"/>
      <c r="Z83" s="38"/>
      <c r="AA83" s="38"/>
      <c r="AD83" s="29"/>
      <c r="AE83" s="13"/>
      <c r="AF83" s="38"/>
      <c r="AG83" s="16"/>
      <c r="AH83" s="16"/>
      <c r="AI83" s="91"/>
      <c r="AJ83" s="91"/>
      <c r="AK83" s="91"/>
      <c r="AL83" s="91"/>
      <c r="AM83" s="91"/>
      <c r="AN83" s="91"/>
      <c r="AO83" s="91"/>
      <c r="AP83" s="38"/>
      <c r="AQ83" s="16"/>
      <c r="AR83" s="16"/>
      <c r="AS83" s="38"/>
      <c r="AT83" s="38"/>
      <c r="AU83" s="38"/>
      <c r="AV83" s="38"/>
      <c r="AW83" s="38"/>
      <c r="AX83" s="38"/>
      <c r="AY83" s="38"/>
      <c r="AZ83" s="38"/>
      <c r="BA83" s="38"/>
      <c r="BB83" s="38"/>
      <c r="BC83" s="95"/>
      <c r="BD83" s="96"/>
      <c r="BE83" s="95"/>
      <c r="BF83" s="97"/>
      <c r="BG83" s="97"/>
      <c r="BH83" s="97"/>
      <c r="BI83" s="97"/>
      <c r="BJ83" s="97"/>
      <c r="BK83" s="16"/>
      <c r="BL83" s="16"/>
      <c r="BM83" s="16"/>
    </row>
    <row r="84" spans="18:65" ht="13.15" x14ac:dyDescent="0.4">
      <c r="AD84" s="29"/>
      <c r="AE84" s="13"/>
      <c r="AF84" s="38"/>
      <c r="AG84" s="16"/>
      <c r="AH84" s="16"/>
      <c r="AI84" s="91"/>
      <c r="AJ84" s="91"/>
      <c r="AK84" s="91"/>
      <c r="AL84" s="91"/>
      <c r="AM84" s="91"/>
      <c r="AN84" s="91"/>
      <c r="AO84" s="91"/>
      <c r="AP84" s="38"/>
      <c r="AQ84" s="16"/>
      <c r="AR84" s="16"/>
      <c r="AS84" s="38"/>
      <c r="AT84" s="38"/>
      <c r="AU84" s="38"/>
      <c r="AV84" s="38"/>
      <c r="AW84" s="38"/>
      <c r="AX84" s="38"/>
      <c r="AY84" s="38"/>
      <c r="AZ84" s="38"/>
      <c r="BA84" s="38"/>
      <c r="BB84" s="38"/>
      <c r="BC84" s="95"/>
      <c r="BD84" s="96"/>
      <c r="BE84" s="95"/>
      <c r="BF84" s="97"/>
      <c r="BG84" s="97"/>
      <c r="BH84" s="97"/>
      <c r="BI84" s="97"/>
      <c r="BJ84" s="97"/>
      <c r="BK84" s="16"/>
      <c r="BL84" s="16"/>
      <c r="BM84" s="16"/>
    </row>
    <row r="85" spans="18:65" ht="13.15" x14ac:dyDescent="0.4">
      <c r="AD85" s="29"/>
      <c r="AE85" s="13"/>
      <c r="AF85" s="38"/>
      <c r="AG85" s="16"/>
      <c r="AH85" s="16"/>
      <c r="AI85" s="91"/>
      <c r="AJ85" s="91"/>
      <c r="AK85" s="91"/>
      <c r="AL85" s="91"/>
      <c r="AM85" s="91"/>
      <c r="AN85" s="91"/>
      <c r="AO85" s="91"/>
      <c r="AP85" s="38"/>
      <c r="AQ85" s="16"/>
      <c r="AR85" s="16"/>
      <c r="AS85" s="38"/>
      <c r="AT85" s="38"/>
      <c r="AU85" s="38"/>
      <c r="AV85" s="38"/>
      <c r="AW85" s="38"/>
      <c r="AX85" s="38"/>
      <c r="AY85" s="38"/>
      <c r="AZ85" s="38"/>
      <c r="BA85" s="38"/>
      <c r="BB85" s="38"/>
      <c r="BC85" s="95"/>
      <c r="BD85" s="96"/>
      <c r="BE85" s="95"/>
      <c r="BF85" s="97"/>
      <c r="BG85" s="97"/>
      <c r="BH85" s="97"/>
      <c r="BI85" s="97"/>
      <c r="BJ85" s="97"/>
      <c r="BK85" s="16"/>
      <c r="BL85" s="16"/>
      <c r="BM85" s="16"/>
    </row>
    <row r="86" spans="18:65" ht="13.15" x14ac:dyDescent="0.4">
      <c r="AD86" s="29"/>
      <c r="AE86" s="13"/>
      <c r="AF86" s="38"/>
      <c r="AG86" s="16"/>
      <c r="AH86" s="16"/>
      <c r="AI86" s="91"/>
      <c r="AJ86" s="91"/>
      <c r="AK86" s="91"/>
      <c r="AL86" s="91"/>
      <c r="AM86" s="91"/>
      <c r="AN86" s="91"/>
      <c r="AO86" s="91"/>
      <c r="AP86" s="38"/>
      <c r="AQ86" s="16"/>
      <c r="AR86" s="16"/>
      <c r="AS86" s="38"/>
      <c r="AT86" s="38"/>
      <c r="AU86" s="38"/>
      <c r="AV86" s="38"/>
      <c r="AW86" s="38"/>
      <c r="AX86" s="38"/>
      <c r="AY86" s="38"/>
      <c r="AZ86" s="38"/>
      <c r="BA86" s="38"/>
      <c r="BB86" s="38"/>
      <c r="BC86" s="95"/>
      <c r="BD86" s="96"/>
      <c r="BE86" s="95"/>
      <c r="BF86" s="97"/>
      <c r="BG86" s="97"/>
      <c r="BH86" s="97"/>
      <c r="BI86" s="97"/>
      <c r="BJ86" s="97"/>
      <c r="BK86" s="16"/>
      <c r="BL86" s="16"/>
      <c r="BM86" s="16"/>
    </row>
    <row r="87" spans="18:65" ht="13.15" x14ac:dyDescent="0.4">
      <c r="AD87" s="29"/>
      <c r="AE87" s="13"/>
      <c r="AF87" s="38"/>
      <c r="AG87" s="16"/>
      <c r="AH87" s="16"/>
      <c r="AI87" s="91"/>
      <c r="AJ87" s="91"/>
      <c r="AK87" s="91"/>
      <c r="AL87" s="91"/>
      <c r="AM87" s="91"/>
      <c r="AN87" s="91"/>
      <c r="AO87" s="91"/>
      <c r="AP87" s="38"/>
      <c r="AQ87" s="16"/>
      <c r="AR87" s="16"/>
      <c r="AS87" s="38"/>
      <c r="AT87" s="38"/>
      <c r="AU87" s="38"/>
      <c r="AV87" s="38"/>
      <c r="AW87" s="38"/>
      <c r="AX87" s="38"/>
      <c r="AY87" s="38"/>
      <c r="AZ87" s="38"/>
      <c r="BA87" s="38"/>
      <c r="BB87" s="38"/>
      <c r="BC87" s="95"/>
      <c r="BD87" s="96"/>
      <c r="BE87" s="95"/>
      <c r="BF87" s="97"/>
      <c r="BG87" s="97"/>
      <c r="BH87" s="97"/>
      <c r="BI87" s="97"/>
      <c r="BJ87" s="97"/>
      <c r="BK87" s="16"/>
      <c r="BL87" s="16"/>
      <c r="BM87" s="16"/>
    </row>
    <row r="88" spans="18:65" ht="13.15" x14ac:dyDescent="0.4">
      <c r="AD88" s="29"/>
      <c r="AE88" s="13"/>
      <c r="AF88" s="38"/>
      <c r="AG88" s="16"/>
      <c r="AH88" s="16"/>
      <c r="AI88" s="91"/>
      <c r="AJ88" s="91"/>
      <c r="AK88" s="91"/>
      <c r="AL88" s="91"/>
      <c r="AM88" s="91"/>
      <c r="AN88" s="91"/>
      <c r="AO88" s="91"/>
      <c r="AP88" s="38"/>
      <c r="AQ88" s="16"/>
      <c r="AR88" s="16"/>
      <c r="AS88" s="38"/>
      <c r="AT88" s="38"/>
      <c r="AU88" s="38"/>
      <c r="AV88" s="38"/>
      <c r="AW88" s="38"/>
      <c r="AX88" s="38"/>
      <c r="AY88" s="38"/>
      <c r="AZ88" s="38"/>
      <c r="BA88" s="38"/>
      <c r="BB88" s="38"/>
      <c r="BC88" s="95"/>
      <c r="BD88" s="96"/>
      <c r="BE88" s="95"/>
      <c r="BF88" s="97"/>
      <c r="BG88" s="97"/>
      <c r="BH88" s="97"/>
      <c r="BI88" s="97"/>
      <c r="BJ88" s="97"/>
      <c r="BK88" s="16"/>
      <c r="BL88" s="16"/>
      <c r="BM88" s="16"/>
    </row>
    <row r="89" spans="18:65" ht="13.15" x14ac:dyDescent="0.4">
      <c r="AD89" s="29"/>
      <c r="AE89" s="13"/>
      <c r="AF89" s="38"/>
      <c r="AG89" s="16"/>
      <c r="AH89" s="16"/>
      <c r="AI89" s="91"/>
      <c r="AJ89" s="91"/>
      <c r="AK89" s="91"/>
      <c r="AL89" s="91"/>
      <c r="AM89" s="91"/>
      <c r="AN89" s="91"/>
      <c r="AO89" s="91"/>
      <c r="AP89" s="38"/>
      <c r="AQ89" s="16"/>
      <c r="AR89" s="16"/>
      <c r="AS89" s="38"/>
      <c r="AT89" s="38"/>
      <c r="AU89" s="38"/>
      <c r="AV89" s="38"/>
      <c r="AW89" s="38"/>
      <c r="AX89" s="38"/>
      <c r="AY89" s="38"/>
      <c r="AZ89" s="38"/>
      <c r="BA89" s="38"/>
      <c r="BB89" s="38"/>
      <c r="BC89" s="95"/>
      <c r="BD89" s="96"/>
      <c r="BE89" s="95"/>
      <c r="BF89" s="97"/>
      <c r="BG89" s="97"/>
      <c r="BH89" s="97"/>
      <c r="BI89" s="97"/>
      <c r="BJ89" s="97"/>
      <c r="BK89" s="16"/>
      <c r="BL89" s="16"/>
      <c r="BM89" s="16"/>
    </row>
    <row r="90" spans="18:65" ht="13.15" x14ac:dyDescent="0.4">
      <c r="AD90" s="29"/>
      <c r="AE90" s="13"/>
      <c r="AF90" s="38"/>
      <c r="AG90" s="16"/>
      <c r="AH90" s="16"/>
      <c r="AI90" s="91"/>
      <c r="AJ90" s="91"/>
      <c r="AK90" s="91"/>
      <c r="AL90" s="91"/>
      <c r="AM90" s="91"/>
      <c r="AN90" s="91"/>
      <c r="AO90" s="91"/>
      <c r="AP90" s="38"/>
      <c r="AQ90" s="16"/>
      <c r="AR90" s="16"/>
      <c r="AS90" s="38"/>
      <c r="AT90" s="38"/>
      <c r="AU90" s="38"/>
      <c r="AV90" s="38"/>
      <c r="AW90" s="38"/>
      <c r="AX90" s="38"/>
      <c r="AY90" s="38"/>
      <c r="AZ90" s="38"/>
      <c r="BA90" s="38"/>
      <c r="BB90" s="38"/>
      <c r="BC90" s="95"/>
      <c r="BD90" s="96"/>
      <c r="BE90" s="95"/>
      <c r="BF90" s="97"/>
      <c r="BG90" s="97"/>
      <c r="BH90" s="97"/>
      <c r="BI90" s="97"/>
      <c r="BJ90" s="97"/>
      <c r="BK90" s="16"/>
      <c r="BL90" s="16"/>
      <c r="BM90" s="16"/>
    </row>
    <row r="91" spans="18:65" ht="13.15" x14ac:dyDescent="0.4">
      <c r="AD91" s="29"/>
      <c r="AE91" s="13"/>
      <c r="AF91" s="38"/>
      <c r="AG91" s="16"/>
      <c r="AH91" s="16"/>
      <c r="AI91" s="91"/>
      <c r="AJ91" s="91"/>
      <c r="AK91" s="91"/>
      <c r="AL91" s="91"/>
      <c r="AM91" s="91"/>
      <c r="AN91" s="91"/>
      <c r="AO91" s="91"/>
      <c r="AP91" s="38"/>
      <c r="AQ91" s="16"/>
      <c r="AR91" s="16"/>
      <c r="AS91" s="38"/>
      <c r="AT91" s="38"/>
      <c r="AU91" s="38"/>
      <c r="AV91" s="38"/>
      <c r="AW91" s="38"/>
      <c r="AX91" s="38"/>
      <c r="AY91" s="38"/>
      <c r="AZ91" s="38"/>
      <c r="BA91" s="38"/>
      <c r="BB91" s="38"/>
      <c r="BC91" s="95"/>
      <c r="BD91" s="96"/>
      <c r="BE91" s="95"/>
      <c r="BF91" s="97"/>
      <c r="BG91" s="97"/>
      <c r="BH91" s="97"/>
      <c r="BI91" s="97"/>
      <c r="BJ91" s="97"/>
      <c r="BK91" s="16"/>
      <c r="BL91" s="16"/>
      <c r="BM91" s="16"/>
    </row>
    <row r="92" spans="18:65" ht="13.15" x14ac:dyDescent="0.4">
      <c r="AD92" s="29"/>
      <c r="AE92" s="13"/>
      <c r="AF92" s="38"/>
      <c r="AG92" s="16"/>
      <c r="AH92" s="16"/>
      <c r="AI92" s="91"/>
      <c r="AJ92" s="91"/>
      <c r="AK92" s="91"/>
      <c r="AL92" s="91"/>
      <c r="AM92" s="91"/>
      <c r="AN92" s="91"/>
      <c r="AO92" s="91"/>
      <c r="AP92" s="38"/>
      <c r="AQ92" s="16"/>
      <c r="AR92" s="16"/>
      <c r="AS92" s="38"/>
      <c r="AT92" s="38"/>
      <c r="AU92" s="38"/>
      <c r="AV92" s="38"/>
      <c r="AW92" s="38"/>
      <c r="AX92" s="38"/>
      <c r="AY92" s="38"/>
      <c r="AZ92" s="38"/>
      <c r="BA92" s="38"/>
      <c r="BB92" s="38"/>
      <c r="BC92" s="95"/>
      <c r="BD92" s="96"/>
      <c r="BE92" s="95"/>
      <c r="BF92" s="97"/>
      <c r="BG92" s="97"/>
      <c r="BH92" s="97"/>
      <c r="BI92" s="97"/>
      <c r="BJ92" s="97"/>
      <c r="BK92" s="16"/>
      <c r="BL92" s="16"/>
      <c r="BM92" s="16"/>
    </row>
    <row r="93" spans="18:65" ht="13.15" x14ac:dyDescent="0.4">
      <c r="AD93" s="29"/>
      <c r="AE93" s="13"/>
      <c r="AF93" s="38"/>
      <c r="AG93" s="16"/>
      <c r="AH93" s="16"/>
      <c r="AI93" s="91"/>
      <c r="AJ93" s="91"/>
      <c r="AK93" s="91"/>
      <c r="AL93" s="91"/>
      <c r="AM93" s="91"/>
      <c r="AN93" s="91"/>
      <c r="AO93" s="91"/>
      <c r="AP93" s="38"/>
      <c r="AQ93" s="16"/>
      <c r="AR93" s="16"/>
      <c r="AS93" s="38"/>
      <c r="AT93" s="38"/>
      <c r="AU93" s="38"/>
      <c r="AV93" s="38"/>
      <c r="AW93" s="38"/>
      <c r="AX93" s="38"/>
      <c r="AY93" s="38"/>
      <c r="AZ93" s="38"/>
      <c r="BA93" s="38"/>
      <c r="BB93" s="38"/>
      <c r="BC93" s="95"/>
      <c r="BD93" s="96"/>
      <c r="BE93" s="95"/>
      <c r="BF93" s="97"/>
      <c r="BG93" s="97"/>
      <c r="BH93" s="97"/>
      <c r="BI93" s="97"/>
      <c r="BJ93" s="97"/>
      <c r="BK93" s="16"/>
      <c r="BL93" s="16"/>
      <c r="BM93" s="16"/>
    </row>
    <row r="94" spans="18:65" ht="13.15" x14ac:dyDescent="0.4">
      <c r="AD94" s="29"/>
      <c r="AE94" s="13"/>
      <c r="AF94" s="38"/>
      <c r="AG94" s="16"/>
      <c r="AH94" s="16"/>
      <c r="AI94" s="91"/>
      <c r="AJ94" s="91"/>
      <c r="AK94" s="91"/>
      <c r="AL94" s="91"/>
      <c r="AM94" s="91"/>
      <c r="AN94" s="91"/>
      <c r="AO94" s="91"/>
      <c r="AP94" s="38"/>
      <c r="AQ94" s="16"/>
      <c r="AR94" s="16"/>
      <c r="AS94" s="38"/>
      <c r="AT94" s="38"/>
      <c r="AU94" s="38"/>
      <c r="AV94" s="38"/>
      <c r="AW94" s="38"/>
      <c r="AX94" s="38"/>
      <c r="AY94" s="38"/>
      <c r="AZ94" s="38"/>
      <c r="BA94" s="38"/>
      <c r="BB94" s="38"/>
      <c r="BC94" s="95"/>
      <c r="BD94" s="96"/>
      <c r="BE94" s="95"/>
      <c r="BF94" s="97"/>
      <c r="BG94" s="97"/>
      <c r="BH94" s="97"/>
      <c r="BI94" s="97"/>
      <c r="BJ94" s="97"/>
      <c r="BK94" s="16"/>
      <c r="BL94" s="16"/>
      <c r="BM94" s="16"/>
    </row>
    <row r="95" spans="18:65" ht="13.15" x14ac:dyDescent="0.4">
      <c r="AD95" s="29"/>
      <c r="AE95" s="13"/>
      <c r="AF95" s="38"/>
      <c r="AG95" s="16"/>
      <c r="AH95" s="16"/>
      <c r="AI95" s="91"/>
      <c r="AJ95" s="91"/>
      <c r="AK95" s="91"/>
      <c r="AL95" s="91"/>
      <c r="AM95" s="91"/>
      <c r="AN95" s="91"/>
      <c r="AO95" s="91"/>
      <c r="AP95" s="38"/>
      <c r="AQ95" s="16"/>
      <c r="AR95" s="16"/>
      <c r="AS95" s="38"/>
      <c r="AT95" s="38"/>
      <c r="AU95" s="38"/>
      <c r="AV95" s="38"/>
      <c r="AW95" s="38"/>
      <c r="AX95" s="38"/>
      <c r="AY95" s="38"/>
      <c r="AZ95" s="38"/>
      <c r="BA95" s="38"/>
      <c r="BB95" s="38"/>
      <c r="BC95" s="95"/>
      <c r="BD95" s="96"/>
      <c r="BE95" s="95"/>
      <c r="BF95" s="97"/>
      <c r="BG95" s="97"/>
      <c r="BH95" s="97"/>
      <c r="BI95" s="97"/>
      <c r="BJ95" s="97"/>
      <c r="BK95" s="16"/>
      <c r="BL95" s="16"/>
      <c r="BM95" s="16"/>
    </row>
    <row r="96" spans="18:65" ht="13.15" x14ac:dyDescent="0.4">
      <c r="AD96" s="29"/>
      <c r="AE96" s="13"/>
      <c r="AF96" s="38"/>
      <c r="AG96" s="16"/>
      <c r="AH96" s="16"/>
      <c r="AI96" s="91"/>
      <c r="AJ96" s="91"/>
      <c r="AK96" s="91"/>
      <c r="AL96" s="91"/>
      <c r="AM96" s="91"/>
      <c r="AN96" s="91"/>
      <c r="AO96" s="91"/>
      <c r="AP96" s="38"/>
      <c r="AQ96" s="16"/>
      <c r="AR96" s="16"/>
      <c r="AS96" s="38"/>
      <c r="AT96" s="38"/>
      <c r="AU96" s="38"/>
      <c r="AV96" s="38"/>
      <c r="AW96" s="38"/>
      <c r="AX96" s="38"/>
      <c r="AY96" s="38"/>
      <c r="AZ96" s="38"/>
      <c r="BA96" s="38"/>
      <c r="BB96" s="38"/>
      <c r="BC96" s="95"/>
      <c r="BD96" s="96"/>
      <c r="BE96" s="95"/>
      <c r="BF96" s="97"/>
      <c r="BG96" s="97"/>
      <c r="BH96" s="97"/>
      <c r="BI96" s="97"/>
      <c r="BJ96" s="97"/>
      <c r="BK96" s="16"/>
      <c r="BL96" s="16"/>
      <c r="BM96" s="16"/>
    </row>
    <row r="97" spans="30:65" ht="13.15" x14ac:dyDescent="0.4">
      <c r="AD97" s="29"/>
      <c r="AE97" s="13"/>
      <c r="AF97" s="38"/>
      <c r="AG97" s="16"/>
      <c r="AH97" s="16"/>
      <c r="AI97" s="91"/>
      <c r="AJ97" s="91"/>
      <c r="AK97" s="91"/>
      <c r="AL97" s="91"/>
      <c r="AM97" s="91"/>
      <c r="AN97" s="91"/>
      <c r="AO97" s="91"/>
      <c r="AP97" s="38"/>
      <c r="AQ97" s="16"/>
      <c r="AR97" s="16"/>
      <c r="AS97" s="38"/>
      <c r="AT97" s="38"/>
      <c r="AU97" s="38"/>
      <c r="AV97" s="38"/>
      <c r="AW97" s="38"/>
      <c r="AX97" s="38"/>
      <c r="AY97" s="38"/>
      <c r="AZ97" s="38"/>
      <c r="BA97" s="38"/>
      <c r="BB97" s="38"/>
      <c r="BC97" s="95"/>
      <c r="BD97" s="96"/>
      <c r="BE97" s="95"/>
      <c r="BF97" s="97"/>
      <c r="BG97" s="97"/>
      <c r="BH97" s="97"/>
      <c r="BI97" s="97"/>
      <c r="BJ97" s="97"/>
      <c r="BK97" s="16"/>
      <c r="BL97" s="16"/>
      <c r="BM97" s="16"/>
    </row>
    <row r="98" spans="30:65" ht="13.15" x14ac:dyDescent="0.4">
      <c r="AD98" s="29"/>
      <c r="AE98" s="13"/>
      <c r="AF98" s="38"/>
      <c r="AG98" s="16"/>
      <c r="AH98" s="16"/>
      <c r="AI98" s="91"/>
      <c r="AJ98" s="91"/>
      <c r="AK98" s="91"/>
      <c r="AL98" s="91"/>
      <c r="AM98" s="91"/>
      <c r="AN98" s="91"/>
      <c r="AO98" s="91"/>
      <c r="AP98" s="38"/>
      <c r="AQ98" s="16"/>
      <c r="AR98" s="16"/>
      <c r="AS98" s="38"/>
      <c r="AT98" s="38"/>
      <c r="AU98" s="38"/>
      <c r="AV98" s="38"/>
      <c r="AW98" s="38"/>
      <c r="AX98" s="38"/>
      <c r="AY98" s="38"/>
      <c r="AZ98" s="38"/>
      <c r="BA98" s="38"/>
      <c r="BB98" s="38"/>
      <c r="BC98" s="95"/>
      <c r="BD98" s="96"/>
      <c r="BE98" s="95"/>
      <c r="BF98" s="97"/>
      <c r="BG98" s="97"/>
      <c r="BH98" s="97"/>
      <c r="BI98" s="97"/>
      <c r="BJ98" s="97"/>
      <c r="BK98" s="16"/>
      <c r="BL98" s="16"/>
      <c r="BM98" s="16"/>
    </row>
    <row r="99" spans="30:65" ht="13.15" x14ac:dyDescent="0.4">
      <c r="AD99" s="29"/>
      <c r="AE99" s="13"/>
      <c r="AF99" s="38"/>
      <c r="AG99" s="16"/>
      <c r="AH99" s="16"/>
      <c r="AI99" s="91"/>
      <c r="AJ99" s="91"/>
      <c r="AK99" s="91"/>
      <c r="AL99" s="91"/>
      <c r="AM99" s="91"/>
      <c r="AN99" s="91"/>
      <c r="AO99" s="91"/>
      <c r="AP99" s="38"/>
      <c r="AQ99" s="16"/>
      <c r="AR99" s="16"/>
      <c r="AS99" s="38"/>
      <c r="AT99" s="38"/>
      <c r="AU99" s="38"/>
      <c r="AV99" s="38"/>
      <c r="AW99" s="38"/>
      <c r="AX99" s="38"/>
      <c r="AY99" s="38"/>
      <c r="AZ99" s="38"/>
      <c r="BA99" s="38"/>
      <c r="BB99" s="38"/>
      <c r="BC99" s="95"/>
      <c r="BD99" s="96"/>
      <c r="BE99" s="95"/>
      <c r="BF99" s="97"/>
      <c r="BG99" s="97"/>
      <c r="BH99" s="97"/>
      <c r="BI99" s="97"/>
      <c r="BJ99" s="97"/>
      <c r="BK99" s="16"/>
      <c r="BL99" s="16"/>
      <c r="BM99" s="16"/>
    </row>
    <row r="100" spans="30:65" ht="13.15" x14ac:dyDescent="0.4">
      <c r="AD100" s="29"/>
      <c r="AE100" s="13"/>
      <c r="AF100" s="38"/>
      <c r="AG100" s="16"/>
      <c r="AH100" s="16"/>
      <c r="AI100" s="91"/>
      <c r="AJ100" s="91"/>
      <c r="AK100" s="91"/>
      <c r="AL100" s="91"/>
      <c r="AM100" s="91"/>
      <c r="AN100" s="91"/>
      <c r="AO100" s="91"/>
      <c r="AP100" s="38"/>
      <c r="AQ100" s="16"/>
      <c r="AR100" s="16"/>
      <c r="AS100" s="38"/>
      <c r="AT100" s="38"/>
      <c r="AU100" s="38"/>
      <c r="AV100" s="38"/>
      <c r="AW100" s="38"/>
      <c r="AX100" s="38"/>
      <c r="AY100" s="38"/>
      <c r="AZ100" s="38"/>
      <c r="BA100" s="38"/>
      <c r="BB100" s="38"/>
      <c r="BC100" s="95"/>
      <c r="BD100" s="96"/>
      <c r="BE100" s="95"/>
      <c r="BF100" s="97"/>
      <c r="BG100" s="97"/>
      <c r="BH100" s="97"/>
      <c r="BI100" s="97"/>
      <c r="BJ100" s="97"/>
      <c r="BK100" s="16"/>
      <c r="BL100" s="16"/>
      <c r="BM100" s="16"/>
    </row>
    <row r="101" spans="30:65" ht="13.15" x14ac:dyDescent="0.4">
      <c r="AD101" s="29"/>
      <c r="AE101" s="13"/>
      <c r="AF101" s="38"/>
      <c r="AG101" s="16"/>
      <c r="AH101" s="16"/>
      <c r="AI101" s="91"/>
      <c r="AJ101" s="91"/>
      <c r="AK101" s="91"/>
      <c r="AL101" s="91"/>
      <c r="AM101" s="91"/>
      <c r="AN101" s="91"/>
      <c r="AO101" s="91"/>
      <c r="AP101" s="38"/>
      <c r="AQ101" s="16"/>
      <c r="AR101" s="16"/>
      <c r="AS101" s="38"/>
      <c r="AT101" s="38"/>
      <c r="AU101" s="38"/>
      <c r="AV101" s="38"/>
      <c r="AW101" s="38"/>
      <c r="AX101" s="38"/>
      <c r="AY101" s="38"/>
      <c r="AZ101" s="38"/>
      <c r="BA101" s="38"/>
      <c r="BB101" s="38"/>
      <c r="BC101" s="95"/>
      <c r="BD101" s="96"/>
      <c r="BE101" s="95"/>
      <c r="BF101" s="97"/>
      <c r="BG101" s="97"/>
      <c r="BH101" s="97"/>
      <c r="BI101" s="97"/>
      <c r="BJ101" s="97"/>
      <c r="BK101" s="16"/>
      <c r="BL101" s="16"/>
      <c r="BM101" s="16"/>
    </row>
    <row r="102" spans="30:65" ht="13.15" x14ac:dyDescent="0.4">
      <c r="AD102" s="29"/>
      <c r="AE102" s="13"/>
      <c r="AF102" s="38"/>
      <c r="AG102" s="16"/>
      <c r="AH102" s="16"/>
      <c r="AI102" s="91"/>
      <c r="AJ102" s="91"/>
      <c r="AK102" s="91"/>
      <c r="AL102" s="91"/>
      <c r="AM102" s="91"/>
      <c r="AN102" s="91"/>
      <c r="AO102" s="91"/>
      <c r="AP102" s="38"/>
      <c r="AQ102" s="16"/>
      <c r="AR102" s="16"/>
      <c r="AS102" s="38"/>
      <c r="AT102" s="38"/>
      <c r="AU102" s="38"/>
      <c r="AV102" s="38"/>
      <c r="AW102" s="38"/>
      <c r="AX102" s="38"/>
      <c r="AY102" s="38"/>
      <c r="AZ102" s="38"/>
      <c r="BA102" s="38"/>
      <c r="BB102" s="38"/>
      <c r="BC102" s="95"/>
      <c r="BD102" s="96"/>
      <c r="BE102" s="95"/>
      <c r="BF102" s="97"/>
      <c r="BG102" s="97"/>
      <c r="BH102" s="97"/>
      <c r="BI102" s="97"/>
      <c r="BJ102" s="97"/>
      <c r="BK102" s="16"/>
      <c r="BL102" s="16"/>
      <c r="BM102" s="16"/>
    </row>
    <row r="103" spans="30:65" ht="13.15" x14ac:dyDescent="0.4">
      <c r="AD103" s="29"/>
      <c r="AE103" s="13"/>
      <c r="AF103" s="38"/>
      <c r="AG103" s="16"/>
      <c r="AH103" s="16"/>
      <c r="AI103" s="91"/>
      <c r="AJ103" s="91"/>
      <c r="AK103" s="91"/>
      <c r="AL103" s="91"/>
      <c r="AM103" s="91"/>
      <c r="AN103" s="91"/>
      <c r="AO103" s="91"/>
      <c r="AP103" s="38"/>
      <c r="AQ103" s="16"/>
      <c r="AR103" s="16"/>
      <c r="AS103" s="38"/>
      <c r="AT103" s="38"/>
      <c r="AU103" s="38"/>
      <c r="AV103" s="38"/>
      <c r="AW103" s="38"/>
      <c r="AX103" s="38"/>
      <c r="AY103" s="38"/>
      <c r="AZ103" s="38"/>
      <c r="BA103" s="38"/>
      <c r="BB103" s="38"/>
      <c r="BC103" s="95"/>
      <c r="BD103" s="96"/>
      <c r="BE103" s="95"/>
      <c r="BF103" s="97"/>
      <c r="BG103" s="97"/>
      <c r="BH103" s="97"/>
      <c r="BI103" s="97"/>
      <c r="BJ103" s="97"/>
      <c r="BK103" s="16"/>
      <c r="BL103" s="16"/>
      <c r="BM103" s="16"/>
    </row>
    <row r="104" spans="30:65" ht="13.15" x14ac:dyDescent="0.4">
      <c r="AD104" s="29"/>
      <c r="AE104" s="13"/>
      <c r="AF104" s="38"/>
      <c r="AG104" s="16"/>
      <c r="AH104" s="16"/>
      <c r="AI104" s="91"/>
      <c r="AJ104" s="91"/>
      <c r="AK104" s="91"/>
      <c r="AL104" s="91"/>
      <c r="AM104" s="91"/>
      <c r="AN104" s="91"/>
      <c r="AO104" s="91"/>
      <c r="AP104" s="38"/>
      <c r="AQ104" s="16"/>
      <c r="AR104" s="16"/>
      <c r="AS104" s="38"/>
      <c r="AT104" s="38"/>
      <c r="AU104" s="38"/>
      <c r="AV104" s="38"/>
      <c r="AW104" s="38"/>
      <c r="AX104" s="38"/>
      <c r="AY104" s="38"/>
      <c r="AZ104" s="38"/>
      <c r="BA104" s="38"/>
      <c r="BB104" s="38"/>
      <c r="BC104" s="95"/>
      <c r="BD104" s="96"/>
      <c r="BE104" s="95"/>
      <c r="BF104" s="97"/>
      <c r="BG104" s="97"/>
      <c r="BH104" s="97"/>
      <c r="BI104" s="97"/>
      <c r="BJ104" s="97"/>
      <c r="BK104" s="16"/>
      <c r="BL104" s="16"/>
      <c r="BM104" s="16"/>
    </row>
    <row r="105" spans="30:65" ht="13.15" x14ac:dyDescent="0.4">
      <c r="AD105" s="29"/>
      <c r="AE105" s="13"/>
      <c r="AF105" s="38"/>
      <c r="AG105" s="16"/>
      <c r="AH105" s="16"/>
      <c r="AI105" s="91"/>
      <c r="AJ105" s="91"/>
      <c r="AK105" s="91"/>
      <c r="AL105" s="91"/>
      <c r="AM105" s="91"/>
      <c r="AN105" s="91"/>
      <c r="AO105" s="91"/>
      <c r="AP105" s="38"/>
      <c r="AQ105" s="16"/>
      <c r="AR105" s="16"/>
      <c r="AS105" s="38"/>
      <c r="AT105" s="38"/>
      <c r="AU105" s="38"/>
      <c r="AV105" s="38"/>
      <c r="AW105" s="38"/>
      <c r="AX105" s="38"/>
      <c r="AY105" s="38"/>
      <c r="AZ105" s="38"/>
      <c r="BA105" s="38"/>
      <c r="BB105" s="38"/>
      <c r="BC105" s="95"/>
      <c r="BD105" s="96"/>
      <c r="BE105" s="95"/>
      <c r="BF105" s="97"/>
      <c r="BG105" s="97"/>
      <c r="BH105" s="97"/>
      <c r="BI105" s="97"/>
      <c r="BJ105" s="97"/>
      <c r="BK105" s="16"/>
      <c r="BL105" s="16"/>
      <c r="BM105" s="16"/>
    </row>
    <row r="106" spans="30:65" ht="13.15" x14ac:dyDescent="0.4">
      <c r="AD106" s="29"/>
      <c r="AE106" s="13"/>
      <c r="AF106" s="38"/>
      <c r="AG106" s="16"/>
      <c r="AH106" s="16"/>
      <c r="AI106" s="91"/>
      <c r="AJ106" s="91"/>
      <c r="AK106" s="91"/>
      <c r="AL106" s="91"/>
      <c r="AM106" s="91"/>
      <c r="AN106" s="91"/>
      <c r="AO106" s="91"/>
      <c r="AP106" s="38"/>
      <c r="AQ106" s="16"/>
      <c r="AR106" s="16"/>
      <c r="AS106" s="38"/>
      <c r="AT106" s="38"/>
      <c r="AU106" s="38"/>
      <c r="AV106" s="38"/>
      <c r="AW106" s="38"/>
      <c r="AX106" s="38"/>
      <c r="AY106" s="38"/>
      <c r="AZ106" s="38"/>
      <c r="BA106" s="38"/>
      <c r="BB106" s="38"/>
      <c r="BC106" s="95"/>
      <c r="BD106" s="96"/>
      <c r="BE106" s="95"/>
      <c r="BF106" s="97"/>
      <c r="BG106" s="97"/>
      <c r="BH106" s="97"/>
      <c r="BI106" s="97"/>
      <c r="BJ106" s="97"/>
      <c r="BK106" s="16"/>
      <c r="BL106" s="16"/>
      <c r="BM106" s="16"/>
    </row>
    <row r="107" spans="30:65" ht="13.15" x14ac:dyDescent="0.4">
      <c r="AD107" s="29"/>
      <c r="AE107" s="13"/>
      <c r="AF107" s="38"/>
      <c r="AG107" s="16"/>
      <c r="AH107" s="16"/>
      <c r="AI107" s="91"/>
      <c r="AJ107" s="91"/>
      <c r="AK107" s="91"/>
      <c r="AL107" s="91"/>
      <c r="AM107" s="91"/>
      <c r="AN107" s="91"/>
      <c r="AO107" s="91"/>
      <c r="AP107" s="38"/>
      <c r="AQ107" s="16"/>
      <c r="AR107" s="16"/>
      <c r="AS107" s="38"/>
      <c r="AT107" s="38"/>
      <c r="AU107" s="38"/>
      <c r="AV107" s="38"/>
      <c r="AW107" s="38"/>
      <c r="AX107" s="38"/>
      <c r="AY107" s="38"/>
      <c r="AZ107" s="38"/>
      <c r="BA107" s="38"/>
      <c r="BB107" s="38"/>
      <c r="BC107" s="95"/>
      <c r="BD107" s="96"/>
      <c r="BE107" s="95"/>
      <c r="BF107" s="97"/>
      <c r="BG107" s="97"/>
      <c r="BH107" s="97"/>
      <c r="BI107" s="97"/>
      <c r="BJ107" s="97"/>
      <c r="BK107" s="16"/>
      <c r="BL107" s="16"/>
      <c r="BM107" s="16"/>
    </row>
    <row r="108" spans="30:65" ht="13.15" x14ac:dyDescent="0.4">
      <c r="AD108" s="29"/>
      <c r="AE108" s="13"/>
      <c r="AF108" s="38"/>
      <c r="AG108" s="16"/>
      <c r="AH108" s="16"/>
      <c r="AI108" s="91"/>
      <c r="AJ108" s="91"/>
      <c r="AK108" s="91"/>
      <c r="AL108" s="91"/>
      <c r="AM108" s="91"/>
      <c r="AN108" s="91"/>
      <c r="AO108" s="91"/>
      <c r="AP108" s="38"/>
      <c r="AQ108" s="16"/>
      <c r="AR108" s="16"/>
      <c r="AS108" s="38"/>
      <c r="AT108" s="38"/>
      <c r="AU108" s="38"/>
      <c r="AV108" s="38"/>
      <c r="AW108" s="38"/>
      <c r="AX108" s="38"/>
      <c r="AY108" s="38"/>
      <c r="AZ108" s="38"/>
      <c r="BA108" s="38"/>
      <c r="BB108" s="38"/>
      <c r="BC108" s="95"/>
      <c r="BD108" s="96"/>
      <c r="BE108" s="95"/>
      <c r="BF108" s="97"/>
      <c r="BG108" s="97"/>
      <c r="BH108" s="97"/>
      <c r="BI108" s="97"/>
      <c r="BJ108" s="97"/>
      <c r="BK108" s="16"/>
      <c r="BL108" s="16"/>
      <c r="BM108" s="16"/>
    </row>
    <row r="109" spans="30:65" ht="13.15" x14ac:dyDescent="0.4">
      <c r="AD109" s="29"/>
      <c r="AE109" s="13"/>
      <c r="AF109" s="38"/>
      <c r="AG109" s="16"/>
      <c r="AH109" s="16"/>
      <c r="AI109" s="91"/>
      <c r="AJ109" s="91"/>
      <c r="AK109" s="91"/>
      <c r="AL109" s="91"/>
      <c r="AM109" s="91"/>
      <c r="AN109" s="91"/>
      <c r="AO109" s="91"/>
      <c r="AP109" s="38"/>
      <c r="AQ109" s="16"/>
      <c r="AR109" s="16"/>
      <c r="AS109" s="38"/>
      <c r="AT109" s="38"/>
      <c r="AU109" s="38"/>
      <c r="AV109" s="38"/>
      <c r="AW109" s="38"/>
      <c r="AX109" s="38"/>
      <c r="AY109" s="38"/>
      <c r="AZ109" s="38"/>
      <c r="BA109" s="38"/>
      <c r="BB109" s="38"/>
      <c r="BC109" s="95"/>
      <c r="BD109" s="96"/>
      <c r="BE109" s="95"/>
      <c r="BF109" s="97"/>
      <c r="BG109" s="97"/>
      <c r="BH109" s="97"/>
      <c r="BI109" s="97"/>
      <c r="BJ109" s="97"/>
      <c r="BK109" s="16"/>
      <c r="BL109" s="16"/>
      <c r="BM109" s="16"/>
    </row>
    <row r="110" spans="30:65" ht="13.15" x14ac:dyDescent="0.4">
      <c r="AD110" s="29"/>
      <c r="AE110" s="13"/>
      <c r="AF110" s="38"/>
      <c r="AG110" s="16"/>
      <c r="AH110" s="16"/>
      <c r="AI110" s="91"/>
      <c r="AJ110" s="91"/>
      <c r="AK110" s="91"/>
      <c r="AL110" s="91"/>
      <c r="AM110" s="91"/>
      <c r="AN110" s="91"/>
      <c r="AO110" s="91"/>
      <c r="AP110" s="38"/>
      <c r="AQ110" s="16"/>
      <c r="AR110" s="16"/>
      <c r="AS110" s="38"/>
      <c r="AT110" s="38"/>
      <c r="AU110" s="38"/>
      <c r="AV110" s="38"/>
      <c r="AW110" s="38"/>
      <c r="AX110" s="38"/>
      <c r="AY110" s="38"/>
      <c r="AZ110" s="38"/>
      <c r="BA110" s="38"/>
      <c r="BB110" s="38"/>
      <c r="BC110" s="95"/>
      <c r="BD110" s="96"/>
      <c r="BE110" s="95"/>
      <c r="BF110" s="97"/>
      <c r="BG110" s="97"/>
      <c r="BH110" s="97"/>
      <c r="BI110" s="97"/>
      <c r="BJ110" s="97"/>
      <c r="BK110" s="16"/>
      <c r="BL110" s="16"/>
      <c r="BM110" s="16"/>
    </row>
    <row r="111" spans="30:65" ht="13.15" x14ac:dyDescent="0.4">
      <c r="AD111" s="29"/>
      <c r="AE111" s="13"/>
      <c r="AF111" s="38"/>
      <c r="AG111" s="16"/>
      <c r="AH111" s="16"/>
      <c r="AI111" s="91"/>
      <c r="AJ111" s="91"/>
      <c r="AK111" s="91"/>
      <c r="AL111" s="91"/>
      <c r="AM111" s="91"/>
      <c r="AN111" s="91"/>
      <c r="AO111" s="91"/>
      <c r="AP111" s="38"/>
      <c r="AQ111" s="16"/>
      <c r="AR111" s="16"/>
      <c r="AS111" s="38"/>
      <c r="AT111" s="38"/>
      <c r="AU111" s="38"/>
      <c r="AV111" s="38"/>
      <c r="AW111" s="38"/>
      <c r="AX111" s="38"/>
      <c r="AY111" s="38"/>
      <c r="AZ111" s="38"/>
      <c r="BA111" s="38"/>
      <c r="BB111" s="38"/>
      <c r="BC111" s="95"/>
      <c r="BD111" s="96"/>
      <c r="BE111" s="95"/>
      <c r="BF111" s="97"/>
      <c r="BG111" s="97"/>
      <c r="BH111" s="97"/>
      <c r="BI111" s="97"/>
      <c r="BJ111" s="97"/>
      <c r="BK111" s="16"/>
      <c r="BL111" s="16"/>
      <c r="BM111" s="16"/>
    </row>
    <row r="112" spans="30:65" ht="13.15" x14ac:dyDescent="0.4">
      <c r="AD112" s="29"/>
      <c r="AE112" s="13"/>
      <c r="AF112" s="38"/>
      <c r="AG112" s="16"/>
      <c r="AH112" s="16"/>
      <c r="AI112" s="91"/>
      <c r="AJ112" s="91"/>
      <c r="AK112" s="91"/>
      <c r="AL112" s="91"/>
      <c r="AM112" s="91"/>
      <c r="AN112" s="91"/>
      <c r="AO112" s="91"/>
      <c r="AP112" s="38"/>
      <c r="AQ112" s="16"/>
      <c r="AR112" s="16"/>
      <c r="AS112" s="38"/>
      <c r="AT112" s="38"/>
      <c r="AU112" s="38"/>
      <c r="AV112" s="38"/>
      <c r="AW112" s="38"/>
      <c r="AX112" s="38"/>
      <c r="AY112" s="38"/>
      <c r="AZ112" s="38"/>
      <c r="BA112" s="38"/>
      <c r="BB112" s="38"/>
      <c r="BC112" s="95"/>
      <c r="BD112" s="96"/>
      <c r="BE112" s="95"/>
      <c r="BF112" s="97"/>
      <c r="BG112" s="97"/>
      <c r="BH112" s="97"/>
      <c r="BI112" s="97"/>
      <c r="BJ112" s="97"/>
      <c r="BK112" s="16"/>
      <c r="BL112" s="16"/>
      <c r="BM112" s="16"/>
    </row>
    <row r="113" spans="30:65" ht="13.15" x14ac:dyDescent="0.4">
      <c r="AD113" s="29"/>
      <c r="AE113" s="13"/>
      <c r="AF113" s="38"/>
      <c r="AG113" s="16"/>
      <c r="AH113" s="16"/>
      <c r="AI113" s="91"/>
      <c r="AJ113" s="91"/>
      <c r="AK113" s="91"/>
      <c r="AL113" s="91"/>
      <c r="AM113" s="91"/>
      <c r="AN113" s="91"/>
      <c r="AO113" s="91"/>
      <c r="AP113" s="38"/>
      <c r="AQ113" s="16"/>
      <c r="AR113" s="16"/>
      <c r="AS113" s="38"/>
      <c r="AT113" s="38"/>
      <c r="AU113" s="38"/>
      <c r="AV113" s="38"/>
      <c r="AW113" s="38"/>
      <c r="AX113" s="38"/>
      <c r="AY113" s="38"/>
      <c r="AZ113" s="38"/>
      <c r="BA113" s="38"/>
      <c r="BB113" s="38"/>
      <c r="BC113" s="95"/>
      <c r="BD113" s="96"/>
      <c r="BE113" s="95"/>
      <c r="BF113" s="97"/>
      <c r="BG113" s="97"/>
      <c r="BH113" s="97"/>
      <c r="BI113" s="97"/>
      <c r="BJ113" s="97"/>
      <c r="BK113" s="16"/>
      <c r="BL113" s="16"/>
      <c r="BM113" s="16"/>
    </row>
    <row r="114" spans="30:65" ht="13.15" x14ac:dyDescent="0.4">
      <c r="AD114" s="29"/>
      <c r="AE114" s="13"/>
      <c r="AF114" s="38"/>
      <c r="AG114" s="16"/>
      <c r="AH114" s="16"/>
      <c r="AI114" s="91"/>
      <c r="AJ114" s="91"/>
      <c r="AK114" s="91"/>
      <c r="AL114" s="91"/>
      <c r="AM114" s="91"/>
      <c r="AN114" s="91"/>
      <c r="AO114" s="91"/>
      <c r="AP114" s="38"/>
      <c r="AQ114" s="16"/>
      <c r="AR114" s="16"/>
      <c r="AS114" s="38"/>
      <c r="AT114" s="38"/>
      <c r="AU114" s="38"/>
      <c r="AV114" s="38"/>
      <c r="AW114" s="38"/>
      <c r="AX114" s="38"/>
      <c r="AY114" s="38"/>
      <c r="AZ114" s="38"/>
      <c r="BA114" s="38"/>
      <c r="BB114" s="38"/>
      <c r="BC114" s="95"/>
      <c r="BD114" s="96"/>
      <c r="BE114" s="95"/>
      <c r="BF114" s="97"/>
      <c r="BG114" s="97"/>
      <c r="BH114" s="97"/>
      <c r="BI114" s="97"/>
      <c r="BJ114" s="97"/>
      <c r="BK114" s="16"/>
      <c r="BL114" s="16"/>
      <c r="BM114" s="16"/>
    </row>
    <row r="115" spans="30:65" ht="13.15" x14ac:dyDescent="0.4">
      <c r="AD115" s="29"/>
      <c r="AE115" s="13"/>
      <c r="AF115" s="38"/>
      <c r="AG115" s="16"/>
      <c r="AH115" s="16"/>
      <c r="AI115" s="91"/>
      <c r="AJ115" s="91"/>
      <c r="AK115" s="91"/>
      <c r="AL115" s="91"/>
      <c r="AM115" s="91"/>
      <c r="AN115" s="91"/>
      <c r="AO115" s="91"/>
      <c r="AP115" s="38"/>
      <c r="AQ115" s="16"/>
      <c r="AR115" s="16"/>
      <c r="AS115" s="38"/>
      <c r="AT115" s="38"/>
      <c r="AU115" s="38"/>
      <c r="AV115" s="38"/>
      <c r="AW115" s="38"/>
      <c r="AX115" s="38"/>
      <c r="AY115" s="38"/>
      <c r="AZ115" s="38"/>
      <c r="BA115" s="38"/>
      <c r="BB115" s="38"/>
      <c r="BC115" s="95"/>
      <c r="BD115" s="96"/>
      <c r="BE115" s="95"/>
      <c r="BF115" s="97"/>
      <c r="BG115" s="97"/>
      <c r="BH115" s="97"/>
      <c r="BI115" s="97"/>
      <c r="BJ115" s="97"/>
      <c r="BK115" s="16"/>
      <c r="BL115" s="16"/>
      <c r="BM115" s="16"/>
    </row>
    <row r="116" spans="30:65" ht="13.15" x14ac:dyDescent="0.4">
      <c r="AD116" s="29"/>
      <c r="AE116" s="13"/>
      <c r="AF116" s="38"/>
      <c r="AG116" s="16"/>
      <c r="AH116" s="16"/>
      <c r="AI116" s="91"/>
      <c r="AJ116" s="91"/>
      <c r="AK116" s="91"/>
      <c r="AL116" s="91"/>
      <c r="AM116" s="91"/>
      <c r="AN116" s="91"/>
      <c r="AO116" s="91"/>
      <c r="AP116" s="38"/>
      <c r="AQ116" s="16"/>
      <c r="AR116" s="16"/>
      <c r="AS116" s="38"/>
      <c r="AT116" s="38"/>
      <c r="AU116" s="38"/>
      <c r="AV116" s="38"/>
      <c r="AW116" s="38"/>
      <c r="AX116" s="38"/>
      <c r="AY116" s="38"/>
      <c r="AZ116" s="38"/>
      <c r="BA116" s="38"/>
      <c r="BB116" s="38"/>
      <c r="BC116" s="95"/>
      <c r="BD116" s="96"/>
      <c r="BE116" s="95"/>
      <c r="BF116" s="97"/>
      <c r="BG116" s="97"/>
      <c r="BH116" s="97"/>
      <c r="BI116" s="97"/>
      <c r="BJ116" s="97"/>
      <c r="BK116" s="16"/>
      <c r="BL116" s="16"/>
      <c r="BM116" s="16"/>
    </row>
    <row r="117" spans="30:65" ht="13.15" x14ac:dyDescent="0.4">
      <c r="AD117" s="29"/>
      <c r="AE117" s="13"/>
      <c r="AF117" s="38"/>
      <c r="AG117" s="16"/>
      <c r="AH117" s="16"/>
      <c r="AI117" s="91"/>
      <c r="AJ117" s="91"/>
      <c r="AK117" s="91"/>
      <c r="AL117" s="91"/>
      <c r="AM117" s="91"/>
      <c r="AN117" s="91"/>
      <c r="AO117" s="91"/>
      <c r="AP117" s="38"/>
      <c r="AQ117" s="16"/>
      <c r="AR117" s="16"/>
      <c r="AS117" s="38"/>
      <c r="AT117" s="38"/>
      <c r="AU117" s="38"/>
      <c r="AV117" s="38"/>
      <c r="AW117" s="38"/>
      <c r="AX117" s="38"/>
      <c r="AY117" s="38"/>
      <c r="AZ117" s="38"/>
      <c r="BA117" s="38"/>
      <c r="BB117" s="38"/>
      <c r="BC117" s="95"/>
      <c r="BD117" s="96"/>
      <c r="BE117" s="95"/>
      <c r="BF117" s="97"/>
      <c r="BG117" s="97"/>
      <c r="BH117" s="97"/>
      <c r="BI117" s="97"/>
      <c r="BJ117" s="97"/>
      <c r="BK117" s="16"/>
      <c r="BL117" s="16"/>
      <c r="BM117" s="16"/>
    </row>
    <row r="118" spans="30:65" ht="13.15" x14ac:dyDescent="0.4">
      <c r="AD118" s="29"/>
      <c r="AE118" s="13"/>
      <c r="AF118" s="38"/>
      <c r="AG118" s="16"/>
      <c r="AH118" s="16"/>
      <c r="AI118" s="91"/>
      <c r="AJ118" s="91"/>
      <c r="AK118" s="91"/>
      <c r="AL118" s="91"/>
      <c r="AM118" s="91"/>
      <c r="AN118" s="91"/>
      <c r="AO118" s="91"/>
      <c r="AP118" s="38"/>
      <c r="AQ118" s="16"/>
      <c r="AR118" s="16"/>
      <c r="AS118" s="38"/>
      <c r="AT118" s="38"/>
      <c r="AU118" s="38"/>
      <c r="AV118" s="38"/>
      <c r="AW118" s="38"/>
      <c r="AX118" s="38"/>
      <c r="AY118" s="38"/>
      <c r="AZ118" s="38"/>
      <c r="BA118" s="38"/>
      <c r="BB118" s="38"/>
      <c r="BC118" s="95"/>
      <c r="BD118" s="96"/>
      <c r="BE118" s="95"/>
      <c r="BF118" s="97"/>
      <c r="BG118" s="97"/>
      <c r="BH118" s="97"/>
      <c r="BI118" s="97"/>
      <c r="BJ118" s="97"/>
      <c r="BK118" s="16"/>
      <c r="BL118" s="16"/>
      <c r="BM118" s="16"/>
    </row>
    <row r="119" spans="30:65" ht="13.15" x14ac:dyDescent="0.4">
      <c r="AD119" s="29"/>
      <c r="AE119" s="13"/>
      <c r="AF119" s="38"/>
      <c r="AG119" s="16"/>
      <c r="AH119" s="16"/>
      <c r="AI119" s="91"/>
      <c r="AJ119" s="91"/>
      <c r="AK119" s="91"/>
      <c r="AL119" s="91"/>
      <c r="AM119" s="91"/>
      <c r="AN119" s="91"/>
      <c r="AO119" s="91"/>
      <c r="AP119" s="38"/>
      <c r="AQ119" s="16"/>
      <c r="AR119" s="16"/>
      <c r="AS119" s="38"/>
      <c r="AT119" s="38"/>
      <c r="AU119" s="38"/>
      <c r="AV119" s="38"/>
      <c r="AW119" s="38"/>
      <c r="AX119" s="38"/>
      <c r="AY119" s="38"/>
      <c r="AZ119" s="38"/>
      <c r="BA119" s="38"/>
      <c r="BB119" s="38"/>
      <c r="BC119" s="95"/>
      <c r="BD119" s="96"/>
      <c r="BE119" s="95"/>
      <c r="BF119" s="97"/>
      <c r="BG119" s="97"/>
      <c r="BH119" s="97"/>
      <c r="BI119" s="97"/>
      <c r="BJ119" s="97"/>
      <c r="BK119" s="16"/>
      <c r="BL119" s="16"/>
      <c r="BM119" s="16"/>
    </row>
    <row r="120" spans="30:65" ht="13.15" x14ac:dyDescent="0.4">
      <c r="AD120" s="29"/>
      <c r="AE120" s="13"/>
      <c r="AF120" s="38"/>
      <c r="AG120" s="16"/>
      <c r="AH120" s="16"/>
      <c r="AI120" s="91"/>
      <c r="AJ120" s="91"/>
      <c r="AK120" s="91"/>
      <c r="AL120" s="91"/>
      <c r="AM120" s="91"/>
      <c r="AN120" s="91"/>
      <c r="AO120" s="91"/>
      <c r="AP120" s="38"/>
      <c r="AQ120" s="16"/>
      <c r="AR120" s="16"/>
      <c r="AS120" s="38"/>
      <c r="AT120" s="38"/>
      <c r="AU120" s="38"/>
      <c r="AV120" s="38"/>
      <c r="AW120" s="38"/>
      <c r="AX120" s="38"/>
      <c r="AY120" s="38"/>
      <c r="AZ120" s="38"/>
      <c r="BA120" s="38"/>
      <c r="BB120" s="38"/>
      <c r="BC120" s="95"/>
      <c r="BD120" s="96"/>
      <c r="BE120" s="95"/>
      <c r="BF120" s="97"/>
      <c r="BG120" s="97"/>
      <c r="BH120" s="97"/>
      <c r="BI120" s="97"/>
      <c r="BJ120" s="97"/>
      <c r="BK120" s="16"/>
      <c r="BL120" s="16"/>
      <c r="BM120" s="16"/>
    </row>
    <row r="121" spans="30:65" ht="13.15" x14ac:dyDescent="0.4">
      <c r="AD121" s="29"/>
      <c r="AE121" s="13"/>
      <c r="AF121" s="38"/>
      <c r="AG121" s="16"/>
      <c r="AH121" s="16"/>
      <c r="AI121" s="91"/>
      <c r="AJ121" s="91"/>
      <c r="AK121" s="91"/>
      <c r="AL121" s="91"/>
      <c r="AM121" s="91"/>
      <c r="AN121" s="91"/>
      <c r="AO121" s="91"/>
      <c r="AP121" s="38"/>
      <c r="AQ121" s="16"/>
      <c r="AR121" s="16"/>
      <c r="AS121" s="38"/>
      <c r="AT121" s="38"/>
      <c r="AU121" s="38"/>
      <c r="AV121" s="38"/>
      <c r="AW121" s="38"/>
      <c r="AX121" s="38"/>
      <c r="AY121" s="38"/>
      <c r="AZ121" s="38"/>
      <c r="BA121" s="38"/>
      <c r="BB121" s="38"/>
      <c r="BC121" s="95"/>
      <c r="BD121" s="96"/>
      <c r="BE121" s="95"/>
      <c r="BF121" s="97"/>
      <c r="BG121" s="97"/>
      <c r="BH121" s="97"/>
      <c r="BI121" s="97"/>
      <c r="BJ121" s="97"/>
      <c r="BK121" s="16"/>
      <c r="BL121" s="16"/>
      <c r="BM121" s="16"/>
    </row>
    <row r="122" spans="30:65" ht="13.15" x14ac:dyDescent="0.4">
      <c r="AD122" s="29"/>
      <c r="AE122" s="13"/>
      <c r="AF122" s="38"/>
      <c r="AG122" s="16"/>
      <c r="AH122" s="16"/>
      <c r="AI122" s="91"/>
      <c r="AJ122" s="91"/>
      <c r="AK122" s="91"/>
      <c r="AL122" s="91"/>
      <c r="AM122" s="91"/>
      <c r="AN122" s="91"/>
      <c r="AO122" s="91"/>
      <c r="AP122" s="38"/>
      <c r="AQ122" s="16"/>
      <c r="AR122" s="16"/>
      <c r="AS122" s="38"/>
      <c r="AT122" s="38"/>
      <c r="AU122" s="38"/>
      <c r="AV122" s="38"/>
      <c r="AW122" s="38"/>
      <c r="AX122" s="38"/>
      <c r="AY122" s="38"/>
      <c r="AZ122" s="38"/>
      <c r="BA122" s="38"/>
      <c r="BB122" s="38"/>
      <c r="BC122" s="95"/>
      <c r="BD122" s="96"/>
      <c r="BE122" s="95"/>
      <c r="BF122" s="97"/>
      <c r="BG122" s="97"/>
      <c r="BH122" s="97"/>
      <c r="BI122" s="97"/>
      <c r="BJ122" s="97"/>
      <c r="BK122" s="16"/>
      <c r="BL122" s="16"/>
      <c r="BM122" s="16"/>
    </row>
    <row r="123" spans="30:65" ht="13.15" x14ac:dyDescent="0.4">
      <c r="AD123" s="29"/>
      <c r="AE123" s="13"/>
      <c r="AF123" s="38"/>
      <c r="AG123" s="16"/>
      <c r="AH123" s="16"/>
      <c r="AI123" s="91"/>
      <c r="AJ123" s="91"/>
      <c r="AK123" s="91"/>
      <c r="AL123" s="91"/>
      <c r="AM123" s="91"/>
      <c r="AN123" s="91"/>
      <c r="AO123" s="91"/>
      <c r="AP123" s="38"/>
      <c r="AQ123" s="16"/>
      <c r="AR123" s="16"/>
      <c r="AS123" s="38"/>
      <c r="AT123" s="38"/>
      <c r="AU123" s="38"/>
      <c r="AV123" s="38"/>
      <c r="AW123" s="38"/>
      <c r="AX123" s="38"/>
      <c r="AY123" s="38"/>
      <c r="AZ123" s="38"/>
      <c r="BA123" s="38"/>
      <c r="BB123" s="38"/>
      <c r="BC123" s="95"/>
      <c r="BD123" s="96"/>
      <c r="BE123" s="95"/>
      <c r="BF123" s="97"/>
      <c r="BG123" s="97"/>
      <c r="BH123" s="97"/>
      <c r="BI123" s="97"/>
      <c r="BJ123" s="97"/>
      <c r="BK123" s="16"/>
      <c r="BL123" s="16"/>
      <c r="BM123" s="16"/>
    </row>
    <row r="124" spans="30:65" ht="13.15" x14ac:dyDescent="0.4">
      <c r="AD124" s="29"/>
      <c r="AE124" s="13"/>
      <c r="AF124" s="38"/>
      <c r="AG124" s="16"/>
      <c r="AH124" s="16"/>
      <c r="AI124" s="91"/>
      <c r="AJ124" s="91"/>
      <c r="AK124" s="91"/>
      <c r="AL124" s="91"/>
      <c r="AM124" s="91"/>
      <c r="AN124" s="91"/>
      <c r="AO124" s="91"/>
      <c r="AP124" s="38"/>
      <c r="AQ124" s="16"/>
      <c r="AR124" s="16"/>
      <c r="AS124" s="38"/>
      <c r="AT124" s="38"/>
      <c r="AU124" s="38"/>
      <c r="AV124" s="38"/>
      <c r="AW124" s="38"/>
      <c r="AX124" s="38"/>
      <c r="AY124" s="38"/>
      <c r="AZ124" s="38"/>
      <c r="BA124" s="38"/>
      <c r="BB124" s="38"/>
      <c r="BC124" s="95"/>
      <c r="BD124" s="96"/>
      <c r="BE124" s="95"/>
      <c r="BF124" s="97"/>
      <c r="BG124" s="97"/>
      <c r="BH124" s="97"/>
      <c r="BI124" s="97"/>
      <c r="BJ124" s="97"/>
      <c r="BK124" s="16"/>
      <c r="BL124" s="16"/>
      <c r="BM124" s="16"/>
    </row>
    <row r="125" spans="30:65" ht="13.15" x14ac:dyDescent="0.4">
      <c r="AD125" s="38"/>
      <c r="AE125" s="13"/>
      <c r="AF125" s="38"/>
      <c r="AG125" s="16"/>
      <c r="AH125" s="16"/>
      <c r="AI125" s="91"/>
      <c r="AJ125" s="91"/>
      <c r="AK125" s="91"/>
      <c r="AL125" s="91"/>
      <c r="AM125" s="91"/>
      <c r="AN125" s="91"/>
      <c r="AO125" s="91"/>
      <c r="AP125" s="38"/>
      <c r="AQ125" s="16"/>
      <c r="AR125" s="16"/>
      <c r="AS125" s="38"/>
      <c r="AT125" s="38"/>
      <c r="AU125" s="38"/>
      <c r="AV125" s="38"/>
      <c r="AW125" s="38"/>
      <c r="AX125" s="38"/>
      <c r="AY125" s="38"/>
      <c r="AZ125" s="38"/>
      <c r="BA125" s="38"/>
      <c r="BB125" s="38"/>
      <c r="BC125" s="95"/>
      <c r="BD125" s="96"/>
      <c r="BE125" s="95"/>
      <c r="BF125" s="97"/>
      <c r="BG125" s="97"/>
      <c r="BH125" s="97"/>
      <c r="BI125" s="97"/>
      <c r="BJ125" s="97"/>
      <c r="BK125" s="16"/>
      <c r="BL125" s="16"/>
      <c r="BM125" s="16"/>
    </row>
    <row r="126" spans="30:65" ht="13.15" x14ac:dyDescent="0.4">
      <c r="AD126" s="38"/>
      <c r="AE126" s="13"/>
      <c r="AF126" s="38"/>
      <c r="AG126" s="16"/>
      <c r="AH126" s="16"/>
      <c r="AI126" s="91"/>
      <c r="AJ126" s="91"/>
      <c r="AK126" s="91"/>
      <c r="AL126" s="91"/>
      <c r="AM126" s="91"/>
      <c r="AN126" s="91"/>
      <c r="AO126" s="91"/>
      <c r="AP126" s="38"/>
      <c r="AQ126" s="16"/>
      <c r="AR126" s="16"/>
      <c r="AS126" s="38"/>
      <c r="AT126" s="38"/>
      <c r="AU126" s="38"/>
      <c r="AV126" s="38"/>
      <c r="AW126" s="38"/>
      <c r="AX126" s="38"/>
      <c r="AY126" s="38"/>
      <c r="AZ126" s="38"/>
      <c r="BA126" s="38"/>
      <c r="BB126" s="38"/>
      <c r="BC126" s="95"/>
      <c r="BD126" s="96"/>
      <c r="BE126" s="95"/>
      <c r="BF126" s="97"/>
      <c r="BG126" s="97"/>
      <c r="BH126" s="97"/>
      <c r="BI126" s="97"/>
      <c r="BJ126" s="97"/>
      <c r="BK126" s="16"/>
      <c r="BL126" s="16"/>
      <c r="BM126" s="16"/>
    </row>
    <row r="127" spans="30:65" ht="13.15" x14ac:dyDescent="0.4">
      <c r="AD127" s="38"/>
      <c r="AE127" s="13"/>
      <c r="AF127" s="38"/>
      <c r="AG127" s="16"/>
      <c r="AH127" s="16"/>
      <c r="AI127" s="91"/>
      <c r="AJ127" s="91"/>
      <c r="AK127" s="91"/>
      <c r="AL127" s="91"/>
      <c r="AM127" s="91"/>
      <c r="AN127" s="91"/>
      <c r="AO127" s="91"/>
      <c r="AP127" s="38"/>
      <c r="AQ127" s="16"/>
      <c r="AR127" s="16"/>
      <c r="AS127" s="38"/>
      <c r="AT127" s="38"/>
      <c r="AU127" s="38"/>
      <c r="AV127" s="38"/>
      <c r="AW127" s="38"/>
      <c r="AX127" s="38"/>
      <c r="AY127" s="38"/>
      <c r="AZ127" s="38"/>
      <c r="BA127" s="38"/>
      <c r="BB127" s="38"/>
      <c r="BC127" s="95"/>
      <c r="BD127" s="96"/>
      <c r="BE127" s="95"/>
      <c r="BF127" s="97"/>
      <c r="BG127" s="97"/>
      <c r="BH127" s="97"/>
      <c r="BI127" s="97"/>
      <c r="BJ127" s="97"/>
      <c r="BK127" s="16"/>
      <c r="BL127" s="16"/>
      <c r="BM127" s="16"/>
    </row>
    <row r="128" spans="30:65" ht="13.15" x14ac:dyDescent="0.4">
      <c r="AD128" s="38"/>
      <c r="AE128" s="13"/>
      <c r="AF128" s="38"/>
      <c r="AG128" s="16"/>
      <c r="AH128" s="16"/>
      <c r="AI128" s="91"/>
      <c r="AJ128" s="91"/>
      <c r="AK128" s="91"/>
      <c r="AL128" s="91"/>
      <c r="AM128" s="91"/>
      <c r="AN128" s="91"/>
      <c r="AO128" s="91"/>
      <c r="AP128" s="38"/>
      <c r="AQ128" s="16"/>
      <c r="AR128" s="16"/>
      <c r="AS128" s="38"/>
      <c r="AT128" s="38"/>
      <c r="AU128" s="38"/>
      <c r="AV128" s="38"/>
      <c r="AW128" s="38"/>
      <c r="AX128" s="38"/>
      <c r="AY128" s="38"/>
      <c r="AZ128" s="38"/>
      <c r="BA128" s="38"/>
      <c r="BB128" s="38"/>
      <c r="BC128" s="95"/>
      <c r="BD128" s="96"/>
      <c r="BE128" s="95"/>
      <c r="BF128" s="97"/>
      <c r="BG128" s="97"/>
      <c r="BH128" s="97"/>
      <c r="BI128" s="97"/>
      <c r="BJ128" s="97"/>
      <c r="BK128" s="16"/>
      <c r="BL128" s="16"/>
      <c r="BM128" s="16"/>
    </row>
    <row r="129" spans="30:65" ht="13.15" x14ac:dyDescent="0.4">
      <c r="AD129" s="38"/>
      <c r="AE129" s="13"/>
      <c r="AF129" s="38"/>
      <c r="AG129" s="16"/>
      <c r="AH129" s="16"/>
      <c r="AI129" s="91"/>
      <c r="AJ129" s="91"/>
      <c r="AK129" s="91"/>
      <c r="AL129" s="91"/>
      <c r="AM129" s="91"/>
      <c r="AN129" s="91"/>
      <c r="AO129" s="91"/>
      <c r="AP129" s="38"/>
      <c r="AQ129" s="16"/>
      <c r="AR129" s="16"/>
      <c r="AS129" s="38"/>
      <c r="AT129" s="38"/>
      <c r="AU129" s="38"/>
      <c r="AV129" s="38"/>
      <c r="AW129" s="38"/>
      <c r="AX129" s="38"/>
      <c r="AY129" s="38"/>
      <c r="AZ129" s="38"/>
      <c r="BA129" s="38"/>
      <c r="BB129" s="38"/>
      <c r="BC129" s="95"/>
      <c r="BD129" s="96"/>
      <c r="BE129" s="95"/>
      <c r="BF129" s="97"/>
      <c r="BG129" s="97"/>
      <c r="BH129" s="97"/>
      <c r="BI129" s="97"/>
      <c r="BJ129" s="97"/>
      <c r="BK129" s="16"/>
      <c r="BL129" s="16"/>
      <c r="BM129" s="16"/>
    </row>
    <row r="130" spans="30:65" ht="13.15" x14ac:dyDescent="0.4">
      <c r="AD130" s="38"/>
      <c r="AE130" s="13"/>
      <c r="AF130" s="38"/>
      <c r="AG130" s="16"/>
      <c r="AH130" s="16"/>
      <c r="AI130" s="91"/>
      <c r="AJ130" s="91"/>
      <c r="AK130" s="91"/>
      <c r="AL130" s="91"/>
      <c r="AM130" s="91"/>
      <c r="AN130" s="91"/>
      <c r="AO130" s="91"/>
      <c r="AP130" s="38"/>
      <c r="AQ130" s="16"/>
      <c r="AR130" s="16"/>
      <c r="AS130" s="38"/>
      <c r="AT130" s="38"/>
      <c r="AU130" s="38"/>
      <c r="AV130" s="38"/>
      <c r="AW130" s="38"/>
      <c r="AX130" s="38"/>
      <c r="AY130" s="38"/>
      <c r="AZ130" s="38"/>
      <c r="BA130" s="38"/>
      <c r="BB130" s="38"/>
      <c r="BC130" s="95"/>
      <c r="BD130" s="96"/>
      <c r="BE130" s="95"/>
      <c r="BF130" s="97"/>
      <c r="BG130" s="97"/>
      <c r="BH130" s="97"/>
      <c r="BI130" s="97"/>
      <c r="BJ130" s="97"/>
      <c r="BK130" s="16"/>
      <c r="BL130" s="16"/>
      <c r="BM130" s="16"/>
    </row>
    <row r="131" spans="30:65" ht="13.15" x14ac:dyDescent="0.4">
      <c r="AD131" s="38"/>
      <c r="AE131" s="13"/>
      <c r="AF131" s="38"/>
      <c r="AG131" s="16"/>
      <c r="AH131" s="16"/>
      <c r="AI131" s="91"/>
      <c r="AJ131" s="91"/>
      <c r="AK131" s="91"/>
      <c r="AL131" s="91"/>
      <c r="AM131" s="91"/>
      <c r="AN131" s="91"/>
      <c r="AO131" s="91"/>
      <c r="AP131" s="38"/>
      <c r="AQ131" s="16"/>
      <c r="AR131" s="16"/>
      <c r="AS131" s="38"/>
      <c r="AT131" s="38"/>
      <c r="AU131" s="38"/>
      <c r="AV131" s="38"/>
      <c r="AW131" s="38"/>
      <c r="AX131" s="38"/>
      <c r="AY131" s="38"/>
      <c r="AZ131" s="38"/>
      <c r="BA131" s="38"/>
      <c r="BB131" s="38"/>
      <c r="BC131" s="95"/>
      <c r="BD131" s="96"/>
      <c r="BE131" s="95"/>
      <c r="BF131" s="97"/>
      <c r="BG131" s="97"/>
      <c r="BH131" s="97"/>
      <c r="BI131" s="97"/>
      <c r="BJ131" s="97"/>
      <c r="BK131" s="16"/>
      <c r="BL131" s="16"/>
      <c r="BM131" s="16"/>
    </row>
    <row r="132" spans="30:65" ht="13.15" x14ac:dyDescent="0.4">
      <c r="AD132" s="38"/>
      <c r="AE132" s="13"/>
      <c r="AF132" s="38"/>
      <c r="AG132" s="16"/>
      <c r="AH132" s="16"/>
      <c r="AI132" s="91"/>
      <c r="AJ132" s="91"/>
      <c r="AK132" s="91"/>
      <c r="AL132" s="91"/>
      <c r="AM132" s="91"/>
      <c r="AN132" s="91"/>
      <c r="AO132" s="91"/>
      <c r="AP132" s="38"/>
      <c r="AQ132" s="16"/>
      <c r="AR132" s="16"/>
      <c r="AS132" s="38"/>
      <c r="AT132" s="38"/>
      <c r="AU132" s="38"/>
      <c r="AV132" s="38"/>
      <c r="AW132" s="38"/>
      <c r="AX132" s="38"/>
      <c r="AY132" s="38"/>
      <c r="AZ132" s="38"/>
      <c r="BA132" s="38"/>
      <c r="BB132" s="38"/>
      <c r="BC132" s="95"/>
      <c r="BD132" s="96"/>
      <c r="BE132" s="95"/>
      <c r="BF132" s="97"/>
      <c r="BG132" s="97"/>
      <c r="BH132" s="97"/>
      <c r="BI132" s="97"/>
      <c r="BJ132" s="97"/>
      <c r="BK132" s="16"/>
      <c r="BL132" s="16"/>
      <c r="BM132" s="16"/>
    </row>
    <row r="133" spans="30:65" ht="13.15" x14ac:dyDescent="0.4">
      <c r="AD133" s="38"/>
      <c r="AE133" s="13"/>
      <c r="AF133" s="38"/>
      <c r="AG133" s="16"/>
      <c r="AH133" s="16"/>
      <c r="AI133" s="91"/>
      <c r="AJ133" s="91"/>
      <c r="AK133" s="91"/>
      <c r="AL133" s="91"/>
      <c r="AM133" s="91"/>
      <c r="AN133" s="91"/>
      <c r="AO133" s="91"/>
      <c r="AP133" s="38"/>
      <c r="AQ133" s="16"/>
      <c r="AR133" s="16"/>
      <c r="AS133" s="38"/>
      <c r="AT133" s="38"/>
      <c r="AU133" s="38"/>
      <c r="AV133" s="38"/>
      <c r="AW133" s="38"/>
      <c r="AX133" s="38"/>
      <c r="AY133" s="38"/>
      <c r="AZ133" s="38"/>
      <c r="BA133" s="38"/>
      <c r="BB133" s="38"/>
      <c r="BC133" s="95"/>
      <c r="BD133" s="96"/>
      <c r="BE133" s="95"/>
      <c r="BF133" s="97"/>
      <c r="BG133" s="97"/>
      <c r="BH133" s="97"/>
      <c r="BI133" s="97"/>
      <c r="BJ133" s="97"/>
      <c r="BK133" s="16"/>
      <c r="BL133" s="16"/>
      <c r="BM133" s="16"/>
    </row>
    <row r="134" spans="30:65" ht="13.15" x14ac:dyDescent="0.4">
      <c r="AD134" s="38"/>
      <c r="AE134" s="13"/>
      <c r="AF134" s="38"/>
      <c r="AG134" s="16"/>
      <c r="AH134" s="16"/>
      <c r="AI134" s="91"/>
      <c r="AJ134" s="91"/>
      <c r="AK134" s="91"/>
      <c r="AL134" s="91"/>
      <c r="AM134" s="91"/>
      <c r="AN134" s="91"/>
      <c r="AO134" s="91"/>
      <c r="AP134" s="38"/>
      <c r="AQ134" s="16"/>
      <c r="AR134" s="16"/>
      <c r="AS134" s="38"/>
      <c r="AT134" s="38"/>
      <c r="AU134" s="38"/>
      <c r="AV134" s="38"/>
      <c r="AW134" s="38"/>
      <c r="AX134" s="38"/>
      <c r="AY134" s="38"/>
      <c r="AZ134" s="38"/>
      <c r="BA134" s="38"/>
      <c r="BB134" s="38"/>
      <c r="BC134" s="95"/>
      <c r="BD134" s="96"/>
      <c r="BE134" s="95"/>
      <c r="BF134" s="97"/>
      <c r="BG134" s="97"/>
      <c r="BH134" s="97"/>
      <c r="BI134" s="97"/>
      <c r="BJ134" s="97"/>
      <c r="BK134" s="16"/>
      <c r="BL134" s="16"/>
      <c r="BM134" s="16"/>
    </row>
    <row r="135" spans="30:65" ht="13.15" x14ac:dyDescent="0.4">
      <c r="AD135" s="38"/>
      <c r="AE135" s="13"/>
      <c r="AF135" s="38"/>
      <c r="AG135" s="16"/>
      <c r="AH135" s="16"/>
      <c r="AI135" s="91"/>
      <c r="AJ135" s="91"/>
      <c r="AK135" s="91"/>
      <c r="AL135" s="91"/>
      <c r="AM135" s="91"/>
      <c r="AN135" s="91"/>
      <c r="AO135" s="91"/>
      <c r="AP135" s="38"/>
      <c r="AQ135" s="16"/>
      <c r="AR135" s="16"/>
      <c r="AS135" s="38"/>
      <c r="AT135" s="38"/>
      <c r="AU135" s="38"/>
      <c r="AV135" s="38"/>
      <c r="AW135" s="38"/>
      <c r="AX135" s="38"/>
      <c r="AY135" s="38"/>
      <c r="AZ135" s="38"/>
      <c r="BA135" s="38"/>
      <c r="BB135" s="38"/>
      <c r="BC135" s="95"/>
      <c r="BD135" s="96"/>
      <c r="BE135" s="95"/>
      <c r="BF135" s="97"/>
      <c r="BG135" s="97"/>
      <c r="BH135" s="97"/>
      <c r="BI135" s="97"/>
      <c r="BJ135" s="97"/>
      <c r="BK135" s="16"/>
      <c r="BL135" s="16"/>
      <c r="BM135" s="16"/>
    </row>
    <row r="136" spans="30:65" ht="13.15" x14ac:dyDescent="0.4">
      <c r="AD136" s="38"/>
      <c r="AE136" s="13"/>
      <c r="AF136" s="38"/>
      <c r="AG136" s="16"/>
      <c r="AH136" s="16"/>
      <c r="AI136" s="91"/>
      <c r="AJ136" s="91"/>
      <c r="AK136" s="91"/>
      <c r="AL136" s="91"/>
      <c r="AM136" s="91"/>
      <c r="AN136" s="91"/>
      <c r="AO136" s="91"/>
      <c r="AP136" s="38"/>
      <c r="AQ136" s="16"/>
      <c r="AR136" s="16"/>
      <c r="AS136" s="38"/>
      <c r="AT136" s="38"/>
      <c r="AU136" s="38"/>
      <c r="AV136" s="38"/>
      <c r="AW136" s="38"/>
      <c r="AX136" s="38"/>
      <c r="AY136" s="38"/>
      <c r="AZ136" s="38"/>
      <c r="BA136" s="38"/>
      <c r="BB136" s="38"/>
      <c r="BC136" s="95"/>
      <c r="BD136" s="96"/>
      <c r="BE136" s="95"/>
      <c r="BF136" s="97"/>
      <c r="BG136" s="97"/>
      <c r="BH136" s="97"/>
      <c r="BI136" s="97"/>
      <c r="BJ136" s="97"/>
      <c r="BK136" s="16"/>
      <c r="BL136" s="16"/>
      <c r="BM136" s="16"/>
    </row>
    <row r="137" spans="30:65" ht="13.15" x14ac:dyDescent="0.4">
      <c r="AD137" s="38"/>
      <c r="AE137" s="13"/>
      <c r="AF137" s="38"/>
      <c r="AG137" s="16"/>
      <c r="AH137" s="16"/>
      <c r="AI137" s="91"/>
      <c r="AJ137" s="91"/>
      <c r="AK137" s="91"/>
      <c r="AL137" s="91"/>
      <c r="AM137" s="91"/>
      <c r="AN137" s="91"/>
      <c r="AO137" s="91"/>
      <c r="AP137" s="38"/>
      <c r="AQ137" s="16"/>
      <c r="AR137" s="16"/>
      <c r="AS137" s="38"/>
      <c r="AT137" s="38"/>
      <c r="AU137" s="38"/>
      <c r="AV137" s="38"/>
      <c r="AW137" s="38"/>
      <c r="AX137" s="38"/>
      <c r="AY137" s="38"/>
      <c r="AZ137" s="38"/>
      <c r="BA137" s="38"/>
      <c r="BB137" s="38"/>
      <c r="BC137" s="95"/>
      <c r="BD137" s="96"/>
      <c r="BE137" s="95"/>
      <c r="BF137" s="97"/>
      <c r="BG137" s="97"/>
      <c r="BH137" s="97"/>
      <c r="BI137" s="97"/>
      <c r="BJ137" s="97"/>
      <c r="BK137" s="16"/>
      <c r="BL137" s="16"/>
      <c r="BM137" s="16"/>
    </row>
    <row r="138" spans="30:65" ht="13.15" x14ac:dyDescent="0.4">
      <c r="AD138" s="38"/>
      <c r="AE138" s="13"/>
      <c r="AF138" s="38"/>
      <c r="AG138" s="16"/>
      <c r="AH138" s="16"/>
      <c r="AI138" s="91"/>
      <c r="AJ138" s="91"/>
      <c r="AK138" s="91"/>
      <c r="AL138" s="91"/>
      <c r="AM138" s="91"/>
      <c r="AN138" s="91"/>
      <c r="AO138" s="91"/>
      <c r="AP138" s="38"/>
      <c r="AQ138" s="16"/>
      <c r="AR138" s="16"/>
      <c r="AS138" s="38"/>
      <c r="AT138" s="38"/>
      <c r="AU138" s="38"/>
      <c r="AV138" s="38"/>
      <c r="AW138" s="38"/>
      <c r="AX138" s="38"/>
      <c r="AY138" s="38"/>
      <c r="AZ138" s="38"/>
      <c r="BA138" s="38"/>
      <c r="BB138" s="38"/>
      <c r="BC138" s="95"/>
      <c r="BD138" s="96"/>
      <c r="BE138" s="95"/>
      <c r="BF138" s="97"/>
      <c r="BG138" s="97"/>
      <c r="BH138" s="97"/>
      <c r="BI138" s="97"/>
      <c r="BJ138" s="97"/>
      <c r="BK138" s="16"/>
      <c r="BL138" s="16"/>
      <c r="BM138" s="16"/>
    </row>
    <row r="139" spans="30:65" ht="13.15" x14ac:dyDescent="0.4">
      <c r="AD139" s="38"/>
      <c r="AE139" s="13"/>
      <c r="AF139" s="38"/>
      <c r="AG139" s="16"/>
      <c r="AH139" s="16"/>
      <c r="AI139" s="91"/>
      <c r="AJ139" s="91"/>
      <c r="AK139" s="91"/>
      <c r="AL139" s="91"/>
      <c r="AM139" s="91"/>
      <c r="AN139" s="91"/>
      <c r="AO139" s="91"/>
      <c r="AP139" s="38"/>
      <c r="AQ139" s="16"/>
      <c r="AR139" s="16"/>
      <c r="AS139" s="38"/>
      <c r="AT139" s="38"/>
      <c r="AU139" s="38"/>
      <c r="AV139" s="38"/>
      <c r="AW139" s="38"/>
      <c r="AX139" s="38"/>
      <c r="AY139" s="38"/>
      <c r="AZ139" s="38"/>
      <c r="BA139" s="38"/>
      <c r="BB139" s="38"/>
      <c r="BC139" s="95"/>
      <c r="BD139" s="96"/>
      <c r="BE139" s="95"/>
      <c r="BF139" s="97"/>
      <c r="BG139" s="97"/>
      <c r="BH139" s="97"/>
      <c r="BI139" s="97"/>
      <c r="BJ139" s="97"/>
      <c r="BK139" s="16"/>
      <c r="BL139" s="16"/>
      <c r="BM139" s="16"/>
    </row>
    <row r="140" spans="30:65" ht="13.15" x14ac:dyDescent="0.4">
      <c r="AD140" s="38"/>
      <c r="AE140" s="13"/>
      <c r="AF140" s="38"/>
      <c r="AG140" s="16"/>
      <c r="AH140" s="16"/>
      <c r="AI140" s="91"/>
      <c r="AJ140" s="91"/>
      <c r="AK140" s="91"/>
      <c r="AL140" s="91"/>
      <c r="AM140" s="91"/>
      <c r="AN140" s="91"/>
      <c r="AO140" s="91"/>
      <c r="AP140" s="38"/>
      <c r="AQ140" s="16"/>
      <c r="AR140" s="16"/>
      <c r="AS140" s="38"/>
      <c r="AT140" s="38"/>
      <c r="AU140" s="38"/>
      <c r="AV140" s="38"/>
      <c r="AW140" s="38"/>
      <c r="AX140" s="38"/>
      <c r="AY140" s="38"/>
      <c r="AZ140" s="38"/>
      <c r="BA140" s="38"/>
      <c r="BB140" s="38"/>
      <c r="BC140" s="95"/>
      <c r="BD140" s="96"/>
      <c r="BE140" s="95"/>
      <c r="BF140" s="97"/>
      <c r="BG140" s="97"/>
      <c r="BH140" s="97"/>
      <c r="BI140" s="97"/>
      <c r="BJ140" s="97"/>
      <c r="BK140" s="16"/>
      <c r="BL140" s="16"/>
      <c r="BM140" s="16"/>
    </row>
    <row r="141" spans="30:65" ht="13.15" x14ac:dyDescent="0.4">
      <c r="AD141" s="38"/>
      <c r="AE141" s="13"/>
      <c r="AF141" s="38"/>
      <c r="AG141" s="16"/>
      <c r="AH141" s="16"/>
      <c r="AI141" s="91"/>
      <c r="AJ141" s="91"/>
      <c r="AK141" s="91"/>
      <c r="AL141" s="91"/>
      <c r="AM141" s="91"/>
      <c r="AN141" s="91"/>
      <c r="AO141" s="91"/>
      <c r="AP141" s="38"/>
      <c r="AQ141" s="16"/>
      <c r="AR141" s="16"/>
      <c r="AS141" s="38"/>
      <c r="AT141" s="38"/>
      <c r="AU141" s="38"/>
      <c r="AV141" s="38"/>
      <c r="AW141" s="38"/>
      <c r="AX141" s="38"/>
      <c r="AY141" s="38"/>
      <c r="AZ141" s="38"/>
      <c r="BA141" s="38"/>
      <c r="BB141" s="38"/>
      <c r="BC141" s="95"/>
      <c r="BD141" s="96"/>
      <c r="BE141" s="95"/>
      <c r="BF141" s="97"/>
      <c r="BG141" s="97"/>
      <c r="BH141" s="97"/>
      <c r="BI141" s="97"/>
      <c r="BJ141" s="97"/>
      <c r="BK141" s="16"/>
      <c r="BL141" s="16"/>
      <c r="BM141" s="16"/>
    </row>
    <row r="142" spans="30:65" ht="13.15" x14ac:dyDescent="0.4">
      <c r="AD142" s="38"/>
      <c r="AE142" s="13"/>
      <c r="AF142" s="38"/>
      <c r="AG142" s="16"/>
      <c r="AH142" s="16"/>
      <c r="AI142" s="91"/>
      <c r="AJ142" s="91"/>
      <c r="AK142" s="91"/>
      <c r="AL142" s="91"/>
      <c r="AM142" s="91"/>
      <c r="AN142" s="91"/>
      <c r="AO142" s="91"/>
      <c r="AP142" s="38"/>
      <c r="AQ142" s="16"/>
      <c r="AR142" s="16"/>
      <c r="AS142" s="38"/>
      <c r="AT142" s="38"/>
      <c r="AU142" s="38"/>
      <c r="AV142" s="38"/>
      <c r="AW142" s="38"/>
      <c r="AX142" s="38"/>
      <c r="AY142" s="38"/>
      <c r="AZ142" s="38"/>
      <c r="BA142" s="38"/>
      <c r="BB142" s="38"/>
      <c r="BC142" s="95"/>
      <c r="BD142" s="96"/>
      <c r="BE142" s="95"/>
      <c r="BF142" s="97"/>
      <c r="BG142" s="97"/>
      <c r="BH142" s="97"/>
      <c r="BI142" s="97"/>
      <c r="BJ142" s="97"/>
      <c r="BK142" s="16"/>
      <c r="BL142" s="16"/>
      <c r="BM142" s="16"/>
    </row>
    <row r="143" spans="30:65" ht="13.15" x14ac:dyDescent="0.4">
      <c r="AD143" s="38"/>
      <c r="AE143" s="13"/>
      <c r="AF143" s="38"/>
      <c r="AG143" s="16"/>
      <c r="AH143" s="16"/>
      <c r="AI143" s="91"/>
      <c r="AJ143" s="91"/>
      <c r="AK143" s="91"/>
      <c r="AL143" s="91"/>
      <c r="AM143" s="91"/>
      <c r="AN143" s="91"/>
      <c r="AO143" s="91"/>
      <c r="AP143" s="38"/>
      <c r="AQ143" s="16"/>
      <c r="AR143" s="16"/>
      <c r="AS143" s="38"/>
      <c r="AT143" s="38"/>
      <c r="AU143" s="38"/>
      <c r="AV143" s="38"/>
      <c r="AW143" s="38"/>
      <c r="AX143" s="38"/>
      <c r="AY143" s="38"/>
      <c r="AZ143" s="38"/>
      <c r="BA143" s="38"/>
      <c r="BB143" s="38"/>
      <c r="BC143" s="95"/>
      <c r="BD143" s="96"/>
      <c r="BE143" s="95"/>
      <c r="BF143" s="97"/>
      <c r="BG143" s="97"/>
      <c r="BH143" s="97"/>
      <c r="BI143" s="97"/>
      <c r="BJ143" s="97"/>
      <c r="BK143" s="16"/>
      <c r="BL143" s="16"/>
      <c r="BM143" s="16"/>
    </row>
    <row r="144" spans="30:65" ht="13.15" x14ac:dyDescent="0.4">
      <c r="AD144" s="38"/>
      <c r="AE144" s="13"/>
      <c r="AF144" s="38"/>
      <c r="AG144" s="16"/>
      <c r="AH144" s="16"/>
      <c r="AI144" s="91"/>
      <c r="AJ144" s="91"/>
      <c r="AK144" s="91"/>
      <c r="AL144" s="91"/>
      <c r="AM144" s="91"/>
      <c r="AN144" s="91"/>
      <c r="AO144" s="91"/>
      <c r="AP144" s="38"/>
      <c r="AQ144" s="16"/>
      <c r="AR144" s="16"/>
      <c r="AS144" s="38"/>
      <c r="AT144" s="38"/>
      <c r="AU144" s="38"/>
      <c r="AV144" s="38"/>
      <c r="AW144" s="38"/>
      <c r="AX144" s="38"/>
      <c r="AY144" s="38"/>
      <c r="AZ144" s="38"/>
      <c r="BA144" s="38"/>
      <c r="BB144" s="38"/>
      <c r="BC144" s="95"/>
      <c r="BD144" s="96"/>
      <c r="BE144" s="95"/>
      <c r="BF144" s="97"/>
      <c r="BG144" s="97"/>
      <c r="BH144" s="97"/>
      <c r="BI144" s="97"/>
      <c r="BJ144" s="97"/>
      <c r="BK144" s="16"/>
      <c r="BL144" s="16"/>
      <c r="BM144" s="16"/>
    </row>
    <row r="145" spans="30:65" ht="13.15" x14ac:dyDescent="0.4">
      <c r="AD145" s="38"/>
      <c r="AE145" s="13"/>
      <c r="AF145" s="38"/>
      <c r="AG145" s="16"/>
      <c r="AH145" s="16"/>
      <c r="AI145" s="91"/>
      <c r="AJ145" s="91"/>
      <c r="AK145" s="91"/>
      <c r="AL145" s="91"/>
      <c r="AM145" s="91"/>
      <c r="AN145" s="91"/>
      <c r="AO145" s="91"/>
      <c r="AP145" s="38"/>
      <c r="AQ145" s="16"/>
      <c r="AR145" s="16"/>
      <c r="AS145" s="38"/>
      <c r="AT145" s="38"/>
      <c r="AU145" s="38"/>
      <c r="AV145" s="38"/>
      <c r="AW145" s="38"/>
      <c r="AX145" s="38"/>
      <c r="AY145" s="38"/>
      <c r="AZ145" s="38"/>
      <c r="BA145" s="38"/>
      <c r="BB145" s="38"/>
      <c r="BC145" s="95"/>
      <c r="BD145" s="96"/>
      <c r="BE145" s="95"/>
      <c r="BF145" s="97"/>
      <c r="BG145" s="97"/>
      <c r="BH145" s="97"/>
      <c r="BI145" s="97"/>
      <c r="BJ145" s="97"/>
      <c r="BK145" s="16"/>
      <c r="BL145" s="16"/>
      <c r="BM145" s="16"/>
    </row>
    <row r="146" spans="30:65" ht="13.15" x14ac:dyDescent="0.4">
      <c r="AD146" s="38"/>
      <c r="AE146" s="13"/>
      <c r="AF146" s="38"/>
      <c r="AG146" s="16"/>
      <c r="AH146" s="16"/>
      <c r="AI146" s="91"/>
      <c r="AJ146" s="91"/>
      <c r="AK146" s="91"/>
      <c r="AL146" s="91"/>
      <c r="AM146" s="91"/>
      <c r="AN146" s="91"/>
      <c r="AO146" s="91"/>
      <c r="AP146" s="38"/>
      <c r="AQ146" s="16"/>
      <c r="AR146" s="16"/>
      <c r="AS146" s="38"/>
      <c r="AT146" s="38"/>
      <c r="AU146" s="38"/>
      <c r="AV146" s="38"/>
      <c r="AW146" s="38"/>
      <c r="AX146" s="38"/>
      <c r="AY146" s="38"/>
      <c r="AZ146" s="38"/>
      <c r="BA146" s="38"/>
      <c r="BB146" s="38"/>
      <c r="BC146" s="95"/>
      <c r="BD146" s="96"/>
      <c r="BE146" s="95"/>
      <c r="BF146" s="97"/>
      <c r="BG146" s="97"/>
      <c r="BH146" s="97"/>
      <c r="BI146" s="97"/>
      <c r="BJ146" s="97"/>
      <c r="BK146" s="16"/>
      <c r="BL146" s="16"/>
      <c r="BM146" s="16"/>
    </row>
    <row r="147" spans="30:65" ht="13.15" x14ac:dyDescent="0.4">
      <c r="AD147" s="38"/>
      <c r="AE147" s="13"/>
      <c r="AF147" s="38"/>
      <c r="AG147" s="16"/>
      <c r="AH147" s="16"/>
      <c r="AI147" s="91"/>
      <c r="AJ147" s="91"/>
      <c r="AK147" s="91"/>
      <c r="AL147" s="91"/>
      <c r="AM147" s="91"/>
      <c r="AN147" s="91"/>
      <c r="AO147" s="91"/>
      <c r="AP147" s="38"/>
      <c r="AQ147" s="16"/>
      <c r="AR147" s="16"/>
      <c r="AS147" s="38"/>
      <c r="AT147" s="38"/>
      <c r="AU147" s="38"/>
      <c r="AV147" s="38"/>
      <c r="AW147" s="38"/>
      <c r="AX147" s="38"/>
      <c r="AY147" s="38"/>
      <c r="AZ147" s="38"/>
      <c r="BA147" s="38"/>
      <c r="BB147" s="38"/>
      <c r="BC147" s="95"/>
      <c r="BD147" s="96"/>
      <c r="BE147" s="95"/>
      <c r="BF147" s="97"/>
      <c r="BG147" s="97"/>
      <c r="BH147" s="97"/>
      <c r="BI147" s="97"/>
      <c r="BJ147" s="97"/>
      <c r="BK147" s="16"/>
      <c r="BL147" s="16"/>
      <c r="BM147" s="16"/>
    </row>
    <row r="148" spans="30:65" ht="13.15" x14ac:dyDescent="0.4">
      <c r="AD148" s="38"/>
      <c r="AE148" s="13"/>
      <c r="AF148" s="38"/>
      <c r="AG148" s="16"/>
      <c r="AH148" s="16"/>
      <c r="AI148" s="91"/>
      <c r="AJ148" s="91"/>
      <c r="AK148" s="91"/>
      <c r="AL148" s="91"/>
      <c r="AM148" s="91"/>
      <c r="AN148" s="91"/>
      <c r="AO148" s="91"/>
      <c r="AP148" s="38"/>
      <c r="AQ148" s="16"/>
      <c r="AR148" s="16"/>
      <c r="AS148" s="38"/>
      <c r="AT148" s="38"/>
      <c r="AU148" s="38"/>
      <c r="AV148" s="38"/>
      <c r="AW148" s="38"/>
      <c r="AX148" s="38"/>
      <c r="AY148" s="38"/>
      <c r="AZ148" s="38"/>
      <c r="BA148" s="38"/>
      <c r="BB148" s="38"/>
      <c r="BC148" s="95"/>
      <c r="BD148" s="96"/>
      <c r="BE148" s="95"/>
      <c r="BF148" s="97"/>
      <c r="BG148" s="97"/>
      <c r="BH148" s="97"/>
      <c r="BI148" s="97"/>
      <c r="BJ148" s="97"/>
      <c r="BK148" s="16"/>
      <c r="BL148" s="16"/>
      <c r="BM148" s="16"/>
    </row>
    <row r="149" spans="30:65" ht="13.15" x14ac:dyDescent="0.4">
      <c r="AD149" s="38"/>
      <c r="AE149" s="13"/>
      <c r="AF149" s="38"/>
      <c r="AG149" s="16"/>
      <c r="AH149" s="16"/>
      <c r="AI149" s="91"/>
      <c r="AJ149" s="91"/>
      <c r="AK149" s="91"/>
      <c r="AL149" s="91"/>
      <c r="AM149" s="91"/>
      <c r="AN149" s="91"/>
      <c r="AO149" s="91"/>
      <c r="AP149" s="38"/>
      <c r="AQ149" s="16"/>
      <c r="AR149" s="16"/>
      <c r="AS149" s="38"/>
      <c r="AT149" s="38"/>
      <c r="AU149" s="38"/>
      <c r="AV149" s="38"/>
      <c r="AW149" s="38"/>
      <c r="AX149" s="38"/>
      <c r="AY149" s="38"/>
      <c r="AZ149" s="38"/>
      <c r="BA149" s="38"/>
      <c r="BB149" s="38"/>
      <c r="BC149" s="95"/>
      <c r="BD149" s="96"/>
      <c r="BE149" s="95"/>
      <c r="BF149" s="97"/>
      <c r="BG149" s="97"/>
      <c r="BH149" s="97"/>
      <c r="BI149" s="97"/>
      <c r="BJ149" s="97"/>
      <c r="BK149" s="16"/>
      <c r="BL149" s="16"/>
      <c r="BM149" s="16"/>
    </row>
    <row r="150" spans="30:65" ht="13.15" x14ac:dyDescent="0.4">
      <c r="AD150" s="38"/>
      <c r="AE150" s="13"/>
      <c r="AF150" s="38"/>
      <c r="AG150" s="16"/>
      <c r="AH150" s="16"/>
      <c r="AI150" s="91"/>
      <c r="AJ150" s="91"/>
      <c r="AK150" s="91"/>
      <c r="AL150" s="91"/>
      <c r="AM150" s="91"/>
      <c r="AN150" s="91"/>
      <c r="AO150" s="91"/>
      <c r="AP150" s="38"/>
      <c r="AQ150" s="16"/>
      <c r="AR150" s="16"/>
      <c r="AS150" s="38"/>
      <c r="AT150" s="38"/>
      <c r="AU150" s="38"/>
      <c r="AV150" s="38"/>
      <c r="AW150" s="38"/>
      <c r="AX150" s="38"/>
      <c r="AY150" s="38"/>
      <c r="AZ150" s="38"/>
      <c r="BA150" s="38"/>
      <c r="BB150" s="38"/>
      <c r="BC150" s="95"/>
      <c r="BD150" s="96"/>
      <c r="BE150" s="95"/>
      <c r="BF150" s="97"/>
      <c r="BG150" s="97"/>
      <c r="BH150" s="97"/>
      <c r="BI150" s="97"/>
      <c r="BJ150" s="97"/>
      <c r="BK150" s="16"/>
      <c r="BL150" s="16"/>
      <c r="BM150" s="16"/>
    </row>
    <row r="151" spans="30:65" ht="13.15" x14ac:dyDescent="0.4">
      <c r="AD151" s="38"/>
      <c r="AE151" s="13"/>
      <c r="AF151" s="38"/>
      <c r="AG151" s="16"/>
      <c r="AH151" s="16"/>
      <c r="AI151" s="91"/>
      <c r="AJ151" s="91"/>
      <c r="AK151" s="91"/>
      <c r="AL151" s="91"/>
      <c r="AM151" s="91"/>
      <c r="AN151" s="91"/>
      <c r="AO151" s="91"/>
      <c r="AP151" s="38"/>
      <c r="AQ151" s="16"/>
      <c r="AR151" s="16"/>
      <c r="AS151" s="38"/>
      <c r="AT151" s="38"/>
      <c r="AU151" s="38"/>
      <c r="AV151" s="38"/>
      <c r="AW151" s="38"/>
      <c r="AX151" s="38"/>
      <c r="AY151" s="38"/>
      <c r="AZ151" s="38"/>
      <c r="BA151" s="38"/>
      <c r="BB151" s="38"/>
      <c r="BC151" s="95"/>
      <c r="BD151" s="96"/>
      <c r="BE151" s="95"/>
      <c r="BF151" s="97"/>
      <c r="BG151" s="97"/>
      <c r="BH151" s="97"/>
      <c r="BI151" s="97"/>
      <c r="BJ151" s="97"/>
      <c r="BK151" s="16"/>
      <c r="BL151" s="16"/>
      <c r="BM151" s="16"/>
    </row>
    <row r="152" spans="30:65" ht="13.15" x14ac:dyDescent="0.4">
      <c r="AD152" s="38"/>
      <c r="AE152" s="13"/>
      <c r="AF152" s="38"/>
      <c r="AG152" s="16"/>
      <c r="AH152" s="16"/>
      <c r="AI152" s="91"/>
      <c r="AJ152" s="91"/>
      <c r="AK152" s="91"/>
      <c r="AL152" s="91"/>
      <c r="AM152" s="91"/>
      <c r="AN152" s="91"/>
      <c r="AO152" s="91"/>
      <c r="AP152" s="38"/>
      <c r="AQ152" s="16"/>
      <c r="AR152" s="16"/>
      <c r="AS152" s="38"/>
      <c r="AT152" s="38"/>
      <c r="AU152" s="38"/>
      <c r="AV152" s="38"/>
      <c r="AW152" s="38"/>
      <c r="AX152" s="38"/>
      <c r="AY152" s="38"/>
      <c r="AZ152" s="38"/>
      <c r="BA152" s="38"/>
      <c r="BB152" s="38"/>
      <c r="BC152" s="95"/>
      <c r="BD152" s="96"/>
      <c r="BE152" s="95"/>
      <c r="BF152" s="97"/>
      <c r="BG152" s="97"/>
      <c r="BH152" s="97"/>
      <c r="BI152" s="97"/>
      <c r="BJ152" s="97"/>
      <c r="BK152" s="16"/>
      <c r="BL152" s="16"/>
      <c r="BM152" s="16"/>
    </row>
    <row r="153" spans="30:65" ht="13.15" x14ac:dyDescent="0.4">
      <c r="AD153" s="38"/>
      <c r="AE153" s="13"/>
      <c r="AF153" s="38"/>
      <c r="AG153" s="16"/>
      <c r="AH153" s="16"/>
      <c r="AI153" s="91"/>
      <c r="AJ153" s="91"/>
      <c r="AK153" s="91"/>
      <c r="AL153" s="91"/>
      <c r="AM153" s="91"/>
      <c r="AN153" s="91"/>
      <c r="AO153" s="91"/>
      <c r="AP153" s="38"/>
      <c r="AQ153" s="16"/>
      <c r="AR153" s="16"/>
      <c r="AS153" s="38"/>
      <c r="AT153" s="38"/>
      <c r="AU153" s="38"/>
      <c r="AV153" s="38"/>
      <c r="AW153" s="38"/>
      <c r="AX153" s="38"/>
      <c r="AY153" s="38"/>
      <c r="AZ153" s="38"/>
      <c r="BA153" s="38"/>
      <c r="BB153" s="38"/>
      <c r="BC153" s="95"/>
      <c r="BD153" s="96"/>
      <c r="BE153" s="95"/>
      <c r="BF153" s="97"/>
      <c r="BG153" s="97"/>
      <c r="BH153" s="97"/>
      <c r="BI153" s="97"/>
      <c r="BJ153" s="97"/>
      <c r="BK153" s="16"/>
      <c r="BL153" s="16"/>
      <c r="BM153" s="16"/>
    </row>
    <row r="154" spans="30:65" ht="13.15" x14ac:dyDescent="0.4">
      <c r="AD154" s="38"/>
      <c r="AE154" s="13"/>
      <c r="AF154" s="38"/>
      <c r="AG154" s="16"/>
      <c r="AH154" s="16"/>
      <c r="AI154" s="91"/>
      <c r="AJ154" s="91"/>
      <c r="AK154" s="91"/>
      <c r="AL154" s="91"/>
      <c r="AM154" s="91"/>
      <c r="AN154" s="91"/>
      <c r="AO154" s="91"/>
      <c r="AP154" s="38"/>
      <c r="AQ154" s="16"/>
      <c r="AR154" s="16"/>
      <c r="AS154" s="38"/>
      <c r="AT154" s="38"/>
      <c r="AU154" s="38"/>
      <c r="AV154" s="38"/>
      <c r="AW154" s="38"/>
      <c r="AX154" s="38"/>
      <c r="AY154" s="38"/>
      <c r="AZ154" s="38"/>
      <c r="BA154" s="38"/>
      <c r="BB154" s="38"/>
      <c r="BC154" s="95"/>
      <c r="BD154" s="96"/>
      <c r="BE154" s="95"/>
      <c r="BF154" s="97"/>
      <c r="BG154" s="97"/>
      <c r="BH154" s="97"/>
      <c r="BI154" s="97"/>
      <c r="BJ154" s="97"/>
      <c r="BK154" s="16"/>
      <c r="BL154" s="16"/>
      <c r="BM154" s="16"/>
    </row>
    <row r="155" spans="30:65" ht="13.15" x14ac:dyDescent="0.4">
      <c r="AD155" s="38"/>
      <c r="AE155" s="13"/>
      <c r="AF155" s="38"/>
      <c r="AG155" s="16"/>
      <c r="AH155" s="16"/>
      <c r="AI155" s="91"/>
      <c r="AJ155" s="91"/>
      <c r="AK155" s="91"/>
      <c r="AL155" s="91"/>
      <c r="AM155" s="91"/>
      <c r="AN155" s="91"/>
      <c r="AO155" s="91"/>
      <c r="AP155" s="38"/>
      <c r="AQ155" s="16"/>
      <c r="AR155" s="16"/>
      <c r="AS155" s="38"/>
      <c r="AT155" s="38"/>
      <c r="AU155" s="38"/>
      <c r="AV155" s="38"/>
      <c r="AW155" s="38"/>
      <c r="AX155" s="38"/>
      <c r="AY155" s="38"/>
      <c r="AZ155" s="38"/>
      <c r="BA155" s="38"/>
      <c r="BB155" s="38"/>
      <c r="BC155" s="95"/>
      <c r="BD155" s="96"/>
      <c r="BE155" s="95"/>
      <c r="BF155" s="97"/>
      <c r="BG155" s="97"/>
      <c r="BH155" s="97"/>
      <c r="BI155" s="97"/>
      <c r="BJ155" s="97"/>
      <c r="BK155" s="16"/>
      <c r="BL155" s="16"/>
      <c r="BM155" s="16"/>
    </row>
    <row r="156" spans="30:65" ht="13.15" x14ac:dyDescent="0.4">
      <c r="AD156" s="38"/>
      <c r="AE156" s="13"/>
      <c r="AF156" s="38"/>
      <c r="AG156" s="16"/>
      <c r="AH156" s="16"/>
      <c r="AI156" s="91"/>
      <c r="AJ156" s="91"/>
      <c r="AK156" s="91"/>
      <c r="AL156" s="91"/>
      <c r="AM156" s="91"/>
      <c r="AN156" s="91"/>
      <c r="AO156" s="91"/>
      <c r="AP156" s="38"/>
      <c r="AQ156" s="16"/>
      <c r="AR156" s="16"/>
      <c r="AS156" s="38"/>
      <c r="AT156" s="38"/>
      <c r="AU156" s="38"/>
      <c r="AV156" s="38"/>
      <c r="AW156" s="38"/>
      <c r="AX156" s="38"/>
      <c r="AY156" s="38"/>
      <c r="AZ156" s="38"/>
      <c r="BA156" s="38"/>
      <c r="BB156" s="38"/>
      <c r="BC156" s="95"/>
      <c r="BD156" s="96"/>
      <c r="BE156" s="95"/>
      <c r="BF156" s="97"/>
      <c r="BG156" s="97"/>
      <c r="BH156" s="97"/>
      <c r="BI156" s="97"/>
      <c r="BJ156" s="97"/>
      <c r="BK156" s="16"/>
      <c r="BL156" s="16"/>
      <c r="BM156" s="16"/>
    </row>
    <row r="157" spans="30:65" ht="13.15" x14ac:dyDescent="0.4">
      <c r="AD157" s="38"/>
      <c r="AE157" s="13"/>
      <c r="AF157" s="38"/>
      <c r="AG157" s="16"/>
      <c r="AH157" s="16"/>
      <c r="AI157" s="91"/>
      <c r="AJ157" s="91"/>
      <c r="AK157" s="91"/>
      <c r="AL157" s="91"/>
      <c r="AM157" s="91"/>
      <c r="AN157" s="91"/>
      <c r="AO157" s="91"/>
      <c r="AP157" s="38"/>
      <c r="AQ157" s="16"/>
      <c r="AR157" s="16"/>
      <c r="AS157" s="38"/>
      <c r="AT157" s="38"/>
      <c r="AU157" s="38"/>
      <c r="AV157" s="38"/>
      <c r="AW157" s="38"/>
      <c r="AX157" s="38"/>
      <c r="AY157" s="38"/>
      <c r="AZ157" s="38"/>
      <c r="BA157" s="38"/>
      <c r="BB157" s="38"/>
      <c r="BC157" s="95"/>
      <c r="BD157" s="96"/>
      <c r="BE157" s="95"/>
      <c r="BF157" s="97"/>
      <c r="BG157" s="97"/>
      <c r="BH157" s="97"/>
      <c r="BI157" s="97"/>
      <c r="BJ157" s="97"/>
      <c r="BK157" s="16"/>
      <c r="BL157" s="16"/>
      <c r="BM157" s="16"/>
    </row>
    <row r="158" spans="30:65" ht="13.15" x14ac:dyDescent="0.4">
      <c r="AD158" s="38"/>
      <c r="AE158" s="13"/>
      <c r="AF158" s="38"/>
      <c r="AG158" s="16"/>
      <c r="AH158" s="16"/>
      <c r="AI158" s="91"/>
      <c r="AJ158" s="91"/>
      <c r="AK158" s="91"/>
      <c r="AL158" s="91"/>
      <c r="AM158" s="91"/>
      <c r="AN158" s="91"/>
      <c r="AO158" s="91"/>
      <c r="AP158" s="38"/>
      <c r="AQ158" s="16"/>
      <c r="AR158" s="16"/>
      <c r="AS158" s="38"/>
      <c r="AT158" s="38"/>
      <c r="AU158" s="38"/>
      <c r="AV158" s="38"/>
      <c r="AW158" s="38"/>
      <c r="AX158" s="38"/>
      <c r="AY158" s="38"/>
      <c r="AZ158" s="38"/>
      <c r="BA158" s="38"/>
      <c r="BB158" s="38"/>
      <c r="BC158" s="95"/>
      <c r="BD158" s="96"/>
      <c r="BE158" s="95"/>
      <c r="BF158" s="97"/>
      <c r="BG158" s="97"/>
      <c r="BH158" s="97"/>
      <c r="BI158" s="97"/>
      <c r="BJ158" s="97"/>
      <c r="BK158" s="16"/>
      <c r="BL158" s="16"/>
      <c r="BM158" s="16"/>
    </row>
    <row r="159" spans="30:65" ht="13.15" x14ac:dyDescent="0.4">
      <c r="AD159" s="38"/>
      <c r="AE159" s="13"/>
      <c r="AF159" s="38"/>
      <c r="AG159" s="16"/>
      <c r="AH159" s="16"/>
      <c r="AI159" s="91"/>
      <c r="AJ159" s="91"/>
      <c r="AK159" s="91"/>
      <c r="AL159" s="91"/>
      <c r="AM159" s="91"/>
      <c r="AN159" s="91"/>
      <c r="AO159" s="91"/>
      <c r="AP159" s="38"/>
      <c r="AQ159" s="16"/>
      <c r="AR159" s="16"/>
      <c r="AS159" s="38"/>
      <c r="AT159" s="38"/>
      <c r="AU159" s="38"/>
      <c r="AV159" s="38"/>
      <c r="AW159" s="38"/>
      <c r="AX159" s="38"/>
      <c r="AY159" s="38"/>
      <c r="AZ159" s="38"/>
      <c r="BA159" s="38"/>
      <c r="BB159" s="38"/>
      <c r="BC159" s="95"/>
      <c r="BD159" s="96"/>
      <c r="BE159" s="95"/>
      <c r="BF159" s="97"/>
      <c r="BG159" s="97"/>
      <c r="BH159" s="97"/>
      <c r="BI159" s="97"/>
      <c r="BJ159" s="97"/>
      <c r="BK159" s="16"/>
      <c r="BL159" s="16"/>
      <c r="BM159" s="16"/>
    </row>
    <row r="160" spans="30:65" ht="13.15" x14ac:dyDescent="0.4">
      <c r="AD160" s="38"/>
      <c r="AE160" s="13"/>
      <c r="AF160" s="38"/>
      <c r="AG160" s="16"/>
      <c r="AH160" s="16"/>
      <c r="AI160" s="91"/>
      <c r="AJ160" s="91"/>
      <c r="AK160" s="91"/>
      <c r="AL160" s="91"/>
      <c r="AM160" s="91"/>
      <c r="AN160" s="91"/>
      <c r="AO160" s="91"/>
      <c r="AP160" s="38"/>
      <c r="AQ160" s="16"/>
      <c r="AR160" s="16"/>
      <c r="AS160" s="38"/>
      <c r="AT160" s="38"/>
      <c r="AU160" s="38"/>
      <c r="AV160" s="38"/>
      <c r="AW160" s="38"/>
      <c r="AX160" s="38"/>
      <c r="AY160" s="38"/>
      <c r="AZ160" s="38"/>
      <c r="BA160" s="38"/>
      <c r="BB160" s="38"/>
      <c r="BC160" s="95"/>
      <c r="BD160" s="96"/>
      <c r="BE160" s="95"/>
      <c r="BF160" s="97"/>
      <c r="BG160" s="97"/>
      <c r="BH160" s="97"/>
      <c r="BI160" s="97"/>
      <c r="BJ160" s="97"/>
      <c r="BK160" s="16"/>
      <c r="BL160" s="16"/>
      <c r="BM160" s="16"/>
    </row>
    <row r="161" spans="30:65" ht="13.15" x14ac:dyDescent="0.4">
      <c r="AD161" s="38"/>
      <c r="AE161" s="13"/>
      <c r="AF161" s="38"/>
      <c r="AG161" s="16"/>
      <c r="AH161" s="16"/>
      <c r="AI161" s="91"/>
      <c r="AJ161" s="91"/>
      <c r="AK161" s="91"/>
      <c r="AL161" s="91"/>
      <c r="AM161" s="91"/>
      <c r="AN161" s="91"/>
      <c r="AO161" s="91"/>
      <c r="AP161" s="38"/>
      <c r="AQ161" s="16"/>
      <c r="AR161" s="16"/>
      <c r="AS161" s="38"/>
      <c r="AT161" s="38"/>
      <c r="AU161" s="38"/>
      <c r="AV161" s="38"/>
      <c r="AW161" s="38"/>
      <c r="AX161" s="38"/>
      <c r="AY161" s="38"/>
      <c r="AZ161" s="38"/>
      <c r="BA161" s="38"/>
      <c r="BB161" s="38"/>
      <c r="BC161" s="95"/>
      <c r="BD161" s="96"/>
      <c r="BE161" s="95"/>
      <c r="BF161" s="97"/>
      <c r="BG161" s="97"/>
      <c r="BH161" s="97"/>
      <c r="BI161" s="97"/>
      <c r="BJ161" s="97"/>
      <c r="BK161" s="16"/>
      <c r="BL161" s="16"/>
      <c r="BM161" s="16"/>
    </row>
    <row r="162" spans="30:65" ht="13.15" x14ac:dyDescent="0.4">
      <c r="AD162" s="38"/>
      <c r="AE162" s="13"/>
      <c r="AF162" s="38"/>
      <c r="AG162" s="16"/>
      <c r="AH162" s="16"/>
      <c r="AI162" s="91"/>
      <c r="AJ162" s="91"/>
      <c r="AK162" s="91"/>
      <c r="AL162" s="91"/>
      <c r="AM162" s="91"/>
      <c r="AN162" s="91"/>
      <c r="AO162" s="91"/>
      <c r="AP162" s="38"/>
      <c r="AQ162" s="16"/>
      <c r="AR162" s="16"/>
      <c r="AS162" s="38"/>
      <c r="AT162" s="38"/>
      <c r="AU162" s="38"/>
      <c r="AV162" s="38"/>
      <c r="AW162" s="38"/>
      <c r="AX162" s="38"/>
      <c r="AY162" s="38"/>
      <c r="AZ162" s="38"/>
      <c r="BA162" s="38"/>
      <c r="BB162" s="38"/>
      <c r="BC162" s="95"/>
      <c r="BD162" s="96"/>
      <c r="BE162" s="95"/>
      <c r="BF162" s="97"/>
      <c r="BG162" s="97"/>
      <c r="BH162" s="97"/>
      <c r="BI162" s="97"/>
      <c r="BJ162" s="97"/>
      <c r="BK162" s="16"/>
      <c r="BL162" s="16"/>
      <c r="BM162" s="16"/>
    </row>
    <row r="163" spans="30:65" ht="13.15" x14ac:dyDescent="0.4">
      <c r="AD163" s="38"/>
      <c r="AE163" s="13"/>
      <c r="AF163" s="38"/>
      <c r="AG163" s="16"/>
      <c r="AH163" s="16"/>
      <c r="AI163" s="91"/>
      <c r="AJ163" s="91"/>
      <c r="AK163" s="91"/>
      <c r="AL163" s="91"/>
      <c r="AM163" s="91"/>
      <c r="AN163" s="91"/>
      <c r="AO163" s="91"/>
      <c r="AP163" s="38"/>
      <c r="AQ163" s="16"/>
      <c r="AR163" s="16"/>
      <c r="AS163" s="38"/>
      <c r="AT163" s="38"/>
      <c r="AU163" s="38"/>
      <c r="AV163" s="38"/>
      <c r="AW163" s="38"/>
      <c r="AX163" s="38"/>
      <c r="AY163" s="38"/>
      <c r="AZ163" s="38"/>
      <c r="BA163" s="38"/>
      <c r="BB163" s="38"/>
      <c r="BC163" s="95"/>
      <c r="BD163" s="96"/>
      <c r="BE163" s="95"/>
      <c r="BF163" s="97"/>
      <c r="BG163" s="97"/>
      <c r="BH163" s="97"/>
      <c r="BI163" s="97"/>
      <c r="BJ163" s="97"/>
      <c r="BK163" s="16"/>
      <c r="BL163" s="16"/>
      <c r="BM163" s="16"/>
    </row>
    <row r="164" spans="30:65" ht="13.15" x14ac:dyDescent="0.4">
      <c r="AD164" s="38"/>
      <c r="AE164" s="13"/>
      <c r="AF164" s="38"/>
      <c r="AG164" s="16"/>
      <c r="AH164" s="16"/>
      <c r="AI164" s="91"/>
      <c r="AJ164" s="91"/>
      <c r="AK164" s="91"/>
      <c r="AL164" s="91"/>
      <c r="AM164" s="91"/>
      <c r="AN164" s="91"/>
      <c r="AO164" s="91"/>
      <c r="AP164" s="38"/>
      <c r="AQ164" s="16"/>
      <c r="AR164" s="16"/>
      <c r="AS164" s="38"/>
      <c r="AT164" s="38"/>
      <c r="AU164" s="38"/>
      <c r="AV164" s="38"/>
      <c r="AW164" s="38"/>
      <c r="AX164" s="38"/>
      <c r="AY164" s="38"/>
      <c r="AZ164" s="38"/>
      <c r="BA164" s="38"/>
      <c r="BB164" s="38"/>
      <c r="BC164" s="95"/>
      <c r="BD164" s="96"/>
      <c r="BE164" s="95"/>
      <c r="BF164" s="97"/>
      <c r="BG164" s="97"/>
      <c r="BH164" s="97"/>
      <c r="BI164" s="97"/>
      <c r="BJ164" s="97"/>
      <c r="BK164" s="16"/>
      <c r="BL164" s="16"/>
      <c r="BM164" s="16"/>
    </row>
    <row r="165" spans="30:65" ht="13.15" x14ac:dyDescent="0.4">
      <c r="AD165" s="38"/>
      <c r="AE165" s="13"/>
      <c r="AF165" s="38"/>
      <c r="AG165" s="16"/>
      <c r="AH165" s="16"/>
      <c r="AI165" s="91"/>
      <c r="AJ165" s="91"/>
      <c r="AK165" s="91"/>
      <c r="AL165" s="91"/>
      <c r="AM165" s="91"/>
      <c r="AN165" s="91"/>
      <c r="AO165" s="91"/>
      <c r="AP165" s="38"/>
      <c r="AQ165" s="16"/>
      <c r="AR165" s="16"/>
      <c r="AS165" s="38"/>
      <c r="AT165" s="38"/>
      <c r="AU165" s="38"/>
      <c r="AV165" s="38"/>
      <c r="AW165" s="38"/>
      <c r="AX165" s="38"/>
      <c r="AY165" s="38"/>
      <c r="AZ165" s="38"/>
      <c r="BA165" s="38"/>
      <c r="BB165" s="38"/>
      <c r="BC165" s="95"/>
      <c r="BD165" s="96"/>
      <c r="BE165" s="95"/>
      <c r="BF165" s="97"/>
      <c r="BG165" s="97"/>
      <c r="BH165" s="97"/>
      <c r="BI165" s="97"/>
      <c r="BJ165" s="97"/>
      <c r="BK165" s="16"/>
      <c r="BL165" s="16"/>
      <c r="BM165" s="16"/>
    </row>
    <row r="166" spans="30:65" ht="13.15" x14ac:dyDescent="0.4">
      <c r="AD166" s="38"/>
      <c r="AE166" s="13"/>
      <c r="AF166" s="38"/>
      <c r="AG166" s="16"/>
      <c r="AH166" s="16"/>
      <c r="AI166" s="91"/>
      <c r="AJ166" s="91"/>
      <c r="AK166" s="91"/>
      <c r="AL166" s="91"/>
      <c r="AM166" s="91"/>
      <c r="AN166" s="91"/>
      <c r="AO166" s="91"/>
      <c r="AP166" s="38"/>
      <c r="AQ166" s="16"/>
      <c r="AR166" s="16"/>
      <c r="AS166" s="38"/>
      <c r="AT166" s="38"/>
      <c r="AU166" s="38"/>
      <c r="AV166" s="38"/>
      <c r="AW166" s="38"/>
      <c r="AX166" s="38"/>
      <c r="AY166" s="38"/>
      <c r="AZ166" s="38"/>
      <c r="BA166" s="38"/>
      <c r="BB166" s="38"/>
      <c r="BC166" s="95"/>
      <c r="BD166" s="96"/>
      <c r="BE166" s="95"/>
      <c r="BF166" s="97"/>
      <c r="BG166" s="97"/>
      <c r="BH166" s="97"/>
      <c r="BI166" s="97"/>
      <c r="BJ166" s="97"/>
      <c r="BK166" s="16"/>
      <c r="BL166" s="16"/>
      <c r="BM166" s="16"/>
    </row>
    <row r="167" spans="30:65" ht="13.15" x14ac:dyDescent="0.4">
      <c r="AD167" s="38"/>
      <c r="AE167" s="13"/>
      <c r="AF167" s="38"/>
      <c r="AG167" s="16"/>
      <c r="AH167" s="16"/>
      <c r="AI167" s="91"/>
      <c r="AJ167" s="91"/>
      <c r="AK167" s="91"/>
      <c r="AL167" s="91"/>
      <c r="AM167" s="91"/>
      <c r="AN167" s="91"/>
      <c r="AO167" s="91"/>
      <c r="AP167" s="38"/>
      <c r="AQ167" s="16"/>
      <c r="AR167" s="16"/>
      <c r="AS167" s="38"/>
      <c r="AT167" s="38"/>
      <c r="AU167" s="38"/>
      <c r="AV167" s="38"/>
      <c r="AW167" s="38"/>
      <c r="AX167" s="38"/>
      <c r="AY167" s="38"/>
      <c r="AZ167" s="38"/>
      <c r="BA167" s="38"/>
      <c r="BB167" s="38"/>
      <c r="BC167" s="95"/>
      <c r="BD167" s="96"/>
      <c r="BE167" s="95"/>
      <c r="BF167" s="97"/>
      <c r="BG167" s="97"/>
      <c r="BH167" s="97"/>
      <c r="BI167" s="97"/>
      <c r="BJ167" s="97"/>
      <c r="BK167" s="16"/>
      <c r="BL167" s="16"/>
      <c r="BM167" s="16"/>
    </row>
    <row r="168" spans="30:65" ht="13.15" x14ac:dyDescent="0.4">
      <c r="AD168" s="38"/>
      <c r="AE168" s="13"/>
      <c r="AF168" s="38"/>
      <c r="AG168" s="16"/>
      <c r="AH168" s="16"/>
      <c r="AI168" s="91"/>
      <c r="AJ168" s="91"/>
      <c r="AK168" s="91"/>
      <c r="AL168" s="91"/>
      <c r="AM168" s="91"/>
      <c r="AN168" s="91"/>
      <c r="AO168" s="91"/>
      <c r="AP168" s="38"/>
      <c r="AQ168" s="16"/>
      <c r="AR168" s="16"/>
      <c r="AS168" s="38"/>
      <c r="AT168" s="38"/>
      <c r="AU168" s="38"/>
      <c r="AV168" s="38"/>
      <c r="AW168" s="38"/>
      <c r="AX168" s="38"/>
      <c r="AY168" s="38"/>
      <c r="AZ168" s="38"/>
      <c r="BA168" s="38"/>
      <c r="BB168" s="38"/>
      <c r="BC168" s="95"/>
      <c r="BD168" s="96"/>
      <c r="BE168" s="95"/>
      <c r="BF168" s="97"/>
      <c r="BG168" s="97"/>
      <c r="BH168" s="97"/>
      <c r="BI168" s="97"/>
      <c r="BJ168" s="97"/>
      <c r="BK168" s="16"/>
      <c r="BL168" s="16"/>
      <c r="BM168" s="16"/>
    </row>
    <row r="169" spans="30:65" ht="13.15" x14ac:dyDescent="0.4">
      <c r="AD169" s="38"/>
      <c r="AE169" s="13"/>
      <c r="AF169" s="38"/>
      <c r="AG169" s="16"/>
      <c r="AH169" s="16"/>
      <c r="AI169" s="91"/>
      <c r="AJ169" s="91"/>
      <c r="AK169" s="91"/>
      <c r="AL169" s="91"/>
      <c r="AM169" s="91"/>
      <c r="AN169" s="91"/>
      <c r="AO169" s="91"/>
      <c r="AP169" s="38"/>
      <c r="AQ169" s="16"/>
      <c r="AR169" s="16"/>
      <c r="AS169" s="38"/>
      <c r="AT169" s="38"/>
      <c r="AU169" s="38"/>
      <c r="AV169" s="38"/>
      <c r="AW169" s="38"/>
      <c r="AX169" s="38"/>
      <c r="AY169" s="38"/>
      <c r="AZ169" s="38"/>
      <c r="BA169" s="38"/>
      <c r="BB169" s="38"/>
      <c r="BC169" s="95"/>
      <c r="BD169" s="96"/>
      <c r="BE169" s="95"/>
      <c r="BF169" s="97"/>
      <c r="BG169" s="97"/>
      <c r="BH169" s="97"/>
      <c r="BI169" s="97"/>
      <c r="BJ169" s="97"/>
      <c r="BK169" s="16"/>
      <c r="BL169" s="16"/>
      <c r="BM169" s="16"/>
    </row>
    <row r="170" spans="30:65" ht="13.15" x14ac:dyDescent="0.4">
      <c r="AD170" s="38"/>
      <c r="AE170" s="13"/>
      <c r="AF170" s="38"/>
      <c r="AG170" s="16"/>
      <c r="AH170" s="16"/>
      <c r="AI170" s="91"/>
      <c r="AJ170" s="91"/>
      <c r="AK170" s="91"/>
      <c r="AL170" s="91"/>
      <c r="AM170" s="91"/>
      <c r="AN170" s="91"/>
      <c r="AO170" s="91"/>
      <c r="AP170" s="38"/>
      <c r="AQ170" s="16"/>
      <c r="AR170" s="16"/>
      <c r="AS170" s="38"/>
      <c r="AT170" s="38"/>
      <c r="AU170" s="38"/>
      <c r="AV170" s="38"/>
      <c r="AW170" s="38"/>
      <c r="AX170" s="38"/>
      <c r="AY170" s="38"/>
      <c r="AZ170" s="38"/>
      <c r="BA170" s="38"/>
      <c r="BB170" s="38"/>
      <c r="BC170" s="95"/>
      <c r="BD170" s="96"/>
      <c r="BE170" s="95"/>
      <c r="BF170" s="97"/>
      <c r="BG170" s="97"/>
      <c r="BH170" s="97"/>
      <c r="BI170" s="97"/>
      <c r="BJ170" s="97"/>
      <c r="BK170" s="16"/>
      <c r="BL170" s="16"/>
      <c r="BM170" s="16"/>
    </row>
    <row r="171" spans="30:65" ht="13.15" x14ac:dyDescent="0.4">
      <c r="AD171" s="38"/>
      <c r="AE171" s="13"/>
      <c r="AF171" s="38"/>
      <c r="AG171" s="16"/>
      <c r="AH171" s="16"/>
      <c r="AI171" s="91"/>
      <c r="AJ171" s="91"/>
      <c r="AK171" s="91"/>
      <c r="AL171" s="91"/>
      <c r="AM171" s="91"/>
      <c r="AN171" s="91"/>
      <c r="AO171" s="91"/>
      <c r="AP171" s="38"/>
      <c r="AQ171" s="16"/>
      <c r="AR171" s="16"/>
      <c r="AS171" s="38"/>
      <c r="AT171" s="38"/>
      <c r="AU171" s="38"/>
      <c r="AV171" s="38"/>
      <c r="AW171" s="38"/>
      <c r="AX171" s="38"/>
      <c r="AY171" s="38"/>
      <c r="AZ171" s="38"/>
      <c r="BA171" s="38"/>
      <c r="BB171" s="38"/>
      <c r="BC171" s="95"/>
      <c r="BD171" s="96"/>
      <c r="BE171" s="95"/>
      <c r="BF171" s="97"/>
      <c r="BG171" s="97"/>
      <c r="BH171" s="97"/>
      <c r="BI171" s="97"/>
      <c r="BJ171" s="97"/>
      <c r="BK171" s="16"/>
      <c r="BL171" s="16"/>
      <c r="BM171" s="16"/>
    </row>
    <row r="172" spans="30:65" ht="13.15" x14ac:dyDescent="0.4">
      <c r="AD172" s="38"/>
      <c r="AE172" s="13"/>
      <c r="AF172" s="38"/>
      <c r="AG172" s="16"/>
      <c r="AH172" s="16"/>
      <c r="AI172" s="91"/>
      <c r="AJ172" s="91"/>
      <c r="AK172" s="91"/>
      <c r="AL172" s="91"/>
      <c r="AM172" s="91"/>
      <c r="AN172" s="91"/>
      <c r="AO172" s="91"/>
      <c r="AP172" s="38"/>
      <c r="AQ172" s="16"/>
      <c r="AR172" s="16"/>
      <c r="AS172" s="38"/>
      <c r="AT172" s="38"/>
      <c r="AU172" s="38"/>
      <c r="AV172" s="38"/>
      <c r="AW172" s="38"/>
      <c r="AX172" s="38"/>
      <c r="AY172" s="38"/>
      <c r="AZ172" s="38"/>
      <c r="BA172" s="38"/>
      <c r="BB172" s="38"/>
      <c r="BC172" s="95"/>
      <c r="BD172" s="96"/>
      <c r="BE172" s="95"/>
      <c r="BF172" s="97"/>
      <c r="BG172" s="97"/>
      <c r="BH172" s="97"/>
      <c r="BI172" s="97"/>
      <c r="BJ172" s="97"/>
      <c r="BK172" s="16"/>
      <c r="BL172" s="16"/>
      <c r="BM172" s="16"/>
    </row>
    <row r="173" spans="30:65" ht="13.15" x14ac:dyDescent="0.4">
      <c r="AD173" s="38"/>
      <c r="AE173" s="13"/>
      <c r="AF173" s="38"/>
      <c r="AG173" s="16"/>
      <c r="AH173" s="16"/>
      <c r="AI173" s="91"/>
      <c r="AJ173" s="91"/>
      <c r="AK173" s="91"/>
      <c r="AL173" s="91"/>
      <c r="AM173" s="91"/>
      <c r="AN173" s="91"/>
      <c r="AO173" s="91"/>
      <c r="AP173" s="38"/>
      <c r="AQ173" s="16"/>
      <c r="AR173" s="16"/>
      <c r="AS173" s="38"/>
      <c r="AT173" s="38"/>
      <c r="AU173" s="38"/>
      <c r="AV173" s="38"/>
      <c r="AW173" s="38"/>
      <c r="AX173" s="38"/>
      <c r="AY173" s="38"/>
      <c r="AZ173" s="38"/>
      <c r="BA173" s="38"/>
      <c r="BB173" s="38"/>
      <c r="BC173" s="95"/>
      <c r="BD173" s="96"/>
      <c r="BE173" s="95"/>
      <c r="BF173" s="97"/>
      <c r="BG173" s="97"/>
      <c r="BH173" s="97"/>
      <c r="BI173" s="97"/>
      <c r="BJ173" s="97"/>
      <c r="BK173" s="16"/>
      <c r="BL173" s="16"/>
      <c r="BM173" s="16"/>
    </row>
    <row r="174" spans="30:65" ht="13.15" x14ac:dyDescent="0.4">
      <c r="AD174" s="38"/>
      <c r="AE174" s="13"/>
      <c r="AF174" s="38"/>
      <c r="AG174" s="16"/>
      <c r="AH174" s="16"/>
      <c r="AI174" s="91"/>
      <c r="AJ174" s="91"/>
      <c r="AK174" s="91"/>
      <c r="AL174" s="91"/>
      <c r="AM174" s="91"/>
      <c r="AN174" s="91"/>
      <c r="AO174" s="91"/>
      <c r="AP174" s="38"/>
      <c r="AQ174" s="16"/>
      <c r="AR174" s="16"/>
      <c r="AS174" s="38"/>
      <c r="AT174" s="38"/>
      <c r="AU174" s="38"/>
      <c r="AV174" s="38"/>
      <c r="AW174" s="38"/>
      <c r="AX174" s="38"/>
      <c r="AY174" s="38"/>
      <c r="AZ174" s="38"/>
      <c r="BA174" s="38"/>
      <c r="BB174" s="38"/>
      <c r="BC174" s="95"/>
      <c r="BD174" s="96"/>
      <c r="BE174" s="95"/>
      <c r="BF174" s="97"/>
      <c r="BG174" s="97"/>
      <c r="BH174" s="97"/>
      <c r="BI174" s="97"/>
      <c r="BJ174" s="97"/>
      <c r="BK174" s="16"/>
      <c r="BL174" s="16"/>
      <c r="BM174" s="16"/>
    </row>
    <row r="175" spans="30:65" ht="13.15" x14ac:dyDescent="0.4">
      <c r="AD175" s="38"/>
      <c r="AE175" s="13"/>
      <c r="AF175" s="38"/>
      <c r="AG175" s="16"/>
      <c r="AH175" s="16"/>
      <c r="AI175" s="91"/>
      <c r="AJ175" s="91"/>
      <c r="AK175" s="91"/>
      <c r="AL175" s="91"/>
      <c r="AM175" s="91"/>
      <c r="AN175" s="91"/>
      <c r="AO175" s="91"/>
      <c r="AP175" s="38"/>
      <c r="AQ175" s="16"/>
      <c r="AR175" s="16"/>
      <c r="AS175" s="38"/>
      <c r="AT175" s="38"/>
      <c r="AU175" s="38"/>
      <c r="AV175" s="38"/>
      <c r="AW175" s="38"/>
      <c r="AX175" s="38"/>
      <c r="AY175" s="38"/>
      <c r="AZ175" s="38"/>
      <c r="BA175" s="38"/>
      <c r="BB175" s="38"/>
      <c r="BC175" s="95"/>
      <c r="BD175" s="96"/>
      <c r="BE175" s="95"/>
      <c r="BF175" s="97"/>
      <c r="BG175" s="97"/>
      <c r="BH175" s="97"/>
      <c r="BI175" s="97"/>
      <c r="BJ175" s="97"/>
      <c r="BK175" s="16"/>
      <c r="BL175" s="16"/>
      <c r="BM175" s="16"/>
    </row>
    <row r="176" spans="30:65" ht="13.15" x14ac:dyDescent="0.4">
      <c r="AD176" s="38"/>
      <c r="AE176" s="13"/>
      <c r="AF176" s="38"/>
      <c r="AG176" s="16"/>
      <c r="AH176" s="16"/>
      <c r="AI176" s="91"/>
      <c r="AJ176" s="91"/>
      <c r="AK176" s="91"/>
      <c r="AL176" s="91"/>
      <c r="AM176" s="91"/>
      <c r="AN176" s="91"/>
      <c r="AO176" s="91"/>
      <c r="AP176" s="38"/>
      <c r="AQ176" s="16"/>
      <c r="AR176" s="16"/>
      <c r="AS176" s="38"/>
      <c r="AT176" s="38"/>
      <c r="AU176" s="38"/>
      <c r="AV176" s="38"/>
      <c r="AW176" s="38"/>
      <c r="AX176" s="38"/>
      <c r="AY176" s="38"/>
      <c r="AZ176" s="38"/>
      <c r="BA176" s="38"/>
      <c r="BB176" s="38"/>
      <c r="BC176" s="95"/>
      <c r="BD176" s="96"/>
      <c r="BE176" s="95"/>
      <c r="BF176" s="97"/>
      <c r="BG176" s="97"/>
      <c r="BH176" s="97"/>
      <c r="BI176" s="97"/>
      <c r="BJ176" s="97"/>
      <c r="BK176" s="16"/>
      <c r="BL176" s="16"/>
      <c r="BM176" s="16"/>
    </row>
    <row r="177" spans="30:65" ht="13.15" x14ac:dyDescent="0.4">
      <c r="AD177" s="38"/>
      <c r="AE177" s="13"/>
      <c r="AF177" s="38"/>
      <c r="AG177" s="16"/>
      <c r="AH177" s="16"/>
      <c r="AI177" s="91"/>
      <c r="AJ177" s="91"/>
      <c r="AK177" s="91"/>
      <c r="AL177" s="91"/>
      <c r="AM177" s="91"/>
      <c r="AN177" s="91"/>
      <c r="AO177" s="91"/>
      <c r="AP177" s="38"/>
      <c r="AQ177" s="16"/>
      <c r="AR177" s="16"/>
      <c r="AS177" s="38"/>
      <c r="AT177" s="38"/>
      <c r="AU177" s="38"/>
      <c r="AV177" s="38"/>
      <c r="AW177" s="38"/>
      <c r="AX177" s="38"/>
      <c r="AY177" s="38"/>
      <c r="AZ177" s="38"/>
      <c r="BA177" s="38"/>
      <c r="BB177" s="38"/>
      <c r="BC177" s="95"/>
      <c r="BD177" s="96"/>
      <c r="BE177" s="95"/>
      <c r="BF177" s="97"/>
      <c r="BG177" s="97"/>
      <c r="BH177" s="97"/>
      <c r="BI177" s="97"/>
      <c r="BJ177" s="97"/>
      <c r="BK177" s="16"/>
      <c r="BL177" s="16"/>
      <c r="BM177" s="16"/>
    </row>
    <row r="178" spans="30:65" ht="13.15" x14ac:dyDescent="0.4">
      <c r="AD178" s="38"/>
      <c r="AE178" s="13"/>
      <c r="AF178" s="38"/>
      <c r="AG178" s="16"/>
      <c r="AH178" s="16"/>
      <c r="AI178" s="91"/>
      <c r="AJ178" s="91"/>
      <c r="AK178" s="91"/>
      <c r="AL178" s="91"/>
      <c r="AM178" s="91"/>
      <c r="AN178" s="91"/>
      <c r="AO178" s="91"/>
      <c r="AP178" s="38"/>
      <c r="AQ178" s="16"/>
      <c r="AR178" s="16"/>
      <c r="AS178" s="38"/>
      <c r="AT178" s="38"/>
      <c r="AU178" s="38"/>
      <c r="AV178" s="38"/>
      <c r="AW178" s="38"/>
      <c r="AX178" s="38"/>
      <c r="AY178" s="38"/>
      <c r="AZ178" s="38"/>
      <c r="BA178" s="38"/>
      <c r="BB178" s="38"/>
      <c r="BC178" s="95"/>
      <c r="BD178" s="96"/>
      <c r="BE178" s="95"/>
      <c r="BF178" s="97"/>
      <c r="BG178" s="97"/>
      <c r="BH178" s="97"/>
      <c r="BI178" s="97"/>
      <c r="BJ178" s="97"/>
      <c r="BK178" s="16"/>
      <c r="BL178" s="16"/>
      <c r="BM178" s="16"/>
    </row>
    <row r="179" spans="30:65" ht="13.15" x14ac:dyDescent="0.4">
      <c r="AD179" s="38"/>
      <c r="AE179" s="13"/>
      <c r="AF179" s="38"/>
      <c r="AG179" s="16"/>
      <c r="AH179" s="16"/>
      <c r="AI179" s="91"/>
      <c r="AJ179" s="91"/>
      <c r="AK179" s="91"/>
      <c r="AL179" s="91"/>
      <c r="AM179" s="91"/>
      <c r="AN179" s="91"/>
      <c r="AO179" s="91"/>
      <c r="AP179" s="38"/>
      <c r="AQ179" s="16"/>
      <c r="AR179" s="16"/>
      <c r="AS179" s="38"/>
      <c r="AT179" s="38"/>
      <c r="AU179" s="38"/>
      <c r="AV179" s="38"/>
      <c r="AW179" s="38"/>
      <c r="AX179" s="38"/>
      <c r="AY179" s="38"/>
      <c r="AZ179" s="38"/>
      <c r="BA179" s="38"/>
      <c r="BB179" s="38"/>
      <c r="BC179" s="95"/>
      <c r="BD179" s="96"/>
      <c r="BE179" s="95"/>
      <c r="BF179" s="97"/>
      <c r="BG179" s="97"/>
      <c r="BH179" s="97"/>
      <c r="BI179" s="97"/>
      <c r="BJ179" s="97"/>
      <c r="BK179" s="16"/>
      <c r="BL179" s="16"/>
      <c r="BM179" s="16"/>
    </row>
    <row r="180" spans="30:65" ht="13.15" x14ac:dyDescent="0.4">
      <c r="AD180" s="38"/>
      <c r="AE180" s="13"/>
      <c r="AF180" s="38"/>
      <c r="AG180" s="16"/>
      <c r="AH180" s="16"/>
      <c r="AI180" s="91"/>
      <c r="AJ180" s="91"/>
      <c r="AK180" s="91"/>
      <c r="AL180" s="91"/>
      <c r="AM180" s="91"/>
      <c r="AN180" s="91"/>
      <c r="AO180" s="91"/>
      <c r="AP180" s="38"/>
      <c r="AQ180" s="16"/>
      <c r="AR180" s="16"/>
      <c r="AS180" s="38"/>
      <c r="AT180" s="38"/>
      <c r="AU180" s="38"/>
      <c r="AV180" s="38"/>
      <c r="AW180" s="38"/>
      <c r="AX180" s="38"/>
      <c r="AY180" s="38"/>
      <c r="AZ180" s="38"/>
      <c r="BA180" s="38"/>
      <c r="BB180" s="38"/>
      <c r="BC180" s="95"/>
      <c r="BD180" s="96"/>
      <c r="BE180" s="95"/>
      <c r="BF180" s="97"/>
      <c r="BG180" s="97"/>
      <c r="BH180" s="97"/>
      <c r="BI180" s="97"/>
      <c r="BJ180" s="97"/>
      <c r="BK180" s="16"/>
      <c r="BL180" s="16"/>
      <c r="BM180" s="16"/>
    </row>
    <row r="181" spans="30:65" ht="13.15" x14ac:dyDescent="0.4">
      <c r="AD181" s="38"/>
      <c r="AE181" s="13"/>
      <c r="AF181" s="38"/>
      <c r="AG181" s="16"/>
      <c r="AH181" s="16"/>
      <c r="AI181" s="91"/>
      <c r="AJ181" s="91"/>
      <c r="AK181" s="91"/>
      <c r="AL181" s="91"/>
      <c r="AM181" s="91"/>
      <c r="AN181" s="91"/>
      <c r="AO181" s="91"/>
      <c r="AP181" s="38"/>
      <c r="AQ181" s="16"/>
      <c r="AR181" s="16"/>
      <c r="AS181" s="38"/>
      <c r="AT181" s="38"/>
      <c r="AU181" s="38"/>
      <c r="AV181" s="38"/>
      <c r="AW181" s="38"/>
      <c r="AX181" s="38"/>
      <c r="AY181" s="38"/>
      <c r="AZ181" s="38"/>
      <c r="BA181" s="38"/>
      <c r="BB181" s="38"/>
      <c r="BC181" s="95"/>
      <c r="BD181" s="96"/>
      <c r="BE181" s="95"/>
      <c r="BF181" s="97"/>
      <c r="BG181" s="97"/>
      <c r="BH181" s="97"/>
      <c r="BI181" s="97"/>
      <c r="BJ181" s="97"/>
      <c r="BK181" s="16"/>
      <c r="BL181" s="16"/>
      <c r="BM181" s="16"/>
    </row>
    <row r="182" spans="30:65" ht="13.15" x14ac:dyDescent="0.4">
      <c r="AD182" s="38"/>
      <c r="AE182" s="13"/>
      <c r="AF182" s="38"/>
      <c r="AG182" s="16"/>
      <c r="AH182" s="16"/>
      <c r="AI182" s="91"/>
      <c r="AJ182" s="91"/>
      <c r="AK182" s="91"/>
      <c r="AL182" s="91"/>
      <c r="AM182" s="91"/>
      <c r="AN182" s="91"/>
      <c r="AO182" s="91"/>
      <c r="AP182" s="38"/>
      <c r="AQ182" s="16"/>
      <c r="AR182" s="16"/>
      <c r="AS182" s="38"/>
      <c r="AT182" s="38"/>
      <c r="AU182" s="38"/>
      <c r="AV182" s="38"/>
      <c r="AW182" s="38"/>
      <c r="AX182" s="38"/>
      <c r="AY182" s="38"/>
      <c r="AZ182" s="38"/>
      <c r="BA182" s="38"/>
      <c r="BB182" s="38"/>
      <c r="BC182" s="95"/>
      <c r="BD182" s="96"/>
      <c r="BE182" s="95"/>
      <c r="BF182" s="97"/>
      <c r="BG182" s="97"/>
      <c r="BH182" s="97"/>
      <c r="BI182" s="97"/>
      <c r="BJ182" s="97"/>
      <c r="BK182" s="16"/>
      <c r="BL182" s="16"/>
      <c r="BM182" s="16"/>
    </row>
    <row r="183" spans="30:65" ht="13.15" x14ac:dyDescent="0.4">
      <c r="AD183" s="38"/>
      <c r="AE183" s="13"/>
      <c r="AF183" s="38"/>
      <c r="AG183" s="16"/>
      <c r="AH183" s="16"/>
      <c r="AI183" s="91"/>
      <c r="AJ183" s="91"/>
      <c r="AK183" s="91"/>
      <c r="AL183" s="91"/>
      <c r="AM183" s="91"/>
      <c r="AN183" s="91"/>
      <c r="AO183" s="91"/>
      <c r="AP183" s="38"/>
      <c r="AQ183" s="16"/>
      <c r="AR183" s="16"/>
      <c r="AS183" s="38"/>
      <c r="AT183" s="38"/>
      <c r="AU183" s="38"/>
      <c r="AV183" s="38"/>
      <c r="AW183" s="38"/>
      <c r="AX183" s="38"/>
      <c r="AY183" s="38"/>
      <c r="AZ183" s="38"/>
      <c r="BA183" s="38"/>
      <c r="BB183" s="38"/>
      <c r="BC183" s="95"/>
      <c r="BD183" s="96"/>
      <c r="BE183" s="95"/>
      <c r="BF183" s="97"/>
      <c r="BG183" s="97"/>
      <c r="BH183" s="97"/>
      <c r="BI183" s="97"/>
      <c r="BJ183" s="97"/>
      <c r="BK183" s="16"/>
      <c r="BL183" s="16"/>
      <c r="BM183" s="16"/>
    </row>
    <row r="184" spans="30:65" ht="13.15" x14ac:dyDescent="0.4">
      <c r="AD184" s="38"/>
      <c r="AE184" s="13"/>
      <c r="AF184" s="38"/>
      <c r="AG184" s="16"/>
      <c r="AH184" s="16"/>
      <c r="AI184" s="91"/>
      <c r="AJ184" s="91"/>
      <c r="AK184" s="91"/>
      <c r="AL184" s="91"/>
      <c r="AM184" s="91"/>
      <c r="AN184" s="91"/>
      <c r="AO184" s="91"/>
      <c r="AP184" s="38"/>
      <c r="AQ184" s="16"/>
      <c r="AR184" s="16"/>
      <c r="AS184" s="38"/>
      <c r="AT184" s="38"/>
      <c r="AU184" s="38"/>
      <c r="AV184" s="38"/>
      <c r="AW184" s="38"/>
      <c r="AX184" s="38"/>
      <c r="AY184" s="38"/>
      <c r="AZ184" s="38"/>
      <c r="BA184" s="38"/>
      <c r="BB184" s="38"/>
      <c r="BC184" s="95"/>
      <c r="BD184" s="96"/>
      <c r="BE184" s="95"/>
      <c r="BF184" s="97"/>
      <c r="BG184" s="97"/>
      <c r="BH184" s="97"/>
      <c r="BI184" s="97"/>
      <c r="BJ184" s="97"/>
      <c r="BK184" s="16"/>
      <c r="BL184" s="16"/>
      <c r="BM184" s="16"/>
    </row>
    <row r="185" spans="30:65" ht="13.15" x14ac:dyDescent="0.4">
      <c r="AD185" s="38"/>
      <c r="AE185" s="13"/>
      <c r="AF185" s="38"/>
      <c r="AG185" s="16"/>
      <c r="AH185" s="16"/>
      <c r="AI185" s="91"/>
      <c r="AJ185" s="91"/>
      <c r="AK185" s="91"/>
      <c r="AL185" s="91"/>
      <c r="AM185" s="91"/>
      <c r="AN185" s="91"/>
      <c r="AO185" s="91"/>
      <c r="AP185" s="38"/>
      <c r="AQ185" s="16"/>
      <c r="AR185" s="16"/>
      <c r="AS185" s="38"/>
      <c r="AT185" s="38"/>
      <c r="AU185" s="38"/>
      <c r="AV185" s="38"/>
      <c r="AW185" s="38"/>
      <c r="AX185" s="38"/>
      <c r="AY185" s="38"/>
      <c r="AZ185" s="38"/>
      <c r="BA185" s="38"/>
      <c r="BB185" s="38"/>
      <c r="BC185" s="95"/>
      <c r="BD185" s="96"/>
      <c r="BE185" s="95"/>
      <c r="BF185" s="97"/>
      <c r="BG185" s="97"/>
      <c r="BH185" s="97"/>
      <c r="BI185" s="97"/>
      <c r="BJ185" s="97"/>
      <c r="BK185" s="16"/>
      <c r="BL185" s="16"/>
      <c r="BM185" s="16"/>
    </row>
    <row r="186" spans="30:65" ht="13.15" x14ac:dyDescent="0.4">
      <c r="AD186" s="38"/>
      <c r="AE186" s="13"/>
      <c r="AF186" s="38"/>
      <c r="AG186" s="16"/>
      <c r="AH186" s="16"/>
      <c r="AI186" s="91"/>
      <c r="AJ186" s="91"/>
      <c r="AK186" s="91"/>
      <c r="AL186" s="91"/>
      <c r="AM186" s="91"/>
      <c r="AN186" s="91"/>
      <c r="AO186" s="91"/>
      <c r="AP186" s="38"/>
      <c r="AQ186" s="16"/>
      <c r="AR186" s="16"/>
      <c r="AS186" s="38"/>
      <c r="AT186" s="38"/>
      <c r="AU186" s="38"/>
      <c r="AV186" s="38"/>
      <c r="AW186" s="38"/>
      <c r="AX186" s="38"/>
      <c r="AY186" s="38"/>
      <c r="AZ186" s="38"/>
      <c r="BA186" s="38"/>
      <c r="BB186" s="38"/>
      <c r="BC186" s="95"/>
      <c r="BD186" s="96"/>
      <c r="BE186" s="95"/>
      <c r="BF186" s="97"/>
      <c r="BG186" s="97"/>
      <c r="BH186" s="97"/>
      <c r="BI186" s="97"/>
      <c r="BJ186" s="97"/>
      <c r="BK186" s="16"/>
      <c r="BL186" s="16"/>
      <c r="BM186" s="16"/>
    </row>
    <row r="187" spans="30:65" ht="13.15" x14ac:dyDescent="0.4">
      <c r="AD187" s="38"/>
      <c r="AE187" s="13"/>
      <c r="AF187" s="38"/>
      <c r="AG187" s="16"/>
      <c r="AH187" s="16"/>
      <c r="AI187" s="91"/>
      <c r="AJ187" s="91"/>
      <c r="AK187" s="91"/>
      <c r="AL187" s="91"/>
      <c r="AM187" s="91"/>
      <c r="AN187" s="91"/>
      <c r="AO187" s="91"/>
      <c r="AP187" s="38"/>
      <c r="AQ187" s="16"/>
      <c r="AR187" s="16"/>
      <c r="AS187" s="38"/>
      <c r="AT187" s="38"/>
      <c r="AU187" s="38"/>
      <c r="AV187" s="38"/>
      <c r="AW187" s="38"/>
      <c r="AX187" s="38"/>
      <c r="AY187" s="38"/>
      <c r="AZ187" s="38"/>
      <c r="BA187" s="38"/>
      <c r="BB187" s="38"/>
      <c r="BC187" s="95"/>
      <c r="BD187" s="96"/>
      <c r="BE187" s="95"/>
      <c r="BF187" s="97"/>
      <c r="BG187" s="97"/>
      <c r="BH187" s="97"/>
      <c r="BI187" s="97"/>
      <c r="BJ187" s="97"/>
      <c r="BK187" s="16"/>
      <c r="BL187" s="16"/>
      <c r="BM187" s="16"/>
    </row>
    <row r="188" spans="30:65" ht="13.15" x14ac:dyDescent="0.4">
      <c r="AD188" s="38"/>
      <c r="AE188" s="13"/>
      <c r="AF188" s="38"/>
      <c r="AG188" s="16"/>
      <c r="AH188" s="16"/>
      <c r="AI188" s="91"/>
      <c r="AJ188" s="91"/>
      <c r="AK188" s="91"/>
      <c r="AL188" s="91"/>
      <c r="AM188" s="91"/>
      <c r="AN188" s="91"/>
      <c r="AO188" s="91"/>
      <c r="AP188" s="38"/>
      <c r="AQ188" s="16"/>
      <c r="AR188" s="16"/>
      <c r="AS188" s="38"/>
      <c r="AT188" s="38"/>
      <c r="AU188" s="38"/>
      <c r="AV188" s="38"/>
      <c r="AW188" s="38"/>
      <c r="AX188" s="38"/>
      <c r="AY188" s="38"/>
      <c r="AZ188" s="38"/>
      <c r="BA188" s="38"/>
      <c r="BB188" s="38"/>
      <c r="BC188" s="95"/>
      <c r="BD188" s="96"/>
      <c r="BE188" s="95"/>
      <c r="BF188" s="97"/>
      <c r="BG188" s="97"/>
      <c r="BH188" s="97"/>
      <c r="BI188" s="97"/>
      <c r="BJ188" s="97"/>
      <c r="BK188" s="16"/>
      <c r="BL188" s="16"/>
      <c r="BM188" s="16"/>
    </row>
    <row r="189" spans="30:65" ht="13.15" x14ac:dyDescent="0.4">
      <c r="AD189" s="38"/>
      <c r="AE189" s="13"/>
      <c r="AF189" s="38"/>
      <c r="AG189" s="16"/>
      <c r="AH189" s="16"/>
      <c r="AI189" s="91"/>
      <c r="AJ189" s="91"/>
      <c r="AK189" s="91"/>
      <c r="AL189" s="91"/>
      <c r="AM189" s="91"/>
      <c r="AN189" s="91"/>
      <c r="AO189" s="91"/>
      <c r="AP189" s="38"/>
      <c r="AQ189" s="16"/>
      <c r="AR189" s="16"/>
      <c r="AS189" s="38"/>
      <c r="AT189" s="38"/>
      <c r="AU189" s="38"/>
      <c r="AV189" s="38"/>
      <c r="AW189" s="38"/>
      <c r="AX189" s="38"/>
      <c r="AY189" s="38"/>
      <c r="AZ189" s="38"/>
      <c r="BA189" s="38"/>
      <c r="BB189" s="38"/>
      <c r="BC189" s="95"/>
      <c r="BD189" s="96"/>
      <c r="BE189" s="95"/>
      <c r="BF189" s="97"/>
      <c r="BG189" s="97"/>
      <c r="BH189" s="97"/>
      <c r="BI189" s="97"/>
      <c r="BJ189" s="97"/>
      <c r="BK189" s="16"/>
      <c r="BL189" s="16"/>
      <c r="BM189" s="16"/>
    </row>
    <row r="190" spans="30:65" ht="13.15" x14ac:dyDescent="0.4">
      <c r="AD190" s="38"/>
      <c r="AE190" s="13"/>
      <c r="AF190" s="38"/>
      <c r="AG190" s="16"/>
      <c r="AH190" s="16"/>
      <c r="AI190" s="91"/>
      <c r="AJ190" s="91"/>
      <c r="AK190" s="91"/>
      <c r="AL190" s="91"/>
      <c r="AM190" s="91"/>
      <c r="AN190" s="91"/>
      <c r="AO190" s="91"/>
      <c r="AP190" s="38"/>
      <c r="AQ190" s="16"/>
      <c r="AR190" s="16"/>
      <c r="AS190" s="38"/>
      <c r="AT190" s="38"/>
      <c r="AU190" s="38"/>
      <c r="AV190" s="38"/>
      <c r="AW190" s="38"/>
      <c r="AX190" s="38"/>
      <c r="AY190" s="38"/>
      <c r="AZ190" s="38"/>
      <c r="BA190" s="38"/>
      <c r="BB190" s="38"/>
      <c r="BC190" s="95"/>
      <c r="BD190" s="96"/>
      <c r="BE190" s="95"/>
      <c r="BF190" s="97"/>
      <c r="BG190" s="97"/>
      <c r="BH190" s="97"/>
      <c r="BI190" s="97"/>
      <c r="BJ190" s="97"/>
      <c r="BK190" s="16"/>
      <c r="BL190" s="16"/>
      <c r="BM190" s="16"/>
    </row>
    <row r="191" spans="30:65" ht="13.15" x14ac:dyDescent="0.4">
      <c r="AD191" s="38"/>
      <c r="AE191" s="13"/>
      <c r="AF191" s="38"/>
      <c r="AG191" s="16"/>
      <c r="AH191" s="16"/>
      <c r="AI191" s="91"/>
      <c r="AJ191" s="91"/>
      <c r="AK191" s="91"/>
      <c r="AL191" s="91"/>
      <c r="AM191" s="91"/>
      <c r="AN191" s="91"/>
      <c r="AO191" s="91"/>
      <c r="AP191" s="38"/>
      <c r="AQ191" s="16"/>
      <c r="AR191" s="16"/>
      <c r="AS191" s="38"/>
      <c r="AT191" s="38"/>
      <c r="AU191" s="38"/>
      <c r="AV191" s="38"/>
      <c r="AW191" s="38"/>
      <c r="AX191" s="38"/>
      <c r="AY191" s="38"/>
      <c r="AZ191" s="38"/>
      <c r="BA191" s="38"/>
      <c r="BB191" s="38"/>
      <c r="BC191" s="95"/>
      <c r="BD191" s="96"/>
      <c r="BE191" s="95"/>
      <c r="BF191" s="97"/>
      <c r="BG191" s="97"/>
      <c r="BH191" s="97"/>
      <c r="BI191" s="97"/>
      <c r="BJ191" s="97"/>
      <c r="BK191" s="16"/>
      <c r="BL191" s="16"/>
      <c r="BM191" s="16"/>
    </row>
    <row r="192" spans="30:65" ht="13.15" x14ac:dyDescent="0.4">
      <c r="AD192" s="38"/>
      <c r="AE192" s="13"/>
      <c r="AF192" s="38"/>
      <c r="AG192" s="16"/>
      <c r="AH192" s="16"/>
      <c r="AI192" s="91"/>
      <c r="AJ192" s="91"/>
      <c r="AK192" s="91"/>
      <c r="AL192" s="91"/>
      <c r="AM192" s="91"/>
      <c r="AN192" s="91"/>
      <c r="AO192" s="91"/>
      <c r="AP192" s="38"/>
      <c r="AQ192" s="16"/>
      <c r="AR192" s="16"/>
      <c r="AS192" s="38"/>
      <c r="AT192" s="38"/>
      <c r="AU192" s="38"/>
      <c r="AV192" s="38"/>
      <c r="AW192" s="38"/>
      <c r="AX192" s="38"/>
      <c r="AY192" s="38"/>
      <c r="AZ192" s="38"/>
      <c r="BA192" s="38"/>
      <c r="BB192" s="38"/>
      <c r="BC192" s="95"/>
      <c r="BD192" s="96"/>
      <c r="BE192" s="95"/>
      <c r="BF192" s="97"/>
      <c r="BG192" s="97"/>
      <c r="BH192" s="97"/>
      <c r="BI192" s="97"/>
      <c r="BJ192" s="97"/>
      <c r="BK192" s="16"/>
      <c r="BL192" s="16"/>
      <c r="BM192" s="16"/>
    </row>
    <row r="193" spans="30:65" ht="13.15" x14ac:dyDescent="0.4">
      <c r="AD193" s="38"/>
      <c r="AE193" s="13"/>
      <c r="AF193" s="38"/>
      <c r="AG193" s="16"/>
      <c r="AH193" s="16"/>
      <c r="AI193" s="91"/>
      <c r="AJ193" s="91"/>
      <c r="AK193" s="91"/>
      <c r="AL193" s="91"/>
      <c r="AM193" s="91"/>
      <c r="AN193" s="91"/>
      <c r="AO193" s="91"/>
      <c r="AP193" s="38"/>
      <c r="AQ193" s="16"/>
      <c r="AR193" s="16"/>
      <c r="AS193" s="38"/>
      <c r="AT193" s="38"/>
      <c r="AU193" s="38"/>
      <c r="AV193" s="38"/>
      <c r="AW193" s="38"/>
      <c r="AX193" s="38"/>
      <c r="AY193" s="38"/>
      <c r="AZ193" s="38"/>
      <c r="BA193" s="38"/>
      <c r="BB193" s="38"/>
      <c r="BC193" s="95"/>
      <c r="BD193" s="96"/>
      <c r="BE193" s="95"/>
      <c r="BF193" s="97"/>
      <c r="BG193" s="97"/>
      <c r="BH193" s="97"/>
      <c r="BI193" s="97"/>
      <c r="BJ193" s="97"/>
      <c r="BK193" s="16"/>
      <c r="BL193" s="16"/>
      <c r="BM193" s="16"/>
    </row>
    <row r="194" spans="30:65" ht="13.15" x14ac:dyDescent="0.4">
      <c r="AD194" s="38"/>
      <c r="AE194" s="13"/>
      <c r="AF194" s="38"/>
      <c r="AG194" s="16"/>
      <c r="AH194" s="16"/>
      <c r="AI194" s="91"/>
      <c r="AJ194" s="91"/>
      <c r="AK194" s="91"/>
      <c r="AL194" s="91"/>
      <c r="AM194" s="91"/>
      <c r="AN194" s="91"/>
      <c r="AO194" s="91"/>
      <c r="AP194" s="38"/>
      <c r="AQ194" s="16"/>
      <c r="AR194" s="16"/>
      <c r="AS194" s="38"/>
      <c r="AT194" s="38"/>
      <c r="AU194" s="38"/>
      <c r="AV194" s="38"/>
      <c r="AW194" s="38"/>
      <c r="AX194" s="38"/>
      <c r="AY194" s="38"/>
      <c r="AZ194" s="38"/>
      <c r="BA194" s="38"/>
      <c r="BB194" s="38"/>
      <c r="BC194" s="95"/>
      <c r="BD194" s="96"/>
      <c r="BE194" s="95"/>
      <c r="BF194" s="97"/>
      <c r="BG194" s="97"/>
      <c r="BH194" s="97"/>
      <c r="BI194" s="97"/>
      <c r="BJ194" s="97"/>
      <c r="BK194" s="16"/>
      <c r="BL194" s="16"/>
      <c r="BM194" s="16"/>
    </row>
    <row r="195" spans="30:65" ht="13.15" x14ac:dyDescent="0.4">
      <c r="AD195" s="38"/>
      <c r="AE195" s="13"/>
      <c r="AF195" s="38"/>
      <c r="AG195" s="16"/>
      <c r="AH195" s="16"/>
      <c r="AI195" s="91"/>
      <c r="AJ195" s="91"/>
      <c r="AK195" s="91"/>
      <c r="AL195" s="91"/>
      <c r="AM195" s="91"/>
      <c r="AN195" s="91"/>
      <c r="AO195" s="91"/>
      <c r="AP195" s="38"/>
      <c r="AQ195" s="16"/>
      <c r="AR195" s="16"/>
      <c r="AS195" s="38"/>
      <c r="AT195" s="38"/>
      <c r="AU195" s="38"/>
      <c r="AV195" s="38"/>
      <c r="AW195" s="38"/>
      <c r="AX195" s="38"/>
      <c r="AY195" s="38"/>
      <c r="AZ195" s="38"/>
      <c r="BA195" s="38"/>
      <c r="BB195" s="38"/>
      <c r="BC195" s="95"/>
      <c r="BD195" s="96"/>
      <c r="BE195" s="95"/>
      <c r="BF195" s="97"/>
      <c r="BG195" s="97"/>
      <c r="BH195" s="97"/>
      <c r="BI195" s="97"/>
      <c r="BJ195" s="97"/>
      <c r="BK195" s="16"/>
      <c r="BL195" s="16"/>
      <c r="BM195" s="16"/>
    </row>
    <row r="196" spans="30:65" ht="13.15" x14ac:dyDescent="0.4">
      <c r="AD196" s="38"/>
      <c r="AE196" s="13"/>
      <c r="AF196" s="38"/>
      <c r="AG196" s="16"/>
      <c r="AH196" s="16"/>
      <c r="AI196" s="91"/>
      <c r="AJ196" s="91"/>
      <c r="AK196" s="91"/>
      <c r="AL196" s="91"/>
      <c r="AM196" s="91"/>
      <c r="AN196" s="91"/>
      <c r="AO196" s="91"/>
      <c r="AP196" s="38"/>
      <c r="AQ196" s="16"/>
      <c r="AR196" s="16"/>
      <c r="AS196" s="38"/>
      <c r="AT196" s="38"/>
      <c r="AU196" s="38"/>
      <c r="AV196" s="38"/>
      <c r="AW196" s="38"/>
      <c r="AX196" s="38"/>
      <c r="AY196" s="38"/>
      <c r="AZ196" s="38"/>
      <c r="BA196" s="38"/>
      <c r="BB196" s="38"/>
      <c r="BC196" s="95"/>
      <c r="BD196" s="96"/>
      <c r="BE196" s="95"/>
      <c r="BF196" s="97"/>
      <c r="BG196" s="97"/>
      <c r="BH196" s="97"/>
      <c r="BI196" s="97"/>
      <c r="BJ196" s="97"/>
      <c r="BK196" s="16"/>
      <c r="BL196" s="16"/>
      <c r="BM196" s="16"/>
    </row>
    <row r="197" spans="30:65" ht="13.15" x14ac:dyDescent="0.4">
      <c r="AD197" s="38"/>
      <c r="AE197" s="13"/>
      <c r="AF197" s="38"/>
      <c r="AG197" s="16"/>
      <c r="AH197" s="16"/>
      <c r="AI197" s="91"/>
      <c r="AJ197" s="91"/>
      <c r="AK197" s="91"/>
      <c r="AL197" s="91"/>
      <c r="AM197" s="91"/>
      <c r="AN197" s="91"/>
      <c r="AO197" s="91"/>
      <c r="AP197" s="38"/>
      <c r="AQ197" s="16"/>
      <c r="AR197" s="16"/>
      <c r="AS197" s="38"/>
      <c r="AT197" s="38"/>
      <c r="AU197" s="38"/>
      <c r="AV197" s="38"/>
      <c r="AW197" s="38"/>
      <c r="AX197" s="38"/>
      <c r="AY197" s="38"/>
      <c r="AZ197" s="38"/>
      <c r="BA197" s="38"/>
      <c r="BB197" s="38"/>
      <c r="BC197" s="95"/>
      <c r="BD197" s="96"/>
      <c r="BE197" s="95"/>
      <c r="BF197" s="97"/>
      <c r="BG197" s="97"/>
      <c r="BH197" s="97"/>
      <c r="BI197" s="97"/>
      <c r="BJ197" s="97"/>
      <c r="BK197" s="16"/>
      <c r="BL197" s="16"/>
      <c r="BM197" s="16"/>
    </row>
    <row r="198" spans="30:65" ht="13.15" x14ac:dyDescent="0.4">
      <c r="AD198" s="38"/>
      <c r="AE198" s="13"/>
      <c r="AF198" s="38"/>
      <c r="AG198" s="16"/>
      <c r="AH198" s="16"/>
      <c r="AI198" s="91"/>
      <c r="AJ198" s="91"/>
      <c r="AK198" s="91"/>
      <c r="AL198" s="91"/>
      <c r="AM198" s="91"/>
      <c r="AN198" s="91"/>
      <c r="AO198" s="91"/>
      <c r="AP198" s="38"/>
      <c r="AQ198" s="16"/>
      <c r="AR198" s="16"/>
      <c r="AS198" s="38"/>
      <c r="AT198" s="38"/>
      <c r="AU198" s="38"/>
      <c r="AV198" s="38"/>
      <c r="AW198" s="38"/>
      <c r="AX198" s="38"/>
      <c r="AY198" s="38"/>
      <c r="AZ198" s="38"/>
      <c r="BA198" s="38"/>
      <c r="BB198" s="38"/>
      <c r="BC198" s="95"/>
      <c r="BD198" s="96"/>
      <c r="BE198" s="95"/>
      <c r="BF198" s="97"/>
      <c r="BG198" s="97"/>
      <c r="BH198" s="97"/>
      <c r="BI198" s="97"/>
      <c r="BJ198" s="97"/>
      <c r="BK198" s="16"/>
      <c r="BL198" s="16"/>
      <c r="BM198" s="16"/>
    </row>
    <row r="199" spans="30:65" ht="13.15" x14ac:dyDescent="0.4">
      <c r="AD199" s="38"/>
      <c r="AE199" s="13"/>
      <c r="AF199" s="38"/>
      <c r="AG199" s="16"/>
      <c r="AH199" s="16"/>
      <c r="AI199" s="91"/>
      <c r="AJ199" s="91"/>
      <c r="AK199" s="91"/>
      <c r="AL199" s="91"/>
      <c r="AM199" s="91"/>
      <c r="AN199" s="91"/>
      <c r="AO199" s="91"/>
      <c r="AP199" s="38"/>
      <c r="AQ199" s="16"/>
      <c r="AR199" s="16"/>
      <c r="AS199" s="38"/>
      <c r="AT199" s="38"/>
      <c r="AU199" s="38"/>
      <c r="AV199" s="38"/>
      <c r="AW199" s="38"/>
      <c r="AX199" s="38"/>
      <c r="AY199" s="38"/>
      <c r="AZ199" s="38"/>
      <c r="BA199" s="38"/>
      <c r="BB199" s="38"/>
      <c r="BC199" s="95"/>
      <c r="BD199" s="96"/>
      <c r="BE199" s="95"/>
      <c r="BF199" s="97"/>
      <c r="BG199" s="97"/>
      <c r="BH199" s="97"/>
      <c r="BI199" s="97"/>
      <c r="BJ199" s="97"/>
      <c r="BK199" s="16"/>
      <c r="BL199" s="16"/>
      <c r="BM199" s="16"/>
    </row>
    <row r="200" spans="30:65" ht="13.15" x14ac:dyDescent="0.4">
      <c r="AD200" s="38"/>
      <c r="AE200" s="13"/>
      <c r="AF200" s="38"/>
      <c r="AG200" s="16"/>
      <c r="AH200" s="16"/>
      <c r="AI200" s="91"/>
      <c r="AJ200" s="91"/>
      <c r="AK200" s="91"/>
      <c r="AL200" s="91"/>
      <c r="AM200" s="91"/>
      <c r="AN200" s="91"/>
      <c r="AO200" s="91"/>
      <c r="AP200" s="38"/>
      <c r="AQ200" s="16"/>
      <c r="AR200" s="16"/>
      <c r="AS200" s="38"/>
      <c r="AT200" s="38"/>
      <c r="AU200" s="38"/>
      <c r="AV200" s="38"/>
      <c r="AW200" s="38"/>
      <c r="AX200" s="38"/>
      <c r="AY200" s="38"/>
      <c r="AZ200" s="38"/>
      <c r="BA200" s="38"/>
      <c r="BB200" s="38"/>
      <c r="BC200" s="95"/>
      <c r="BD200" s="96"/>
      <c r="BE200" s="95"/>
      <c r="BF200" s="97"/>
      <c r="BG200" s="97"/>
      <c r="BH200" s="97"/>
      <c r="BI200" s="97"/>
      <c r="BJ200" s="97"/>
      <c r="BK200" s="16"/>
      <c r="BL200" s="16"/>
      <c r="BM200" s="16"/>
    </row>
    <row r="201" spans="30:65" ht="13.15" x14ac:dyDescent="0.4">
      <c r="AD201" s="38"/>
      <c r="AE201" s="13"/>
      <c r="AF201" s="38"/>
      <c r="AG201" s="16"/>
      <c r="AH201" s="16"/>
      <c r="AI201" s="91"/>
      <c r="AJ201" s="91"/>
      <c r="AK201" s="91"/>
      <c r="AL201" s="91"/>
      <c r="AM201" s="91"/>
      <c r="AN201" s="91"/>
      <c r="AO201" s="91"/>
      <c r="AP201" s="38"/>
      <c r="AQ201" s="16"/>
      <c r="AR201" s="16"/>
      <c r="AS201" s="38"/>
      <c r="AT201" s="38"/>
      <c r="AU201" s="38"/>
      <c r="AV201" s="38"/>
      <c r="AW201" s="38"/>
      <c r="AX201" s="38"/>
      <c r="AY201" s="38"/>
      <c r="AZ201" s="38"/>
      <c r="BA201" s="38"/>
      <c r="BB201" s="38"/>
      <c r="BC201" s="95"/>
      <c r="BD201" s="96"/>
      <c r="BE201" s="95"/>
      <c r="BF201" s="97"/>
      <c r="BG201" s="97"/>
      <c r="BH201" s="97"/>
      <c r="BI201" s="97"/>
      <c r="BJ201" s="97"/>
      <c r="BK201" s="16"/>
      <c r="BL201" s="16"/>
      <c r="BM201" s="16"/>
    </row>
    <row r="202" spans="30:65" ht="13.15" x14ac:dyDescent="0.4">
      <c r="AD202" s="38"/>
      <c r="AE202" s="13"/>
      <c r="AF202" s="38"/>
      <c r="AG202" s="16"/>
      <c r="AH202" s="16"/>
      <c r="AI202" s="91"/>
      <c r="AJ202" s="91"/>
      <c r="AK202" s="91"/>
      <c r="AL202" s="91"/>
      <c r="AM202" s="91"/>
      <c r="AN202" s="91"/>
      <c r="AO202" s="91"/>
      <c r="AP202" s="38"/>
      <c r="AQ202" s="16"/>
      <c r="AR202" s="16"/>
      <c r="AS202" s="38"/>
      <c r="AT202" s="38"/>
      <c r="AU202" s="38"/>
      <c r="AV202" s="38"/>
      <c r="AW202" s="38"/>
      <c r="AX202" s="38"/>
      <c r="AY202" s="38"/>
      <c r="AZ202" s="38"/>
      <c r="BA202" s="38"/>
      <c r="BB202" s="38"/>
      <c r="BC202" s="95"/>
      <c r="BD202" s="96"/>
      <c r="BE202" s="95"/>
      <c r="BF202" s="97"/>
      <c r="BG202" s="97"/>
      <c r="BH202" s="97"/>
      <c r="BI202" s="97"/>
      <c r="BJ202" s="97"/>
      <c r="BK202" s="16"/>
      <c r="BL202" s="16"/>
      <c r="BM202" s="16"/>
    </row>
    <row r="203" spans="30:65" ht="13.15" x14ac:dyDescent="0.4">
      <c r="AD203" s="38"/>
      <c r="AE203" s="13"/>
      <c r="AF203" s="38"/>
      <c r="AG203" s="16"/>
      <c r="AH203" s="16"/>
      <c r="AI203" s="91"/>
      <c r="AJ203" s="91"/>
      <c r="AK203" s="91"/>
      <c r="AL203" s="91"/>
      <c r="AM203" s="91"/>
      <c r="AN203" s="91"/>
      <c r="AO203" s="91"/>
      <c r="AP203" s="38"/>
      <c r="AQ203" s="16"/>
      <c r="AR203" s="16"/>
      <c r="AS203" s="38"/>
      <c r="AT203" s="38"/>
      <c r="AU203" s="38"/>
      <c r="AV203" s="38"/>
      <c r="AW203" s="38"/>
      <c r="AX203" s="38"/>
      <c r="AY203" s="38"/>
      <c r="AZ203" s="38"/>
      <c r="BA203" s="38"/>
      <c r="BB203" s="38"/>
      <c r="BC203" s="95"/>
      <c r="BD203" s="96"/>
      <c r="BE203" s="95"/>
      <c r="BF203" s="97"/>
      <c r="BG203" s="97"/>
      <c r="BH203" s="97"/>
      <c r="BI203" s="97"/>
      <c r="BJ203" s="97"/>
      <c r="BK203" s="16"/>
      <c r="BL203" s="16"/>
      <c r="BM203" s="16"/>
    </row>
    <row r="204" spans="30:65" x14ac:dyDescent="0.35">
      <c r="BC204" s="98"/>
      <c r="BD204" s="98"/>
      <c r="BE204" s="98"/>
      <c r="BF204" s="98"/>
      <c r="BG204" s="98"/>
      <c r="BH204" s="98"/>
      <c r="BI204" s="98"/>
      <c r="BJ204" s="98"/>
    </row>
    <row r="205" spans="30:65" x14ac:dyDescent="0.35">
      <c r="BC205" s="98"/>
      <c r="BD205" s="98"/>
      <c r="BE205" s="98"/>
      <c r="BF205" s="98"/>
      <c r="BG205" s="98"/>
      <c r="BH205" s="98"/>
      <c r="BI205" s="98"/>
      <c r="BJ205" s="98"/>
    </row>
    <row r="206" spans="30:65" x14ac:dyDescent="0.35">
      <c r="BC206" s="98"/>
      <c r="BD206" s="98"/>
      <c r="BE206" s="98"/>
      <c r="BF206" s="98"/>
      <c r="BG206" s="98"/>
      <c r="BH206" s="98"/>
      <c r="BI206" s="98"/>
      <c r="BJ206" s="98"/>
    </row>
    <row r="207" spans="30:65" x14ac:dyDescent="0.35">
      <c r="BC207" s="98"/>
      <c r="BD207" s="98"/>
      <c r="BE207" s="98"/>
      <c r="BF207" s="98"/>
      <c r="BG207" s="98"/>
      <c r="BH207" s="98"/>
      <c r="BI207" s="98"/>
      <c r="BJ207" s="98"/>
    </row>
    <row r="208" spans="30:65" x14ac:dyDescent="0.35">
      <c r="BC208" s="98"/>
      <c r="BD208" s="98"/>
      <c r="BE208" s="98"/>
      <c r="BF208" s="98"/>
      <c r="BG208" s="98"/>
      <c r="BH208" s="98"/>
      <c r="BI208" s="98"/>
      <c r="BJ208" s="98"/>
    </row>
    <row r="209" spans="55:62" x14ac:dyDescent="0.35">
      <c r="BC209" s="98"/>
      <c r="BD209" s="98"/>
      <c r="BE209" s="98"/>
      <c r="BF209" s="98"/>
      <c r="BG209" s="98"/>
      <c r="BH209" s="98"/>
      <c r="BI209" s="98"/>
      <c r="BJ209" s="98"/>
    </row>
    <row r="210" spans="55:62" x14ac:dyDescent="0.35">
      <c r="BC210" s="98"/>
      <c r="BD210" s="98"/>
      <c r="BE210" s="98"/>
      <c r="BF210" s="98"/>
      <c r="BG210" s="98"/>
      <c r="BH210" s="98"/>
      <c r="BI210" s="98"/>
      <c r="BJ210" s="98"/>
    </row>
    <row r="211" spans="55:62" x14ac:dyDescent="0.35">
      <c r="BC211" s="98"/>
      <c r="BD211" s="98"/>
      <c r="BE211" s="98"/>
      <c r="BF211" s="98"/>
      <c r="BG211" s="98"/>
      <c r="BH211" s="98"/>
      <c r="BI211" s="98"/>
      <c r="BJ211" s="98"/>
    </row>
    <row r="212" spans="55:62" x14ac:dyDescent="0.35">
      <c r="BC212" s="98"/>
      <c r="BD212" s="98"/>
      <c r="BE212" s="98"/>
      <c r="BF212" s="98"/>
      <c r="BG212" s="98"/>
      <c r="BH212" s="98"/>
      <c r="BI212" s="98"/>
      <c r="BJ212" s="98"/>
    </row>
    <row r="213" spans="55:62" x14ac:dyDescent="0.35">
      <c r="BC213" s="98"/>
      <c r="BD213" s="98"/>
      <c r="BE213" s="98"/>
      <c r="BF213" s="98"/>
      <c r="BG213" s="98"/>
      <c r="BH213" s="98"/>
      <c r="BI213" s="98"/>
      <c r="BJ213" s="98"/>
    </row>
  </sheetData>
  <mergeCells count="5">
    <mergeCell ref="R1:AA1"/>
    <mergeCell ref="R29:AA29"/>
    <mergeCell ref="AD1:AR1"/>
    <mergeCell ref="AU1:BA1"/>
    <mergeCell ref="BC1:BM1"/>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zoomScaleNormal="100" workbookViewId="0">
      <selection activeCell="D11" sqref="D11"/>
    </sheetView>
  </sheetViews>
  <sheetFormatPr baseColWidth="10" defaultRowHeight="12.75" x14ac:dyDescent="0.35"/>
  <cols>
    <col min="2" max="2" width="26.3984375" customWidth="1"/>
    <col min="3" max="3" width="23" style="1" customWidth="1"/>
    <col min="4" max="5" width="39" bestFit="1" customWidth="1"/>
    <col min="6" max="6" width="15.1328125" customWidth="1"/>
    <col min="7" max="7" width="14.86328125" hidden="1" customWidth="1"/>
    <col min="9" max="9" width="17.3984375" customWidth="1"/>
    <col min="10" max="10" width="17.265625" customWidth="1"/>
    <col min="11" max="11" width="0" hidden="1" customWidth="1"/>
    <col min="13" max="13" width="12.3984375" customWidth="1"/>
    <col min="14" max="14" width="21.73046875" customWidth="1"/>
    <col min="15" max="15" width="50.59765625" hidden="1" customWidth="1"/>
    <col min="17" max="17" width="39.86328125" bestFit="1" customWidth="1"/>
    <col min="19" max="19" width="0" hidden="1" customWidth="1"/>
    <col min="21" max="21" width="38" customWidth="1"/>
    <col min="22" max="22" width="39.3984375" customWidth="1"/>
    <col min="23" max="23" width="0" hidden="1" customWidth="1"/>
  </cols>
  <sheetData>
    <row r="1" spans="1:10" x14ac:dyDescent="0.35">
      <c r="B1" s="1" t="s">
        <v>102</v>
      </c>
      <c r="D1" s="1">
        <v>1</v>
      </c>
      <c r="E1" s="1" t="s">
        <v>103</v>
      </c>
      <c r="F1" s="1">
        <v>1</v>
      </c>
      <c r="G1" s="1" t="s">
        <v>104</v>
      </c>
      <c r="H1" s="1">
        <v>3</v>
      </c>
      <c r="I1" s="1" t="str">
        <f>CHOOSE(H1,"_a","_b","_c","_d")</f>
        <v>_c</v>
      </c>
      <c r="J1" s="1" t="str">
        <f>CHOOSE(H1,"_e","_f","_g","_h")</f>
        <v>_g</v>
      </c>
    </row>
    <row r="2" spans="1:10" x14ac:dyDescent="0.35">
      <c r="B2" s="1" t="s">
        <v>105</v>
      </c>
      <c r="E2" s="1" t="str">
        <f>CHOOSE($D$1,E14,F14,G14)</f>
        <v>PPS/DPS</v>
      </c>
      <c r="G2" s="1" t="str">
        <f>CHOOSE($D$1,E9,F9,G9)</f>
        <v>1 Komponente</v>
      </c>
    </row>
    <row r="3" spans="1:10" x14ac:dyDescent="0.35">
      <c r="B3" s="1" t="s">
        <v>106</v>
      </c>
      <c r="E3" s="1" t="str">
        <f>CHOOSE($D$1,E15,F15,G15)</f>
        <v>MPS</v>
      </c>
      <c r="G3" s="1" t="str">
        <f>CHOOSE($D$1,E10,F10,G10)</f>
        <v>1 Komponente  2 Systeme</v>
      </c>
    </row>
    <row r="4" spans="1:10" x14ac:dyDescent="0.35">
      <c r="B4" s="1" t="s">
        <v>107</v>
      </c>
      <c r="E4" s="1" t="str">
        <f>CHOOSE($D$1,E16,F16,G16)</f>
        <v>Kartusche</v>
      </c>
      <c r="G4" s="1" t="str">
        <f>CHOOSE($D$1,E11,F11,G11)</f>
        <v>2 Komponenten statisch</v>
      </c>
    </row>
    <row r="5" spans="1:10" x14ac:dyDescent="0.35">
      <c r="E5" s="1" t="str">
        <f>CHOOSE($D$1,E17,F17,G17)</f>
        <v>Behälter</v>
      </c>
      <c r="G5" s="1" t="str">
        <f>CHOOSE($D$1,E12,F12,G12)</f>
        <v>2 Komponenten dynamisch</v>
      </c>
    </row>
    <row r="6" spans="1:10" x14ac:dyDescent="0.35">
      <c r="E6" s="1" t="str">
        <f>CHOOSE($D$1,E18,F18,G18)</f>
        <v>Puffer</v>
      </c>
    </row>
    <row r="7" spans="1:10" x14ac:dyDescent="0.35">
      <c r="A7" s="1" t="s">
        <v>108</v>
      </c>
      <c r="E7" s="462" t="s">
        <v>109</v>
      </c>
      <c r="F7" s="462"/>
      <c r="G7" s="462"/>
    </row>
    <row r="8" spans="1:10" x14ac:dyDescent="0.35">
      <c r="E8" s="1" t="s">
        <v>105</v>
      </c>
      <c r="F8" s="1" t="s">
        <v>106</v>
      </c>
      <c r="G8" s="1" t="s">
        <v>110</v>
      </c>
    </row>
    <row r="9" spans="1:10" x14ac:dyDescent="0.35">
      <c r="A9" s="1" t="s">
        <v>111</v>
      </c>
      <c r="B9" s="1" t="str">
        <f>CHOOSE(H1,G2,G3,G4,G5)</f>
        <v>2 Komponenten statisch</v>
      </c>
      <c r="E9" s="1" t="s">
        <v>112</v>
      </c>
      <c r="F9" s="1" t="s">
        <v>113</v>
      </c>
      <c r="G9" s="1" t="s">
        <v>114</v>
      </c>
    </row>
    <row r="10" spans="1:10" x14ac:dyDescent="0.35">
      <c r="E10" s="1" t="s">
        <v>115</v>
      </c>
      <c r="F10" s="1" t="s">
        <v>116</v>
      </c>
      <c r="G10" s="1" t="s">
        <v>117</v>
      </c>
    </row>
    <row r="11" spans="1:10" x14ac:dyDescent="0.35">
      <c r="E11" s="1" t="s">
        <v>118</v>
      </c>
      <c r="F11" s="1" t="s">
        <v>119</v>
      </c>
      <c r="G11" s="1" t="s">
        <v>120</v>
      </c>
    </row>
    <row r="12" spans="1:10" x14ac:dyDescent="0.35">
      <c r="E12" s="1" t="s">
        <v>121</v>
      </c>
      <c r="F12" s="1" t="s">
        <v>122</v>
      </c>
      <c r="G12" s="1" t="s">
        <v>123</v>
      </c>
    </row>
    <row r="14" spans="1:10" x14ac:dyDescent="0.35">
      <c r="A14" s="1" t="s">
        <v>124</v>
      </c>
      <c r="B14" s="1" t="str">
        <f>CHOOSE(F1,E2,E3,E4,E5,E6)</f>
        <v>PPS/DPS</v>
      </c>
      <c r="E14" s="1" t="s">
        <v>861</v>
      </c>
      <c r="F14" s="1" t="s">
        <v>861</v>
      </c>
      <c r="G14" s="1" t="s">
        <v>125</v>
      </c>
    </row>
    <row r="15" spans="1:10" x14ac:dyDescent="0.35">
      <c r="E15" s="1" t="s">
        <v>126</v>
      </c>
      <c r="F15" s="1" t="s">
        <v>126</v>
      </c>
      <c r="G15" s="1" t="s">
        <v>126</v>
      </c>
    </row>
    <row r="16" spans="1:10" x14ac:dyDescent="0.35">
      <c r="E16" s="1" t="s">
        <v>127</v>
      </c>
      <c r="F16" s="1" t="s">
        <v>128</v>
      </c>
      <c r="G16" s="1" t="s">
        <v>129</v>
      </c>
    </row>
    <row r="17" spans="2:23" x14ac:dyDescent="0.35">
      <c r="E17" s="1" t="s">
        <v>130</v>
      </c>
      <c r="F17" s="1" t="s">
        <v>131</v>
      </c>
      <c r="G17" s="1" t="s">
        <v>132</v>
      </c>
    </row>
    <row r="18" spans="2:23" x14ac:dyDescent="0.35">
      <c r="E18" s="1" t="s">
        <v>133</v>
      </c>
      <c r="F18" s="1" t="s">
        <v>134</v>
      </c>
      <c r="G18" s="1" t="s">
        <v>134</v>
      </c>
    </row>
    <row r="31" spans="2:23" x14ac:dyDescent="0.35">
      <c r="B31" s="1" t="s">
        <v>135</v>
      </c>
      <c r="E31" s="463" t="s">
        <v>125</v>
      </c>
      <c r="F31" s="463"/>
      <c r="G31" s="463"/>
      <c r="H31" s="4"/>
      <c r="I31" s="464" t="s">
        <v>126</v>
      </c>
      <c r="J31" s="464"/>
      <c r="K31" s="464"/>
      <c r="L31" s="4"/>
      <c r="M31" s="465" t="s">
        <v>127</v>
      </c>
      <c r="N31" s="465"/>
      <c r="O31" s="465"/>
      <c r="P31" s="4"/>
      <c r="Q31" s="466" t="s">
        <v>130</v>
      </c>
      <c r="R31" s="466"/>
      <c r="S31" s="466"/>
      <c r="T31" s="4"/>
      <c r="U31" s="461" t="s">
        <v>133</v>
      </c>
      <c r="V31" s="461"/>
      <c r="W31" s="461"/>
    </row>
    <row r="32" spans="2:23" s="50" customFormat="1" x14ac:dyDescent="0.35">
      <c r="E32" s="51" t="s">
        <v>105</v>
      </c>
      <c r="F32" s="51" t="s">
        <v>106</v>
      </c>
      <c r="G32" s="51" t="s">
        <v>107</v>
      </c>
      <c r="I32" s="52" t="s">
        <v>105</v>
      </c>
      <c r="J32" s="52" t="s">
        <v>106</v>
      </c>
      <c r="K32" s="52" t="s">
        <v>107</v>
      </c>
      <c r="M32" s="53" t="s">
        <v>105</v>
      </c>
      <c r="N32" s="53" t="s">
        <v>106</v>
      </c>
      <c r="O32" s="53" t="s">
        <v>107</v>
      </c>
      <c r="Q32" s="54" t="s">
        <v>105</v>
      </c>
      <c r="R32" s="54" t="s">
        <v>106</v>
      </c>
      <c r="S32" s="54" t="s">
        <v>107</v>
      </c>
      <c r="U32" s="55" t="s">
        <v>105</v>
      </c>
      <c r="V32" s="55" t="s">
        <v>106</v>
      </c>
      <c r="W32" s="55" t="s">
        <v>107</v>
      </c>
    </row>
    <row r="33" spans="1:23" s="50" customFormat="1" x14ac:dyDescent="0.35">
      <c r="A33" s="50" t="s">
        <v>136</v>
      </c>
      <c r="B33" s="50" t="str">
        <f>CHOOSE($F$1,D33,H33,L33,P33,T33)</f>
        <v>MFU / Einstelldaten</v>
      </c>
      <c r="D33" s="50" t="str">
        <f>CHOOSE($D$1,E33,F33,G33)</f>
        <v>MFU / Einstelldaten</v>
      </c>
      <c r="E33" s="51" t="s">
        <v>137</v>
      </c>
      <c r="F33" s="51" t="s">
        <v>138</v>
      </c>
      <c r="G33" s="51" t="s">
        <v>139</v>
      </c>
      <c r="H33" s="50" t="str">
        <f>CHOOSE($D$1,I33,J33,K33)</f>
        <v>MFU / Einstelldaten</v>
      </c>
      <c r="I33" s="52" t="s">
        <v>137</v>
      </c>
      <c r="J33" s="52" t="s">
        <v>138</v>
      </c>
      <c r="K33" s="52" t="s">
        <v>139</v>
      </c>
      <c r="L33" s="50" t="str">
        <f>CHOOSE($D$1,M33,N33,O33)</f>
        <v>MFU / Einstelldaten</v>
      </c>
      <c r="M33" s="53" t="s">
        <v>137</v>
      </c>
      <c r="N33" s="53" t="s">
        <v>138</v>
      </c>
      <c r="O33" s="53" t="s">
        <v>139</v>
      </c>
      <c r="P33" s="50" t="str">
        <f>CHOOSE($D$1,Q33,R33,S33)</f>
        <v>MFU / Einstelldaten</v>
      </c>
      <c r="Q33" s="54" t="s">
        <v>137</v>
      </c>
      <c r="R33" s="54" t="s">
        <v>138</v>
      </c>
      <c r="S33" s="54" t="s">
        <v>139</v>
      </c>
      <c r="T33" s="50" t="str">
        <f>CHOOSE($D$1,U33,V33,W33)</f>
        <v>MFU / Einstelldaten</v>
      </c>
      <c r="U33" s="55" t="s">
        <v>137</v>
      </c>
      <c r="V33" s="55" t="s">
        <v>138</v>
      </c>
      <c r="W33" s="55" t="s">
        <v>139</v>
      </c>
    </row>
    <row r="34" spans="1:23" s="50" customFormat="1" x14ac:dyDescent="0.35">
      <c r="A34" s="50" t="s">
        <v>140</v>
      </c>
      <c r="B34" s="50" t="str">
        <f t="shared" ref="B34:B97" si="0">CHOOSE($F$1,D34,H34,L34,P34,T34)</f>
        <v>Kunde:</v>
      </c>
      <c r="D34" s="50" t="str">
        <f t="shared" ref="D34:D97" si="1">CHOOSE($D$1,E34,F34,G34)</f>
        <v>Kunde:</v>
      </c>
      <c r="E34" s="51" t="s">
        <v>141</v>
      </c>
      <c r="F34" s="51" t="s">
        <v>142</v>
      </c>
      <c r="G34" s="51" t="s">
        <v>143</v>
      </c>
      <c r="H34" s="50" t="str">
        <f t="shared" ref="H34:H97" si="2">CHOOSE($D$1,I34,J34,K34)</f>
        <v>Kunde:</v>
      </c>
      <c r="I34" s="52" t="s">
        <v>141</v>
      </c>
      <c r="J34" s="52" t="s">
        <v>142</v>
      </c>
      <c r="K34" s="52" t="s">
        <v>143</v>
      </c>
      <c r="L34" s="50" t="str">
        <f t="shared" ref="L34:L97" si="3">CHOOSE($D$1,M34,N34,O34)</f>
        <v>Kunde:</v>
      </c>
      <c r="M34" s="53" t="s">
        <v>141</v>
      </c>
      <c r="N34" s="53" t="s">
        <v>142</v>
      </c>
      <c r="O34" s="53" t="s">
        <v>143</v>
      </c>
      <c r="P34" s="50" t="str">
        <f t="shared" ref="P34:P97" si="4">CHOOSE($D$1,Q34,R34,S34)</f>
        <v>Kunde:</v>
      </c>
      <c r="Q34" s="54" t="s">
        <v>141</v>
      </c>
      <c r="R34" s="54" t="s">
        <v>142</v>
      </c>
      <c r="S34" s="54" t="s">
        <v>143</v>
      </c>
      <c r="T34" s="50" t="str">
        <f t="shared" ref="T34:T97" si="5">CHOOSE($D$1,U34,V34,W34)</f>
        <v>Kunde:</v>
      </c>
      <c r="U34" s="55" t="s">
        <v>141</v>
      </c>
      <c r="V34" s="55" t="s">
        <v>142</v>
      </c>
      <c r="W34" s="55" t="s">
        <v>143</v>
      </c>
    </row>
    <row r="35" spans="1:23" s="50" customFormat="1" x14ac:dyDescent="0.35">
      <c r="A35" s="50" t="s">
        <v>144</v>
      </c>
      <c r="B35" s="50" t="str">
        <f t="shared" si="0"/>
        <v>Seriennummer:</v>
      </c>
      <c r="D35" s="50" t="str">
        <f t="shared" si="1"/>
        <v>Seriennummer:</v>
      </c>
      <c r="E35" s="51" t="s">
        <v>145</v>
      </c>
      <c r="F35" s="51" t="s">
        <v>146</v>
      </c>
      <c r="G35" s="51" t="s">
        <v>147</v>
      </c>
      <c r="H35" s="50" t="str">
        <f t="shared" si="2"/>
        <v>Seriennummer:</v>
      </c>
      <c r="I35" s="52" t="s">
        <v>145</v>
      </c>
      <c r="J35" s="52" t="s">
        <v>146</v>
      </c>
      <c r="K35" s="52" t="s">
        <v>147</v>
      </c>
      <c r="L35" s="50" t="str">
        <f t="shared" si="3"/>
        <v>Seriennummer:</v>
      </c>
      <c r="M35" s="53" t="s">
        <v>145</v>
      </c>
      <c r="N35" s="53" t="s">
        <v>146</v>
      </c>
      <c r="O35" s="53" t="s">
        <v>147</v>
      </c>
      <c r="P35" s="50" t="str">
        <f t="shared" si="4"/>
        <v>Seriennummer:</v>
      </c>
      <c r="Q35" s="54" t="s">
        <v>145</v>
      </c>
      <c r="R35" s="54" t="s">
        <v>146</v>
      </c>
      <c r="S35" s="54" t="s">
        <v>147</v>
      </c>
      <c r="T35" s="50" t="str">
        <f t="shared" si="5"/>
        <v>Seriennummer:</v>
      </c>
      <c r="U35" s="55" t="s">
        <v>145</v>
      </c>
      <c r="V35" s="55" t="s">
        <v>146</v>
      </c>
      <c r="W35" s="55" t="s">
        <v>147</v>
      </c>
    </row>
    <row r="36" spans="1:23" s="50" customFormat="1" x14ac:dyDescent="0.35">
      <c r="A36" s="50" t="s">
        <v>148</v>
      </c>
      <c r="B36" s="50" t="str">
        <f t="shared" si="0"/>
        <v>Projektleiter:</v>
      </c>
      <c r="D36" s="50" t="str">
        <f t="shared" si="1"/>
        <v>Projektleiter:</v>
      </c>
      <c r="E36" s="51" t="s">
        <v>149</v>
      </c>
      <c r="F36" s="51" t="s">
        <v>150</v>
      </c>
      <c r="G36" s="51" t="s">
        <v>151</v>
      </c>
      <c r="H36" s="50" t="str">
        <f t="shared" si="2"/>
        <v>Projektleiter:</v>
      </c>
      <c r="I36" s="52" t="s">
        <v>149</v>
      </c>
      <c r="J36" s="52" t="s">
        <v>150</v>
      </c>
      <c r="K36" s="52" t="s">
        <v>151</v>
      </c>
      <c r="L36" s="50" t="str">
        <f t="shared" si="3"/>
        <v>Projektleiter:</v>
      </c>
      <c r="M36" s="53" t="s">
        <v>149</v>
      </c>
      <c r="N36" s="53" t="s">
        <v>150</v>
      </c>
      <c r="O36" s="53" t="s">
        <v>151</v>
      </c>
      <c r="P36" s="50" t="str">
        <f t="shared" si="4"/>
        <v>Projektleiter:</v>
      </c>
      <c r="Q36" s="54" t="s">
        <v>149</v>
      </c>
      <c r="R36" s="54" t="s">
        <v>150</v>
      </c>
      <c r="S36" s="54" t="s">
        <v>151</v>
      </c>
      <c r="T36" s="50" t="str">
        <f t="shared" si="5"/>
        <v>Projektleiter:</v>
      </c>
      <c r="U36" s="55" t="s">
        <v>149</v>
      </c>
      <c r="V36" s="55" t="s">
        <v>150</v>
      </c>
      <c r="W36" s="55" t="s">
        <v>151</v>
      </c>
    </row>
    <row r="37" spans="1:23" s="50" customFormat="1" x14ac:dyDescent="0.35">
      <c r="A37" s="50" t="s">
        <v>152</v>
      </c>
      <c r="B37" s="50" t="str">
        <f t="shared" si="0"/>
        <v>Softwareversion:</v>
      </c>
      <c r="D37" s="50" t="str">
        <f t="shared" si="1"/>
        <v>Softwareversion:</v>
      </c>
      <c r="E37" s="51" t="s">
        <v>153</v>
      </c>
      <c r="F37" s="51" t="s">
        <v>154</v>
      </c>
      <c r="G37" s="51" t="s">
        <v>155</v>
      </c>
      <c r="H37" s="50" t="str">
        <f t="shared" si="2"/>
        <v>Softwareversion:</v>
      </c>
      <c r="I37" s="52" t="s">
        <v>153</v>
      </c>
      <c r="J37" s="52" t="s">
        <v>154</v>
      </c>
      <c r="K37" s="52" t="s">
        <v>155</v>
      </c>
      <c r="L37" s="50" t="str">
        <f t="shared" si="3"/>
        <v>Softwareversion:</v>
      </c>
      <c r="M37" s="53" t="s">
        <v>153</v>
      </c>
      <c r="N37" s="53" t="s">
        <v>154</v>
      </c>
      <c r="O37" s="53" t="s">
        <v>155</v>
      </c>
      <c r="P37" s="50" t="str">
        <f t="shared" si="4"/>
        <v>Softwareversion:</v>
      </c>
      <c r="Q37" s="54" t="s">
        <v>153</v>
      </c>
      <c r="R37" s="54" t="s">
        <v>154</v>
      </c>
      <c r="S37" s="54" t="s">
        <v>155</v>
      </c>
      <c r="T37" s="50" t="str">
        <f t="shared" si="5"/>
        <v>Softwareversion:</v>
      </c>
      <c r="U37" s="55" t="s">
        <v>153</v>
      </c>
      <c r="V37" s="55" t="s">
        <v>154</v>
      </c>
      <c r="W37" s="55" t="s">
        <v>155</v>
      </c>
    </row>
    <row r="38" spans="1:23" s="50" customFormat="1" x14ac:dyDescent="0.35">
      <c r="A38" s="50" t="s">
        <v>156</v>
      </c>
      <c r="B38" s="50" t="str">
        <f t="shared" si="0"/>
        <v>Dosiersystem:</v>
      </c>
      <c r="D38" s="50" t="str">
        <f t="shared" si="1"/>
        <v>Dosiersystem:</v>
      </c>
      <c r="E38" s="51" t="s">
        <v>157</v>
      </c>
      <c r="F38" s="51" t="s">
        <v>158</v>
      </c>
      <c r="G38" s="51" t="s">
        <v>159</v>
      </c>
      <c r="H38" s="50" t="str">
        <f t="shared" si="2"/>
        <v>Dosiersystem:</v>
      </c>
      <c r="I38" s="52" t="s">
        <v>157</v>
      </c>
      <c r="J38" s="52" t="s">
        <v>158</v>
      </c>
      <c r="K38" s="52" t="s">
        <v>159</v>
      </c>
      <c r="L38" s="50" t="str">
        <f t="shared" si="3"/>
        <v>Dosiersystem:</v>
      </c>
      <c r="M38" s="53" t="s">
        <v>157</v>
      </c>
      <c r="N38" s="53" t="s">
        <v>158</v>
      </c>
      <c r="O38" s="53" t="s">
        <v>159</v>
      </c>
      <c r="P38" s="50" t="str">
        <f t="shared" si="4"/>
        <v>Dosiersystem:</v>
      </c>
      <c r="Q38" s="54" t="s">
        <v>157</v>
      </c>
      <c r="R38" s="54" t="s">
        <v>158</v>
      </c>
      <c r="S38" s="54" t="s">
        <v>159</v>
      </c>
      <c r="T38" s="50" t="str">
        <f t="shared" si="5"/>
        <v>Dosiersystem:</v>
      </c>
      <c r="U38" s="55" t="s">
        <v>157</v>
      </c>
      <c r="V38" s="55" t="s">
        <v>158</v>
      </c>
      <c r="W38" s="55" t="s">
        <v>159</v>
      </c>
    </row>
    <row r="39" spans="1:23" s="50" customFormat="1" x14ac:dyDescent="0.35">
      <c r="A39" s="50" t="s">
        <v>160</v>
      </c>
      <c r="B39" s="50" t="str">
        <f t="shared" si="0"/>
        <v>Mischungsverhältnis:</v>
      </c>
      <c r="D39" s="50" t="str">
        <f t="shared" si="1"/>
        <v>Mischungsverhältnis:</v>
      </c>
      <c r="E39" s="51" t="s">
        <v>161</v>
      </c>
      <c r="F39" s="51" t="s">
        <v>162</v>
      </c>
      <c r="G39" s="51" t="s">
        <v>163</v>
      </c>
      <c r="H39" s="50" t="str">
        <f t="shared" si="2"/>
        <v>Mischungsverhältnis:</v>
      </c>
      <c r="I39" s="52" t="s">
        <v>161</v>
      </c>
      <c r="J39" s="52" t="s">
        <v>162</v>
      </c>
      <c r="K39" s="52" t="s">
        <v>163</v>
      </c>
      <c r="L39" s="50" t="str">
        <f t="shared" si="3"/>
        <v>Mischungsverhältnis:</v>
      </c>
      <c r="M39" s="53" t="s">
        <v>161</v>
      </c>
      <c r="N39" s="53" t="s">
        <v>162</v>
      </c>
      <c r="O39" s="53" t="s">
        <v>163</v>
      </c>
      <c r="P39" s="50" t="str">
        <f t="shared" si="4"/>
        <v>Mischungsverhältnis:</v>
      </c>
      <c r="Q39" s="54" t="s">
        <v>161</v>
      </c>
      <c r="R39" s="54" t="s">
        <v>162</v>
      </c>
      <c r="S39" s="54" t="s">
        <v>163</v>
      </c>
      <c r="T39" s="50" t="str">
        <f t="shared" si="5"/>
        <v>Mischungsverhältnis:</v>
      </c>
      <c r="U39" s="55" t="s">
        <v>161</v>
      </c>
      <c r="V39" s="55" t="s">
        <v>162</v>
      </c>
      <c r="W39" s="55" t="s">
        <v>163</v>
      </c>
    </row>
    <row r="40" spans="1:23" s="50" customFormat="1" x14ac:dyDescent="0.35">
      <c r="A40" s="50" t="s">
        <v>164</v>
      </c>
      <c r="B40" s="50" t="str">
        <f t="shared" si="0"/>
        <v>Dosierleistung:</v>
      </c>
      <c r="D40" s="50" t="str">
        <f t="shared" si="1"/>
        <v>Dosierleistung:</v>
      </c>
      <c r="E40" s="51" t="s">
        <v>165</v>
      </c>
      <c r="F40" s="51" t="s">
        <v>166</v>
      </c>
      <c r="G40" s="51" t="s">
        <v>167</v>
      </c>
      <c r="H40" s="50" t="str">
        <f t="shared" si="2"/>
        <v>Dosierleistung:</v>
      </c>
      <c r="I40" s="52" t="s">
        <v>165</v>
      </c>
      <c r="J40" s="52" t="s">
        <v>166</v>
      </c>
      <c r="K40" s="52" t="s">
        <v>167</v>
      </c>
      <c r="L40" s="50" t="str">
        <f t="shared" si="3"/>
        <v>Dosierleistung:</v>
      </c>
      <c r="M40" s="53" t="s">
        <v>165</v>
      </c>
      <c r="N40" s="53" t="s">
        <v>166</v>
      </c>
      <c r="O40" s="53" t="s">
        <v>167</v>
      </c>
      <c r="P40" s="50" t="str">
        <f t="shared" si="4"/>
        <v>Dosierleistung:</v>
      </c>
      <c r="Q40" s="54" t="s">
        <v>165</v>
      </c>
      <c r="R40" s="54" t="s">
        <v>166</v>
      </c>
      <c r="S40" s="54" t="s">
        <v>167</v>
      </c>
      <c r="T40" s="50" t="str">
        <f t="shared" si="5"/>
        <v>Dosierleistung:</v>
      </c>
      <c r="U40" s="55" t="s">
        <v>165</v>
      </c>
      <c r="V40" s="55" t="s">
        <v>166</v>
      </c>
      <c r="W40" s="55" t="s">
        <v>167</v>
      </c>
    </row>
    <row r="41" spans="1:23" s="50" customFormat="1" x14ac:dyDescent="0.35">
      <c r="A41" s="50" t="s">
        <v>168</v>
      </c>
      <c r="B41" s="50" t="str">
        <f>CHOOSE($F$1,D41,H41,L41,P41,T41)</f>
        <v>Dosiergewicht:</v>
      </c>
      <c r="D41" s="50" t="str">
        <f t="shared" si="1"/>
        <v>Dosiergewicht:</v>
      </c>
      <c r="E41" s="51" t="s">
        <v>169</v>
      </c>
      <c r="F41" s="51" t="s">
        <v>170</v>
      </c>
      <c r="G41" s="51" t="s">
        <v>171</v>
      </c>
      <c r="H41" s="50" t="str">
        <f t="shared" si="2"/>
        <v>Dosiergewicht:</v>
      </c>
      <c r="I41" s="52" t="s">
        <v>169</v>
      </c>
      <c r="J41" s="52" t="s">
        <v>170</v>
      </c>
      <c r="K41" s="52" t="s">
        <v>171</v>
      </c>
      <c r="L41" s="50" t="str">
        <f t="shared" si="3"/>
        <v>Dosiergewicht:</v>
      </c>
      <c r="M41" s="53" t="s">
        <v>169</v>
      </c>
      <c r="N41" s="53" t="s">
        <v>170</v>
      </c>
      <c r="O41" s="53" t="s">
        <v>171</v>
      </c>
      <c r="P41" s="50" t="str">
        <f t="shared" si="4"/>
        <v>Dosiergewicht:</v>
      </c>
      <c r="Q41" s="54" t="s">
        <v>169</v>
      </c>
      <c r="R41" s="54" t="s">
        <v>170</v>
      </c>
      <c r="S41" s="54" t="s">
        <v>171</v>
      </c>
      <c r="T41" s="50" t="str">
        <f t="shared" si="5"/>
        <v>Dosiergewicht:</v>
      </c>
      <c r="U41" s="55" t="s">
        <v>169</v>
      </c>
      <c r="V41" s="55" t="s">
        <v>170</v>
      </c>
      <c r="W41" s="55" t="s">
        <v>171</v>
      </c>
    </row>
    <row r="42" spans="1:23" s="50" customFormat="1" x14ac:dyDescent="0.35">
      <c r="A42" s="50" t="s">
        <v>172</v>
      </c>
      <c r="B42" s="50" t="str">
        <f t="shared" si="0"/>
        <v>Topfzeit Datenblatt:</v>
      </c>
      <c r="D42" s="50" t="str">
        <f t="shared" si="1"/>
        <v>Topfzeit Datenblatt:</v>
      </c>
      <c r="E42" s="51" t="s">
        <v>173</v>
      </c>
      <c r="F42" s="51" t="s">
        <v>174</v>
      </c>
      <c r="G42" s="51" t="s">
        <v>175</v>
      </c>
      <c r="H42" s="50" t="str">
        <f t="shared" si="2"/>
        <v>Topfzeit Datenblatt:</v>
      </c>
      <c r="I42" s="52" t="s">
        <v>173</v>
      </c>
      <c r="J42" s="52" t="s">
        <v>174</v>
      </c>
      <c r="K42" s="52" t="s">
        <v>175</v>
      </c>
      <c r="L42" s="50" t="str">
        <f t="shared" si="3"/>
        <v>Topfzeit Datenblatt:</v>
      </c>
      <c r="M42" s="53" t="s">
        <v>173</v>
      </c>
      <c r="N42" s="53" t="s">
        <v>174</v>
      </c>
      <c r="O42" s="53" t="s">
        <v>175</v>
      </c>
      <c r="P42" s="50" t="str">
        <f t="shared" si="4"/>
        <v>Topfzeit Datenblatt:</v>
      </c>
      <c r="Q42" s="54" t="s">
        <v>173</v>
      </c>
      <c r="R42" s="54" t="s">
        <v>174</v>
      </c>
      <c r="S42" s="54" t="s">
        <v>175</v>
      </c>
      <c r="T42" s="50" t="str">
        <f t="shared" si="5"/>
        <v>Topfzeit Datenblatt:</v>
      </c>
      <c r="U42" s="55" t="s">
        <v>173</v>
      </c>
      <c r="V42" s="55" t="s">
        <v>174</v>
      </c>
      <c r="W42" s="55" t="s">
        <v>175</v>
      </c>
    </row>
    <row r="43" spans="1:23" s="50" customFormat="1" x14ac:dyDescent="0.35">
      <c r="A43" s="50" t="s">
        <v>176</v>
      </c>
      <c r="B43" s="50" t="str">
        <f t="shared" si="0"/>
        <v>Topfzeit Anlage:</v>
      </c>
      <c r="D43" s="50" t="str">
        <f t="shared" si="1"/>
        <v>Topfzeit Anlage:</v>
      </c>
      <c r="E43" s="51" t="s">
        <v>177</v>
      </c>
      <c r="F43" s="51" t="s">
        <v>178</v>
      </c>
      <c r="G43" s="51" t="s">
        <v>179</v>
      </c>
      <c r="H43" s="50" t="str">
        <f t="shared" si="2"/>
        <v>Topfzeit Anlage:</v>
      </c>
      <c r="I43" s="52" t="s">
        <v>177</v>
      </c>
      <c r="J43" s="52" t="s">
        <v>178</v>
      </c>
      <c r="K43" s="52" t="s">
        <v>179</v>
      </c>
      <c r="L43" s="50" t="str">
        <f t="shared" si="3"/>
        <v>Topfzeit Anlage:</v>
      </c>
      <c r="M43" s="53" t="s">
        <v>177</v>
      </c>
      <c r="N43" s="53" t="s">
        <v>178</v>
      </c>
      <c r="O43" s="53" t="s">
        <v>179</v>
      </c>
      <c r="P43" s="50" t="str">
        <f t="shared" si="4"/>
        <v>Topfzeit Anlage:</v>
      </c>
      <c r="Q43" s="54" t="s">
        <v>177</v>
      </c>
      <c r="R43" s="54" t="s">
        <v>178</v>
      </c>
      <c r="S43" s="54" t="s">
        <v>179</v>
      </c>
      <c r="T43" s="50" t="str">
        <f t="shared" si="5"/>
        <v>Topfzeit Anlage:</v>
      </c>
      <c r="U43" s="55" t="s">
        <v>177</v>
      </c>
      <c r="V43" s="55" t="s">
        <v>178</v>
      </c>
      <c r="W43" s="55" t="s">
        <v>179</v>
      </c>
    </row>
    <row r="44" spans="1:23" s="50" customFormat="1" x14ac:dyDescent="0.35">
      <c r="A44" s="50" t="s">
        <v>180</v>
      </c>
      <c r="B44" s="50" t="str">
        <f t="shared" si="0"/>
        <v>Einwaage über Mischkopf</v>
      </c>
      <c r="D44" s="50" t="str">
        <f t="shared" si="1"/>
        <v>Einwaage über Mischkopf</v>
      </c>
      <c r="E44" s="51" t="s">
        <v>181</v>
      </c>
      <c r="F44" s="51" t="s">
        <v>182</v>
      </c>
      <c r="G44" s="51" t="s">
        <v>183</v>
      </c>
      <c r="H44" s="50" t="str">
        <f t="shared" si="2"/>
        <v>Einwaage über Mischkopf</v>
      </c>
      <c r="I44" s="52" t="s">
        <v>181</v>
      </c>
      <c r="J44" s="52" t="s">
        <v>182</v>
      </c>
      <c r="K44" s="52" t="s">
        <v>183</v>
      </c>
      <c r="L44" s="50" t="str">
        <f t="shared" si="3"/>
        <v>Einwaage über Mischkopf</v>
      </c>
      <c r="M44" s="53" t="s">
        <v>181</v>
      </c>
      <c r="N44" s="53" t="s">
        <v>182</v>
      </c>
      <c r="O44" s="53" t="s">
        <v>183</v>
      </c>
      <c r="P44" s="50" t="str">
        <f t="shared" si="4"/>
        <v>Einwaage über Mischkopf</v>
      </c>
      <c r="Q44" s="54" t="s">
        <v>181</v>
      </c>
      <c r="R44" s="54" t="s">
        <v>182</v>
      </c>
      <c r="S44" s="54" t="s">
        <v>183</v>
      </c>
      <c r="T44" s="50" t="str">
        <f t="shared" si="5"/>
        <v>Einwaage über Mischkopf</v>
      </c>
      <c r="U44" s="55" t="s">
        <v>181</v>
      </c>
      <c r="V44" s="55" t="s">
        <v>182</v>
      </c>
      <c r="W44" s="55" t="s">
        <v>183</v>
      </c>
    </row>
    <row r="45" spans="1:23" s="50" customFormat="1" x14ac:dyDescent="0.35">
      <c r="A45" s="50" t="s">
        <v>184</v>
      </c>
      <c r="B45" s="50" t="str">
        <f t="shared" si="0"/>
        <v xml:space="preserve">Ventil </v>
      </c>
      <c r="D45" s="50" t="str">
        <f t="shared" si="1"/>
        <v xml:space="preserve">Ventil </v>
      </c>
      <c r="E45" s="51" t="s">
        <v>185</v>
      </c>
      <c r="F45" s="51" t="s">
        <v>186</v>
      </c>
      <c r="G45" s="51" t="s">
        <v>187</v>
      </c>
      <c r="H45" s="50" t="str">
        <f t="shared" si="2"/>
        <v xml:space="preserve">Ventil </v>
      </c>
      <c r="I45" s="52" t="s">
        <v>185</v>
      </c>
      <c r="J45" s="52" t="s">
        <v>186</v>
      </c>
      <c r="K45" s="52" t="s">
        <v>187</v>
      </c>
      <c r="L45" s="50" t="str">
        <f t="shared" si="3"/>
        <v xml:space="preserve">Ventil </v>
      </c>
      <c r="M45" s="53" t="s">
        <v>185</v>
      </c>
      <c r="N45" s="53" t="s">
        <v>186</v>
      </c>
      <c r="O45" s="53" t="s">
        <v>187</v>
      </c>
      <c r="P45" s="50" t="str">
        <f t="shared" si="4"/>
        <v xml:space="preserve">Ventil </v>
      </c>
      <c r="Q45" s="54" t="s">
        <v>185</v>
      </c>
      <c r="R45" s="54" t="s">
        <v>186</v>
      </c>
      <c r="S45" s="54" t="s">
        <v>187</v>
      </c>
      <c r="T45" s="50" t="str">
        <f t="shared" si="5"/>
        <v xml:space="preserve">Ventil </v>
      </c>
      <c r="U45" s="55" t="s">
        <v>185</v>
      </c>
      <c r="V45" s="55" t="s">
        <v>186</v>
      </c>
      <c r="W45" s="55" t="s">
        <v>187</v>
      </c>
    </row>
    <row r="46" spans="1:23" s="50" customFormat="1" x14ac:dyDescent="0.35">
      <c r="A46" s="50" t="s">
        <v>188</v>
      </c>
      <c r="B46" s="50" t="str">
        <f t="shared" si="0"/>
        <v>Sollwert:</v>
      </c>
      <c r="D46" s="50" t="str">
        <f t="shared" si="1"/>
        <v>Sollwert:</v>
      </c>
      <c r="E46" s="51" t="s">
        <v>189</v>
      </c>
      <c r="F46" s="51" t="s">
        <v>190</v>
      </c>
      <c r="G46" s="51" t="s">
        <v>191</v>
      </c>
      <c r="H46" s="50" t="str">
        <f t="shared" si="2"/>
        <v>Sollwert:</v>
      </c>
      <c r="I46" s="52" t="s">
        <v>189</v>
      </c>
      <c r="J46" s="52" t="s">
        <v>190</v>
      </c>
      <c r="K46" s="52" t="s">
        <v>191</v>
      </c>
      <c r="L46" s="50" t="str">
        <f t="shared" si="3"/>
        <v>Sollwert:</v>
      </c>
      <c r="M46" s="53" t="s">
        <v>189</v>
      </c>
      <c r="N46" s="53" t="s">
        <v>190</v>
      </c>
      <c r="O46" s="53" t="s">
        <v>191</v>
      </c>
      <c r="P46" s="50" t="str">
        <f t="shared" si="4"/>
        <v>Sollwert:</v>
      </c>
      <c r="Q46" s="54" t="s">
        <v>189</v>
      </c>
      <c r="R46" s="54" t="s">
        <v>190</v>
      </c>
      <c r="S46" s="54" t="s">
        <v>191</v>
      </c>
      <c r="T46" s="50" t="str">
        <f t="shared" si="5"/>
        <v>Sollwert:</v>
      </c>
      <c r="U46" s="55" t="s">
        <v>189</v>
      </c>
      <c r="V46" s="55" t="s">
        <v>190</v>
      </c>
      <c r="W46" s="55" t="s">
        <v>191</v>
      </c>
    </row>
    <row r="47" spans="1:23" s="50" customFormat="1" x14ac:dyDescent="0.35">
      <c r="A47" s="50" t="s">
        <v>192</v>
      </c>
      <c r="B47" s="50" t="str">
        <f t="shared" si="0"/>
        <v>Toleranz:</v>
      </c>
      <c r="D47" s="50" t="str">
        <f t="shared" si="1"/>
        <v>Toleranz:</v>
      </c>
      <c r="E47" s="51" t="s">
        <v>193</v>
      </c>
      <c r="F47" s="51" t="s">
        <v>194</v>
      </c>
      <c r="G47" s="51" t="s">
        <v>195</v>
      </c>
      <c r="H47" s="50" t="str">
        <f t="shared" si="2"/>
        <v>Toleranz:</v>
      </c>
      <c r="I47" s="52" t="s">
        <v>193</v>
      </c>
      <c r="J47" s="52" t="s">
        <v>194</v>
      </c>
      <c r="K47" s="52" t="s">
        <v>195</v>
      </c>
      <c r="L47" s="50" t="str">
        <f t="shared" si="3"/>
        <v>Toleranz:</v>
      </c>
      <c r="M47" s="53" t="s">
        <v>193</v>
      </c>
      <c r="N47" s="53" t="s">
        <v>194</v>
      </c>
      <c r="O47" s="53" t="s">
        <v>195</v>
      </c>
      <c r="P47" s="50" t="str">
        <f t="shared" si="4"/>
        <v>Toleranz:</v>
      </c>
      <c r="Q47" s="54" t="s">
        <v>193</v>
      </c>
      <c r="R47" s="54" t="s">
        <v>194</v>
      </c>
      <c r="S47" s="54" t="s">
        <v>195</v>
      </c>
      <c r="T47" s="50" t="str">
        <f t="shared" si="5"/>
        <v>Toleranz:</v>
      </c>
      <c r="U47" s="55" t="s">
        <v>193</v>
      </c>
      <c r="V47" s="55" t="s">
        <v>194</v>
      </c>
      <c r="W47" s="55" t="s">
        <v>195</v>
      </c>
    </row>
    <row r="48" spans="1:23" s="50" customFormat="1" x14ac:dyDescent="0.35">
      <c r="A48" s="50" t="s">
        <v>196</v>
      </c>
      <c r="B48" s="50" t="str">
        <f t="shared" si="0"/>
        <v>Oberer Grenzwert:</v>
      </c>
      <c r="D48" s="50" t="str">
        <f t="shared" si="1"/>
        <v>Oberer Grenzwert:</v>
      </c>
      <c r="E48" s="51" t="s">
        <v>197</v>
      </c>
      <c r="F48" s="51" t="s">
        <v>198</v>
      </c>
      <c r="G48" s="51" t="s">
        <v>199</v>
      </c>
      <c r="H48" s="50" t="str">
        <f t="shared" si="2"/>
        <v>Oberer Grenzwert:</v>
      </c>
      <c r="I48" s="52" t="s">
        <v>197</v>
      </c>
      <c r="J48" s="52" t="s">
        <v>198</v>
      </c>
      <c r="K48" s="52" t="s">
        <v>199</v>
      </c>
      <c r="L48" s="50" t="str">
        <f t="shared" si="3"/>
        <v>Oberer Grenzwert:</v>
      </c>
      <c r="M48" s="53" t="s">
        <v>197</v>
      </c>
      <c r="N48" s="53" t="s">
        <v>198</v>
      </c>
      <c r="O48" s="53" t="s">
        <v>199</v>
      </c>
      <c r="P48" s="50" t="str">
        <f t="shared" si="4"/>
        <v>Oberer Grenzwert:</v>
      </c>
      <c r="Q48" s="54" t="s">
        <v>197</v>
      </c>
      <c r="R48" s="54" t="s">
        <v>198</v>
      </c>
      <c r="S48" s="54" t="s">
        <v>199</v>
      </c>
      <c r="T48" s="50" t="str">
        <f t="shared" si="5"/>
        <v>Oberer Grenzwert:</v>
      </c>
      <c r="U48" s="55" t="s">
        <v>197</v>
      </c>
      <c r="V48" s="55" t="s">
        <v>198</v>
      </c>
      <c r="W48" s="55" t="s">
        <v>199</v>
      </c>
    </row>
    <row r="49" spans="1:23" s="50" customFormat="1" x14ac:dyDescent="0.35">
      <c r="A49" s="50" t="s">
        <v>200</v>
      </c>
      <c r="B49" s="50" t="str">
        <f t="shared" si="0"/>
        <v>Unterer Grenzwert:</v>
      </c>
      <c r="D49" s="50" t="str">
        <f t="shared" si="1"/>
        <v>Unterer Grenzwert:</v>
      </c>
      <c r="E49" s="51" t="s">
        <v>201</v>
      </c>
      <c r="F49" s="51" t="s">
        <v>202</v>
      </c>
      <c r="G49" s="51" t="s">
        <v>203</v>
      </c>
      <c r="H49" s="50" t="str">
        <f t="shared" si="2"/>
        <v>Unterer Grenzwert:</v>
      </c>
      <c r="I49" s="52" t="s">
        <v>201</v>
      </c>
      <c r="J49" s="52" t="s">
        <v>202</v>
      </c>
      <c r="K49" s="52" t="s">
        <v>203</v>
      </c>
      <c r="L49" s="50" t="str">
        <f t="shared" si="3"/>
        <v>Unterer Grenzwert:</v>
      </c>
      <c r="M49" s="53" t="s">
        <v>201</v>
      </c>
      <c r="N49" s="53" t="s">
        <v>202</v>
      </c>
      <c r="O49" s="53" t="s">
        <v>203</v>
      </c>
      <c r="P49" s="50" t="str">
        <f t="shared" si="4"/>
        <v>Unterer Grenzwert:</v>
      </c>
      <c r="Q49" s="54" t="s">
        <v>201</v>
      </c>
      <c r="R49" s="54" t="s">
        <v>202</v>
      </c>
      <c r="S49" s="54" t="s">
        <v>203</v>
      </c>
      <c r="T49" s="50" t="str">
        <f t="shared" si="5"/>
        <v>Unterer Grenzwert:</v>
      </c>
      <c r="U49" s="55" t="s">
        <v>201</v>
      </c>
      <c r="V49" s="55" t="s">
        <v>202</v>
      </c>
      <c r="W49" s="55" t="s">
        <v>203</v>
      </c>
    </row>
    <row r="50" spans="1:23" s="50" customFormat="1" x14ac:dyDescent="0.35">
      <c r="A50" s="50" t="s">
        <v>204</v>
      </c>
      <c r="B50" s="50" t="str">
        <f t="shared" si="0"/>
        <v>Anzahl Meßwerte:</v>
      </c>
      <c r="D50" s="50" t="str">
        <f t="shared" si="1"/>
        <v>Anzahl Meßwerte:</v>
      </c>
      <c r="E50" s="51" t="s">
        <v>205</v>
      </c>
      <c r="F50" s="51" t="s">
        <v>206</v>
      </c>
      <c r="G50" s="51" t="s">
        <v>207</v>
      </c>
      <c r="H50" s="50" t="str">
        <f t="shared" si="2"/>
        <v>Anzahl Meßwerte:</v>
      </c>
      <c r="I50" s="52" t="s">
        <v>205</v>
      </c>
      <c r="J50" s="52" t="s">
        <v>206</v>
      </c>
      <c r="K50" s="52" t="s">
        <v>207</v>
      </c>
      <c r="L50" s="50" t="str">
        <f t="shared" si="3"/>
        <v>Anzahl Meßwerte:</v>
      </c>
      <c r="M50" s="53" t="s">
        <v>205</v>
      </c>
      <c r="N50" s="53" t="s">
        <v>206</v>
      </c>
      <c r="O50" s="53" t="s">
        <v>207</v>
      </c>
      <c r="P50" s="50" t="str">
        <f t="shared" si="4"/>
        <v>Anzahl Meßwerte:</v>
      </c>
      <c r="Q50" s="54" t="s">
        <v>205</v>
      </c>
      <c r="R50" s="54" t="s">
        <v>206</v>
      </c>
      <c r="S50" s="54" t="s">
        <v>207</v>
      </c>
      <c r="T50" s="50" t="str">
        <f t="shared" si="5"/>
        <v>Anzahl Meßwerte:</v>
      </c>
      <c r="U50" s="55" t="s">
        <v>205</v>
      </c>
      <c r="V50" s="55" t="s">
        <v>206</v>
      </c>
      <c r="W50" s="55" t="s">
        <v>207</v>
      </c>
    </row>
    <row r="51" spans="1:23" s="50" customFormat="1" x14ac:dyDescent="0.35">
      <c r="A51" s="50" t="s">
        <v>208</v>
      </c>
      <c r="B51" s="50" t="str">
        <f t="shared" si="0"/>
        <v>Mittelwert:</v>
      </c>
      <c r="D51" s="50" t="str">
        <f t="shared" si="1"/>
        <v>Mittelwert:</v>
      </c>
      <c r="E51" s="51" t="s">
        <v>209</v>
      </c>
      <c r="F51" s="51" t="s">
        <v>210</v>
      </c>
      <c r="G51" s="51" t="s">
        <v>211</v>
      </c>
      <c r="H51" s="50" t="str">
        <f t="shared" si="2"/>
        <v>Mittelwert:</v>
      </c>
      <c r="I51" s="52" t="s">
        <v>209</v>
      </c>
      <c r="J51" s="52" t="s">
        <v>210</v>
      </c>
      <c r="K51" s="52" t="s">
        <v>211</v>
      </c>
      <c r="L51" s="50" t="str">
        <f t="shared" si="3"/>
        <v>Mittelwert:</v>
      </c>
      <c r="M51" s="53" t="s">
        <v>209</v>
      </c>
      <c r="N51" s="53" t="s">
        <v>210</v>
      </c>
      <c r="O51" s="53" t="s">
        <v>211</v>
      </c>
      <c r="P51" s="50" t="str">
        <f t="shared" si="4"/>
        <v>Mittelwert:</v>
      </c>
      <c r="Q51" s="54" t="s">
        <v>209</v>
      </c>
      <c r="R51" s="54" t="s">
        <v>210</v>
      </c>
      <c r="S51" s="54" t="s">
        <v>211</v>
      </c>
      <c r="T51" s="50" t="str">
        <f t="shared" si="5"/>
        <v>Mittelwert:</v>
      </c>
      <c r="U51" s="55" t="s">
        <v>209</v>
      </c>
      <c r="V51" s="55" t="s">
        <v>210</v>
      </c>
      <c r="W51" s="55" t="s">
        <v>211</v>
      </c>
    </row>
    <row r="52" spans="1:23" s="50" customFormat="1" x14ac:dyDescent="0.35">
      <c r="A52" s="50" t="s">
        <v>212</v>
      </c>
      <c r="B52" s="50" t="str">
        <f t="shared" si="0"/>
        <v>Standardabweichung:</v>
      </c>
      <c r="D52" s="50" t="str">
        <f t="shared" si="1"/>
        <v>Standardabweichung:</v>
      </c>
      <c r="E52" s="51" t="s">
        <v>213</v>
      </c>
      <c r="F52" s="51" t="s">
        <v>214</v>
      </c>
      <c r="G52" s="51" t="s">
        <v>215</v>
      </c>
      <c r="H52" s="50" t="str">
        <f t="shared" si="2"/>
        <v>Standardabweichung:</v>
      </c>
      <c r="I52" s="52" t="s">
        <v>213</v>
      </c>
      <c r="J52" s="52" t="s">
        <v>214</v>
      </c>
      <c r="K52" s="52" t="s">
        <v>215</v>
      </c>
      <c r="L52" s="50" t="str">
        <f t="shared" si="3"/>
        <v>Standardabweichung:</v>
      </c>
      <c r="M52" s="53" t="s">
        <v>213</v>
      </c>
      <c r="N52" s="53" t="s">
        <v>214</v>
      </c>
      <c r="O52" s="53" t="s">
        <v>215</v>
      </c>
      <c r="P52" s="50" t="str">
        <f t="shared" si="4"/>
        <v>Standardabweichung:</v>
      </c>
      <c r="Q52" s="54" t="s">
        <v>213</v>
      </c>
      <c r="R52" s="54" t="s">
        <v>214</v>
      </c>
      <c r="S52" s="54" t="s">
        <v>215</v>
      </c>
      <c r="T52" s="50" t="str">
        <f t="shared" si="5"/>
        <v>Standardabweichung:</v>
      </c>
      <c r="U52" s="55" t="s">
        <v>213</v>
      </c>
      <c r="V52" s="55" t="s">
        <v>214</v>
      </c>
      <c r="W52" s="55" t="s">
        <v>215</v>
      </c>
    </row>
    <row r="53" spans="1:23" s="50" customFormat="1" x14ac:dyDescent="0.35">
      <c r="A53" s="50" t="s">
        <v>216</v>
      </c>
      <c r="B53" s="50" t="str">
        <f t="shared" si="0"/>
        <v>Minimalwert:</v>
      </c>
      <c r="D53" s="50" t="str">
        <f t="shared" si="1"/>
        <v>Minimalwert:</v>
      </c>
      <c r="E53" s="51" t="s">
        <v>217</v>
      </c>
      <c r="F53" s="51" t="s">
        <v>218</v>
      </c>
      <c r="G53" s="51" t="s">
        <v>219</v>
      </c>
      <c r="H53" s="50" t="str">
        <f t="shared" si="2"/>
        <v>Minimalwert:</v>
      </c>
      <c r="I53" s="52" t="s">
        <v>217</v>
      </c>
      <c r="J53" s="52" t="s">
        <v>218</v>
      </c>
      <c r="K53" s="52" t="s">
        <v>219</v>
      </c>
      <c r="L53" s="50" t="str">
        <f t="shared" si="3"/>
        <v>Minimalwert:</v>
      </c>
      <c r="M53" s="53" t="s">
        <v>217</v>
      </c>
      <c r="N53" s="53" t="s">
        <v>218</v>
      </c>
      <c r="O53" s="53" t="s">
        <v>219</v>
      </c>
      <c r="P53" s="50" t="str">
        <f t="shared" si="4"/>
        <v>Minimalwert:</v>
      </c>
      <c r="Q53" s="54" t="s">
        <v>217</v>
      </c>
      <c r="R53" s="54" t="s">
        <v>218</v>
      </c>
      <c r="S53" s="54" t="s">
        <v>219</v>
      </c>
      <c r="T53" s="50" t="str">
        <f t="shared" si="5"/>
        <v>Minimalwert:</v>
      </c>
      <c r="U53" s="55" t="s">
        <v>217</v>
      </c>
      <c r="V53" s="55" t="s">
        <v>218</v>
      </c>
      <c r="W53" s="55" t="s">
        <v>219</v>
      </c>
    </row>
    <row r="54" spans="1:23" s="50" customFormat="1" x14ac:dyDescent="0.35">
      <c r="A54" s="50" t="s">
        <v>220</v>
      </c>
      <c r="B54" s="50" t="str">
        <f t="shared" si="0"/>
        <v>Abweichung MW:</v>
      </c>
      <c r="D54" s="50" t="str">
        <f t="shared" si="1"/>
        <v>Abweichung MW:</v>
      </c>
      <c r="E54" s="51" t="s">
        <v>221</v>
      </c>
      <c r="F54" s="51" t="s">
        <v>222</v>
      </c>
      <c r="G54" s="51" t="s">
        <v>223</v>
      </c>
      <c r="H54" s="50" t="str">
        <f t="shared" si="2"/>
        <v>Abweichung MW:</v>
      </c>
      <c r="I54" s="52" t="s">
        <v>221</v>
      </c>
      <c r="J54" s="52" t="s">
        <v>222</v>
      </c>
      <c r="K54" s="52" t="s">
        <v>223</v>
      </c>
      <c r="L54" s="50" t="str">
        <f t="shared" si="3"/>
        <v>Abweichung MW:</v>
      </c>
      <c r="M54" s="53" t="s">
        <v>221</v>
      </c>
      <c r="N54" s="53" t="s">
        <v>222</v>
      </c>
      <c r="O54" s="53" t="s">
        <v>223</v>
      </c>
      <c r="P54" s="50" t="str">
        <f t="shared" si="4"/>
        <v>Abweichung MW:</v>
      </c>
      <c r="Q54" s="54" t="s">
        <v>221</v>
      </c>
      <c r="R54" s="54" t="s">
        <v>222</v>
      </c>
      <c r="S54" s="54" t="s">
        <v>223</v>
      </c>
      <c r="T54" s="50" t="str">
        <f t="shared" si="5"/>
        <v>Abweichung MW:</v>
      </c>
      <c r="U54" s="55" t="s">
        <v>221</v>
      </c>
      <c r="V54" s="55" t="s">
        <v>222</v>
      </c>
      <c r="W54" s="55" t="s">
        <v>223</v>
      </c>
    </row>
    <row r="55" spans="1:23" s="50" customFormat="1" x14ac:dyDescent="0.35">
      <c r="A55" s="50" t="s">
        <v>224</v>
      </c>
      <c r="B55" s="50" t="str">
        <f t="shared" si="0"/>
        <v>Abweichung MW:</v>
      </c>
      <c r="D55" s="50" t="str">
        <f t="shared" si="1"/>
        <v>Abweichung MW:</v>
      </c>
      <c r="E55" s="51" t="s">
        <v>221</v>
      </c>
      <c r="F55" s="51" t="s">
        <v>222</v>
      </c>
      <c r="G55" s="51" t="s">
        <v>223</v>
      </c>
      <c r="H55" s="50" t="str">
        <f t="shared" si="2"/>
        <v>Abweichung MW:</v>
      </c>
      <c r="I55" s="52" t="s">
        <v>221</v>
      </c>
      <c r="J55" s="52" t="s">
        <v>222</v>
      </c>
      <c r="K55" s="52" t="s">
        <v>223</v>
      </c>
      <c r="L55" s="50" t="str">
        <f t="shared" si="3"/>
        <v>Abweichung MW:</v>
      </c>
      <c r="M55" s="53" t="s">
        <v>221</v>
      </c>
      <c r="N55" s="53" t="s">
        <v>222</v>
      </c>
      <c r="O55" s="53" t="s">
        <v>223</v>
      </c>
      <c r="P55" s="50" t="str">
        <f t="shared" si="4"/>
        <v>Abweichung MW:</v>
      </c>
      <c r="Q55" s="54" t="s">
        <v>221</v>
      </c>
      <c r="R55" s="54" t="s">
        <v>222</v>
      </c>
      <c r="S55" s="54" t="s">
        <v>223</v>
      </c>
      <c r="T55" s="50" t="str">
        <f t="shared" si="5"/>
        <v>Abweichung MW:</v>
      </c>
      <c r="U55" s="55" t="s">
        <v>221</v>
      </c>
      <c r="V55" s="55" t="s">
        <v>222</v>
      </c>
      <c r="W55" s="55" t="s">
        <v>223</v>
      </c>
    </row>
    <row r="56" spans="1:23" s="50" customFormat="1" x14ac:dyDescent="0.35">
      <c r="A56" s="50" t="s">
        <v>225</v>
      </c>
      <c r="B56" s="50" t="str">
        <f t="shared" si="0"/>
        <v>Maximalwert:</v>
      </c>
      <c r="D56" s="50" t="str">
        <f t="shared" si="1"/>
        <v>Maximalwert:</v>
      </c>
      <c r="E56" s="51" t="s">
        <v>226</v>
      </c>
      <c r="F56" s="51" t="s">
        <v>227</v>
      </c>
      <c r="G56" s="51" t="s">
        <v>228</v>
      </c>
      <c r="H56" s="50" t="str">
        <f t="shared" si="2"/>
        <v>Maximalwert:</v>
      </c>
      <c r="I56" s="52" t="s">
        <v>226</v>
      </c>
      <c r="J56" s="52" t="s">
        <v>227</v>
      </c>
      <c r="K56" s="52" t="s">
        <v>228</v>
      </c>
      <c r="L56" s="50" t="str">
        <f t="shared" si="3"/>
        <v>Maximalwert:</v>
      </c>
      <c r="M56" s="53" t="s">
        <v>226</v>
      </c>
      <c r="N56" s="53" t="s">
        <v>227</v>
      </c>
      <c r="O56" s="53" t="s">
        <v>228</v>
      </c>
      <c r="P56" s="50" t="str">
        <f t="shared" si="4"/>
        <v>Maximalwert:</v>
      </c>
      <c r="Q56" s="54" t="s">
        <v>226</v>
      </c>
      <c r="R56" s="54" t="s">
        <v>227</v>
      </c>
      <c r="S56" s="54" t="s">
        <v>228</v>
      </c>
      <c r="T56" s="50" t="str">
        <f t="shared" si="5"/>
        <v>Maximalwert:</v>
      </c>
      <c r="U56" s="55" t="s">
        <v>226</v>
      </c>
      <c r="V56" s="55" t="s">
        <v>227</v>
      </c>
      <c r="W56" s="55" t="s">
        <v>228</v>
      </c>
    </row>
    <row r="57" spans="1:23" s="50" customFormat="1" x14ac:dyDescent="0.35">
      <c r="A57" s="50" t="s">
        <v>229</v>
      </c>
      <c r="B57" s="50" t="str">
        <f t="shared" si="0"/>
        <v>Abweichung MW:</v>
      </c>
      <c r="D57" s="50" t="str">
        <f t="shared" si="1"/>
        <v>Abweichung MW:</v>
      </c>
      <c r="E57" s="51" t="s">
        <v>221</v>
      </c>
      <c r="F57" s="51" t="s">
        <v>222</v>
      </c>
      <c r="G57" s="51" t="s">
        <v>223</v>
      </c>
      <c r="H57" s="50" t="str">
        <f t="shared" si="2"/>
        <v>Abweichung MW:</v>
      </c>
      <c r="I57" s="52" t="s">
        <v>221</v>
      </c>
      <c r="J57" s="52" t="s">
        <v>222</v>
      </c>
      <c r="K57" s="52" t="s">
        <v>223</v>
      </c>
      <c r="L57" s="50" t="str">
        <f t="shared" si="3"/>
        <v>Abweichung MW:</v>
      </c>
      <c r="M57" s="53" t="s">
        <v>221</v>
      </c>
      <c r="N57" s="53" t="s">
        <v>222</v>
      </c>
      <c r="O57" s="53" t="s">
        <v>223</v>
      </c>
      <c r="P57" s="50" t="str">
        <f t="shared" si="4"/>
        <v>Abweichung MW:</v>
      </c>
      <c r="Q57" s="54" t="s">
        <v>221</v>
      </c>
      <c r="R57" s="54" t="s">
        <v>222</v>
      </c>
      <c r="S57" s="54" t="s">
        <v>223</v>
      </c>
      <c r="T57" s="50" t="str">
        <f t="shared" si="5"/>
        <v>Abweichung MW:</v>
      </c>
      <c r="U57" s="55" t="s">
        <v>221</v>
      </c>
      <c r="V57" s="55" t="s">
        <v>222</v>
      </c>
      <c r="W57" s="55" t="s">
        <v>223</v>
      </c>
    </row>
    <row r="58" spans="1:23" s="50" customFormat="1" x14ac:dyDescent="0.35">
      <c r="A58" s="50" t="s">
        <v>230</v>
      </c>
      <c r="B58" s="50" t="str">
        <f t="shared" si="0"/>
        <v>Abweichung MW:</v>
      </c>
      <c r="D58" s="50" t="str">
        <f t="shared" si="1"/>
        <v>Abweichung MW:</v>
      </c>
      <c r="E58" s="51" t="s">
        <v>221</v>
      </c>
      <c r="F58" s="51" t="s">
        <v>222</v>
      </c>
      <c r="G58" s="51" t="s">
        <v>223</v>
      </c>
      <c r="H58" s="50" t="str">
        <f t="shared" si="2"/>
        <v>Abweichung MW:</v>
      </c>
      <c r="I58" s="52" t="s">
        <v>221</v>
      </c>
      <c r="J58" s="52" t="s">
        <v>222</v>
      </c>
      <c r="K58" s="52" t="s">
        <v>223</v>
      </c>
      <c r="L58" s="50" t="str">
        <f t="shared" si="3"/>
        <v>Abweichung MW:</v>
      </c>
      <c r="M58" s="53" t="s">
        <v>221</v>
      </c>
      <c r="N58" s="53" t="s">
        <v>222</v>
      </c>
      <c r="O58" s="53" t="s">
        <v>223</v>
      </c>
      <c r="P58" s="50" t="str">
        <f t="shared" si="4"/>
        <v>Abweichung MW:</v>
      </c>
      <c r="Q58" s="54" t="s">
        <v>221</v>
      </c>
      <c r="R58" s="54" t="s">
        <v>222</v>
      </c>
      <c r="S58" s="54" t="s">
        <v>223</v>
      </c>
      <c r="T58" s="50" t="str">
        <f t="shared" si="5"/>
        <v>Abweichung MW:</v>
      </c>
      <c r="U58" s="55" t="s">
        <v>221</v>
      </c>
      <c r="V58" s="55" t="s">
        <v>222</v>
      </c>
      <c r="W58" s="55" t="s">
        <v>223</v>
      </c>
    </row>
    <row r="59" spans="1:23" s="50" customFormat="1" x14ac:dyDescent="0.35">
      <c r="A59" s="50" t="s">
        <v>231</v>
      </c>
      <c r="B59" s="50" t="str">
        <f t="shared" si="0"/>
        <v>Messwert 1</v>
      </c>
      <c r="D59" s="50" t="str">
        <f t="shared" si="1"/>
        <v>Messwert 1</v>
      </c>
      <c r="E59" s="51" t="s">
        <v>232</v>
      </c>
      <c r="F59" s="51" t="s">
        <v>233</v>
      </c>
      <c r="G59" s="51" t="s">
        <v>234</v>
      </c>
      <c r="H59" s="50" t="str">
        <f t="shared" si="2"/>
        <v>Messwert 1</v>
      </c>
      <c r="I59" s="52" t="s">
        <v>232</v>
      </c>
      <c r="J59" s="52" t="s">
        <v>233</v>
      </c>
      <c r="K59" s="52" t="s">
        <v>234</v>
      </c>
      <c r="L59" s="50" t="str">
        <f t="shared" si="3"/>
        <v>Messwert 1</v>
      </c>
      <c r="M59" s="53" t="s">
        <v>232</v>
      </c>
      <c r="N59" s="53" t="s">
        <v>233</v>
      </c>
      <c r="O59" s="53" t="s">
        <v>234</v>
      </c>
      <c r="P59" s="50" t="str">
        <f t="shared" si="4"/>
        <v>Messwert 1</v>
      </c>
      <c r="Q59" s="54" t="s">
        <v>232</v>
      </c>
      <c r="R59" s="54" t="s">
        <v>233</v>
      </c>
      <c r="S59" s="54" t="s">
        <v>234</v>
      </c>
      <c r="T59" s="50" t="str">
        <f t="shared" si="5"/>
        <v>Messwert 1</v>
      </c>
      <c r="U59" s="55" t="s">
        <v>232</v>
      </c>
      <c r="V59" s="55" t="s">
        <v>233</v>
      </c>
      <c r="W59" s="55" t="s">
        <v>234</v>
      </c>
    </row>
    <row r="60" spans="1:23" s="50" customFormat="1" x14ac:dyDescent="0.35">
      <c r="A60" s="50" t="s">
        <v>235</v>
      </c>
      <c r="B60" s="50" t="str">
        <f t="shared" si="0"/>
        <v>Messwert 2</v>
      </c>
      <c r="D60" s="50" t="str">
        <f t="shared" si="1"/>
        <v>Messwert 2</v>
      </c>
      <c r="E60" s="51" t="s">
        <v>236</v>
      </c>
      <c r="F60" s="51" t="s">
        <v>237</v>
      </c>
      <c r="G60" s="51" t="s">
        <v>238</v>
      </c>
      <c r="H60" s="50" t="str">
        <f t="shared" si="2"/>
        <v>Messwert 2</v>
      </c>
      <c r="I60" s="52" t="s">
        <v>236</v>
      </c>
      <c r="J60" s="52" t="s">
        <v>237</v>
      </c>
      <c r="K60" s="52" t="s">
        <v>238</v>
      </c>
      <c r="L60" s="50" t="str">
        <f t="shared" si="3"/>
        <v>Messwert 2</v>
      </c>
      <c r="M60" s="53" t="s">
        <v>236</v>
      </c>
      <c r="N60" s="53" t="s">
        <v>237</v>
      </c>
      <c r="O60" s="53" t="s">
        <v>238</v>
      </c>
      <c r="P60" s="50" t="str">
        <f t="shared" si="4"/>
        <v>Messwert 2</v>
      </c>
      <c r="Q60" s="54" t="s">
        <v>236</v>
      </c>
      <c r="R60" s="54" t="s">
        <v>237</v>
      </c>
      <c r="S60" s="54" t="s">
        <v>238</v>
      </c>
      <c r="T60" s="50" t="str">
        <f t="shared" si="5"/>
        <v>Messwert 2</v>
      </c>
      <c r="U60" s="55" t="s">
        <v>236</v>
      </c>
      <c r="V60" s="55" t="s">
        <v>237</v>
      </c>
      <c r="W60" s="55" t="s">
        <v>238</v>
      </c>
    </row>
    <row r="61" spans="1:23" s="50" customFormat="1" x14ac:dyDescent="0.35">
      <c r="A61" s="50" t="s">
        <v>239</v>
      </c>
      <c r="B61" s="50" t="str">
        <f t="shared" si="0"/>
        <v>Messwert 3</v>
      </c>
      <c r="D61" s="50" t="str">
        <f t="shared" si="1"/>
        <v>Messwert 3</v>
      </c>
      <c r="E61" s="51" t="s">
        <v>240</v>
      </c>
      <c r="F61" s="51" t="s">
        <v>241</v>
      </c>
      <c r="G61" s="51" t="s">
        <v>242</v>
      </c>
      <c r="H61" s="50" t="str">
        <f t="shared" si="2"/>
        <v>Messwert 3</v>
      </c>
      <c r="I61" s="52" t="s">
        <v>240</v>
      </c>
      <c r="J61" s="52" t="s">
        <v>241</v>
      </c>
      <c r="K61" s="52" t="s">
        <v>242</v>
      </c>
      <c r="L61" s="50" t="str">
        <f t="shared" si="3"/>
        <v>Messwert 3</v>
      </c>
      <c r="M61" s="53" t="s">
        <v>240</v>
      </c>
      <c r="N61" s="53" t="s">
        <v>241</v>
      </c>
      <c r="O61" s="53" t="s">
        <v>242</v>
      </c>
      <c r="P61" s="50" t="str">
        <f t="shared" si="4"/>
        <v>Messwert 3</v>
      </c>
      <c r="Q61" s="54" t="s">
        <v>240</v>
      </c>
      <c r="R61" s="54" t="s">
        <v>241</v>
      </c>
      <c r="S61" s="54" t="s">
        <v>242</v>
      </c>
      <c r="T61" s="50" t="str">
        <f t="shared" si="5"/>
        <v>Messwert 3</v>
      </c>
      <c r="U61" s="55" t="s">
        <v>240</v>
      </c>
      <c r="V61" s="55" t="s">
        <v>241</v>
      </c>
      <c r="W61" s="55" t="s">
        <v>242</v>
      </c>
    </row>
    <row r="62" spans="1:23" s="50" customFormat="1" x14ac:dyDescent="0.35">
      <c r="A62" s="50" t="s">
        <v>243</v>
      </c>
      <c r="B62" s="50" t="str">
        <f t="shared" si="0"/>
        <v>Messwert 4</v>
      </c>
      <c r="D62" s="50" t="str">
        <f t="shared" si="1"/>
        <v>Messwert 4</v>
      </c>
      <c r="E62" s="51" t="s">
        <v>244</v>
      </c>
      <c r="F62" s="51" t="s">
        <v>245</v>
      </c>
      <c r="G62" s="51" t="s">
        <v>246</v>
      </c>
      <c r="H62" s="50" t="str">
        <f t="shared" si="2"/>
        <v>Messwert 4</v>
      </c>
      <c r="I62" s="52" t="s">
        <v>244</v>
      </c>
      <c r="J62" s="52" t="s">
        <v>245</v>
      </c>
      <c r="K62" s="52" t="s">
        <v>246</v>
      </c>
      <c r="L62" s="50" t="str">
        <f t="shared" si="3"/>
        <v>Messwert 4</v>
      </c>
      <c r="M62" s="53" t="s">
        <v>244</v>
      </c>
      <c r="N62" s="53" t="s">
        <v>245</v>
      </c>
      <c r="O62" s="53" t="s">
        <v>246</v>
      </c>
      <c r="P62" s="50" t="str">
        <f t="shared" si="4"/>
        <v>Messwert 4</v>
      </c>
      <c r="Q62" s="54" t="s">
        <v>244</v>
      </c>
      <c r="R62" s="54" t="s">
        <v>245</v>
      </c>
      <c r="S62" s="54" t="s">
        <v>246</v>
      </c>
      <c r="T62" s="50" t="str">
        <f t="shared" si="5"/>
        <v>Messwert 4</v>
      </c>
      <c r="U62" s="55" t="s">
        <v>244</v>
      </c>
      <c r="V62" s="55" t="s">
        <v>245</v>
      </c>
      <c r="W62" s="55" t="s">
        <v>246</v>
      </c>
    </row>
    <row r="63" spans="1:23" s="50" customFormat="1" x14ac:dyDescent="0.35">
      <c r="A63" s="50" t="s">
        <v>247</v>
      </c>
      <c r="B63" s="50" t="str">
        <f t="shared" si="0"/>
        <v>Messwert 5</v>
      </c>
      <c r="D63" s="50" t="str">
        <f t="shared" si="1"/>
        <v>Messwert 5</v>
      </c>
      <c r="E63" s="51" t="s">
        <v>248</v>
      </c>
      <c r="F63" s="51" t="s">
        <v>249</v>
      </c>
      <c r="G63" s="51" t="s">
        <v>250</v>
      </c>
      <c r="H63" s="50" t="str">
        <f t="shared" si="2"/>
        <v>Messwert 5</v>
      </c>
      <c r="I63" s="52" t="s">
        <v>248</v>
      </c>
      <c r="J63" s="52" t="s">
        <v>249</v>
      </c>
      <c r="K63" s="52" t="s">
        <v>250</v>
      </c>
      <c r="L63" s="50" t="str">
        <f t="shared" si="3"/>
        <v>Messwert 5</v>
      </c>
      <c r="M63" s="53" t="s">
        <v>248</v>
      </c>
      <c r="N63" s="53" t="s">
        <v>249</v>
      </c>
      <c r="O63" s="53" t="s">
        <v>250</v>
      </c>
      <c r="P63" s="50" t="str">
        <f t="shared" si="4"/>
        <v>Messwert 5</v>
      </c>
      <c r="Q63" s="54" t="s">
        <v>248</v>
      </c>
      <c r="R63" s="54" t="s">
        <v>249</v>
      </c>
      <c r="S63" s="54" t="s">
        <v>250</v>
      </c>
      <c r="T63" s="50" t="str">
        <f t="shared" si="5"/>
        <v>Messwert 5</v>
      </c>
      <c r="U63" s="55" t="s">
        <v>248</v>
      </c>
      <c r="V63" s="55" t="s">
        <v>249</v>
      </c>
      <c r="W63" s="55" t="s">
        <v>250</v>
      </c>
    </row>
    <row r="64" spans="1:23" s="50" customFormat="1" x14ac:dyDescent="0.35">
      <c r="A64" s="50" t="s">
        <v>251</v>
      </c>
      <c r="B64" s="50" t="str">
        <f t="shared" si="0"/>
        <v>Messwert 6</v>
      </c>
      <c r="D64" s="50" t="str">
        <f t="shared" si="1"/>
        <v>Messwert 6</v>
      </c>
      <c r="E64" s="51" t="s">
        <v>252</v>
      </c>
      <c r="F64" s="51" t="s">
        <v>253</v>
      </c>
      <c r="G64" s="51" t="s">
        <v>254</v>
      </c>
      <c r="H64" s="50" t="str">
        <f t="shared" si="2"/>
        <v>Messwert 6</v>
      </c>
      <c r="I64" s="52" t="s">
        <v>252</v>
      </c>
      <c r="J64" s="52" t="s">
        <v>253</v>
      </c>
      <c r="K64" s="52" t="s">
        <v>254</v>
      </c>
      <c r="L64" s="50" t="str">
        <f t="shared" si="3"/>
        <v>Messwert 6</v>
      </c>
      <c r="M64" s="53" t="s">
        <v>252</v>
      </c>
      <c r="N64" s="53" t="s">
        <v>253</v>
      </c>
      <c r="O64" s="53" t="s">
        <v>254</v>
      </c>
      <c r="P64" s="50" t="str">
        <f t="shared" si="4"/>
        <v>Messwert 6</v>
      </c>
      <c r="Q64" s="54" t="s">
        <v>252</v>
      </c>
      <c r="R64" s="54" t="s">
        <v>253</v>
      </c>
      <c r="S64" s="54" t="s">
        <v>254</v>
      </c>
      <c r="T64" s="50" t="str">
        <f t="shared" si="5"/>
        <v>Messwert 6</v>
      </c>
      <c r="U64" s="55" t="s">
        <v>252</v>
      </c>
      <c r="V64" s="55" t="s">
        <v>253</v>
      </c>
      <c r="W64" s="55" t="s">
        <v>254</v>
      </c>
    </row>
    <row r="65" spans="1:23" s="50" customFormat="1" x14ac:dyDescent="0.35">
      <c r="A65" s="50" t="s">
        <v>255</v>
      </c>
      <c r="B65" s="50" t="str">
        <f t="shared" si="0"/>
        <v>Messwert 7</v>
      </c>
      <c r="D65" s="50" t="str">
        <f t="shared" si="1"/>
        <v>Messwert 7</v>
      </c>
      <c r="E65" s="51" t="s">
        <v>256</v>
      </c>
      <c r="F65" s="51" t="s">
        <v>257</v>
      </c>
      <c r="G65" s="51" t="s">
        <v>258</v>
      </c>
      <c r="H65" s="50" t="str">
        <f t="shared" si="2"/>
        <v>Messwert 7</v>
      </c>
      <c r="I65" s="52" t="s">
        <v>256</v>
      </c>
      <c r="J65" s="52" t="s">
        <v>257</v>
      </c>
      <c r="K65" s="52" t="s">
        <v>258</v>
      </c>
      <c r="L65" s="50" t="str">
        <f t="shared" si="3"/>
        <v>Messwert 7</v>
      </c>
      <c r="M65" s="53" t="s">
        <v>256</v>
      </c>
      <c r="N65" s="53" t="s">
        <v>257</v>
      </c>
      <c r="O65" s="53" t="s">
        <v>258</v>
      </c>
      <c r="P65" s="50" t="str">
        <f t="shared" si="4"/>
        <v>Messwert 7</v>
      </c>
      <c r="Q65" s="54" t="s">
        <v>256</v>
      </c>
      <c r="R65" s="54" t="s">
        <v>257</v>
      </c>
      <c r="S65" s="54" t="s">
        <v>258</v>
      </c>
      <c r="T65" s="50" t="str">
        <f t="shared" si="5"/>
        <v>Messwert 7</v>
      </c>
      <c r="U65" s="55" t="s">
        <v>256</v>
      </c>
      <c r="V65" s="55" t="s">
        <v>257</v>
      </c>
      <c r="W65" s="55" t="s">
        <v>258</v>
      </c>
    </row>
    <row r="66" spans="1:23" s="50" customFormat="1" x14ac:dyDescent="0.35">
      <c r="A66" s="50" t="s">
        <v>259</v>
      </c>
      <c r="B66" s="50" t="str">
        <f t="shared" si="0"/>
        <v>Messwert 8</v>
      </c>
      <c r="D66" s="50" t="str">
        <f t="shared" si="1"/>
        <v>Messwert 8</v>
      </c>
      <c r="E66" s="51" t="s">
        <v>260</v>
      </c>
      <c r="F66" s="51" t="s">
        <v>261</v>
      </c>
      <c r="G66" s="51" t="s">
        <v>262</v>
      </c>
      <c r="H66" s="50" t="str">
        <f t="shared" si="2"/>
        <v>Messwert 8</v>
      </c>
      <c r="I66" s="52" t="s">
        <v>260</v>
      </c>
      <c r="J66" s="52" t="s">
        <v>261</v>
      </c>
      <c r="K66" s="52" t="s">
        <v>262</v>
      </c>
      <c r="L66" s="50" t="str">
        <f t="shared" si="3"/>
        <v>Messwert 8</v>
      </c>
      <c r="M66" s="53" t="s">
        <v>260</v>
      </c>
      <c r="N66" s="53" t="s">
        <v>261</v>
      </c>
      <c r="O66" s="53" t="s">
        <v>262</v>
      </c>
      <c r="P66" s="50" t="str">
        <f t="shared" si="4"/>
        <v>Messwert 8</v>
      </c>
      <c r="Q66" s="54" t="s">
        <v>260</v>
      </c>
      <c r="R66" s="54" t="s">
        <v>261</v>
      </c>
      <c r="S66" s="54" t="s">
        <v>262</v>
      </c>
      <c r="T66" s="50" t="str">
        <f t="shared" si="5"/>
        <v>Messwert 8</v>
      </c>
      <c r="U66" s="55" t="s">
        <v>260</v>
      </c>
      <c r="V66" s="55" t="s">
        <v>261</v>
      </c>
      <c r="W66" s="55" t="s">
        <v>262</v>
      </c>
    </row>
    <row r="67" spans="1:23" s="50" customFormat="1" x14ac:dyDescent="0.35">
      <c r="A67" s="50" t="s">
        <v>263</v>
      </c>
      <c r="B67" s="50" t="str">
        <f t="shared" si="0"/>
        <v>Messwert 9</v>
      </c>
      <c r="D67" s="50" t="str">
        <f t="shared" si="1"/>
        <v>Messwert 9</v>
      </c>
      <c r="E67" s="51" t="s">
        <v>264</v>
      </c>
      <c r="F67" s="51" t="s">
        <v>265</v>
      </c>
      <c r="G67" s="51" t="s">
        <v>266</v>
      </c>
      <c r="H67" s="50" t="str">
        <f t="shared" si="2"/>
        <v>Messwert 9</v>
      </c>
      <c r="I67" s="52" t="s">
        <v>264</v>
      </c>
      <c r="J67" s="52" t="s">
        <v>265</v>
      </c>
      <c r="K67" s="52" t="s">
        <v>266</v>
      </c>
      <c r="L67" s="50" t="str">
        <f t="shared" si="3"/>
        <v>Messwert 9</v>
      </c>
      <c r="M67" s="53" t="s">
        <v>264</v>
      </c>
      <c r="N67" s="53" t="s">
        <v>265</v>
      </c>
      <c r="O67" s="53" t="s">
        <v>266</v>
      </c>
      <c r="P67" s="50" t="str">
        <f t="shared" si="4"/>
        <v>Messwert 9</v>
      </c>
      <c r="Q67" s="54" t="s">
        <v>264</v>
      </c>
      <c r="R67" s="54" t="s">
        <v>265</v>
      </c>
      <c r="S67" s="54" t="s">
        <v>266</v>
      </c>
      <c r="T67" s="50" t="str">
        <f t="shared" si="5"/>
        <v>Messwert 9</v>
      </c>
      <c r="U67" s="55" t="s">
        <v>264</v>
      </c>
      <c r="V67" s="55" t="s">
        <v>265</v>
      </c>
      <c r="W67" s="55" t="s">
        <v>266</v>
      </c>
    </row>
    <row r="68" spans="1:23" s="50" customFormat="1" x14ac:dyDescent="0.35">
      <c r="A68" s="50" t="s">
        <v>267</v>
      </c>
      <c r="B68" s="50" t="str">
        <f t="shared" si="0"/>
        <v>Messwert 10</v>
      </c>
      <c r="D68" s="50" t="str">
        <f t="shared" si="1"/>
        <v>Messwert 10</v>
      </c>
      <c r="E68" s="51" t="s">
        <v>268</v>
      </c>
      <c r="F68" s="51" t="s">
        <v>269</v>
      </c>
      <c r="G68" s="51" t="s">
        <v>270</v>
      </c>
      <c r="H68" s="50" t="str">
        <f t="shared" si="2"/>
        <v>Messwert 10</v>
      </c>
      <c r="I68" s="52" t="s">
        <v>268</v>
      </c>
      <c r="J68" s="52" t="s">
        <v>269</v>
      </c>
      <c r="K68" s="52" t="s">
        <v>270</v>
      </c>
      <c r="L68" s="50" t="str">
        <f t="shared" si="3"/>
        <v>Messwert 10</v>
      </c>
      <c r="M68" s="53" t="s">
        <v>268</v>
      </c>
      <c r="N68" s="53" t="s">
        <v>269</v>
      </c>
      <c r="O68" s="53" t="s">
        <v>270</v>
      </c>
      <c r="P68" s="50" t="str">
        <f t="shared" si="4"/>
        <v>Messwert 10</v>
      </c>
      <c r="Q68" s="54" t="s">
        <v>268</v>
      </c>
      <c r="R68" s="54" t="s">
        <v>269</v>
      </c>
      <c r="S68" s="54" t="s">
        <v>270</v>
      </c>
      <c r="T68" s="50" t="str">
        <f t="shared" si="5"/>
        <v>Messwert 10</v>
      </c>
      <c r="U68" s="55" t="s">
        <v>268</v>
      </c>
      <c r="V68" s="55" t="s">
        <v>269</v>
      </c>
      <c r="W68" s="55" t="s">
        <v>270</v>
      </c>
    </row>
    <row r="69" spans="1:23" s="50" customFormat="1" x14ac:dyDescent="0.35">
      <c r="A69" s="50" t="s">
        <v>271</v>
      </c>
      <c r="B69" s="50" t="str">
        <f t="shared" si="0"/>
        <v>Messwert 11</v>
      </c>
      <c r="D69" s="50" t="str">
        <f t="shared" si="1"/>
        <v>Messwert 11</v>
      </c>
      <c r="E69" s="51" t="s">
        <v>272</v>
      </c>
      <c r="F69" s="51" t="s">
        <v>273</v>
      </c>
      <c r="G69" s="51" t="s">
        <v>274</v>
      </c>
      <c r="H69" s="50" t="str">
        <f t="shared" si="2"/>
        <v>Messwert 11</v>
      </c>
      <c r="I69" s="52" t="s">
        <v>272</v>
      </c>
      <c r="J69" s="52" t="s">
        <v>273</v>
      </c>
      <c r="K69" s="52" t="s">
        <v>274</v>
      </c>
      <c r="L69" s="50" t="str">
        <f t="shared" si="3"/>
        <v>Messwert 11</v>
      </c>
      <c r="M69" s="53" t="s">
        <v>272</v>
      </c>
      <c r="N69" s="53" t="s">
        <v>273</v>
      </c>
      <c r="O69" s="53" t="s">
        <v>274</v>
      </c>
      <c r="P69" s="50" t="str">
        <f t="shared" si="4"/>
        <v>Messwert 11</v>
      </c>
      <c r="Q69" s="54" t="s">
        <v>272</v>
      </c>
      <c r="R69" s="54" t="s">
        <v>273</v>
      </c>
      <c r="S69" s="54" t="s">
        <v>274</v>
      </c>
      <c r="T69" s="50" t="str">
        <f t="shared" si="5"/>
        <v>Messwert 11</v>
      </c>
      <c r="U69" s="55" t="s">
        <v>272</v>
      </c>
      <c r="V69" s="55" t="s">
        <v>273</v>
      </c>
      <c r="W69" s="55" t="s">
        <v>274</v>
      </c>
    </row>
    <row r="70" spans="1:23" s="50" customFormat="1" x14ac:dyDescent="0.35">
      <c r="A70" s="50" t="s">
        <v>275</v>
      </c>
      <c r="B70" s="50" t="str">
        <f t="shared" si="0"/>
        <v>Messwert 12</v>
      </c>
      <c r="D70" s="50" t="str">
        <f t="shared" si="1"/>
        <v>Messwert 12</v>
      </c>
      <c r="E70" s="51" t="s">
        <v>276</v>
      </c>
      <c r="F70" s="51" t="s">
        <v>277</v>
      </c>
      <c r="G70" s="51" t="s">
        <v>278</v>
      </c>
      <c r="H70" s="50" t="str">
        <f t="shared" si="2"/>
        <v>Messwert 12</v>
      </c>
      <c r="I70" s="52" t="s">
        <v>276</v>
      </c>
      <c r="J70" s="52" t="s">
        <v>277</v>
      </c>
      <c r="K70" s="52" t="s">
        <v>278</v>
      </c>
      <c r="L70" s="50" t="str">
        <f t="shared" si="3"/>
        <v>Messwert 12</v>
      </c>
      <c r="M70" s="53" t="s">
        <v>276</v>
      </c>
      <c r="N70" s="53" t="s">
        <v>277</v>
      </c>
      <c r="O70" s="53" t="s">
        <v>278</v>
      </c>
      <c r="P70" s="50" t="str">
        <f t="shared" si="4"/>
        <v>Messwert 12</v>
      </c>
      <c r="Q70" s="54" t="s">
        <v>276</v>
      </c>
      <c r="R70" s="54" t="s">
        <v>277</v>
      </c>
      <c r="S70" s="54" t="s">
        <v>278</v>
      </c>
      <c r="T70" s="50" t="str">
        <f t="shared" si="5"/>
        <v>Messwert 12</v>
      </c>
      <c r="U70" s="55" t="s">
        <v>276</v>
      </c>
      <c r="V70" s="55" t="s">
        <v>277</v>
      </c>
      <c r="W70" s="55" t="s">
        <v>278</v>
      </c>
    </row>
    <row r="71" spans="1:23" s="50" customFormat="1" x14ac:dyDescent="0.35">
      <c r="A71" s="50" t="s">
        <v>279</v>
      </c>
      <c r="B71" s="50" t="str">
        <f t="shared" si="0"/>
        <v>Messwert 13</v>
      </c>
      <c r="D71" s="50" t="str">
        <f t="shared" si="1"/>
        <v>Messwert 13</v>
      </c>
      <c r="E71" s="51" t="s">
        <v>280</v>
      </c>
      <c r="F71" s="51" t="s">
        <v>281</v>
      </c>
      <c r="G71" s="51" t="s">
        <v>282</v>
      </c>
      <c r="H71" s="50" t="str">
        <f t="shared" si="2"/>
        <v>Messwert 13</v>
      </c>
      <c r="I71" s="52" t="s">
        <v>280</v>
      </c>
      <c r="J71" s="52" t="s">
        <v>281</v>
      </c>
      <c r="K71" s="52" t="s">
        <v>282</v>
      </c>
      <c r="L71" s="50" t="str">
        <f t="shared" si="3"/>
        <v>Messwert 13</v>
      </c>
      <c r="M71" s="53" t="s">
        <v>280</v>
      </c>
      <c r="N71" s="53" t="s">
        <v>281</v>
      </c>
      <c r="O71" s="53" t="s">
        <v>282</v>
      </c>
      <c r="P71" s="50" t="str">
        <f t="shared" si="4"/>
        <v>Messwert 13</v>
      </c>
      <c r="Q71" s="54" t="s">
        <v>280</v>
      </c>
      <c r="R71" s="54" t="s">
        <v>281</v>
      </c>
      <c r="S71" s="54" t="s">
        <v>282</v>
      </c>
      <c r="T71" s="50" t="str">
        <f t="shared" si="5"/>
        <v>Messwert 13</v>
      </c>
      <c r="U71" s="55" t="s">
        <v>280</v>
      </c>
      <c r="V71" s="55" t="s">
        <v>281</v>
      </c>
      <c r="W71" s="55" t="s">
        <v>282</v>
      </c>
    </row>
    <row r="72" spans="1:23" s="50" customFormat="1" x14ac:dyDescent="0.35">
      <c r="A72" s="50" t="s">
        <v>283</v>
      </c>
      <c r="B72" s="50" t="str">
        <f t="shared" si="0"/>
        <v>Messwert 14</v>
      </c>
      <c r="D72" s="50" t="str">
        <f t="shared" si="1"/>
        <v>Messwert 14</v>
      </c>
      <c r="E72" s="51" t="s">
        <v>284</v>
      </c>
      <c r="F72" s="51" t="s">
        <v>285</v>
      </c>
      <c r="G72" s="51" t="s">
        <v>286</v>
      </c>
      <c r="H72" s="50" t="str">
        <f t="shared" si="2"/>
        <v>Messwert 14</v>
      </c>
      <c r="I72" s="52" t="s">
        <v>284</v>
      </c>
      <c r="J72" s="52" t="s">
        <v>285</v>
      </c>
      <c r="K72" s="52" t="s">
        <v>286</v>
      </c>
      <c r="L72" s="50" t="str">
        <f t="shared" si="3"/>
        <v>Messwert 14</v>
      </c>
      <c r="M72" s="53" t="s">
        <v>284</v>
      </c>
      <c r="N72" s="53" t="s">
        <v>285</v>
      </c>
      <c r="O72" s="53" t="s">
        <v>286</v>
      </c>
      <c r="P72" s="50" t="str">
        <f t="shared" si="4"/>
        <v>Messwert 14</v>
      </c>
      <c r="Q72" s="54" t="s">
        <v>284</v>
      </c>
      <c r="R72" s="54" t="s">
        <v>285</v>
      </c>
      <c r="S72" s="54" t="s">
        <v>286</v>
      </c>
      <c r="T72" s="50" t="str">
        <f t="shared" si="5"/>
        <v>Messwert 14</v>
      </c>
      <c r="U72" s="55" t="s">
        <v>284</v>
      </c>
      <c r="V72" s="55" t="s">
        <v>285</v>
      </c>
      <c r="W72" s="55" t="s">
        <v>286</v>
      </c>
    </row>
    <row r="73" spans="1:23" s="50" customFormat="1" x14ac:dyDescent="0.35">
      <c r="A73" s="50" t="s">
        <v>287</v>
      </c>
      <c r="B73" s="50" t="str">
        <f t="shared" si="0"/>
        <v>Messwert 15</v>
      </c>
      <c r="D73" s="50" t="str">
        <f t="shared" si="1"/>
        <v>Messwert 15</v>
      </c>
      <c r="E73" s="51" t="s">
        <v>288</v>
      </c>
      <c r="F73" s="51" t="s">
        <v>289</v>
      </c>
      <c r="G73" s="51" t="s">
        <v>290</v>
      </c>
      <c r="H73" s="50" t="str">
        <f t="shared" si="2"/>
        <v>Messwert 15</v>
      </c>
      <c r="I73" s="52" t="s">
        <v>288</v>
      </c>
      <c r="J73" s="52" t="s">
        <v>289</v>
      </c>
      <c r="K73" s="52" t="s">
        <v>290</v>
      </c>
      <c r="L73" s="50" t="str">
        <f t="shared" si="3"/>
        <v>Messwert 15</v>
      </c>
      <c r="M73" s="53" t="s">
        <v>288</v>
      </c>
      <c r="N73" s="53" t="s">
        <v>289</v>
      </c>
      <c r="O73" s="53" t="s">
        <v>290</v>
      </c>
      <c r="P73" s="50" t="str">
        <f t="shared" si="4"/>
        <v>Messwert 15</v>
      </c>
      <c r="Q73" s="54" t="s">
        <v>288</v>
      </c>
      <c r="R73" s="54" t="s">
        <v>289</v>
      </c>
      <c r="S73" s="54" t="s">
        <v>290</v>
      </c>
      <c r="T73" s="50" t="str">
        <f t="shared" si="5"/>
        <v>Messwert 15</v>
      </c>
      <c r="U73" s="55" t="s">
        <v>288</v>
      </c>
      <c r="V73" s="55" t="s">
        <v>289</v>
      </c>
      <c r="W73" s="55" t="s">
        <v>290</v>
      </c>
    </row>
    <row r="74" spans="1:23" s="50" customFormat="1" x14ac:dyDescent="0.35">
      <c r="A74" s="50" t="s">
        <v>291</v>
      </c>
      <c r="B74" s="50" t="str">
        <f t="shared" si="0"/>
        <v>Messwert 16</v>
      </c>
      <c r="D74" s="50" t="str">
        <f t="shared" si="1"/>
        <v>Messwert 16</v>
      </c>
      <c r="E74" s="51" t="s">
        <v>292</v>
      </c>
      <c r="F74" s="51" t="s">
        <v>293</v>
      </c>
      <c r="G74" s="51" t="s">
        <v>294</v>
      </c>
      <c r="H74" s="50" t="str">
        <f t="shared" si="2"/>
        <v>Messwert 16</v>
      </c>
      <c r="I74" s="52" t="s">
        <v>292</v>
      </c>
      <c r="J74" s="52" t="s">
        <v>293</v>
      </c>
      <c r="K74" s="52" t="s">
        <v>294</v>
      </c>
      <c r="L74" s="50" t="str">
        <f t="shared" si="3"/>
        <v>Messwert 16</v>
      </c>
      <c r="M74" s="53" t="s">
        <v>292</v>
      </c>
      <c r="N74" s="53" t="s">
        <v>293</v>
      </c>
      <c r="O74" s="53" t="s">
        <v>294</v>
      </c>
      <c r="P74" s="50" t="str">
        <f t="shared" si="4"/>
        <v>Messwert 16</v>
      </c>
      <c r="Q74" s="54" t="s">
        <v>292</v>
      </c>
      <c r="R74" s="54" t="s">
        <v>293</v>
      </c>
      <c r="S74" s="54" t="s">
        <v>294</v>
      </c>
      <c r="T74" s="50" t="str">
        <f t="shared" si="5"/>
        <v>Messwert 16</v>
      </c>
      <c r="U74" s="55" t="s">
        <v>292</v>
      </c>
      <c r="V74" s="55" t="s">
        <v>293</v>
      </c>
      <c r="W74" s="55" t="s">
        <v>294</v>
      </c>
    </row>
    <row r="75" spans="1:23" s="50" customFormat="1" x14ac:dyDescent="0.35">
      <c r="A75" s="50" t="s">
        <v>295</v>
      </c>
      <c r="B75" s="50" t="str">
        <f t="shared" si="0"/>
        <v>Messwert 17</v>
      </c>
      <c r="D75" s="50" t="str">
        <f t="shared" si="1"/>
        <v>Messwert 17</v>
      </c>
      <c r="E75" s="51" t="s">
        <v>296</v>
      </c>
      <c r="F75" s="51" t="s">
        <v>297</v>
      </c>
      <c r="G75" s="51" t="s">
        <v>298</v>
      </c>
      <c r="H75" s="50" t="str">
        <f t="shared" si="2"/>
        <v>Messwert 17</v>
      </c>
      <c r="I75" s="52" t="s">
        <v>296</v>
      </c>
      <c r="J75" s="52" t="s">
        <v>297</v>
      </c>
      <c r="K75" s="52" t="s">
        <v>298</v>
      </c>
      <c r="L75" s="50" t="str">
        <f t="shared" si="3"/>
        <v>Messwert 17</v>
      </c>
      <c r="M75" s="53" t="s">
        <v>296</v>
      </c>
      <c r="N75" s="53" t="s">
        <v>297</v>
      </c>
      <c r="O75" s="53" t="s">
        <v>298</v>
      </c>
      <c r="P75" s="50" t="str">
        <f t="shared" si="4"/>
        <v>Messwert 17</v>
      </c>
      <c r="Q75" s="54" t="s">
        <v>296</v>
      </c>
      <c r="R75" s="54" t="s">
        <v>297</v>
      </c>
      <c r="S75" s="54" t="s">
        <v>298</v>
      </c>
      <c r="T75" s="50" t="str">
        <f t="shared" si="5"/>
        <v>Messwert 17</v>
      </c>
      <c r="U75" s="55" t="s">
        <v>296</v>
      </c>
      <c r="V75" s="55" t="s">
        <v>297</v>
      </c>
      <c r="W75" s="55" t="s">
        <v>298</v>
      </c>
    </row>
    <row r="76" spans="1:23" s="50" customFormat="1" x14ac:dyDescent="0.35">
      <c r="A76" s="50" t="s">
        <v>299</v>
      </c>
      <c r="B76" s="50" t="str">
        <f t="shared" si="0"/>
        <v>Messwert 18</v>
      </c>
      <c r="D76" s="50" t="str">
        <f t="shared" si="1"/>
        <v>Messwert 18</v>
      </c>
      <c r="E76" s="51" t="s">
        <v>300</v>
      </c>
      <c r="F76" s="51" t="s">
        <v>301</v>
      </c>
      <c r="G76" s="51" t="s">
        <v>302</v>
      </c>
      <c r="H76" s="50" t="str">
        <f t="shared" si="2"/>
        <v>Messwert 18</v>
      </c>
      <c r="I76" s="52" t="s">
        <v>300</v>
      </c>
      <c r="J76" s="52" t="s">
        <v>301</v>
      </c>
      <c r="K76" s="52" t="s">
        <v>302</v>
      </c>
      <c r="L76" s="50" t="str">
        <f t="shared" si="3"/>
        <v>Messwert 18</v>
      </c>
      <c r="M76" s="53" t="s">
        <v>300</v>
      </c>
      <c r="N76" s="53" t="s">
        <v>301</v>
      </c>
      <c r="O76" s="53" t="s">
        <v>302</v>
      </c>
      <c r="P76" s="50" t="str">
        <f t="shared" si="4"/>
        <v>Messwert 18</v>
      </c>
      <c r="Q76" s="54" t="s">
        <v>300</v>
      </c>
      <c r="R76" s="54" t="s">
        <v>301</v>
      </c>
      <c r="S76" s="54" t="s">
        <v>302</v>
      </c>
      <c r="T76" s="50" t="str">
        <f t="shared" si="5"/>
        <v>Messwert 18</v>
      </c>
      <c r="U76" s="55" t="s">
        <v>300</v>
      </c>
      <c r="V76" s="55" t="s">
        <v>301</v>
      </c>
      <c r="W76" s="55" t="s">
        <v>302</v>
      </c>
    </row>
    <row r="77" spans="1:23" s="50" customFormat="1" x14ac:dyDescent="0.35">
      <c r="A77" s="50" t="s">
        <v>303</v>
      </c>
      <c r="B77" s="50" t="str">
        <f t="shared" si="0"/>
        <v>Messwert 19</v>
      </c>
      <c r="D77" s="50" t="str">
        <f t="shared" si="1"/>
        <v>Messwert 19</v>
      </c>
      <c r="E77" s="51" t="s">
        <v>304</v>
      </c>
      <c r="F77" s="51" t="s">
        <v>305</v>
      </c>
      <c r="G77" s="51" t="s">
        <v>306</v>
      </c>
      <c r="H77" s="50" t="str">
        <f t="shared" si="2"/>
        <v>Messwert 19</v>
      </c>
      <c r="I77" s="52" t="s">
        <v>304</v>
      </c>
      <c r="J77" s="52" t="s">
        <v>305</v>
      </c>
      <c r="K77" s="52" t="s">
        <v>306</v>
      </c>
      <c r="L77" s="50" t="str">
        <f t="shared" si="3"/>
        <v>Messwert 19</v>
      </c>
      <c r="M77" s="53" t="s">
        <v>304</v>
      </c>
      <c r="N77" s="53" t="s">
        <v>305</v>
      </c>
      <c r="O77" s="53" t="s">
        <v>306</v>
      </c>
      <c r="P77" s="50" t="str">
        <f t="shared" si="4"/>
        <v>Messwert 19</v>
      </c>
      <c r="Q77" s="54" t="s">
        <v>304</v>
      </c>
      <c r="R77" s="54" t="s">
        <v>305</v>
      </c>
      <c r="S77" s="54" t="s">
        <v>306</v>
      </c>
      <c r="T77" s="50" t="str">
        <f t="shared" si="5"/>
        <v>Messwert 19</v>
      </c>
      <c r="U77" s="55" t="s">
        <v>304</v>
      </c>
      <c r="V77" s="55" t="s">
        <v>305</v>
      </c>
      <c r="W77" s="55" t="s">
        <v>306</v>
      </c>
    </row>
    <row r="78" spans="1:23" s="50" customFormat="1" x14ac:dyDescent="0.35">
      <c r="A78" s="50" t="s">
        <v>307</v>
      </c>
      <c r="B78" s="50" t="str">
        <f t="shared" si="0"/>
        <v>Messwert 20</v>
      </c>
      <c r="D78" s="50" t="str">
        <f t="shared" si="1"/>
        <v>Messwert 20</v>
      </c>
      <c r="E78" s="51" t="s">
        <v>308</v>
      </c>
      <c r="F78" s="51" t="s">
        <v>309</v>
      </c>
      <c r="G78" s="51" t="s">
        <v>310</v>
      </c>
      <c r="H78" s="50" t="str">
        <f t="shared" si="2"/>
        <v>Messwert 20</v>
      </c>
      <c r="I78" s="52" t="s">
        <v>308</v>
      </c>
      <c r="J78" s="52" t="s">
        <v>309</v>
      </c>
      <c r="K78" s="52" t="s">
        <v>310</v>
      </c>
      <c r="L78" s="50" t="str">
        <f t="shared" si="3"/>
        <v>Messwert 20</v>
      </c>
      <c r="M78" s="53" t="s">
        <v>308</v>
      </c>
      <c r="N78" s="53" t="s">
        <v>309</v>
      </c>
      <c r="O78" s="53" t="s">
        <v>310</v>
      </c>
      <c r="P78" s="50" t="str">
        <f t="shared" si="4"/>
        <v>Messwert 20</v>
      </c>
      <c r="Q78" s="54" t="s">
        <v>308</v>
      </c>
      <c r="R78" s="54" t="s">
        <v>309</v>
      </c>
      <c r="S78" s="54" t="s">
        <v>310</v>
      </c>
      <c r="T78" s="50" t="str">
        <f t="shared" si="5"/>
        <v>Messwert 20</v>
      </c>
      <c r="U78" s="55" t="s">
        <v>308</v>
      </c>
      <c r="V78" s="55" t="s">
        <v>309</v>
      </c>
      <c r="W78" s="55" t="s">
        <v>310</v>
      </c>
    </row>
    <row r="79" spans="1:23" s="50" customFormat="1" x14ac:dyDescent="0.35">
      <c r="A79" s="50" t="s">
        <v>311</v>
      </c>
      <c r="B79" s="50" t="str">
        <f t="shared" si="0"/>
        <v>Messwert 21</v>
      </c>
      <c r="D79" s="50" t="str">
        <f t="shared" si="1"/>
        <v>Messwert 21</v>
      </c>
      <c r="E79" s="51" t="s">
        <v>312</v>
      </c>
      <c r="F79" s="51" t="s">
        <v>313</v>
      </c>
      <c r="G79" s="51" t="s">
        <v>314</v>
      </c>
      <c r="H79" s="50" t="str">
        <f t="shared" si="2"/>
        <v>Messwert 21</v>
      </c>
      <c r="I79" s="52" t="s">
        <v>312</v>
      </c>
      <c r="J79" s="52" t="s">
        <v>313</v>
      </c>
      <c r="K79" s="52" t="s">
        <v>314</v>
      </c>
      <c r="L79" s="50" t="str">
        <f t="shared" si="3"/>
        <v>Messwert 21</v>
      </c>
      <c r="M79" s="53" t="s">
        <v>312</v>
      </c>
      <c r="N79" s="53" t="s">
        <v>313</v>
      </c>
      <c r="O79" s="53" t="s">
        <v>314</v>
      </c>
      <c r="P79" s="50" t="str">
        <f t="shared" si="4"/>
        <v>Messwert 21</v>
      </c>
      <c r="Q79" s="54" t="s">
        <v>312</v>
      </c>
      <c r="R79" s="54" t="s">
        <v>313</v>
      </c>
      <c r="S79" s="54" t="s">
        <v>314</v>
      </c>
      <c r="T79" s="50" t="str">
        <f t="shared" si="5"/>
        <v>Messwert 21</v>
      </c>
      <c r="U79" s="55" t="s">
        <v>312</v>
      </c>
      <c r="V79" s="55" t="s">
        <v>313</v>
      </c>
      <c r="W79" s="55" t="s">
        <v>314</v>
      </c>
    </row>
    <row r="80" spans="1:23" s="50" customFormat="1" x14ac:dyDescent="0.35">
      <c r="A80" s="50" t="s">
        <v>315</v>
      </c>
      <c r="B80" s="50" t="str">
        <f t="shared" si="0"/>
        <v>Messwert 22</v>
      </c>
      <c r="D80" s="50" t="str">
        <f t="shared" si="1"/>
        <v>Messwert 22</v>
      </c>
      <c r="E80" s="51" t="s">
        <v>316</v>
      </c>
      <c r="F80" s="51" t="s">
        <v>317</v>
      </c>
      <c r="G80" s="51" t="s">
        <v>318</v>
      </c>
      <c r="H80" s="50" t="str">
        <f t="shared" si="2"/>
        <v>Messwert 22</v>
      </c>
      <c r="I80" s="52" t="s">
        <v>316</v>
      </c>
      <c r="J80" s="52" t="s">
        <v>317</v>
      </c>
      <c r="K80" s="52" t="s">
        <v>318</v>
      </c>
      <c r="L80" s="50" t="str">
        <f t="shared" si="3"/>
        <v>Messwert 22</v>
      </c>
      <c r="M80" s="53" t="s">
        <v>316</v>
      </c>
      <c r="N80" s="53" t="s">
        <v>317</v>
      </c>
      <c r="O80" s="53" t="s">
        <v>318</v>
      </c>
      <c r="P80" s="50" t="str">
        <f t="shared" si="4"/>
        <v>Messwert 22</v>
      </c>
      <c r="Q80" s="54" t="s">
        <v>316</v>
      </c>
      <c r="R80" s="54" t="s">
        <v>317</v>
      </c>
      <c r="S80" s="54" t="s">
        <v>318</v>
      </c>
      <c r="T80" s="50" t="str">
        <f t="shared" si="5"/>
        <v>Messwert 22</v>
      </c>
      <c r="U80" s="55" t="s">
        <v>316</v>
      </c>
      <c r="V80" s="55" t="s">
        <v>317</v>
      </c>
      <c r="W80" s="55" t="s">
        <v>318</v>
      </c>
    </row>
    <row r="81" spans="1:23" s="50" customFormat="1" x14ac:dyDescent="0.35">
      <c r="A81" s="50" t="s">
        <v>319</v>
      </c>
      <c r="B81" s="50" t="str">
        <f t="shared" si="0"/>
        <v>Messwert 23</v>
      </c>
      <c r="D81" s="50" t="str">
        <f t="shared" si="1"/>
        <v>Messwert 23</v>
      </c>
      <c r="E81" s="51" t="s">
        <v>320</v>
      </c>
      <c r="F81" s="51" t="s">
        <v>321</v>
      </c>
      <c r="G81" s="51" t="s">
        <v>322</v>
      </c>
      <c r="H81" s="50" t="str">
        <f t="shared" si="2"/>
        <v>Messwert 23</v>
      </c>
      <c r="I81" s="52" t="s">
        <v>320</v>
      </c>
      <c r="J81" s="52" t="s">
        <v>321</v>
      </c>
      <c r="K81" s="52" t="s">
        <v>322</v>
      </c>
      <c r="L81" s="50" t="str">
        <f t="shared" si="3"/>
        <v>Messwert 23</v>
      </c>
      <c r="M81" s="53" t="s">
        <v>320</v>
      </c>
      <c r="N81" s="53" t="s">
        <v>321</v>
      </c>
      <c r="O81" s="53" t="s">
        <v>322</v>
      </c>
      <c r="P81" s="50" t="str">
        <f t="shared" si="4"/>
        <v>Messwert 23</v>
      </c>
      <c r="Q81" s="54" t="s">
        <v>320</v>
      </c>
      <c r="R81" s="54" t="s">
        <v>321</v>
      </c>
      <c r="S81" s="54" t="s">
        <v>322</v>
      </c>
      <c r="T81" s="50" t="str">
        <f t="shared" si="5"/>
        <v>Messwert 23</v>
      </c>
      <c r="U81" s="55" t="s">
        <v>320</v>
      </c>
      <c r="V81" s="55" t="s">
        <v>321</v>
      </c>
      <c r="W81" s="55" t="s">
        <v>322</v>
      </c>
    </row>
    <row r="82" spans="1:23" s="50" customFormat="1" x14ac:dyDescent="0.35">
      <c r="A82" s="50" t="s">
        <v>323</v>
      </c>
      <c r="B82" s="50" t="str">
        <f t="shared" si="0"/>
        <v>Messwert 24</v>
      </c>
      <c r="D82" s="50" t="str">
        <f t="shared" si="1"/>
        <v>Messwert 24</v>
      </c>
      <c r="E82" s="51" t="s">
        <v>324</v>
      </c>
      <c r="F82" s="51" t="s">
        <v>325</v>
      </c>
      <c r="G82" s="51" t="s">
        <v>326</v>
      </c>
      <c r="H82" s="50" t="str">
        <f t="shared" si="2"/>
        <v>Messwert 24</v>
      </c>
      <c r="I82" s="52" t="s">
        <v>324</v>
      </c>
      <c r="J82" s="52" t="s">
        <v>325</v>
      </c>
      <c r="K82" s="52" t="s">
        <v>326</v>
      </c>
      <c r="L82" s="50" t="str">
        <f t="shared" si="3"/>
        <v>Messwert 24</v>
      </c>
      <c r="M82" s="53" t="s">
        <v>324</v>
      </c>
      <c r="N82" s="53" t="s">
        <v>325</v>
      </c>
      <c r="O82" s="53" t="s">
        <v>326</v>
      </c>
      <c r="P82" s="50" t="str">
        <f t="shared" si="4"/>
        <v>Messwert 24</v>
      </c>
      <c r="Q82" s="54" t="s">
        <v>324</v>
      </c>
      <c r="R82" s="54" t="s">
        <v>325</v>
      </c>
      <c r="S82" s="54" t="s">
        <v>326</v>
      </c>
      <c r="T82" s="50" t="str">
        <f t="shared" si="5"/>
        <v>Messwert 24</v>
      </c>
      <c r="U82" s="55" t="s">
        <v>324</v>
      </c>
      <c r="V82" s="55" t="s">
        <v>325</v>
      </c>
      <c r="W82" s="55" t="s">
        <v>326</v>
      </c>
    </row>
    <row r="83" spans="1:23" s="50" customFormat="1" x14ac:dyDescent="0.35">
      <c r="A83" s="50" t="s">
        <v>327</v>
      </c>
      <c r="B83" s="50" t="str">
        <f t="shared" si="0"/>
        <v>Messwert 25</v>
      </c>
      <c r="D83" s="50" t="str">
        <f t="shared" si="1"/>
        <v>Messwert 25</v>
      </c>
      <c r="E83" s="51" t="s">
        <v>328</v>
      </c>
      <c r="F83" s="51" t="s">
        <v>329</v>
      </c>
      <c r="G83" s="51" t="s">
        <v>330</v>
      </c>
      <c r="H83" s="50" t="str">
        <f t="shared" si="2"/>
        <v>Messwert 25</v>
      </c>
      <c r="I83" s="52" t="s">
        <v>328</v>
      </c>
      <c r="J83" s="52" t="s">
        <v>329</v>
      </c>
      <c r="K83" s="52" t="s">
        <v>330</v>
      </c>
      <c r="L83" s="50" t="str">
        <f t="shared" si="3"/>
        <v>Messwert 25</v>
      </c>
      <c r="M83" s="53" t="s">
        <v>328</v>
      </c>
      <c r="N83" s="53" t="s">
        <v>329</v>
      </c>
      <c r="O83" s="53" t="s">
        <v>330</v>
      </c>
      <c r="P83" s="50" t="str">
        <f t="shared" si="4"/>
        <v>Messwert 25</v>
      </c>
      <c r="Q83" s="54" t="s">
        <v>328</v>
      </c>
      <c r="R83" s="54" t="s">
        <v>329</v>
      </c>
      <c r="S83" s="54" t="s">
        <v>330</v>
      </c>
      <c r="T83" s="50" t="str">
        <f t="shared" si="5"/>
        <v>Messwert 25</v>
      </c>
      <c r="U83" s="55" t="s">
        <v>328</v>
      </c>
      <c r="V83" s="55" t="s">
        <v>329</v>
      </c>
      <c r="W83" s="55" t="s">
        <v>330</v>
      </c>
    </row>
    <row r="84" spans="1:23" s="50" customFormat="1" x14ac:dyDescent="0.35">
      <c r="A84" s="50" t="s">
        <v>331</v>
      </c>
      <c r="B84" s="50" t="str">
        <f t="shared" si="0"/>
        <v>Messwert 26</v>
      </c>
      <c r="D84" s="50" t="str">
        <f t="shared" si="1"/>
        <v>Messwert 26</v>
      </c>
      <c r="E84" s="51" t="s">
        <v>332</v>
      </c>
      <c r="F84" s="51" t="s">
        <v>333</v>
      </c>
      <c r="G84" s="51" t="s">
        <v>334</v>
      </c>
      <c r="H84" s="50" t="str">
        <f t="shared" si="2"/>
        <v>Messwert 26</v>
      </c>
      <c r="I84" s="52" t="s">
        <v>332</v>
      </c>
      <c r="J84" s="52" t="s">
        <v>333</v>
      </c>
      <c r="K84" s="52" t="s">
        <v>334</v>
      </c>
      <c r="L84" s="50" t="str">
        <f t="shared" si="3"/>
        <v>Messwert 26</v>
      </c>
      <c r="M84" s="53" t="s">
        <v>332</v>
      </c>
      <c r="N84" s="53" t="s">
        <v>333</v>
      </c>
      <c r="O84" s="53" t="s">
        <v>334</v>
      </c>
      <c r="P84" s="50" t="str">
        <f t="shared" si="4"/>
        <v>Messwert 26</v>
      </c>
      <c r="Q84" s="54" t="s">
        <v>332</v>
      </c>
      <c r="R84" s="54" t="s">
        <v>333</v>
      </c>
      <c r="S84" s="54" t="s">
        <v>334</v>
      </c>
      <c r="T84" s="50" t="str">
        <f t="shared" si="5"/>
        <v>Messwert 26</v>
      </c>
      <c r="U84" s="55" t="s">
        <v>332</v>
      </c>
      <c r="V84" s="55" t="s">
        <v>333</v>
      </c>
      <c r="W84" s="55" t="s">
        <v>334</v>
      </c>
    </row>
    <row r="85" spans="1:23" s="50" customFormat="1" x14ac:dyDescent="0.35">
      <c r="A85" s="50" t="s">
        <v>335</v>
      </c>
      <c r="B85" s="50" t="str">
        <f t="shared" si="0"/>
        <v>Messwert 27</v>
      </c>
      <c r="D85" s="50" t="str">
        <f t="shared" si="1"/>
        <v>Messwert 27</v>
      </c>
      <c r="E85" s="51" t="s">
        <v>336</v>
      </c>
      <c r="F85" s="51" t="s">
        <v>337</v>
      </c>
      <c r="G85" s="51" t="s">
        <v>338</v>
      </c>
      <c r="H85" s="50" t="str">
        <f t="shared" si="2"/>
        <v>Messwert 27</v>
      </c>
      <c r="I85" s="52" t="s">
        <v>336</v>
      </c>
      <c r="J85" s="52" t="s">
        <v>337</v>
      </c>
      <c r="K85" s="52" t="s">
        <v>338</v>
      </c>
      <c r="L85" s="50" t="str">
        <f t="shared" si="3"/>
        <v>Messwert 27</v>
      </c>
      <c r="M85" s="53" t="s">
        <v>336</v>
      </c>
      <c r="N85" s="53" t="s">
        <v>337</v>
      </c>
      <c r="O85" s="53" t="s">
        <v>338</v>
      </c>
      <c r="P85" s="50" t="str">
        <f t="shared" si="4"/>
        <v>Messwert 27</v>
      </c>
      <c r="Q85" s="54" t="s">
        <v>336</v>
      </c>
      <c r="R85" s="54" t="s">
        <v>337</v>
      </c>
      <c r="S85" s="54" t="s">
        <v>338</v>
      </c>
      <c r="T85" s="50" t="str">
        <f t="shared" si="5"/>
        <v>Messwert 27</v>
      </c>
      <c r="U85" s="55" t="s">
        <v>336</v>
      </c>
      <c r="V85" s="55" t="s">
        <v>337</v>
      </c>
      <c r="W85" s="55" t="s">
        <v>338</v>
      </c>
    </row>
    <row r="86" spans="1:23" s="50" customFormat="1" x14ac:dyDescent="0.35">
      <c r="A86" s="50" t="s">
        <v>339</v>
      </c>
      <c r="B86" s="50" t="str">
        <f t="shared" si="0"/>
        <v>Messwert 28</v>
      </c>
      <c r="D86" s="50" t="str">
        <f t="shared" si="1"/>
        <v>Messwert 28</v>
      </c>
      <c r="E86" s="51" t="s">
        <v>340</v>
      </c>
      <c r="F86" s="51" t="s">
        <v>341</v>
      </c>
      <c r="G86" s="51" t="s">
        <v>342</v>
      </c>
      <c r="H86" s="50" t="str">
        <f t="shared" si="2"/>
        <v>Messwert 28</v>
      </c>
      <c r="I86" s="52" t="s">
        <v>340</v>
      </c>
      <c r="J86" s="52" t="s">
        <v>341</v>
      </c>
      <c r="K86" s="52" t="s">
        <v>342</v>
      </c>
      <c r="L86" s="50" t="str">
        <f t="shared" si="3"/>
        <v>Messwert 28</v>
      </c>
      <c r="M86" s="53" t="s">
        <v>340</v>
      </c>
      <c r="N86" s="53" t="s">
        <v>341</v>
      </c>
      <c r="O86" s="53" t="s">
        <v>342</v>
      </c>
      <c r="P86" s="50" t="str">
        <f t="shared" si="4"/>
        <v>Messwert 28</v>
      </c>
      <c r="Q86" s="54" t="s">
        <v>340</v>
      </c>
      <c r="R86" s="54" t="s">
        <v>341</v>
      </c>
      <c r="S86" s="54" t="s">
        <v>342</v>
      </c>
      <c r="T86" s="50" t="str">
        <f t="shared" si="5"/>
        <v>Messwert 28</v>
      </c>
      <c r="U86" s="55" t="s">
        <v>340</v>
      </c>
      <c r="V86" s="55" t="s">
        <v>341</v>
      </c>
      <c r="W86" s="55" t="s">
        <v>342</v>
      </c>
    </row>
    <row r="87" spans="1:23" s="50" customFormat="1" x14ac:dyDescent="0.35">
      <c r="A87" s="50" t="s">
        <v>343</v>
      </c>
      <c r="B87" s="50" t="str">
        <f t="shared" si="0"/>
        <v>Messwert 29</v>
      </c>
      <c r="D87" s="50" t="str">
        <f t="shared" si="1"/>
        <v>Messwert 29</v>
      </c>
      <c r="E87" s="51" t="s">
        <v>344</v>
      </c>
      <c r="F87" s="51" t="s">
        <v>345</v>
      </c>
      <c r="G87" s="51" t="s">
        <v>346</v>
      </c>
      <c r="H87" s="50" t="str">
        <f t="shared" si="2"/>
        <v>Messwert 29</v>
      </c>
      <c r="I87" s="52" t="s">
        <v>344</v>
      </c>
      <c r="J87" s="52" t="s">
        <v>345</v>
      </c>
      <c r="K87" s="52" t="s">
        <v>346</v>
      </c>
      <c r="L87" s="50" t="str">
        <f t="shared" si="3"/>
        <v>Messwert 29</v>
      </c>
      <c r="M87" s="53" t="s">
        <v>344</v>
      </c>
      <c r="N87" s="53" t="s">
        <v>345</v>
      </c>
      <c r="O87" s="53" t="s">
        <v>346</v>
      </c>
      <c r="P87" s="50" t="str">
        <f t="shared" si="4"/>
        <v>Messwert 29</v>
      </c>
      <c r="Q87" s="54" t="s">
        <v>344</v>
      </c>
      <c r="R87" s="54" t="s">
        <v>345</v>
      </c>
      <c r="S87" s="54" t="s">
        <v>346</v>
      </c>
      <c r="T87" s="50" t="str">
        <f t="shared" si="5"/>
        <v>Messwert 29</v>
      </c>
      <c r="U87" s="55" t="s">
        <v>344</v>
      </c>
      <c r="V87" s="55" t="s">
        <v>345</v>
      </c>
      <c r="W87" s="55" t="s">
        <v>346</v>
      </c>
    </row>
    <row r="88" spans="1:23" s="50" customFormat="1" x14ac:dyDescent="0.35">
      <c r="A88" s="50" t="s">
        <v>347</v>
      </c>
      <c r="B88" s="50" t="str">
        <f t="shared" si="0"/>
        <v>Messwert 30</v>
      </c>
      <c r="D88" s="50" t="str">
        <f t="shared" si="1"/>
        <v>Messwert 30</v>
      </c>
      <c r="E88" s="51" t="s">
        <v>348</v>
      </c>
      <c r="F88" s="51" t="s">
        <v>349</v>
      </c>
      <c r="G88" s="51" t="s">
        <v>350</v>
      </c>
      <c r="H88" s="50" t="str">
        <f t="shared" si="2"/>
        <v>Messwert 30</v>
      </c>
      <c r="I88" s="52" t="s">
        <v>348</v>
      </c>
      <c r="J88" s="52" t="s">
        <v>349</v>
      </c>
      <c r="K88" s="52" t="s">
        <v>350</v>
      </c>
      <c r="L88" s="50" t="str">
        <f t="shared" si="3"/>
        <v>Messwert 30</v>
      </c>
      <c r="M88" s="53" t="s">
        <v>348</v>
      </c>
      <c r="N88" s="53" t="s">
        <v>349</v>
      </c>
      <c r="O88" s="53" t="s">
        <v>350</v>
      </c>
      <c r="P88" s="50" t="str">
        <f t="shared" si="4"/>
        <v>Messwert 30</v>
      </c>
      <c r="Q88" s="54" t="s">
        <v>348</v>
      </c>
      <c r="R88" s="54" t="s">
        <v>349</v>
      </c>
      <c r="S88" s="54" t="s">
        <v>350</v>
      </c>
      <c r="T88" s="50" t="str">
        <f t="shared" si="5"/>
        <v>Messwert 30</v>
      </c>
      <c r="U88" s="55" t="s">
        <v>348</v>
      </c>
      <c r="V88" s="55" t="s">
        <v>349</v>
      </c>
      <c r="W88" s="55" t="s">
        <v>350</v>
      </c>
    </row>
    <row r="89" spans="1:23" s="50" customFormat="1" x14ac:dyDescent="0.35">
      <c r="A89" s="50" t="s">
        <v>351</v>
      </c>
      <c r="B89" s="50" t="str">
        <f t="shared" si="0"/>
        <v>Messwert 31</v>
      </c>
      <c r="D89" s="50" t="str">
        <f t="shared" si="1"/>
        <v>Messwert 31</v>
      </c>
      <c r="E89" s="51" t="s">
        <v>352</v>
      </c>
      <c r="F89" s="51" t="s">
        <v>353</v>
      </c>
      <c r="G89" s="51" t="s">
        <v>354</v>
      </c>
      <c r="H89" s="50" t="str">
        <f t="shared" si="2"/>
        <v>Messwert 31</v>
      </c>
      <c r="I89" s="52" t="s">
        <v>352</v>
      </c>
      <c r="J89" s="52" t="s">
        <v>353</v>
      </c>
      <c r="K89" s="52" t="s">
        <v>354</v>
      </c>
      <c r="L89" s="50" t="str">
        <f t="shared" si="3"/>
        <v>Messwert 31</v>
      </c>
      <c r="M89" s="53" t="s">
        <v>352</v>
      </c>
      <c r="N89" s="53" t="s">
        <v>353</v>
      </c>
      <c r="O89" s="53" t="s">
        <v>354</v>
      </c>
      <c r="P89" s="50" t="str">
        <f t="shared" si="4"/>
        <v>Messwert 31</v>
      </c>
      <c r="Q89" s="54" t="s">
        <v>352</v>
      </c>
      <c r="R89" s="54" t="s">
        <v>353</v>
      </c>
      <c r="S89" s="54" t="s">
        <v>354</v>
      </c>
      <c r="T89" s="50" t="str">
        <f t="shared" si="5"/>
        <v>Messwert 31</v>
      </c>
      <c r="U89" s="55" t="s">
        <v>352</v>
      </c>
      <c r="V89" s="55" t="s">
        <v>353</v>
      </c>
      <c r="W89" s="55" t="s">
        <v>354</v>
      </c>
    </row>
    <row r="90" spans="1:23" s="50" customFormat="1" x14ac:dyDescent="0.35">
      <c r="A90" s="50" t="s">
        <v>355</v>
      </c>
      <c r="B90" s="50" t="str">
        <f t="shared" si="0"/>
        <v>Messwert 32</v>
      </c>
      <c r="D90" s="50" t="str">
        <f t="shared" si="1"/>
        <v>Messwert 32</v>
      </c>
      <c r="E90" s="51" t="s">
        <v>356</v>
      </c>
      <c r="F90" s="51" t="s">
        <v>357</v>
      </c>
      <c r="G90" s="51" t="s">
        <v>358</v>
      </c>
      <c r="H90" s="50" t="str">
        <f t="shared" si="2"/>
        <v>Messwert 32</v>
      </c>
      <c r="I90" s="52" t="s">
        <v>356</v>
      </c>
      <c r="J90" s="52" t="s">
        <v>357</v>
      </c>
      <c r="K90" s="52" t="s">
        <v>358</v>
      </c>
      <c r="L90" s="50" t="str">
        <f t="shared" si="3"/>
        <v>Messwert 32</v>
      </c>
      <c r="M90" s="53" t="s">
        <v>356</v>
      </c>
      <c r="N90" s="53" t="s">
        <v>357</v>
      </c>
      <c r="O90" s="53" t="s">
        <v>358</v>
      </c>
      <c r="P90" s="50" t="str">
        <f t="shared" si="4"/>
        <v>Messwert 32</v>
      </c>
      <c r="Q90" s="54" t="s">
        <v>356</v>
      </c>
      <c r="R90" s="54" t="s">
        <v>357</v>
      </c>
      <c r="S90" s="54" t="s">
        <v>358</v>
      </c>
      <c r="T90" s="50" t="str">
        <f t="shared" si="5"/>
        <v>Messwert 32</v>
      </c>
      <c r="U90" s="55" t="s">
        <v>356</v>
      </c>
      <c r="V90" s="55" t="s">
        <v>357</v>
      </c>
      <c r="W90" s="55" t="s">
        <v>358</v>
      </c>
    </row>
    <row r="91" spans="1:23" s="50" customFormat="1" x14ac:dyDescent="0.35">
      <c r="A91" s="50" t="s">
        <v>359</v>
      </c>
      <c r="B91" s="50" t="str">
        <f t="shared" si="0"/>
        <v>Messwert 33</v>
      </c>
      <c r="D91" s="50" t="str">
        <f t="shared" si="1"/>
        <v>Messwert 33</v>
      </c>
      <c r="E91" s="51" t="s">
        <v>360</v>
      </c>
      <c r="F91" s="51" t="s">
        <v>361</v>
      </c>
      <c r="G91" s="51" t="s">
        <v>362</v>
      </c>
      <c r="H91" s="50" t="str">
        <f t="shared" si="2"/>
        <v>Messwert 33</v>
      </c>
      <c r="I91" s="52" t="s">
        <v>360</v>
      </c>
      <c r="J91" s="52" t="s">
        <v>361</v>
      </c>
      <c r="K91" s="52" t="s">
        <v>362</v>
      </c>
      <c r="L91" s="50" t="str">
        <f t="shared" si="3"/>
        <v>Messwert 33</v>
      </c>
      <c r="M91" s="53" t="s">
        <v>360</v>
      </c>
      <c r="N91" s="53" t="s">
        <v>361</v>
      </c>
      <c r="O91" s="53" t="s">
        <v>362</v>
      </c>
      <c r="P91" s="50" t="str">
        <f t="shared" si="4"/>
        <v>Messwert 33</v>
      </c>
      <c r="Q91" s="54" t="s">
        <v>360</v>
      </c>
      <c r="R91" s="54" t="s">
        <v>361</v>
      </c>
      <c r="S91" s="54" t="s">
        <v>362</v>
      </c>
      <c r="T91" s="50" t="str">
        <f t="shared" si="5"/>
        <v>Messwert 33</v>
      </c>
      <c r="U91" s="55" t="s">
        <v>360</v>
      </c>
      <c r="V91" s="55" t="s">
        <v>361</v>
      </c>
      <c r="W91" s="55" t="s">
        <v>362</v>
      </c>
    </row>
    <row r="92" spans="1:23" s="50" customFormat="1" x14ac:dyDescent="0.35">
      <c r="A92" s="50" t="s">
        <v>363</v>
      </c>
      <c r="B92" s="50" t="str">
        <f t="shared" si="0"/>
        <v>Messwert 34</v>
      </c>
      <c r="D92" s="50" t="str">
        <f t="shared" si="1"/>
        <v>Messwert 34</v>
      </c>
      <c r="E92" s="51" t="s">
        <v>364</v>
      </c>
      <c r="F92" s="51" t="s">
        <v>365</v>
      </c>
      <c r="G92" s="51" t="s">
        <v>366</v>
      </c>
      <c r="H92" s="50" t="str">
        <f t="shared" si="2"/>
        <v>Messwert 34</v>
      </c>
      <c r="I92" s="52" t="s">
        <v>364</v>
      </c>
      <c r="J92" s="52" t="s">
        <v>365</v>
      </c>
      <c r="K92" s="52" t="s">
        <v>366</v>
      </c>
      <c r="L92" s="50" t="str">
        <f t="shared" si="3"/>
        <v>Messwert 34</v>
      </c>
      <c r="M92" s="53" t="s">
        <v>364</v>
      </c>
      <c r="N92" s="53" t="s">
        <v>365</v>
      </c>
      <c r="O92" s="53" t="s">
        <v>366</v>
      </c>
      <c r="P92" s="50" t="str">
        <f t="shared" si="4"/>
        <v>Messwert 34</v>
      </c>
      <c r="Q92" s="54" t="s">
        <v>364</v>
      </c>
      <c r="R92" s="54" t="s">
        <v>365</v>
      </c>
      <c r="S92" s="54" t="s">
        <v>366</v>
      </c>
      <c r="T92" s="50" t="str">
        <f t="shared" si="5"/>
        <v>Messwert 34</v>
      </c>
      <c r="U92" s="55" t="s">
        <v>364</v>
      </c>
      <c r="V92" s="55" t="s">
        <v>365</v>
      </c>
      <c r="W92" s="55" t="s">
        <v>366</v>
      </c>
    </row>
    <row r="93" spans="1:23" s="50" customFormat="1" x14ac:dyDescent="0.35">
      <c r="A93" s="50" t="s">
        <v>367</v>
      </c>
      <c r="B93" s="50" t="str">
        <f t="shared" si="0"/>
        <v>Messwert 35</v>
      </c>
      <c r="D93" s="50" t="str">
        <f t="shared" si="1"/>
        <v>Messwert 35</v>
      </c>
      <c r="E93" s="51" t="s">
        <v>368</v>
      </c>
      <c r="F93" s="51" t="s">
        <v>369</v>
      </c>
      <c r="G93" s="51" t="s">
        <v>370</v>
      </c>
      <c r="H93" s="50" t="str">
        <f t="shared" si="2"/>
        <v>Messwert 35</v>
      </c>
      <c r="I93" s="52" t="s">
        <v>368</v>
      </c>
      <c r="J93" s="52" t="s">
        <v>369</v>
      </c>
      <c r="K93" s="52" t="s">
        <v>370</v>
      </c>
      <c r="L93" s="50" t="str">
        <f t="shared" si="3"/>
        <v>Messwert 35</v>
      </c>
      <c r="M93" s="53" t="s">
        <v>368</v>
      </c>
      <c r="N93" s="53" t="s">
        <v>369</v>
      </c>
      <c r="O93" s="53" t="s">
        <v>370</v>
      </c>
      <c r="P93" s="50" t="str">
        <f t="shared" si="4"/>
        <v>Messwert 35</v>
      </c>
      <c r="Q93" s="54" t="s">
        <v>368</v>
      </c>
      <c r="R93" s="54" t="s">
        <v>369</v>
      </c>
      <c r="S93" s="54" t="s">
        <v>370</v>
      </c>
      <c r="T93" s="50" t="str">
        <f t="shared" si="5"/>
        <v>Messwert 35</v>
      </c>
      <c r="U93" s="55" t="s">
        <v>368</v>
      </c>
      <c r="V93" s="55" t="s">
        <v>369</v>
      </c>
      <c r="W93" s="55" t="s">
        <v>370</v>
      </c>
    </row>
    <row r="94" spans="1:23" s="50" customFormat="1" x14ac:dyDescent="0.35">
      <c r="A94" s="50" t="s">
        <v>371</v>
      </c>
      <c r="B94" s="50" t="str">
        <f t="shared" si="0"/>
        <v>Messwert 36</v>
      </c>
      <c r="D94" s="50" t="str">
        <f t="shared" si="1"/>
        <v>Messwert 36</v>
      </c>
      <c r="E94" s="51" t="s">
        <v>372</v>
      </c>
      <c r="F94" s="51" t="s">
        <v>373</v>
      </c>
      <c r="G94" s="51" t="s">
        <v>374</v>
      </c>
      <c r="H94" s="50" t="str">
        <f t="shared" si="2"/>
        <v>Messwert 36</v>
      </c>
      <c r="I94" s="52" t="s">
        <v>372</v>
      </c>
      <c r="J94" s="52" t="s">
        <v>373</v>
      </c>
      <c r="K94" s="52" t="s">
        <v>374</v>
      </c>
      <c r="L94" s="50" t="str">
        <f t="shared" si="3"/>
        <v>Messwert 36</v>
      </c>
      <c r="M94" s="53" t="s">
        <v>372</v>
      </c>
      <c r="N94" s="53" t="s">
        <v>373</v>
      </c>
      <c r="O94" s="53" t="s">
        <v>374</v>
      </c>
      <c r="P94" s="50" t="str">
        <f t="shared" si="4"/>
        <v>Messwert 36</v>
      </c>
      <c r="Q94" s="54" t="s">
        <v>372</v>
      </c>
      <c r="R94" s="54" t="s">
        <v>373</v>
      </c>
      <c r="S94" s="54" t="s">
        <v>374</v>
      </c>
      <c r="T94" s="50" t="str">
        <f t="shared" si="5"/>
        <v>Messwert 36</v>
      </c>
      <c r="U94" s="55" t="s">
        <v>372</v>
      </c>
      <c r="V94" s="55" t="s">
        <v>373</v>
      </c>
      <c r="W94" s="55" t="s">
        <v>374</v>
      </c>
    </row>
    <row r="95" spans="1:23" s="50" customFormat="1" x14ac:dyDescent="0.35">
      <c r="A95" s="50" t="s">
        <v>375</v>
      </c>
      <c r="B95" s="50" t="str">
        <f t="shared" si="0"/>
        <v>Messwert 37</v>
      </c>
      <c r="D95" s="50" t="str">
        <f t="shared" si="1"/>
        <v>Messwert 37</v>
      </c>
      <c r="E95" s="51" t="s">
        <v>376</v>
      </c>
      <c r="F95" s="51" t="s">
        <v>377</v>
      </c>
      <c r="G95" s="51" t="s">
        <v>378</v>
      </c>
      <c r="H95" s="50" t="str">
        <f t="shared" si="2"/>
        <v>Messwert 37</v>
      </c>
      <c r="I95" s="52" t="s">
        <v>376</v>
      </c>
      <c r="J95" s="52" t="s">
        <v>377</v>
      </c>
      <c r="K95" s="52" t="s">
        <v>378</v>
      </c>
      <c r="L95" s="50" t="str">
        <f t="shared" si="3"/>
        <v>Messwert 37</v>
      </c>
      <c r="M95" s="53" t="s">
        <v>376</v>
      </c>
      <c r="N95" s="53" t="s">
        <v>377</v>
      </c>
      <c r="O95" s="53" t="s">
        <v>378</v>
      </c>
      <c r="P95" s="50" t="str">
        <f t="shared" si="4"/>
        <v>Messwert 37</v>
      </c>
      <c r="Q95" s="54" t="s">
        <v>376</v>
      </c>
      <c r="R95" s="54" t="s">
        <v>377</v>
      </c>
      <c r="S95" s="54" t="s">
        <v>378</v>
      </c>
      <c r="T95" s="50" t="str">
        <f t="shared" si="5"/>
        <v>Messwert 37</v>
      </c>
      <c r="U95" s="55" t="s">
        <v>376</v>
      </c>
      <c r="V95" s="55" t="s">
        <v>377</v>
      </c>
      <c r="W95" s="55" t="s">
        <v>378</v>
      </c>
    </row>
    <row r="96" spans="1:23" s="50" customFormat="1" x14ac:dyDescent="0.35">
      <c r="A96" s="50" t="s">
        <v>379</v>
      </c>
      <c r="B96" s="50" t="str">
        <f t="shared" si="0"/>
        <v>Messwert 38</v>
      </c>
      <c r="D96" s="50" t="str">
        <f t="shared" si="1"/>
        <v>Messwert 38</v>
      </c>
      <c r="E96" s="51" t="s">
        <v>380</v>
      </c>
      <c r="F96" s="51" t="s">
        <v>381</v>
      </c>
      <c r="G96" s="51" t="s">
        <v>382</v>
      </c>
      <c r="H96" s="50" t="str">
        <f t="shared" si="2"/>
        <v>Messwert 38</v>
      </c>
      <c r="I96" s="52" t="s">
        <v>380</v>
      </c>
      <c r="J96" s="52" t="s">
        <v>381</v>
      </c>
      <c r="K96" s="52" t="s">
        <v>382</v>
      </c>
      <c r="L96" s="50" t="str">
        <f t="shared" si="3"/>
        <v>Messwert 38</v>
      </c>
      <c r="M96" s="53" t="s">
        <v>380</v>
      </c>
      <c r="N96" s="53" t="s">
        <v>381</v>
      </c>
      <c r="O96" s="53" t="s">
        <v>382</v>
      </c>
      <c r="P96" s="50" t="str">
        <f t="shared" si="4"/>
        <v>Messwert 38</v>
      </c>
      <c r="Q96" s="54" t="s">
        <v>380</v>
      </c>
      <c r="R96" s="54" t="s">
        <v>381</v>
      </c>
      <c r="S96" s="54" t="s">
        <v>382</v>
      </c>
      <c r="T96" s="50" t="str">
        <f t="shared" si="5"/>
        <v>Messwert 38</v>
      </c>
      <c r="U96" s="55" t="s">
        <v>380</v>
      </c>
      <c r="V96" s="55" t="s">
        <v>381</v>
      </c>
      <c r="W96" s="55" t="s">
        <v>382</v>
      </c>
    </row>
    <row r="97" spans="1:23" s="50" customFormat="1" x14ac:dyDescent="0.35">
      <c r="A97" s="50" t="s">
        <v>383</v>
      </c>
      <c r="B97" s="50" t="str">
        <f t="shared" si="0"/>
        <v>Messwert 39</v>
      </c>
      <c r="D97" s="50" t="str">
        <f t="shared" si="1"/>
        <v>Messwert 39</v>
      </c>
      <c r="E97" s="51" t="s">
        <v>384</v>
      </c>
      <c r="F97" s="51" t="s">
        <v>385</v>
      </c>
      <c r="G97" s="51" t="s">
        <v>386</v>
      </c>
      <c r="H97" s="50" t="str">
        <f t="shared" si="2"/>
        <v>Messwert 39</v>
      </c>
      <c r="I97" s="52" t="s">
        <v>384</v>
      </c>
      <c r="J97" s="52" t="s">
        <v>385</v>
      </c>
      <c r="K97" s="52" t="s">
        <v>386</v>
      </c>
      <c r="L97" s="50" t="str">
        <f t="shared" si="3"/>
        <v>Messwert 39</v>
      </c>
      <c r="M97" s="53" t="s">
        <v>384</v>
      </c>
      <c r="N97" s="53" t="s">
        <v>385</v>
      </c>
      <c r="O97" s="53" t="s">
        <v>386</v>
      </c>
      <c r="P97" s="50" t="str">
        <f t="shared" si="4"/>
        <v>Messwert 39</v>
      </c>
      <c r="Q97" s="54" t="s">
        <v>384</v>
      </c>
      <c r="R97" s="54" t="s">
        <v>385</v>
      </c>
      <c r="S97" s="54" t="s">
        <v>386</v>
      </c>
      <c r="T97" s="50" t="str">
        <f t="shared" si="5"/>
        <v>Messwert 39</v>
      </c>
      <c r="U97" s="55" t="s">
        <v>384</v>
      </c>
      <c r="V97" s="55" t="s">
        <v>385</v>
      </c>
      <c r="W97" s="55" t="s">
        <v>386</v>
      </c>
    </row>
    <row r="98" spans="1:23" s="50" customFormat="1" x14ac:dyDescent="0.35">
      <c r="A98" s="50" t="s">
        <v>387</v>
      </c>
      <c r="B98" s="50" t="str">
        <f t="shared" ref="B98:B181" si="6">CHOOSE($F$1,D98,H98,L98,P98,T98)</f>
        <v>Messwert 40</v>
      </c>
      <c r="D98" s="50" t="str">
        <f t="shared" ref="D98:D181" si="7">CHOOSE($D$1,E98,F98,G98)</f>
        <v>Messwert 40</v>
      </c>
      <c r="E98" s="51" t="s">
        <v>388</v>
      </c>
      <c r="F98" s="51" t="s">
        <v>389</v>
      </c>
      <c r="G98" s="51" t="s">
        <v>390</v>
      </c>
      <c r="H98" s="50" t="str">
        <f t="shared" ref="H98:H181" si="8">CHOOSE($D$1,I98,J98,K98)</f>
        <v>Messwert 40</v>
      </c>
      <c r="I98" s="52" t="s">
        <v>388</v>
      </c>
      <c r="J98" s="52" t="s">
        <v>389</v>
      </c>
      <c r="K98" s="52" t="s">
        <v>390</v>
      </c>
      <c r="L98" s="50" t="str">
        <f t="shared" ref="L98:L181" si="9">CHOOSE($D$1,M98,N98,O98)</f>
        <v>Messwert 40</v>
      </c>
      <c r="M98" s="53" t="s">
        <v>388</v>
      </c>
      <c r="N98" s="53" t="s">
        <v>389</v>
      </c>
      <c r="O98" s="53" t="s">
        <v>390</v>
      </c>
      <c r="P98" s="50" t="str">
        <f t="shared" ref="P98:P181" si="10">CHOOSE($D$1,Q98,R98,S98)</f>
        <v>Messwert 40</v>
      </c>
      <c r="Q98" s="54" t="s">
        <v>388</v>
      </c>
      <c r="R98" s="54" t="s">
        <v>389</v>
      </c>
      <c r="S98" s="54" t="s">
        <v>390</v>
      </c>
      <c r="T98" s="50" t="str">
        <f t="shared" ref="T98:T181" si="11">CHOOSE($D$1,U98,V98,W98)</f>
        <v>Messwert 40</v>
      </c>
      <c r="U98" s="55" t="s">
        <v>388</v>
      </c>
      <c r="V98" s="55" t="s">
        <v>389</v>
      </c>
      <c r="W98" s="55" t="s">
        <v>390</v>
      </c>
    </row>
    <row r="99" spans="1:23" s="50" customFormat="1" x14ac:dyDescent="0.35">
      <c r="A99" s="50" t="s">
        <v>391</v>
      </c>
      <c r="B99" s="50" t="str">
        <f t="shared" si="6"/>
        <v>Messwert 41</v>
      </c>
      <c r="D99" s="50" t="str">
        <f t="shared" si="7"/>
        <v>Messwert 41</v>
      </c>
      <c r="E99" s="51" t="s">
        <v>392</v>
      </c>
      <c r="F99" s="51" t="s">
        <v>393</v>
      </c>
      <c r="G99" s="51" t="s">
        <v>394</v>
      </c>
      <c r="H99" s="50" t="str">
        <f t="shared" si="8"/>
        <v>Messwert 41</v>
      </c>
      <c r="I99" s="52" t="s">
        <v>392</v>
      </c>
      <c r="J99" s="52" t="s">
        <v>393</v>
      </c>
      <c r="K99" s="52" t="s">
        <v>394</v>
      </c>
      <c r="L99" s="50" t="str">
        <f t="shared" si="9"/>
        <v>Messwert 41</v>
      </c>
      <c r="M99" s="53" t="s">
        <v>392</v>
      </c>
      <c r="N99" s="53" t="s">
        <v>393</v>
      </c>
      <c r="O99" s="53" t="s">
        <v>394</v>
      </c>
      <c r="P99" s="50" t="str">
        <f t="shared" si="10"/>
        <v>Messwert 41</v>
      </c>
      <c r="Q99" s="54" t="s">
        <v>392</v>
      </c>
      <c r="R99" s="54" t="s">
        <v>393</v>
      </c>
      <c r="S99" s="54" t="s">
        <v>394</v>
      </c>
      <c r="T99" s="50" t="str">
        <f t="shared" si="11"/>
        <v>Messwert 41</v>
      </c>
      <c r="U99" s="55" t="s">
        <v>392</v>
      </c>
      <c r="V99" s="55" t="s">
        <v>393</v>
      </c>
      <c r="W99" s="55" t="s">
        <v>394</v>
      </c>
    </row>
    <row r="100" spans="1:23" s="50" customFormat="1" x14ac:dyDescent="0.35">
      <c r="A100" s="50" t="s">
        <v>395</v>
      </c>
      <c r="B100" s="50" t="str">
        <f t="shared" si="6"/>
        <v>Messwert 42</v>
      </c>
      <c r="D100" s="50" t="str">
        <f t="shared" si="7"/>
        <v>Messwert 42</v>
      </c>
      <c r="E100" s="51" t="s">
        <v>396</v>
      </c>
      <c r="F100" s="51" t="s">
        <v>397</v>
      </c>
      <c r="G100" s="51" t="s">
        <v>398</v>
      </c>
      <c r="H100" s="50" t="str">
        <f t="shared" si="8"/>
        <v>Messwert 42</v>
      </c>
      <c r="I100" s="52" t="s">
        <v>396</v>
      </c>
      <c r="J100" s="52" t="s">
        <v>397</v>
      </c>
      <c r="K100" s="52" t="s">
        <v>398</v>
      </c>
      <c r="L100" s="50" t="str">
        <f t="shared" si="9"/>
        <v>Messwert 42</v>
      </c>
      <c r="M100" s="53" t="s">
        <v>396</v>
      </c>
      <c r="N100" s="53" t="s">
        <v>397</v>
      </c>
      <c r="O100" s="53" t="s">
        <v>398</v>
      </c>
      <c r="P100" s="50" t="str">
        <f t="shared" si="10"/>
        <v>Messwert 42</v>
      </c>
      <c r="Q100" s="54" t="s">
        <v>396</v>
      </c>
      <c r="R100" s="54" t="s">
        <v>397</v>
      </c>
      <c r="S100" s="54" t="s">
        <v>398</v>
      </c>
      <c r="T100" s="50" t="str">
        <f t="shared" si="11"/>
        <v>Messwert 42</v>
      </c>
      <c r="U100" s="55" t="s">
        <v>396</v>
      </c>
      <c r="V100" s="55" t="s">
        <v>397</v>
      </c>
      <c r="W100" s="55" t="s">
        <v>398</v>
      </c>
    </row>
    <row r="101" spans="1:23" s="50" customFormat="1" x14ac:dyDescent="0.35">
      <c r="A101" s="50" t="s">
        <v>399</v>
      </c>
      <c r="B101" s="50" t="str">
        <f t="shared" si="6"/>
        <v>Messwert 43</v>
      </c>
      <c r="D101" s="50" t="str">
        <f t="shared" si="7"/>
        <v>Messwert 43</v>
      </c>
      <c r="E101" s="51" t="s">
        <v>400</v>
      </c>
      <c r="F101" s="51" t="s">
        <v>401</v>
      </c>
      <c r="G101" s="51" t="s">
        <v>402</v>
      </c>
      <c r="H101" s="50" t="str">
        <f t="shared" si="8"/>
        <v>Messwert 43</v>
      </c>
      <c r="I101" s="52" t="s">
        <v>400</v>
      </c>
      <c r="J101" s="52" t="s">
        <v>401</v>
      </c>
      <c r="K101" s="52" t="s">
        <v>402</v>
      </c>
      <c r="L101" s="50" t="str">
        <f t="shared" si="9"/>
        <v>Messwert 43</v>
      </c>
      <c r="M101" s="53" t="s">
        <v>400</v>
      </c>
      <c r="N101" s="53" t="s">
        <v>401</v>
      </c>
      <c r="O101" s="53" t="s">
        <v>402</v>
      </c>
      <c r="P101" s="50" t="str">
        <f t="shared" si="10"/>
        <v>Messwert 43</v>
      </c>
      <c r="Q101" s="54" t="s">
        <v>400</v>
      </c>
      <c r="R101" s="54" t="s">
        <v>401</v>
      </c>
      <c r="S101" s="54" t="s">
        <v>402</v>
      </c>
      <c r="T101" s="50" t="str">
        <f t="shared" si="11"/>
        <v>Messwert 43</v>
      </c>
      <c r="U101" s="55" t="s">
        <v>400</v>
      </c>
      <c r="V101" s="55" t="s">
        <v>401</v>
      </c>
      <c r="W101" s="55" t="s">
        <v>402</v>
      </c>
    </row>
    <row r="102" spans="1:23" s="50" customFormat="1" x14ac:dyDescent="0.35">
      <c r="A102" s="50" t="s">
        <v>403</v>
      </c>
      <c r="B102" s="50" t="str">
        <f t="shared" si="6"/>
        <v>Messwert 44</v>
      </c>
      <c r="D102" s="50" t="str">
        <f t="shared" si="7"/>
        <v>Messwert 44</v>
      </c>
      <c r="E102" s="51" t="s">
        <v>404</v>
      </c>
      <c r="F102" s="51" t="s">
        <v>405</v>
      </c>
      <c r="G102" s="51" t="s">
        <v>406</v>
      </c>
      <c r="H102" s="50" t="str">
        <f t="shared" si="8"/>
        <v>Messwert 44</v>
      </c>
      <c r="I102" s="52" t="s">
        <v>404</v>
      </c>
      <c r="J102" s="52" t="s">
        <v>405</v>
      </c>
      <c r="K102" s="52" t="s">
        <v>406</v>
      </c>
      <c r="L102" s="50" t="str">
        <f t="shared" si="9"/>
        <v>Messwert 44</v>
      </c>
      <c r="M102" s="53" t="s">
        <v>404</v>
      </c>
      <c r="N102" s="53" t="s">
        <v>405</v>
      </c>
      <c r="O102" s="53" t="s">
        <v>406</v>
      </c>
      <c r="P102" s="50" t="str">
        <f t="shared" si="10"/>
        <v>Messwert 44</v>
      </c>
      <c r="Q102" s="54" t="s">
        <v>404</v>
      </c>
      <c r="R102" s="54" t="s">
        <v>405</v>
      </c>
      <c r="S102" s="54" t="s">
        <v>406</v>
      </c>
      <c r="T102" s="50" t="str">
        <f t="shared" si="11"/>
        <v>Messwert 44</v>
      </c>
      <c r="U102" s="55" t="s">
        <v>404</v>
      </c>
      <c r="V102" s="55" t="s">
        <v>405</v>
      </c>
      <c r="W102" s="55" t="s">
        <v>406</v>
      </c>
    </row>
    <row r="103" spans="1:23" s="50" customFormat="1" x14ac:dyDescent="0.35">
      <c r="A103" s="50" t="s">
        <v>407</v>
      </c>
      <c r="B103" s="50" t="str">
        <f t="shared" si="6"/>
        <v>Messwert 45</v>
      </c>
      <c r="D103" s="50" t="str">
        <f t="shared" si="7"/>
        <v>Messwert 45</v>
      </c>
      <c r="E103" s="51" t="s">
        <v>408</v>
      </c>
      <c r="F103" s="51" t="s">
        <v>409</v>
      </c>
      <c r="G103" s="51" t="s">
        <v>410</v>
      </c>
      <c r="H103" s="50" t="str">
        <f t="shared" si="8"/>
        <v>Messwert 45</v>
      </c>
      <c r="I103" s="52" t="s">
        <v>408</v>
      </c>
      <c r="J103" s="52" t="s">
        <v>409</v>
      </c>
      <c r="K103" s="52" t="s">
        <v>410</v>
      </c>
      <c r="L103" s="50" t="str">
        <f t="shared" si="9"/>
        <v>Messwert 45</v>
      </c>
      <c r="M103" s="53" t="s">
        <v>408</v>
      </c>
      <c r="N103" s="53" t="s">
        <v>409</v>
      </c>
      <c r="O103" s="53" t="s">
        <v>410</v>
      </c>
      <c r="P103" s="50" t="str">
        <f t="shared" si="10"/>
        <v>Messwert 45</v>
      </c>
      <c r="Q103" s="54" t="s">
        <v>408</v>
      </c>
      <c r="R103" s="54" t="s">
        <v>409</v>
      </c>
      <c r="S103" s="54" t="s">
        <v>410</v>
      </c>
      <c r="T103" s="50" t="str">
        <f t="shared" si="11"/>
        <v>Messwert 45</v>
      </c>
      <c r="U103" s="55" t="s">
        <v>408</v>
      </c>
      <c r="V103" s="55" t="s">
        <v>409</v>
      </c>
      <c r="W103" s="55" t="s">
        <v>410</v>
      </c>
    </row>
    <row r="104" spans="1:23" s="50" customFormat="1" x14ac:dyDescent="0.35">
      <c r="A104" s="50" t="s">
        <v>411</v>
      </c>
      <c r="B104" s="50" t="str">
        <f t="shared" si="6"/>
        <v>Messwert 46</v>
      </c>
      <c r="D104" s="50" t="str">
        <f t="shared" si="7"/>
        <v>Messwert 46</v>
      </c>
      <c r="E104" s="51" t="s">
        <v>412</v>
      </c>
      <c r="F104" s="51" t="s">
        <v>413</v>
      </c>
      <c r="G104" s="51" t="s">
        <v>414</v>
      </c>
      <c r="H104" s="50" t="str">
        <f t="shared" si="8"/>
        <v>Messwert 46</v>
      </c>
      <c r="I104" s="52" t="s">
        <v>412</v>
      </c>
      <c r="J104" s="52" t="s">
        <v>413</v>
      </c>
      <c r="K104" s="52" t="s">
        <v>414</v>
      </c>
      <c r="L104" s="50" t="str">
        <f t="shared" si="9"/>
        <v>Messwert 46</v>
      </c>
      <c r="M104" s="53" t="s">
        <v>412</v>
      </c>
      <c r="N104" s="53" t="s">
        <v>413</v>
      </c>
      <c r="O104" s="53" t="s">
        <v>414</v>
      </c>
      <c r="P104" s="50" t="str">
        <f t="shared" si="10"/>
        <v>Messwert 46</v>
      </c>
      <c r="Q104" s="54" t="s">
        <v>412</v>
      </c>
      <c r="R104" s="54" t="s">
        <v>413</v>
      </c>
      <c r="S104" s="54" t="s">
        <v>414</v>
      </c>
      <c r="T104" s="50" t="str">
        <f t="shared" si="11"/>
        <v>Messwert 46</v>
      </c>
      <c r="U104" s="55" t="s">
        <v>412</v>
      </c>
      <c r="V104" s="55" t="s">
        <v>413</v>
      </c>
      <c r="W104" s="55" t="s">
        <v>414</v>
      </c>
    </row>
    <row r="105" spans="1:23" s="50" customFormat="1" x14ac:dyDescent="0.35">
      <c r="A105" s="50" t="s">
        <v>415</v>
      </c>
      <c r="B105" s="50" t="str">
        <f t="shared" si="6"/>
        <v>Messwert 47</v>
      </c>
      <c r="D105" s="50" t="str">
        <f t="shared" si="7"/>
        <v>Messwert 47</v>
      </c>
      <c r="E105" s="51" t="s">
        <v>416</v>
      </c>
      <c r="F105" s="51" t="s">
        <v>417</v>
      </c>
      <c r="G105" s="51" t="s">
        <v>418</v>
      </c>
      <c r="H105" s="50" t="str">
        <f t="shared" si="8"/>
        <v>Messwert 47</v>
      </c>
      <c r="I105" s="52" t="s">
        <v>416</v>
      </c>
      <c r="J105" s="52" t="s">
        <v>417</v>
      </c>
      <c r="K105" s="52" t="s">
        <v>418</v>
      </c>
      <c r="L105" s="50" t="str">
        <f t="shared" si="9"/>
        <v>Messwert 47</v>
      </c>
      <c r="M105" s="53" t="s">
        <v>416</v>
      </c>
      <c r="N105" s="53" t="s">
        <v>417</v>
      </c>
      <c r="O105" s="53" t="s">
        <v>418</v>
      </c>
      <c r="P105" s="50" t="str">
        <f t="shared" si="10"/>
        <v>Messwert 47</v>
      </c>
      <c r="Q105" s="54" t="s">
        <v>416</v>
      </c>
      <c r="R105" s="54" t="s">
        <v>417</v>
      </c>
      <c r="S105" s="54" t="s">
        <v>418</v>
      </c>
      <c r="T105" s="50" t="str">
        <f t="shared" si="11"/>
        <v>Messwert 47</v>
      </c>
      <c r="U105" s="55" t="s">
        <v>416</v>
      </c>
      <c r="V105" s="55" t="s">
        <v>417</v>
      </c>
      <c r="W105" s="55" t="s">
        <v>418</v>
      </c>
    </row>
    <row r="106" spans="1:23" s="50" customFormat="1" x14ac:dyDescent="0.35">
      <c r="A106" s="50" t="s">
        <v>419</v>
      </c>
      <c r="B106" s="50" t="str">
        <f t="shared" si="6"/>
        <v>Messwert 48</v>
      </c>
      <c r="D106" s="50" t="str">
        <f t="shared" si="7"/>
        <v>Messwert 48</v>
      </c>
      <c r="E106" s="51" t="s">
        <v>420</v>
      </c>
      <c r="F106" s="51" t="s">
        <v>421</v>
      </c>
      <c r="G106" s="51" t="s">
        <v>422</v>
      </c>
      <c r="H106" s="50" t="str">
        <f t="shared" si="8"/>
        <v>Messwert 48</v>
      </c>
      <c r="I106" s="52" t="s">
        <v>420</v>
      </c>
      <c r="J106" s="52" t="s">
        <v>421</v>
      </c>
      <c r="K106" s="52" t="s">
        <v>422</v>
      </c>
      <c r="L106" s="50" t="str">
        <f t="shared" si="9"/>
        <v>Messwert 48</v>
      </c>
      <c r="M106" s="53" t="s">
        <v>420</v>
      </c>
      <c r="N106" s="53" t="s">
        <v>421</v>
      </c>
      <c r="O106" s="53" t="s">
        <v>422</v>
      </c>
      <c r="P106" s="50" t="str">
        <f t="shared" si="10"/>
        <v>Messwert 48</v>
      </c>
      <c r="Q106" s="54" t="s">
        <v>420</v>
      </c>
      <c r="R106" s="54" t="s">
        <v>421</v>
      </c>
      <c r="S106" s="54" t="s">
        <v>422</v>
      </c>
      <c r="T106" s="50" t="str">
        <f t="shared" si="11"/>
        <v>Messwert 48</v>
      </c>
      <c r="U106" s="55" t="s">
        <v>420</v>
      </c>
      <c r="V106" s="55" t="s">
        <v>421</v>
      </c>
      <c r="W106" s="55" t="s">
        <v>422</v>
      </c>
    </row>
    <row r="107" spans="1:23" s="50" customFormat="1" x14ac:dyDescent="0.35">
      <c r="A107" s="50" t="s">
        <v>423</v>
      </c>
      <c r="B107" s="50" t="str">
        <f t="shared" si="6"/>
        <v>Messwert 49</v>
      </c>
      <c r="D107" s="50" t="str">
        <f t="shared" si="7"/>
        <v>Messwert 49</v>
      </c>
      <c r="E107" s="51" t="s">
        <v>424</v>
      </c>
      <c r="F107" s="51" t="s">
        <v>425</v>
      </c>
      <c r="G107" s="51" t="s">
        <v>426</v>
      </c>
      <c r="H107" s="50" t="str">
        <f t="shared" si="8"/>
        <v>Messwert 49</v>
      </c>
      <c r="I107" s="52" t="s">
        <v>424</v>
      </c>
      <c r="J107" s="52" t="s">
        <v>425</v>
      </c>
      <c r="K107" s="52" t="s">
        <v>426</v>
      </c>
      <c r="L107" s="50" t="str">
        <f t="shared" si="9"/>
        <v>Messwert 49</v>
      </c>
      <c r="M107" s="53" t="s">
        <v>424</v>
      </c>
      <c r="N107" s="53" t="s">
        <v>425</v>
      </c>
      <c r="O107" s="53" t="s">
        <v>426</v>
      </c>
      <c r="P107" s="50" t="str">
        <f t="shared" si="10"/>
        <v>Messwert 49</v>
      </c>
      <c r="Q107" s="54" t="s">
        <v>424</v>
      </c>
      <c r="R107" s="54" t="s">
        <v>425</v>
      </c>
      <c r="S107" s="54" t="s">
        <v>426</v>
      </c>
      <c r="T107" s="50" t="str">
        <f t="shared" si="11"/>
        <v>Messwert 49</v>
      </c>
      <c r="U107" s="55" t="s">
        <v>424</v>
      </c>
      <c r="V107" s="55" t="s">
        <v>425</v>
      </c>
      <c r="W107" s="55" t="s">
        <v>426</v>
      </c>
    </row>
    <row r="108" spans="1:23" s="50" customFormat="1" x14ac:dyDescent="0.35">
      <c r="A108" s="50" t="s">
        <v>427</v>
      </c>
      <c r="B108" s="50" t="str">
        <f t="shared" si="6"/>
        <v>Messwert 50</v>
      </c>
      <c r="D108" s="50" t="str">
        <f t="shared" si="7"/>
        <v>Messwert 50</v>
      </c>
      <c r="E108" s="51" t="s">
        <v>428</v>
      </c>
      <c r="F108" s="51" t="s">
        <v>429</v>
      </c>
      <c r="G108" s="51" t="s">
        <v>430</v>
      </c>
      <c r="H108" s="50" t="str">
        <f t="shared" si="8"/>
        <v>Messwert 50</v>
      </c>
      <c r="I108" s="52" t="s">
        <v>428</v>
      </c>
      <c r="J108" s="52" t="s">
        <v>429</v>
      </c>
      <c r="K108" s="52" t="s">
        <v>430</v>
      </c>
      <c r="L108" s="50" t="str">
        <f t="shared" si="9"/>
        <v>Messwert 50</v>
      </c>
      <c r="M108" s="53" t="s">
        <v>428</v>
      </c>
      <c r="N108" s="53" t="s">
        <v>429</v>
      </c>
      <c r="O108" s="53" t="s">
        <v>430</v>
      </c>
      <c r="P108" s="50" t="str">
        <f t="shared" si="10"/>
        <v>Messwert 50</v>
      </c>
      <c r="Q108" s="54" t="s">
        <v>428</v>
      </c>
      <c r="R108" s="54" t="s">
        <v>429</v>
      </c>
      <c r="S108" s="54" t="s">
        <v>430</v>
      </c>
      <c r="T108" s="50" t="str">
        <f t="shared" si="11"/>
        <v>Messwert 50</v>
      </c>
      <c r="U108" s="55" t="s">
        <v>428</v>
      </c>
      <c r="V108" s="55" t="s">
        <v>429</v>
      </c>
      <c r="W108" s="55" t="s">
        <v>430</v>
      </c>
    </row>
    <row r="109" spans="1:23" s="50" customFormat="1" x14ac:dyDescent="0.35">
      <c r="A109" s="50" t="s">
        <v>431</v>
      </c>
      <c r="B109" s="50" t="str">
        <f t="shared" si="6"/>
        <v>Delta krit</v>
      </c>
      <c r="D109" s="50" t="str">
        <f t="shared" si="7"/>
        <v>Delta krit</v>
      </c>
      <c r="E109" s="51" t="s">
        <v>432</v>
      </c>
      <c r="F109" s="51" t="s">
        <v>433</v>
      </c>
      <c r="G109" s="51" t="s">
        <v>433</v>
      </c>
      <c r="H109" s="50" t="str">
        <f t="shared" si="8"/>
        <v>Delta krit</v>
      </c>
      <c r="I109" s="52" t="s">
        <v>432</v>
      </c>
      <c r="J109" s="52" t="s">
        <v>433</v>
      </c>
      <c r="K109" s="52" t="s">
        <v>433</v>
      </c>
      <c r="L109" s="50" t="str">
        <f t="shared" si="9"/>
        <v>Delta krit</v>
      </c>
      <c r="M109" s="53" t="s">
        <v>432</v>
      </c>
      <c r="N109" s="53" t="s">
        <v>433</v>
      </c>
      <c r="O109" s="53" t="s">
        <v>433</v>
      </c>
      <c r="P109" s="50" t="str">
        <f t="shared" si="10"/>
        <v>Delta krit</v>
      </c>
      <c r="Q109" s="54" t="s">
        <v>432</v>
      </c>
      <c r="R109" s="54" t="s">
        <v>433</v>
      </c>
      <c r="S109" s="54" t="s">
        <v>433</v>
      </c>
      <c r="T109" s="50" t="str">
        <f t="shared" si="11"/>
        <v>Delta krit</v>
      </c>
      <c r="U109" s="55" t="s">
        <v>432</v>
      </c>
      <c r="V109" s="55" t="s">
        <v>433</v>
      </c>
      <c r="W109" s="55" t="s">
        <v>433</v>
      </c>
    </row>
    <row r="110" spans="1:23" s="50" customFormat="1" x14ac:dyDescent="0.35">
      <c r="A110" s="50" t="s">
        <v>434</v>
      </c>
      <c r="B110" s="50" t="str">
        <f t="shared" si="6"/>
        <v>Toleranz</v>
      </c>
      <c r="D110" s="50" t="str">
        <f t="shared" si="7"/>
        <v>Toleranz</v>
      </c>
      <c r="E110" s="51" t="s">
        <v>435</v>
      </c>
      <c r="F110" s="51" t="s">
        <v>436</v>
      </c>
      <c r="G110" s="51" t="s">
        <v>437</v>
      </c>
      <c r="H110" s="50" t="str">
        <f t="shared" si="8"/>
        <v>Toleranz</v>
      </c>
      <c r="I110" s="52" t="s">
        <v>435</v>
      </c>
      <c r="J110" s="52" t="s">
        <v>436</v>
      </c>
      <c r="K110" s="52" t="s">
        <v>437</v>
      </c>
      <c r="L110" s="50" t="str">
        <f t="shared" si="9"/>
        <v>Toleranz</v>
      </c>
      <c r="M110" s="53" t="s">
        <v>435</v>
      </c>
      <c r="N110" s="53" t="s">
        <v>436</v>
      </c>
      <c r="O110" s="53" t="s">
        <v>437</v>
      </c>
      <c r="P110" s="50" t="str">
        <f t="shared" si="10"/>
        <v>Toleranz</v>
      </c>
      <c r="Q110" s="54" t="s">
        <v>435</v>
      </c>
      <c r="R110" s="54" t="s">
        <v>436</v>
      </c>
      <c r="S110" s="54" t="s">
        <v>437</v>
      </c>
      <c r="T110" s="50" t="str">
        <f t="shared" si="11"/>
        <v>Toleranz</v>
      </c>
      <c r="U110" s="55" t="s">
        <v>435</v>
      </c>
      <c r="V110" s="55" t="s">
        <v>436</v>
      </c>
      <c r="W110" s="55" t="s">
        <v>437</v>
      </c>
    </row>
    <row r="111" spans="1:23" s="50" customFormat="1" x14ac:dyDescent="0.35">
      <c r="B111" s="50" t="str">
        <f t="shared" si="6"/>
        <v>Gemisch</v>
      </c>
      <c r="D111" s="50" t="str">
        <f t="shared" si="7"/>
        <v>Gemisch</v>
      </c>
      <c r="E111" s="51" t="s">
        <v>438</v>
      </c>
      <c r="F111" s="51" t="s">
        <v>439</v>
      </c>
      <c r="G111" s="51" t="s">
        <v>440</v>
      </c>
      <c r="H111" s="50" t="str">
        <f t="shared" si="8"/>
        <v>Gemisch</v>
      </c>
      <c r="I111" s="52" t="s">
        <v>438</v>
      </c>
      <c r="J111" s="52" t="s">
        <v>439</v>
      </c>
      <c r="K111" s="52" t="s">
        <v>440</v>
      </c>
      <c r="L111" s="50" t="str">
        <f t="shared" si="9"/>
        <v>Gemisch</v>
      </c>
      <c r="M111" s="53" t="s">
        <v>438</v>
      </c>
      <c r="N111" s="53" t="s">
        <v>439</v>
      </c>
      <c r="O111" s="53" t="s">
        <v>440</v>
      </c>
      <c r="P111" s="50" t="str">
        <f t="shared" si="10"/>
        <v>Gemisch</v>
      </c>
      <c r="Q111" s="54" t="s">
        <v>438</v>
      </c>
      <c r="R111" s="54" t="s">
        <v>439</v>
      </c>
      <c r="S111" s="54" t="s">
        <v>440</v>
      </c>
      <c r="T111" s="50" t="str">
        <f t="shared" si="11"/>
        <v>Gemisch</v>
      </c>
      <c r="U111" s="55" t="s">
        <v>438</v>
      </c>
      <c r="V111" s="55" t="s">
        <v>439</v>
      </c>
      <c r="W111" s="55" t="s">
        <v>440</v>
      </c>
    </row>
    <row r="112" spans="1:23" s="50" customFormat="1" x14ac:dyDescent="0.35">
      <c r="A112" s="50" t="s">
        <v>441</v>
      </c>
      <c r="B112" s="50" t="str">
        <f t="shared" si="6"/>
        <v>Maschinenfähigkeit bezogen auf die Streuung</v>
      </c>
      <c r="D112" s="50" t="str">
        <f t="shared" si="7"/>
        <v>Maschinenfähigkeit bezogen auf die Streuung</v>
      </c>
      <c r="E112" s="51" t="s">
        <v>442</v>
      </c>
      <c r="F112" s="51" t="s">
        <v>443</v>
      </c>
      <c r="G112" s="51" t="s">
        <v>444</v>
      </c>
      <c r="H112" s="50" t="str">
        <f t="shared" si="8"/>
        <v>Maschinenfähigkeit bezogen auf die Streuung</v>
      </c>
      <c r="I112" s="52" t="s">
        <v>442</v>
      </c>
      <c r="J112" s="52" t="s">
        <v>443</v>
      </c>
      <c r="K112" s="52" t="s">
        <v>444</v>
      </c>
      <c r="L112" s="50" t="str">
        <f t="shared" si="9"/>
        <v>Maschinenfähigkeit bezogen auf die Streuung</v>
      </c>
      <c r="M112" s="53" t="s">
        <v>442</v>
      </c>
      <c r="N112" s="53" t="s">
        <v>443</v>
      </c>
      <c r="O112" s="53" t="s">
        <v>444</v>
      </c>
      <c r="P112" s="50" t="str">
        <f t="shared" si="10"/>
        <v>Maschinenfähigkeit bezogen auf die Streuung</v>
      </c>
      <c r="Q112" s="54" t="s">
        <v>442</v>
      </c>
      <c r="R112" s="54" t="s">
        <v>443</v>
      </c>
      <c r="S112" s="54" t="s">
        <v>444</v>
      </c>
      <c r="T112" s="50" t="str">
        <f t="shared" si="11"/>
        <v>Maschinenfähigkeit bezogen auf die Streuung</v>
      </c>
      <c r="U112" s="55" t="s">
        <v>442</v>
      </c>
      <c r="V112" s="55" t="s">
        <v>443</v>
      </c>
      <c r="W112" s="55" t="s">
        <v>444</v>
      </c>
    </row>
    <row r="113" spans="1:23" s="50" customFormat="1" x14ac:dyDescent="0.35">
      <c r="A113" s="50" t="s">
        <v>445</v>
      </c>
      <c r="B113" s="50" t="str">
        <f t="shared" si="6"/>
        <v>Maschinenfähigkeit bezogen auf die Lage</v>
      </c>
      <c r="D113" s="50" t="str">
        <f t="shared" si="7"/>
        <v>Maschinenfähigkeit bezogen auf die Lage</v>
      </c>
      <c r="E113" s="51" t="s">
        <v>446</v>
      </c>
      <c r="F113" s="51" t="s">
        <v>447</v>
      </c>
      <c r="G113" s="51" t="s">
        <v>448</v>
      </c>
      <c r="H113" s="50" t="str">
        <f t="shared" si="8"/>
        <v>Maschinenfähigkeit bezogen auf die Lage</v>
      </c>
      <c r="I113" s="52" t="s">
        <v>446</v>
      </c>
      <c r="J113" s="52" t="s">
        <v>447</v>
      </c>
      <c r="K113" s="52" t="s">
        <v>449</v>
      </c>
      <c r="L113" s="50" t="str">
        <f t="shared" si="9"/>
        <v>Maschinenfähigkeit bezogen auf die Lage</v>
      </c>
      <c r="M113" s="53" t="s">
        <v>446</v>
      </c>
      <c r="N113" s="53" t="s">
        <v>447</v>
      </c>
      <c r="O113" s="53" t="s">
        <v>449</v>
      </c>
      <c r="P113" s="50" t="str">
        <f t="shared" si="10"/>
        <v>Maschinenfähigkeit bezogen auf die Lage</v>
      </c>
      <c r="Q113" s="54" t="s">
        <v>446</v>
      </c>
      <c r="R113" s="54" t="s">
        <v>447</v>
      </c>
      <c r="S113" s="54" t="s">
        <v>449</v>
      </c>
      <c r="T113" s="50" t="str">
        <f t="shared" si="11"/>
        <v>Maschinenfähigkeit bezogen auf die Lage</v>
      </c>
      <c r="U113" s="55" t="s">
        <v>446</v>
      </c>
      <c r="V113" s="55" t="s">
        <v>447</v>
      </c>
      <c r="W113" s="55" t="s">
        <v>449</v>
      </c>
    </row>
    <row r="114" spans="1:23" s="50" customFormat="1" x14ac:dyDescent="0.35">
      <c r="A114" s="50" t="s">
        <v>450</v>
      </c>
      <c r="B114" s="50" t="str">
        <f t="shared" si="6"/>
        <v>eingestellt</v>
      </c>
      <c r="D114" s="50" t="str">
        <f t="shared" si="7"/>
        <v>eingestellt</v>
      </c>
      <c r="E114" s="51" t="s">
        <v>451</v>
      </c>
      <c r="F114" s="51" t="s">
        <v>452</v>
      </c>
      <c r="G114" s="51" t="s">
        <v>453</v>
      </c>
      <c r="H114" s="50" t="str">
        <f t="shared" si="8"/>
        <v>eingestellt</v>
      </c>
      <c r="I114" s="52" t="s">
        <v>451</v>
      </c>
      <c r="J114" s="52" t="s">
        <v>452</v>
      </c>
      <c r="K114" s="52" t="s">
        <v>453</v>
      </c>
      <c r="L114" s="50" t="str">
        <f t="shared" si="9"/>
        <v>eingestellt</v>
      </c>
      <c r="M114" s="53" t="s">
        <v>451</v>
      </c>
      <c r="N114" s="53" t="s">
        <v>452</v>
      </c>
      <c r="O114" s="53" t="s">
        <v>453</v>
      </c>
      <c r="P114" s="50" t="str">
        <f t="shared" si="10"/>
        <v>eingestellt</v>
      </c>
      <c r="Q114" s="54" t="s">
        <v>451</v>
      </c>
      <c r="R114" s="54" t="s">
        <v>452</v>
      </c>
      <c r="S114" s="54" t="s">
        <v>453</v>
      </c>
      <c r="T114" s="50" t="str">
        <f t="shared" si="11"/>
        <v>eingestellt</v>
      </c>
      <c r="U114" s="55" t="s">
        <v>451</v>
      </c>
      <c r="V114" s="55" t="s">
        <v>452</v>
      </c>
      <c r="W114" s="55" t="s">
        <v>453</v>
      </c>
    </row>
    <row r="115" spans="1:23" s="50" customFormat="1" x14ac:dyDescent="0.35">
      <c r="A115" s="50" t="s">
        <v>454</v>
      </c>
      <c r="B115" s="50" t="str">
        <f t="shared" si="6"/>
        <v>Projektnummer / Versuchsnummer AWT:</v>
      </c>
      <c r="D115" s="50" t="str">
        <f t="shared" si="7"/>
        <v>Projektnummer / Versuchsnummer AWT:</v>
      </c>
      <c r="E115" s="51" t="s">
        <v>455</v>
      </c>
      <c r="F115" s="51" t="s">
        <v>456</v>
      </c>
      <c r="G115" s="51" t="s">
        <v>457</v>
      </c>
      <c r="H115" s="50" t="str">
        <f t="shared" si="8"/>
        <v>Projektnummer / Versuchsnummer AWT:</v>
      </c>
      <c r="I115" s="52" t="s">
        <v>455</v>
      </c>
      <c r="J115" s="52" t="s">
        <v>456</v>
      </c>
      <c r="K115" s="52" t="s">
        <v>457</v>
      </c>
      <c r="L115" s="50" t="str">
        <f t="shared" si="9"/>
        <v>Projektnummer / Versuchsnummer AWT:</v>
      </c>
      <c r="M115" s="53" t="s">
        <v>455</v>
      </c>
      <c r="N115" s="53" t="s">
        <v>456</v>
      </c>
      <c r="O115" s="53" t="s">
        <v>457</v>
      </c>
      <c r="P115" s="50" t="str">
        <f t="shared" si="10"/>
        <v>Projektnummer / Versuchsnummer AWT:</v>
      </c>
      <c r="Q115" s="54" t="s">
        <v>455</v>
      </c>
      <c r="R115" s="54" t="s">
        <v>456</v>
      </c>
      <c r="S115" s="54" t="s">
        <v>457</v>
      </c>
      <c r="T115" s="50" t="str">
        <f t="shared" si="11"/>
        <v>Projektnummer / Versuchsnummer AWT:</v>
      </c>
      <c r="U115" s="55" t="s">
        <v>455</v>
      </c>
      <c r="V115" s="55" t="s">
        <v>456</v>
      </c>
      <c r="W115" s="55" t="s">
        <v>457</v>
      </c>
    </row>
    <row r="116" spans="1:23" s="50" customFormat="1" x14ac:dyDescent="0.35">
      <c r="A116" s="50" t="s">
        <v>458</v>
      </c>
      <c r="B116" s="50" t="str">
        <f t="shared" si="6"/>
        <v>Versuchsreihe aufgenommen von:</v>
      </c>
      <c r="D116" s="50" t="str">
        <f t="shared" si="7"/>
        <v>Versuchsreihe aufgenommen von:</v>
      </c>
      <c r="E116" s="51" t="s">
        <v>459</v>
      </c>
      <c r="F116" s="51" t="s">
        <v>460</v>
      </c>
      <c r="G116" s="51" t="s">
        <v>461</v>
      </c>
      <c r="H116" s="50" t="str">
        <f t="shared" si="8"/>
        <v>Versuchsreihe aufgenommen von:</v>
      </c>
      <c r="I116" s="52" t="s">
        <v>459</v>
      </c>
      <c r="J116" s="52" t="s">
        <v>460</v>
      </c>
      <c r="K116" s="52" t="s">
        <v>462</v>
      </c>
      <c r="L116" s="50" t="str">
        <f t="shared" si="9"/>
        <v>Versuchsreihe aufgenommen von:</v>
      </c>
      <c r="M116" s="53" t="s">
        <v>459</v>
      </c>
      <c r="N116" s="53" t="s">
        <v>460</v>
      </c>
      <c r="O116" s="53" t="s">
        <v>462</v>
      </c>
      <c r="P116" s="50" t="str">
        <f t="shared" si="10"/>
        <v>Versuchsreihe aufgenommen von:</v>
      </c>
      <c r="Q116" s="54" t="s">
        <v>459</v>
      </c>
      <c r="R116" s="54" t="s">
        <v>460</v>
      </c>
      <c r="S116" s="54" t="s">
        <v>462</v>
      </c>
      <c r="T116" s="50" t="str">
        <f t="shared" si="11"/>
        <v>Versuchsreihe aufgenommen von:</v>
      </c>
      <c r="U116" s="55" t="s">
        <v>459</v>
      </c>
      <c r="V116" s="55" t="s">
        <v>460</v>
      </c>
      <c r="W116" s="55" t="s">
        <v>462</v>
      </c>
    </row>
    <row r="117" spans="1:23" s="50" customFormat="1" x14ac:dyDescent="0.35">
      <c r="A117" s="50" t="s">
        <v>463</v>
      </c>
      <c r="B117" s="50" t="str">
        <f t="shared" si="6"/>
        <v>Versuchsreihe aufgenommen am:</v>
      </c>
      <c r="D117" s="50" t="str">
        <f t="shared" si="7"/>
        <v>Versuchsreihe aufgenommen am:</v>
      </c>
      <c r="E117" s="51" t="s">
        <v>464</v>
      </c>
      <c r="F117" s="51" t="s">
        <v>465</v>
      </c>
      <c r="G117" s="51" t="s">
        <v>466</v>
      </c>
      <c r="H117" s="50" t="str">
        <f t="shared" si="8"/>
        <v>Versuchsreihe aufgenommen am:</v>
      </c>
      <c r="I117" s="52" t="s">
        <v>464</v>
      </c>
      <c r="J117" s="52" t="s">
        <v>465</v>
      </c>
      <c r="K117" s="52" t="s">
        <v>467</v>
      </c>
      <c r="L117" s="50" t="str">
        <f t="shared" si="9"/>
        <v>Versuchsreihe aufgenommen am:</v>
      </c>
      <c r="M117" s="53" t="s">
        <v>464</v>
      </c>
      <c r="N117" s="53" t="s">
        <v>465</v>
      </c>
      <c r="O117" s="53" t="s">
        <v>467</v>
      </c>
      <c r="P117" s="50" t="str">
        <f t="shared" si="10"/>
        <v>Versuchsreihe aufgenommen am:</v>
      </c>
      <c r="Q117" s="54" t="s">
        <v>464</v>
      </c>
      <c r="R117" s="54" t="s">
        <v>465</v>
      </c>
      <c r="S117" s="54" t="s">
        <v>467</v>
      </c>
      <c r="T117" s="50" t="str">
        <f t="shared" si="11"/>
        <v>Versuchsreihe aufgenommen am:</v>
      </c>
      <c r="U117" s="55" t="s">
        <v>464</v>
      </c>
      <c r="V117" s="55" t="s">
        <v>465</v>
      </c>
      <c r="W117" s="55" t="s">
        <v>467</v>
      </c>
    </row>
    <row r="118" spans="1:23" s="50" customFormat="1" x14ac:dyDescent="0.35">
      <c r="A118" s="50" t="s">
        <v>468</v>
      </c>
      <c r="B118" s="50" t="str">
        <f t="shared" si="6"/>
        <v>Chemisches System:</v>
      </c>
      <c r="D118" s="50" t="str">
        <f t="shared" si="7"/>
        <v>Chemisches System:</v>
      </c>
      <c r="E118" s="51" t="s">
        <v>469</v>
      </c>
      <c r="F118" s="51" t="s">
        <v>470</v>
      </c>
      <c r="G118" s="51" t="s">
        <v>471</v>
      </c>
      <c r="H118" s="50" t="str">
        <f t="shared" si="8"/>
        <v>Chemisches System:</v>
      </c>
      <c r="I118" s="52" t="s">
        <v>469</v>
      </c>
      <c r="J118" s="52" t="s">
        <v>470</v>
      </c>
      <c r="K118" s="52" t="s">
        <v>471</v>
      </c>
      <c r="L118" s="50" t="str">
        <f t="shared" si="9"/>
        <v>Chemisches System:</v>
      </c>
      <c r="M118" s="53" t="s">
        <v>469</v>
      </c>
      <c r="N118" s="53" t="s">
        <v>470</v>
      </c>
      <c r="O118" s="53" t="s">
        <v>471</v>
      </c>
      <c r="P118" s="50" t="str">
        <f t="shared" si="10"/>
        <v>Chemisches System:</v>
      </c>
      <c r="Q118" s="54" t="s">
        <v>469</v>
      </c>
      <c r="R118" s="54" t="s">
        <v>470</v>
      </c>
      <c r="S118" s="54" t="s">
        <v>471</v>
      </c>
      <c r="T118" s="50" t="str">
        <f t="shared" si="11"/>
        <v>Chemisches System:</v>
      </c>
      <c r="U118" s="55" t="s">
        <v>469</v>
      </c>
      <c r="V118" s="55" t="s">
        <v>470</v>
      </c>
      <c r="W118" s="55" t="s">
        <v>471</v>
      </c>
    </row>
    <row r="119" spans="1:23" s="50" customFormat="1" x14ac:dyDescent="0.35">
      <c r="A119" s="50" t="s">
        <v>472</v>
      </c>
      <c r="B119" s="50" t="str">
        <f t="shared" si="6"/>
        <v>Materialhersteller:</v>
      </c>
      <c r="D119" s="50" t="str">
        <f t="shared" si="7"/>
        <v>Materialhersteller:</v>
      </c>
      <c r="E119" s="51" t="s">
        <v>473</v>
      </c>
      <c r="F119" s="51" t="s">
        <v>474</v>
      </c>
      <c r="G119" s="51" t="s">
        <v>475</v>
      </c>
      <c r="H119" s="50" t="str">
        <f t="shared" si="8"/>
        <v>Materialhersteller:</v>
      </c>
      <c r="I119" s="52" t="s">
        <v>473</v>
      </c>
      <c r="J119" s="52" t="s">
        <v>474</v>
      </c>
      <c r="K119" s="52" t="s">
        <v>475</v>
      </c>
      <c r="L119" s="50" t="str">
        <f t="shared" si="9"/>
        <v>Materialhersteller:</v>
      </c>
      <c r="M119" s="53" t="s">
        <v>473</v>
      </c>
      <c r="N119" s="53" t="s">
        <v>474</v>
      </c>
      <c r="O119" s="53" t="s">
        <v>475</v>
      </c>
      <c r="P119" s="50" t="str">
        <f t="shared" si="10"/>
        <v>Materialhersteller:</v>
      </c>
      <c r="Q119" s="54" t="s">
        <v>473</v>
      </c>
      <c r="R119" s="54" t="s">
        <v>474</v>
      </c>
      <c r="S119" s="54" t="s">
        <v>475</v>
      </c>
      <c r="T119" s="50" t="str">
        <f t="shared" si="11"/>
        <v>Materialhersteller:</v>
      </c>
      <c r="U119" s="55" t="s">
        <v>473</v>
      </c>
      <c r="V119" s="55" t="s">
        <v>474</v>
      </c>
      <c r="W119" s="55" t="s">
        <v>475</v>
      </c>
    </row>
    <row r="120" spans="1:23" s="50" customFormat="1" x14ac:dyDescent="0.35">
      <c r="A120" s="50" t="s">
        <v>476</v>
      </c>
      <c r="B120" s="50" t="str">
        <f t="shared" si="6"/>
        <v>Materialbezeichnung:</v>
      </c>
      <c r="D120" s="50" t="str">
        <f t="shared" si="7"/>
        <v>Materialbezeichnung:</v>
      </c>
      <c r="E120" s="51" t="s">
        <v>477</v>
      </c>
      <c r="F120" s="51" t="s">
        <v>478</v>
      </c>
      <c r="G120" s="51" t="s">
        <v>479</v>
      </c>
      <c r="H120" s="50" t="str">
        <f t="shared" si="8"/>
        <v>Materialbezeichnung:</v>
      </c>
      <c r="I120" s="52" t="s">
        <v>477</v>
      </c>
      <c r="J120" s="52" t="s">
        <v>478</v>
      </c>
      <c r="K120" s="52" t="s">
        <v>480</v>
      </c>
      <c r="L120" s="50" t="str">
        <f t="shared" si="9"/>
        <v>Materialbezeichnung:</v>
      </c>
      <c r="M120" s="53" t="s">
        <v>477</v>
      </c>
      <c r="N120" s="53" t="s">
        <v>478</v>
      </c>
      <c r="O120" s="53" t="s">
        <v>480</v>
      </c>
      <c r="P120" s="50" t="str">
        <f t="shared" si="10"/>
        <v>Materialbezeichnung:</v>
      </c>
      <c r="Q120" s="54" t="s">
        <v>477</v>
      </c>
      <c r="R120" s="54" t="s">
        <v>478</v>
      </c>
      <c r="S120" s="54" t="s">
        <v>480</v>
      </c>
      <c r="T120" s="50" t="str">
        <f t="shared" si="11"/>
        <v>Materialbezeichnung:</v>
      </c>
      <c r="U120" s="55" t="s">
        <v>477</v>
      </c>
      <c r="V120" s="55" t="s">
        <v>478</v>
      </c>
      <c r="W120" s="55" t="s">
        <v>480</v>
      </c>
    </row>
    <row r="121" spans="1:23" s="50" customFormat="1" x14ac:dyDescent="0.35">
      <c r="A121" s="50" t="s">
        <v>481</v>
      </c>
      <c r="B121" s="50" t="str">
        <f t="shared" si="6"/>
        <v>Chargennummer:</v>
      </c>
      <c r="D121" s="50" t="str">
        <f t="shared" si="7"/>
        <v>Chargennummer:</v>
      </c>
      <c r="E121" s="51" t="s">
        <v>482</v>
      </c>
      <c r="F121" s="51" t="s">
        <v>483</v>
      </c>
      <c r="G121" s="51" t="s">
        <v>484</v>
      </c>
      <c r="H121" s="50" t="str">
        <f t="shared" si="8"/>
        <v>Chargennummer:</v>
      </c>
      <c r="I121" s="52" t="s">
        <v>482</v>
      </c>
      <c r="J121" s="52" t="s">
        <v>483</v>
      </c>
      <c r="K121" s="52" t="s">
        <v>484</v>
      </c>
      <c r="L121" s="50" t="str">
        <f t="shared" si="9"/>
        <v>Chargennummer:</v>
      </c>
      <c r="M121" s="53" t="s">
        <v>482</v>
      </c>
      <c r="N121" s="53" t="s">
        <v>483</v>
      </c>
      <c r="O121" s="53" t="s">
        <v>484</v>
      </c>
      <c r="P121" s="50" t="str">
        <f t="shared" si="10"/>
        <v>Chargennummer:</v>
      </c>
      <c r="Q121" s="54" t="s">
        <v>482</v>
      </c>
      <c r="R121" s="54" t="s">
        <v>483</v>
      </c>
      <c r="S121" s="54" t="s">
        <v>484</v>
      </c>
      <c r="T121" s="50" t="str">
        <f t="shared" si="11"/>
        <v>Chargennummer:</v>
      </c>
      <c r="U121" s="55" t="s">
        <v>482</v>
      </c>
      <c r="V121" s="55" t="s">
        <v>483</v>
      </c>
      <c r="W121" s="55" t="s">
        <v>484</v>
      </c>
    </row>
    <row r="122" spans="1:23" s="50" customFormat="1" x14ac:dyDescent="0.35">
      <c r="A122" s="50" t="s">
        <v>485</v>
      </c>
      <c r="B122" s="50" t="str">
        <f t="shared" si="6"/>
        <v>Materialbezeichnung:</v>
      </c>
      <c r="D122" s="50" t="str">
        <f t="shared" si="7"/>
        <v>Materialbezeichnung:</v>
      </c>
      <c r="E122" s="51" t="s">
        <v>477</v>
      </c>
      <c r="F122" s="51" t="s">
        <v>478</v>
      </c>
      <c r="G122" s="51" t="s">
        <v>479</v>
      </c>
      <c r="H122" s="50" t="str">
        <f t="shared" si="8"/>
        <v>Materialbezeichnung:</v>
      </c>
      <c r="I122" s="52" t="s">
        <v>477</v>
      </c>
      <c r="J122" s="52" t="s">
        <v>478</v>
      </c>
      <c r="K122" s="52" t="s">
        <v>479</v>
      </c>
      <c r="L122" s="50" t="str">
        <f t="shared" si="9"/>
        <v>Materialbezeichnung:</v>
      </c>
      <c r="M122" s="53" t="s">
        <v>477</v>
      </c>
      <c r="N122" s="53" t="s">
        <v>478</v>
      </c>
      <c r="O122" s="53" t="s">
        <v>479</v>
      </c>
      <c r="P122" s="50" t="str">
        <f t="shared" si="10"/>
        <v>Materialbezeichnung:</v>
      </c>
      <c r="Q122" s="54" t="s">
        <v>477</v>
      </c>
      <c r="R122" s="54" t="s">
        <v>478</v>
      </c>
      <c r="S122" s="54" t="s">
        <v>479</v>
      </c>
      <c r="T122" s="50" t="str">
        <f t="shared" si="11"/>
        <v>Materialbezeichnung:</v>
      </c>
      <c r="U122" s="55" t="s">
        <v>477</v>
      </c>
      <c r="V122" s="55" t="s">
        <v>478</v>
      </c>
      <c r="W122" s="55" t="s">
        <v>479</v>
      </c>
    </row>
    <row r="123" spans="1:23" s="50" customFormat="1" x14ac:dyDescent="0.35">
      <c r="A123" s="50" t="s">
        <v>486</v>
      </c>
      <c r="B123" s="50" t="str">
        <f t="shared" si="6"/>
        <v>Chargennummer:</v>
      </c>
      <c r="D123" s="50" t="str">
        <f t="shared" si="7"/>
        <v>Chargennummer:</v>
      </c>
      <c r="E123" s="51" t="s">
        <v>482</v>
      </c>
      <c r="F123" s="51" t="s">
        <v>483</v>
      </c>
      <c r="G123" s="51" t="s">
        <v>484</v>
      </c>
      <c r="H123" s="50" t="str">
        <f t="shared" si="8"/>
        <v>Chargennummer:</v>
      </c>
      <c r="I123" s="52" t="s">
        <v>482</v>
      </c>
      <c r="J123" s="52" t="s">
        <v>483</v>
      </c>
      <c r="K123" s="52" t="s">
        <v>484</v>
      </c>
      <c r="L123" s="50" t="str">
        <f t="shared" si="9"/>
        <v>Chargennummer:</v>
      </c>
      <c r="M123" s="53" t="s">
        <v>482</v>
      </c>
      <c r="N123" s="53" t="s">
        <v>483</v>
      </c>
      <c r="O123" s="53" t="s">
        <v>484</v>
      </c>
      <c r="P123" s="50" t="str">
        <f t="shared" si="10"/>
        <v>Chargennummer:</v>
      </c>
      <c r="Q123" s="54" t="s">
        <v>482</v>
      </c>
      <c r="R123" s="54" t="s">
        <v>483</v>
      </c>
      <c r="S123" s="54" t="s">
        <v>484</v>
      </c>
      <c r="T123" s="50" t="str">
        <f t="shared" si="11"/>
        <v>Chargennummer:</v>
      </c>
      <c r="U123" s="55" t="s">
        <v>482</v>
      </c>
      <c r="V123" s="55" t="s">
        <v>483</v>
      </c>
      <c r="W123" s="55" t="s">
        <v>484</v>
      </c>
    </row>
    <row r="124" spans="1:23" s="50" customFormat="1" x14ac:dyDescent="0.35">
      <c r="A124" s="50" t="s">
        <v>487</v>
      </c>
      <c r="B124" s="50" t="str">
        <f t="shared" si="6"/>
        <v>Materialbezeichnung Reiniger:</v>
      </c>
      <c r="D124" s="50" t="str">
        <f t="shared" si="7"/>
        <v>Materialbezeichnung Reiniger:</v>
      </c>
      <c r="E124" s="51" t="s">
        <v>488</v>
      </c>
      <c r="F124" s="51" t="s">
        <v>489</v>
      </c>
      <c r="G124" s="51" t="s">
        <v>490</v>
      </c>
      <c r="H124" s="50" t="str">
        <f t="shared" si="8"/>
        <v>Materialbezeichnung Reiniger:</v>
      </c>
      <c r="I124" s="52" t="s">
        <v>488</v>
      </c>
      <c r="J124" s="52" t="s">
        <v>489</v>
      </c>
      <c r="K124" s="52" t="s">
        <v>490</v>
      </c>
      <c r="L124" s="50" t="str">
        <f t="shared" si="9"/>
        <v>Materialbezeichnung Reiniger:</v>
      </c>
      <c r="M124" s="53" t="s">
        <v>488</v>
      </c>
      <c r="N124" s="53" t="s">
        <v>489</v>
      </c>
      <c r="O124" s="53" t="s">
        <v>490</v>
      </c>
      <c r="P124" s="50" t="str">
        <f t="shared" si="10"/>
        <v>Materialbezeichnung Reiniger:</v>
      </c>
      <c r="Q124" s="54" t="s">
        <v>488</v>
      </c>
      <c r="R124" s="54" t="s">
        <v>489</v>
      </c>
      <c r="S124" s="54" t="s">
        <v>490</v>
      </c>
      <c r="T124" s="50" t="str">
        <f t="shared" si="11"/>
        <v>Materialbezeichnung Reiniger:</v>
      </c>
      <c r="U124" s="55" t="s">
        <v>488</v>
      </c>
      <c r="V124" s="55" t="s">
        <v>489</v>
      </c>
      <c r="W124" s="55" t="s">
        <v>490</v>
      </c>
    </row>
    <row r="125" spans="1:23" s="50" customFormat="1" x14ac:dyDescent="0.35">
      <c r="A125" s="50" t="s">
        <v>491</v>
      </c>
      <c r="B125" s="50" t="str">
        <f t="shared" si="6"/>
        <v>Vordruck Reinigerbehälter/SMR:</v>
      </c>
      <c r="D125" s="50" t="str">
        <f t="shared" si="7"/>
        <v>Vordruck Reinigerbehälter/SMR:</v>
      </c>
      <c r="E125" s="51" t="s">
        <v>492</v>
      </c>
      <c r="F125" s="51" t="s">
        <v>493</v>
      </c>
      <c r="G125" s="51" t="s">
        <v>494</v>
      </c>
      <c r="H125" s="50" t="str">
        <f t="shared" si="8"/>
        <v>Vordruck Reinigerbehälter/SMR:</v>
      </c>
      <c r="I125" s="52" t="s">
        <v>492</v>
      </c>
      <c r="J125" s="52" t="s">
        <v>493</v>
      </c>
      <c r="K125" s="52" t="s">
        <v>494</v>
      </c>
      <c r="L125" s="50" t="str">
        <f t="shared" si="9"/>
        <v>Vordruck Reinigerbehälter/SMR:</v>
      </c>
      <c r="M125" s="53" t="s">
        <v>492</v>
      </c>
      <c r="N125" s="53" t="s">
        <v>493</v>
      </c>
      <c r="O125" s="53" t="s">
        <v>494</v>
      </c>
      <c r="P125" s="50" t="str">
        <f t="shared" si="10"/>
        <v>Vordruck Reinigerbehälter/SMR:</v>
      </c>
      <c r="Q125" s="54" t="s">
        <v>492</v>
      </c>
      <c r="R125" s="54" t="s">
        <v>493</v>
      </c>
      <c r="S125" s="54" t="s">
        <v>494</v>
      </c>
      <c r="T125" s="50" t="str">
        <f t="shared" si="11"/>
        <v>Vordruck Reinigerbehälter/SMR:</v>
      </c>
      <c r="U125" s="55" t="s">
        <v>492</v>
      </c>
      <c r="V125" s="55" t="s">
        <v>493</v>
      </c>
      <c r="W125" s="55" t="s">
        <v>494</v>
      </c>
    </row>
    <row r="126" spans="1:23" s="50" customFormat="1" x14ac:dyDescent="0.35">
      <c r="A126" s="50" t="s">
        <v>495</v>
      </c>
      <c r="B126" s="50" t="str">
        <f t="shared" si="6"/>
        <v>Systemeinstellungen</v>
      </c>
      <c r="D126" s="50" t="str">
        <f t="shared" si="7"/>
        <v>Systemeinstellungen</v>
      </c>
      <c r="E126" s="51" t="s">
        <v>496</v>
      </c>
      <c r="F126" s="51" t="s">
        <v>497</v>
      </c>
      <c r="G126" s="51" t="s">
        <v>498</v>
      </c>
      <c r="H126" s="50" t="str">
        <f t="shared" si="8"/>
        <v>Systemeinstellungen</v>
      </c>
      <c r="I126" s="52" t="s">
        <v>496</v>
      </c>
      <c r="J126" s="52" t="s">
        <v>497</v>
      </c>
      <c r="K126" s="52" t="s">
        <v>498</v>
      </c>
      <c r="L126" s="50" t="str">
        <f t="shared" si="9"/>
        <v>Systemeinstellungen</v>
      </c>
      <c r="M126" s="53" t="s">
        <v>496</v>
      </c>
      <c r="N126" s="53" t="s">
        <v>497</v>
      </c>
      <c r="O126" s="53" t="s">
        <v>498</v>
      </c>
      <c r="P126" s="50" t="str">
        <f t="shared" si="10"/>
        <v>Systemeinstellungen</v>
      </c>
      <c r="Q126" s="54" t="s">
        <v>496</v>
      </c>
      <c r="R126" s="54" t="s">
        <v>497</v>
      </c>
      <c r="S126" s="54" t="s">
        <v>498</v>
      </c>
      <c r="T126" s="50" t="str">
        <f t="shared" si="11"/>
        <v>Systemeinstellungen</v>
      </c>
      <c r="U126" s="55" t="s">
        <v>496</v>
      </c>
      <c r="V126" s="55" t="s">
        <v>497</v>
      </c>
      <c r="W126" s="55" t="s">
        <v>498</v>
      </c>
    </row>
    <row r="127" spans="1:23" s="50" customFormat="1" x14ac:dyDescent="0.35">
      <c r="A127" s="50" t="s">
        <v>499</v>
      </c>
      <c r="B127" s="50" t="str">
        <f t="shared" si="6"/>
        <v>Drehzahl Pumpe:</v>
      </c>
      <c r="D127" s="50" t="str">
        <f t="shared" si="7"/>
        <v>Drehzahl Pumpe:</v>
      </c>
      <c r="E127" s="51" t="s">
        <v>500</v>
      </c>
      <c r="F127" s="51" t="s">
        <v>501</v>
      </c>
      <c r="G127" s="51" t="s">
        <v>502</v>
      </c>
      <c r="H127" s="50" t="str">
        <f t="shared" si="8"/>
        <v>Drehzahl Pumpe:</v>
      </c>
      <c r="I127" s="52" t="s">
        <v>500</v>
      </c>
      <c r="J127" s="52" t="s">
        <v>501</v>
      </c>
      <c r="K127" s="52" t="s">
        <v>502</v>
      </c>
      <c r="L127" s="50" t="str">
        <f t="shared" si="9"/>
        <v>Drehzahl Pumpe:</v>
      </c>
      <c r="M127" s="53" t="s">
        <v>500</v>
      </c>
      <c r="N127" s="53" t="s">
        <v>501</v>
      </c>
      <c r="O127" s="53" t="s">
        <v>502</v>
      </c>
      <c r="P127" s="50" t="str">
        <f t="shared" si="10"/>
        <v>Drehzahl Pumpe:</v>
      </c>
      <c r="Q127" s="54" t="s">
        <v>500</v>
      </c>
      <c r="R127" s="54" t="s">
        <v>501</v>
      </c>
      <c r="S127" s="54" t="s">
        <v>502</v>
      </c>
      <c r="T127" s="50" t="str">
        <f t="shared" si="11"/>
        <v>Drehzahl Pumpe:</v>
      </c>
      <c r="U127" s="55" t="s">
        <v>500</v>
      </c>
      <c r="V127" s="55" t="s">
        <v>501</v>
      </c>
      <c r="W127" s="55" t="s">
        <v>502</v>
      </c>
    </row>
    <row r="128" spans="1:23" s="50" customFormat="1" x14ac:dyDescent="0.35">
      <c r="A128" s="50" t="s">
        <v>503</v>
      </c>
      <c r="B128" s="50" t="str">
        <f t="shared" si="6"/>
        <v>Rückdrehen Menge:</v>
      </c>
      <c r="D128" s="50" t="str">
        <f t="shared" si="7"/>
        <v>Rückdrehen Menge:</v>
      </c>
      <c r="E128" s="51" t="s">
        <v>744</v>
      </c>
      <c r="F128" s="51" t="s">
        <v>745</v>
      </c>
      <c r="G128" s="51" t="s">
        <v>504</v>
      </c>
      <c r="H128" s="50" t="str">
        <f t="shared" si="8"/>
        <v>Rückdrehen Menge.</v>
      </c>
      <c r="I128" s="52" t="s">
        <v>742</v>
      </c>
      <c r="J128" s="52" t="s">
        <v>745</v>
      </c>
      <c r="K128" s="52" t="s">
        <v>504</v>
      </c>
      <c r="L128" s="50" t="str">
        <f t="shared" si="9"/>
        <v>Rückdrehen Menge:</v>
      </c>
      <c r="M128" s="53" t="s">
        <v>744</v>
      </c>
      <c r="N128" s="53" t="s">
        <v>745</v>
      </c>
      <c r="O128" s="53" t="s">
        <v>504</v>
      </c>
      <c r="P128" s="50" t="str">
        <f t="shared" si="10"/>
        <v>Rückdrehen Menge:</v>
      </c>
      <c r="Q128" s="54" t="s">
        <v>744</v>
      </c>
      <c r="R128" s="54" t="s">
        <v>745</v>
      </c>
      <c r="S128" s="54" t="s">
        <v>504</v>
      </c>
      <c r="T128" s="50" t="str">
        <f t="shared" si="11"/>
        <v>Rückdrehen Menge:</v>
      </c>
      <c r="U128" s="55" t="s">
        <v>744</v>
      </c>
      <c r="V128" s="55" t="s">
        <v>745</v>
      </c>
      <c r="W128" s="55" t="s">
        <v>504</v>
      </c>
    </row>
    <row r="129" spans="1:23" s="50" customFormat="1" x14ac:dyDescent="0.35">
      <c r="A129" s="50" t="s">
        <v>505</v>
      </c>
      <c r="B129" s="50" t="str">
        <f t="shared" si="6"/>
        <v>Rückdrehen Geschwindigkeit:</v>
      </c>
      <c r="D129" s="50" t="str">
        <f t="shared" si="7"/>
        <v>Rückdrehen Geschwindigkeit:</v>
      </c>
      <c r="E129" s="51" t="s">
        <v>743</v>
      </c>
      <c r="F129" s="51" t="s">
        <v>746</v>
      </c>
      <c r="G129" s="51" t="s">
        <v>506</v>
      </c>
      <c r="H129" s="50" t="str">
        <f t="shared" si="8"/>
        <v>Rückdrehen Geschwindigkeit:</v>
      </c>
      <c r="I129" s="52" t="s">
        <v>743</v>
      </c>
      <c r="J129" s="52" t="s">
        <v>746</v>
      </c>
      <c r="K129" s="52" t="s">
        <v>506</v>
      </c>
      <c r="L129" s="50" t="str">
        <f t="shared" si="9"/>
        <v>Rückdrehen Geschwindigkeit:</v>
      </c>
      <c r="M129" s="53" t="s">
        <v>743</v>
      </c>
      <c r="N129" s="53" t="s">
        <v>746</v>
      </c>
      <c r="O129" s="53" t="s">
        <v>506</v>
      </c>
      <c r="P129" s="50" t="str">
        <f t="shared" si="10"/>
        <v>Rückdrehen Geschwindigkeit:</v>
      </c>
      <c r="Q129" s="54" t="s">
        <v>743</v>
      </c>
      <c r="R129" s="54" t="s">
        <v>746</v>
      </c>
      <c r="S129" s="54" t="s">
        <v>506</v>
      </c>
      <c r="T129" s="50" t="str">
        <f t="shared" si="11"/>
        <v>Rückdrehen Geschwindigkeit:</v>
      </c>
      <c r="U129" s="55" t="s">
        <v>743</v>
      </c>
      <c r="V129" s="55" t="s">
        <v>746</v>
      </c>
      <c r="W129" s="55" t="s">
        <v>506</v>
      </c>
    </row>
    <row r="130" spans="1:23" s="50" customFormat="1" x14ac:dyDescent="0.35">
      <c r="A130" s="50" t="s">
        <v>507</v>
      </c>
      <c r="B130" s="50" t="str">
        <f t="shared" si="6"/>
        <v>Dosierdruck einzeln / Gemisch:</v>
      </c>
      <c r="D130" s="50" t="str">
        <f t="shared" si="7"/>
        <v>Dosierdruck einzeln / Gemisch:</v>
      </c>
      <c r="E130" s="51" t="s">
        <v>508</v>
      </c>
      <c r="F130" s="51" t="s">
        <v>509</v>
      </c>
      <c r="G130" s="51" t="s">
        <v>510</v>
      </c>
      <c r="H130" s="50" t="str">
        <f t="shared" si="8"/>
        <v>Dosierdruck einzeln / Gemisch:</v>
      </c>
      <c r="I130" s="52" t="s">
        <v>508</v>
      </c>
      <c r="J130" s="52" t="s">
        <v>509</v>
      </c>
      <c r="K130" s="52" t="s">
        <v>510</v>
      </c>
      <c r="L130" s="50" t="str">
        <f t="shared" si="9"/>
        <v>Dosierdruck einzeln / Gemisch:</v>
      </c>
      <c r="M130" s="53" t="s">
        <v>508</v>
      </c>
      <c r="N130" s="53" t="s">
        <v>509</v>
      </c>
      <c r="O130" s="53" t="s">
        <v>510</v>
      </c>
      <c r="P130" s="50" t="str">
        <f t="shared" si="10"/>
        <v>Dosierdruck einzeln / Gemisch:</v>
      </c>
      <c r="Q130" s="54" t="s">
        <v>508</v>
      </c>
      <c r="R130" s="54" t="s">
        <v>509</v>
      </c>
      <c r="S130" s="54" t="s">
        <v>510</v>
      </c>
      <c r="T130" s="50" t="str">
        <f t="shared" si="11"/>
        <v>Dosierdruck einzeln / Gemisch:</v>
      </c>
      <c r="U130" s="55" t="s">
        <v>508</v>
      </c>
      <c r="V130" s="55" t="s">
        <v>509</v>
      </c>
      <c r="W130" s="55" t="s">
        <v>510</v>
      </c>
    </row>
    <row r="131" spans="1:23" s="50" customFormat="1" x14ac:dyDescent="0.35">
      <c r="A131" s="50" t="s">
        <v>511</v>
      </c>
      <c r="B131" s="50" t="str">
        <f t="shared" si="6"/>
        <v>Dosierdruckgrenze Max:*</v>
      </c>
      <c r="D131" s="50" t="str">
        <f t="shared" si="7"/>
        <v>Dosierdruckgrenze Max:*</v>
      </c>
      <c r="E131" s="51" t="s">
        <v>772</v>
      </c>
      <c r="F131" s="51" t="s">
        <v>774</v>
      </c>
      <c r="G131" s="51" t="s">
        <v>512</v>
      </c>
      <c r="H131" s="50" t="str">
        <f t="shared" si="8"/>
        <v>Dosierdruckgrenze Max: *</v>
      </c>
      <c r="I131" s="52" t="s">
        <v>780</v>
      </c>
      <c r="J131" s="52" t="s">
        <v>774</v>
      </c>
      <c r="K131" s="52" t="s">
        <v>512</v>
      </c>
      <c r="L131" s="50" t="str">
        <f t="shared" si="9"/>
        <v>Dosierdruckgrenze Max:*</v>
      </c>
      <c r="M131" s="53" t="s">
        <v>772</v>
      </c>
      <c r="N131" s="53" t="s">
        <v>774</v>
      </c>
      <c r="O131" s="53" t="s">
        <v>512</v>
      </c>
      <c r="P131" s="50" t="str">
        <f t="shared" si="10"/>
        <v>Dosierdruckgrenze Max:*</v>
      </c>
      <c r="Q131" s="54" t="s">
        <v>772</v>
      </c>
      <c r="R131" s="54" t="s">
        <v>774</v>
      </c>
      <c r="S131" s="54" t="s">
        <v>512</v>
      </c>
      <c r="T131" s="50" t="str">
        <f t="shared" si="11"/>
        <v>Dosierdruckgrenze Max:*</v>
      </c>
      <c r="U131" s="55" t="s">
        <v>772</v>
      </c>
      <c r="V131" s="55" t="s">
        <v>774</v>
      </c>
      <c r="W131" s="55" t="s">
        <v>512</v>
      </c>
    </row>
    <row r="132" spans="1:23" s="50" customFormat="1" x14ac:dyDescent="0.35">
      <c r="A132" s="50" t="s">
        <v>513</v>
      </c>
      <c r="B132" s="50" t="str">
        <f t="shared" si="6"/>
        <v>Dosierdruckgrenze Min:*</v>
      </c>
      <c r="D132" s="50" t="str">
        <f t="shared" si="7"/>
        <v>Dosierdruckgrenze Min:*</v>
      </c>
      <c r="E132" s="51" t="s">
        <v>773</v>
      </c>
      <c r="F132" s="51" t="s">
        <v>779</v>
      </c>
      <c r="G132" s="51" t="s">
        <v>514</v>
      </c>
      <c r="H132" s="50" t="str">
        <f t="shared" si="8"/>
        <v>Dosierdruckgrenze Min:*</v>
      </c>
      <c r="I132" s="52" t="s">
        <v>773</v>
      </c>
      <c r="J132" s="52" t="s">
        <v>779</v>
      </c>
      <c r="K132" s="52" t="s">
        <v>514</v>
      </c>
      <c r="L132" s="50" t="str">
        <f t="shared" si="9"/>
        <v>Dosierdruckgrenze Min:*</v>
      </c>
      <c r="M132" s="53" t="s">
        <v>773</v>
      </c>
      <c r="N132" s="53" t="s">
        <v>779</v>
      </c>
      <c r="O132" s="53" t="s">
        <v>514</v>
      </c>
      <c r="P132" s="50" t="str">
        <f t="shared" si="10"/>
        <v>Dosierdruckgrenze Min:*</v>
      </c>
      <c r="Q132" s="54" t="s">
        <v>773</v>
      </c>
      <c r="R132" s="54" t="s">
        <v>779</v>
      </c>
      <c r="S132" s="54" t="s">
        <v>514</v>
      </c>
      <c r="T132" s="50" t="str">
        <f t="shared" si="11"/>
        <v>Dosierdruckgrenze Min:*</v>
      </c>
      <c r="U132" s="55" t="s">
        <v>773</v>
      </c>
      <c r="V132" s="55" t="s">
        <v>779</v>
      </c>
      <c r="W132" s="55" t="s">
        <v>514</v>
      </c>
    </row>
    <row r="133" spans="1:23" s="59" customFormat="1" x14ac:dyDescent="0.35">
      <c r="A133" s="59" t="s">
        <v>515</v>
      </c>
      <c r="B133" s="59" t="str">
        <f>CHOOSE($F$1,D133,H133,L133,P133,T133)</f>
        <v>Füllmenge: *</v>
      </c>
      <c r="C133" s="59" t="s">
        <v>516</v>
      </c>
      <c r="D133" s="59" t="str">
        <f>CHOOSE($D$1,E133,F133,G133)</f>
        <v>Füllmenge: *</v>
      </c>
      <c r="E133" s="60" t="s">
        <v>748</v>
      </c>
      <c r="F133" s="60" t="s">
        <v>749</v>
      </c>
      <c r="G133" s="60" t="s">
        <v>747</v>
      </c>
      <c r="H133" s="59" t="str">
        <f>CHOOSE($D$1,I133,J133,K133)</f>
        <v>Füllmenge/Spülzeit:*</v>
      </c>
      <c r="I133" s="61" t="s">
        <v>781</v>
      </c>
      <c r="J133" s="61" t="s">
        <v>790</v>
      </c>
      <c r="K133" s="61" t="s">
        <v>517</v>
      </c>
      <c r="L133" s="59" t="str">
        <f>CHOOSE($D$1,M133,N133,O133)</f>
        <v>Füllmenge/Spülzeit:*</v>
      </c>
      <c r="M133" s="62" t="s">
        <v>781</v>
      </c>
      <c r="N133" s="62" t="s">
        <v>790</v>
      </c>
      <c r="O133" s="62" t="s">
        <v>517</v>
      </c>
      <c r="P133" s="59" t="str">
        <f>CHOOSE($D$1,Q133,R133,S133)</f>
        <v>Füllmenge/Spülzeit:*</v>
      </c>
      <c r="Q133" s="63" t="s">
        <v>781</v>
      </c>
      <c r="R133" s="63" t="s">
        <v>790</v>
      </c>
      <c r="S133" s="63" t="s">
        <v>517</v>
      </c>
      <c r="T133" s="59" t="str">
        <f>CHOOSE($D$1,U133,V133,W133)</f>
        <v>Füllmenge/Spülzeit:*</v>
      </c>
      <c r="U133" s="64" t="s">
        <v>781</v>
      </c>
      <c r="V133" s="64" t="s">
        <v>790</v>
      </c>
      <c r="W133" s="64" t="s">
        <v>517</v>
      </c>
    </row>
    <row r="134" spans="1:23" s="65" customFormat="1" x14ac:dyDescent="0.35">
      <c r="A134" s="65" t="str">
        <f>CHOOSE(H1,B133,B133,B133,B134)</f>
        <v>Füllmenge: *</v>
      </c>
      <c r="B134" s="59" t="str">
        <f>CHOOSE($F$1,D134,H134,L134,P134,T134)</f>
        <v>Füllmenge:*</v>
      </c>
      <c r="C134" s="65" t="s">
        <v>518</v>
      </c>
      <c r="D134" s="65" t="str">
        <f>CHOOSE($D$1,E134,F134,G134)</f>
        <v>Füllmenge:*</v>
      </c>
      <c r="E134" s="66" t="s">
        <v>750</v>
      </c>
      <c r="F134" s="66" t="s">
        <v>751</v>
      </c>
      <c r="G134" s="66" t="s">
        <v>747</v>
      </c>
      <c r="H134" s="65" t="str">
        <f>CHOOSE($D$1,I134,J134,K134)</f>
        <v>Füllmenge/Spülzeit/Blaszeit:*</v>
      </c>
      <c r="I134" s="67" t="s">
        <v>782</v>
      </c>
      <c r="J134" s="67" t="s">
        <v>791</v>
      </c>
      <c r="K134" s="67" t="s">
        <v>519</v>
      </c>
      <c r="L134" s="65" t="str">
        <f>CHOOSE($D$1,M134,N134,O134)</f>
        <v>Füllmenge/Spülzeit/Blaszeit:*</v>
      </c>
      <c r="M134" s="68" t="s">
        <v>782</v>
      </c>
      <c r="N134" s="68" t="s">
        <v>791</v>
      </c>
      <c r="O134" s="68" t="s">
        <v>519</v>
      </c>
      <c r="P134" s="65" t="str">
        <f>CHOOSE($D$1,Q134,R134,S134)</f>
        <v>Füllmenge/Spülzeit/Blaszeit:*</v>
      </c>
      <c r="Q134" s="69" t="s">
        <v>782</v>
      </c>
      <c r="R134" s="69" t="s">
        <v>791</v>
      </c>
      <c r="S134" s="69" t="s">
        <v>519</v>
      </c>
      <c r="T134" s="65" t="str">
        <f>CHOOSE($D$1,U134,V134,W134)</f>
        <v>Füllmenge/Spülzeit/Blaszeit:*</v>
      </c>
      <c r="U134" s="70" t="s">
        <v>782</v>
      </c>
      <c r="V134" s="70" t="s">
        <v>791</v>
      </c>
      <c r="W134" s="70" t="s">
        <v>519</v>
      </c>
    </row>
    <row r="135" spans="1:23" s="50" customFormat="1" x14ac:dyDescent="0.35">
      <c r="A135" s="50" t="s">
        <v>520</v>
      </c>
      <c r="B135" s="50" t="str">
        <f>CHOOSE($F$1,D135,H135,L135,P135,T135)</f>
        <v>Temperiergerät / Auslauftemperatur:</v>
      </c>
      <c r="D135" s="50" t="str">
        <f>CHOOSE($D$1,E135,F135,G135)</f>
        <v>Temperiergerät / Auslauftemperatur:</v>
      </c>
      <c r="E135" s="51" t="s">
        <v>840</v>
      </c>
      <c r="F135" s="51" t="s">
        <v>757</v>
      </c>
      <c r="G135" s="51" t="s">
        <v>521</v>
      </c>
      <c r="H135" s="50" t="str">
        <f>CHOOSE($D$1,I135,J135,K135)</f>
        <v>Temperiergerät / Auslauftemperatur:*</v>
      </c>
      <c r="I135" s="52" t="s">
        <v>752</v>
      </c>
      <c r="J135" s="52" t="s">
        <v>757</v>
      </c>
      <c r="K135" s="52" t="s">
        <v>521</v>
      </c>
      <c r="L135" s="50" t="str">
        <f>CHOOSE($D$1,M135,N135,O135)</f>
        <v>Temperiergerät / Auslauftemperatur:*</v>
      </c>
      <c r="M135" s="53" t="s">
        <v>752</v>
      </c>
      <c r="N135" s="53" t="s">
        <v>757</v>
      </c>
      <c r="O135" s="53" t="s">
        <v>521</v>
      </c>
      <c r="P135" s="50" t="str">
        <f>CHOOSE($D$1,Q135,R135,S135)</f>
        <v>Materialdruck Materialrezirkulation:</v>
      </c>
      <c r="Q135" s="54" t="s">
        <v>522</v>
      </c>
      <c r="R135" s="54" t="s">
        <v>523</v>
      </c>
      <c r="S135" s="54" t="s">
        <v>524</v>
      </c>
      <c r="T135" s="50" t="str">
        <f>CHOOSE($D$1,U135,V135,W135)</f>
        <v>Temperiergerät / Auslauftemperatur:*</v>
      </c>
      <c r="U135" s="55" t="s">
        <v>752</v>
      </c>
      <c r="V135" s="55" t="s">
        <v>757</v>
      </c>
      <c r="W135" s="55" t="s">
        <v>521</v>
      </c>
    </row>
    <row r="136" spans="1:23" s="50" customFormat="1" x14ac:dyDescent="0.35">
      <c r="A136" s="50" t="s">
        <v>525</v>
      </c>
      <c r="B136" s="50" t="str">
        <f>CHOOSE($F$1,D136,H136,L136,P136,T136)</f>
        <v>Solldruck P2</v>
      </c>
      <c r="D136" s="50" t="str">
        <f>CHOOSE($D$1,E136,F136,G136)</f>
        <v>Solldruck P2</v>
      </c>
      <c r="E136" s="51" t="s">
        <v>839</v>
      </c>
      <c r="F136" s="51" t="s">
        <v>526</v>
      </c>
      <c r="G136" s="51" t="s">
        <v>527</v>
      </c>
      <c r="H136" s="50" t="str">
        <f>CHOOSE($D$1,I136,J136,K136)</f>
        <v>Mischer Drehzahl / Nenndrehzahl:</v>
      </c>
      <c r="I136" s="52" t="s">
        <v>528</v>
      </c>
      <c r="J136" s="52" t="s">
        <v>529</v>
      </c>
      <c r="K136" s="52" t="s">
        <v>530</v>
      </c>
      <c r="L136" s="50" t="str">
        <f>CHOOSE($D$1,M136,N136,O136)</f>
        <v>Luftdruck Kartusche:*</v>
      </c>
      <c r="M136" s="53" t="s">
        <v>799</v>
      </c>
      <c r="N136" s="53" t="s">
        <v>808</v>
      </c>
      <c r="O136" s="53" t="s">
        <v>531</v>
      </c>
      <c r="P136" s="50" t="str">
        <f>CHOOSE($D$1,Q136,R136,S136)</f>
        <v>Vordruck Behälter:</v>
      </c>
      <c r="Q136" s="54" t="s">
        <v>532</v>
      </c>
      <c r="R136" s="54" t="s">
        <v>533</v>
      </c>
      <c r="S136" s="54" t="s">
        <v>534</v>
      </c>
      <c r="T136" s="50" t="str">
        <f>CHOOSE($D$1,U136,V136,W136)</f>
        <v>Druck Pufferspeicher Bypass:*</v>
      </c>
      <c r="U136" s="55" t="s">
        <v>825</v>
      </c>
      <c r="V136" s="55" t="s">
        <v>832</v>
      </c>
      <c r="W136" s="55" t="s">
        <v>535</v>
      </c>
    </row>
    <row r="137" spans="1:23" s="50" customFormat="1" x14ac:dyDescent="0.35">
      <c r="A137" s="50" t="s">
        <v>536</v>
      </c>
      <c r="B137" s="50" t="str">
        <f t="shared" si="6"/>
        <v>Druckgrenze Max P1:*</v>
      </c>
      <c r="D137" s="50" t="str">
        <f t="shared" si="7"/>
        <v>Druckgrenze Max P1:*</v>
      </c>
      <c r="E137" s="51" t="s">
        <v>758</v>
      </c>
      <c r="F137" s="51" t="s">
        <v>759</v>
      </c>
      <c r="G137" s="51" t="s">
        <v>537</v>
      </c>
      <c r="H137" s="50" t="str">
        <f t="shared" si="8"/>
        <v>Solldruck (P X=X bar):</v>
      </c>
      <c r="I137" s="52" t="s">
        <v>538</v>
      </c>
      <c r="J137" s="52" t="s">
        <v>539</v>
      </c>
      <c r="K137" s="52" t="s">
        <v>540</v>
      </c>
      <c r="L137" s="50" t="str">
        <f t="shared" si="9"/>
        <v>Versorgungsdruck Dosierpumpe:</v>
      </c>
      <c r="M137" s="53" t="s">
        <v>541</v>
      </c>
      <c r="N137" s="53" t="s">
        <v>542</v>
      </c>
      <c r="O137" s="53" t="s">
        <v>543</v>
      </c>
      <c r="P137" s="50" t="str">
        <f t="shared" si="10"/>
        <v>Versorgung der Dosierpumpe:*</v>
      </c>
      <c r="Q137" s="54" t="s">
        <v>812</v>
      </c>
      <c r="R137" s="54" t="s">
        <v>821</v>
      </c>
      <c r="S137" s="54" t="s">
        <v>544</v>
      </c>
      <c r="T137" s="50" t="str">
        <f t="shared" si="11"/>
        <v>Druck Pufferspeicher Füllen:*</v>
      </c>
      <c r="U137" s="55" t="s">
        <v>826</v>
      </c>
      <c r="V137" s="55" t="s">
        <v>833</v>
      </c>
      <c r="W137" s="55" t="s">
        <v>545</v>
      </c>
    </row>
    <row r="138" spans="1:23" s="50" customFormat="1" x14ac:dyDescent="0.35">
      <c r="A138" s="50" t="s">
        <v>546</v>
      </c>
      <c r="B138" s="50" t="str">
        <f t="shared" si="6"/>
        <v>Druckgrenze Min P1:*</v>
      </c>
      <c r="D138" s="50" t="str">
        <f t="shared" si="7"/>
        <v>Druckgrenze Min P1:*</v>
      </c>
      <c r="E138" s="51" t="s">
        <v>760</v>
      </c>
      <c r="F138" s="51" t="s">
        <v>761</v>
      </c>
      <c r="G138" s="51" t="s">
        <v>547</v>
      </c>
      <c r="H138" s="50" t="str">
        <f t="shared" si="8"/>
        <v>Istdruck Pumpenausgang:*</v>
      </c>
      <c r="I138" s="52" t="s">
        <v>783</v>
      </c>
      <c r="J138" s="52" t="s">
        <v>792</v>
      </c>
      <c r="K138" s="52" t="s">
        <v>548</v>
      </c>
      <c r="L138" s="50" t="str">
        <f t="shared" si="9"/>
        <v>Versorgungsdruckgrenze Dosierpumpe Max:*</v>
      </c>
      <c r="M138" s="53" t="s">
        <v>800</v>
      </c>
      <c r="N138" s="53" t="s">
        <v>809</v>
      </c>
      <c r="O138" s="53" t="s">
        <v>549</v>
      </c>
      <c r="P138" s="50" t="str">
        <f t="shared" si="10"/>
        <v>Gemessene Temperatur Vergussmasse:*</v>
      </c>
      <c r="Q138" s="54" t="s">
        <v>813</v>
      </c>
      <c r="R138" s="54" t="s">
        <v>822</v>
      </c>
      <c r="S138" s="54" t="s">
        <v>550</v>
      </c>
      <c r="T138" s="50" t="str">
        <f t="shared" si="11"/>
        <v>Druck Pufferspeicher Leeren:</v>
      </c>
      <c r="U138" s="55" t="s">
        <v>551</v>
      </c>
      <c r="V138" s="55" t="s">
        <v>552</v>
      </c>
      <c r="W138" s="55" t="s">
        <v>553</v>
      </c>
    </row>
    <row r="139" spans="1:23" s="50" customFormat="1" x14ac:dyDescent="0.35">
      <c r="A139" s="50" t="s">
        <v>554</v>
      </c>
      <c r="B139" s="50" t="str">
        <f t="shared" si="6"/>
        <v>Druckgrenze Max P2:*</v>
      </c>
      <c r="D139" s="50" t="str">
        <f t="shared" si="7"/>
        <v>Druckgrenze Max P2:*</v>
      </c>
      <c r="E139" s="51" t="s">
        <v>762</v>
      </c>
      <c r="F139" s="51" t="s">
        <v>763</v>
      </c>
      <c r="G139" s="51" t="s">
        <v>555</v>
      </c>
      <c r="H139" s="50" t="str">
        <f t="shared" si="8"/>
        <v>Istdruck DMRV:*</v>
      </c>
      <c r="I139" s="52" t="s">
        <v>784</v>
      </c>
      <c r="J139" s="52" t="s">
        <v>793</v>
      </c>
      <c r="K139" s="52" t="s">
        <v>556</v>
      </c>
      <c r="L139" s="50" t="str">
        <f t="shared" si="9"/>
        <v>Versorgungsdruckgrenze Dosierpumpe Min:*</v>
      </c>
      <c r="M139" s="53" t="s">
        <v>801</v>
      </c>
      <c r="N139" s="53" t="s">
        <v>810</v>
      </c>
      <c r="O139" s="53" t="s">
        <v>557</v>
      </c>
      <c r="P139" s="50" t="str">
        <f>CHOOSE($D$1,Q139,R139,S139)</f>
        <v>Eingestellte Temperatur Temperiergerät:*</v>
      </c>
      <c r="Q139" s="54" t="s">
        <v>814</v>
      </c>
      <c r="R139" s="54" t="s">
        <v>823</v>
      </c>
      <c r="S139" s="54" t="s">
        <v>558</v>
      </c>
      <c r="T139" s="50" t="str">
        <f t="shared" si="11"/>
        <v>Booster Kugelhahn Ja/Nein:*</v>
      </c>
      <c r="U139" s="55" t="s">
        <v>827</v>
      </c>
      <c r="V139" s="55" t="s">
        <v>834</v>
      </c>
      <c r="W139" s="55" t="s">
        <v>559</v>
      </c>
    </row>
    <row r="140" spans="1:23" s="50" customFormat="1" x14ac:dyDescent="0.35">
      <c r="A140" s="50" t="s">
        <v>560</v>
      </c>
      <c r="B140" s="50" t="str">
        <f t="shared" si="6"/>
        <v>Druckgrenze Min P2:*</v>
      </c>
      <c r="D140" s="50" t="str">
        <f t="shared" si="7"/>
        <v>Druckgrenze Min P2:*</v>
      </c>
      <c r="E140" s="51" t="s">
        <v>764</v>
      </c>
      <c r="F140" s="51" t="s">
        <v>765</v>
      </c>
      <c r="G140" s="51" t="s">
        <v>561</v>
      </c>
      <c r="H140" s="50" t="str">
        <f t="shared" si="8"/>
        <v>Druckgrenze Pumpenausgang Max:*</v>
      </c>
      <c r="I140" s="52" t="s">
        <v>785</v>
      </c>
      <c r="J140" s="52" t="s">
        <v>794</v>
      </c>
      <c r="K140" s="52" t="s">
        <v>562</v>
      </c>
      <c r="L140" s="50" t="str">
        <f t="shared" si="9"/>
        <v>Automatische Druckluftabschaltung Kartusche:*</v>
      </c>
      <c r="M140" s="53" t="s">
        <v>802</v>
      </c>
      <c r="N140" s="53" t="s">
        <v>811</v>
      </c>
      <c r="O140" s="53" t="s">
        <v>563</v>
      </c>
      <c r="P140" s="50" t="str">
        <f t="shared" si="10"/>
        <v>Umgebungstemperatur:*</v>
      </c>
      <c r="Q140" s="54" t="s">
        <v>815</v>
      </c>
      <c r="R140" s="54" t="s">
        <v>824</v>
      </c>
      <c r="S140" s="54" t="s">
        <v>564</v>
      </c>
      <c r="T140" s="50" t="str">
        <f t="shared" si="11"/>
        <v>Booster Proportionalventil Ja/Nein:*</v>
      </c>
      <c r="U140" s="55" t="s">
        <v>828</v>
      </c>
      <c r="V140" s="55" t="s">
        <v>835</v>
      </c>
      <c r="W140" s="55" t="s">
        <v>565</v>
      </c>
    </row>
    <row r="141" spans="1:23" s="50" customFormat="1" x14ac:dyDescent="0.35">
      <c r="A141" s="50" t="s">
        <v>566</v>
      </c>
      <c r="B141" s="318" t="str">
        <f t="shared" si="6"/>
        <v>Zylinder Druck Automatik:*</v>
      </c>
      <c r="D141" s="50" t="str">
        <f t="shared" si="7"/>
        <v>Zylinder Druck Automatik:*</v>
      </c>
      <c r="E141" s="51" t="s">
        <v>768</v>
      </c>
      <c r="F141" s="51" t="s">
        <v>769</v>
      </c>
      <c r="G141" s="51" t="s">
        <v>567</v>
      </c>
      <c r="H141" s="50" t="str">
        <f t="shared" si="8"/>
        <v>Druckgrenze Pumpenausgang Min:*</v>
      </c>
      <c r="I141" s="52" t="s">
        <v>786</v>
      </c>
      <c r="J141" s="52" t="s">
        <v>795</v>
      </c>
      <c r="K141" s="52" t="s">
        <v>568</v>
      </c>
      <c r="L141" s="318">
        <f t="shared" si="9"/>
        <v>0</v>
      </c>
      <c r="M141" s="317"/>
      <c r="N141" s="317"/>
      <c r="O141" s="53"/>
      <c r="P141" s="50" t="str">
        <f t="shared" si="10"/>
        <v>Vordruck Materialdruckreduzierventil Eingang:*</v>
      </c>
      <c r="Q141" s="54" t="s">
        <v>816</v>
      </c>
      <c r="R141" s="54" t="s">
        <v>803</v>
      </c>
      <c r="S141" s="54" t="s">
        <v>569</v>
      </c>
      <c r="T141" s="50" t="str">
        <f t="shared" si="11"/>
        <v>Fülleinstellung Max. Geschwindigkeit:*</v>
      </c>
      <c r="U141" s="55" t="s">
        <v>829</v>
      </c>
      <c r="V141" s="55" t="s">
        <v>836</v>
      </c>
      <c r="W141" s="55" t="s">
        <v>570</v>
      </c>
    </row>
    <row r="142" spans="1:23" s="50" customFormat="1" x14ac:dyDescent="0.35">
      <c r="A142" s="50" t="s">
        <v>571</v>
      </c>
      <c r="B142" s="318" t="str">
        <f t="shared" si="6"/>
        <v>Solldruck Vakuum:*</v>
      </c>
      <c r="D142" s="50" t="str">
        <f t="shared" si="7"/>
        <v>Solldruck Vakuum:*</v>
      </c>
      <c r="E142" s="51" t="s">
        <v>766</v>
      </c>
      <c r="F142" s="51" t="s">
        <v>767</v>
      </c>
      <c r="G142" s="51" t="s">
        <v>572</v>
      </c>
      <c r="H142" s="50" t="str">
        <f t="shared" si="8"/>
        <v>Druckgrenze DMRV Max:*</v>
      </c>
      <c r="I142" s="52" t="s">
        <v>787</v>
      </c>
      <c r="J142" s="52" t="s">
        <v>796</v>
      </c>
      <c r="K142" s="52" t="s">
        <v>573</v>
      </c>
      <c r="L142" s="318">
        <f t="shared" si="9"/>
        <v>0</v>
      </c>
      <c r="M142" s="317"/>
      <c r="N142" s="317"/>
      <c r="O142" s="53"/>
      <c r="P142" s="50" t="str">
        <f t="shared" si="10"/>
        <v>Vordruck Materialdruckreduzierventil Ausgang:*</v>
      </c>
      <c r="Q142" s="54" t="s">
        <v>817</v>
      </c>
      <c r="R142" s="54" t="s">
        <v>804</v>
      </c>
      <c r="S142" s="54" t="s">
        <v>574</v>
      </c>
      <c r="T142" s="50" t="str">
        <f t="shared" si="11"/>
        <v>Fülleinstellung Zielgeschwindigkeit:*</v>
      </c>
      <c r="U142" s="55" t="s">
        <v>830</v>
      </c>
      <c r="V142" s="55" t="s">
        <v>837</v>
      </c>
      <c r="W142" s="55" t="s">
        <v>575</v>
      </c>
    </row>
    <row r="143" spans="1:23" s="50" customFormat="1" x14ac:dyDescent="0.35">
      <c r="A143" s="50" t="s">
        <v>576</v>
      </c>
      <c r="B143" s="318" t="str">
        <f t="shared" si="6"/>
        <v>Solldruck Druckabbau ( P X=X bar):*</v>
      </c>
      <c r="D143" s="50" t="str">
        <f t="shared" si="7"/>
        <v>Solldruck Druckabbau ( P X=X bar):*</v>
      </c>
      <c r="E143" s="51" t="s">
        <v>770</v>
      </c>
      <c r="F143" s="51" t="s">
        <v>771</v>
      </c>
      <c r="G143" s="51" t="s">
        <v>577</v>
      </c>
      <c r="H143" s="50" t="str">
        <f t="shared" si="8"/>
        <v>Druckgrenze DMRV Min:*</v>
      </c>
      <c r="I143" s="52" t="s">
        <v>788</v>
      </c>
      <c r="J143" s="52" t="s">
        <v>797</v>
      </c>
      <c r="K143" s="52" t="s">
        <v>578</v>
      </c>
      <c r="L143" s="318">
        <f t="shared" si="9"/>
        <v>0</v>
      </c>
      <c r="M143" s="317"/>
      <c r="N143" s="317"/>
      <c r="O143" s="53"/>
      <c r="P143" s="50" t="str">
        <f t="shared" si="10"/>
        <v>Vordruck Membranpumpe / Folgeplattepumpe:*</v>
      </c>
      <c r="Q143" s="54" t="s">
        <v>818</v>
      </c>
      <c r="R143" s="54" t="s">
        <v>805</v>
      </c>
      <c r="S143" s="54" t="s">
        <v>579</v>
      </c>
      <c r="T143" s="50" t="str">
        <f t="shared" si="11"/>
        <v>Fülleinstellung Geschwindigkeitsupdate:*</v>
      </c>
      <c r="U143" s="55" t="s">
        <v>831</v>
      </c>
      <c r="V143" s="55" t="s">
        <v>838</v>
      </c>
      <c r="W143" s="55" t="s">
        <v>580</v>
      </c>
    </row>
    <row r="144" spans="1:23" s="50" customFormat="1" x14ac:dyDescent="0.35">
      <c r="A144" s="50" t="s">
        <v>581</v>
      </c>
      <c r="B144" s="318">
        <f t="shared" si="6"/>
        <v>0</v>
      </c>
      <c r="D144" s="50">
        <f t="shared" si="7"/>
        <v>0</v>
      </c>
      <c r="E144" s="51"/>
      <c r="F144" s="51"/>
      <c r="G144" s="51"/>
      <c r="H144" s="50" t="str">
        <f t="shared" si="8"/>
        <v>Drehzahl MPS:*</v>
      </c>
      <c r="I144" s="52" t="s">
        <v>753</v>
      </c>
      <c r="J144" s="52" t="s">
        <v>775</v>
      </c>
      <c r="K144" s="52" t="s">
        <v>582</v>
      </c>
      <c r="L144" s="318">
        <f t="shared" si="9"/>
        <v>0</v>
      </c>
      <c r="M144" s="317"/>
      <c r="N144" s="317"/>
      <c r="O144" s="53"/>
      <c r="P144" s="50" t="str">
        <f t="shared" si="10"/>
        <v>Vordruck Folgeplatte Hubzylinder:*</v>
      </c>
      <c r="Q144" s="54" t="s">
        <v>819</v>
      </c>
      <c r="R144" s="54" t="s">
        <v>806</v>
      </c>
      <c r="S144" s="54" t="s">
        <v>583</v>
      </c>
      <c r="T144" s="50">
        <f t="shared" si="11"/>
        <v>0</v>
      </c>
      <c r="U144" s="55"/>
      <c r="V144" s="55"/>
      <c r="W144" s="55"/>
    </row>
    <row r="145" spans="1:23" s="50" customFormat="1" x14ac:dyDescent="0.35">
      <c r="A145" s="50" t="s">
        <v>584</v>
      </c>
      <c r="B145" s="318">
        <f t="shared" si="6"/>
        <v>0</v>
      </c>
      <c r="C145" s="56"/>
      <c r="D145" s="50">
        <f t="shared" si="7"/>
        <v>0</v>
      </c>
      <c r="E145" s="51"/>
      <c r="F145" s="51"/>
      <c r="G145" s="51"/>
      <c r="H145" s="50" t="str">
        <f t="shared" si="8"/>
        <v>Solldruck Vakuum Automatik:*</v>
      </c>
      <c r="I145" s="52" t="s">
        <v>754</v>
      </c>
      <c r="J145" s="52" t="s">
        <v>776</v>
      </c>
      <c r="K145" s="52" t="s">
        <v>585</v>
      </c>
      <c r="L145" s="318">
        <f t="shared" si="9"/>
        <v>0</v>
      </c>
      <c r="M145" s="317"/>
      <c r="N145" s="317"/>
      <c r="O145" s="53"/>
      <c r="P145" s="50" t="str">
        <f t="shared" si="10"/>
        <v>Vakuum A/Sys 1 - B/Sys 2 - Vakuumkammer:*</v>
      </c>
      <c r="Q145" s="54" t="s">
        <v>820</v>
      </c>
      <c r="R145" s="54" t="s">
        <v>807</v>
      </c>
      <c r="S145" s="54" t="s">
        <v>586</v>
      </c>
      <c r="T145" s="50">
        <f t="shared" si="11"/>
        <v>0</v>
      </c>
      <c r="U145" s="55"/>
      <c r="V145" s="55"/>
      <c r="W145" s="55"/>
    </row>
    <row r="146" spans="1:23" s="50" customFormat="1" x14ac:dyDescent="0.35">
      <c r="A146" s="50" t="s">
        <v>587</v>
      </c>
      <c r="B146" s="318">
        <f t="shared" si="6"/>
        <v>0</v>
      </c>
      <c r="C146" s="56"/>
      <c r="D146" s="50">
        <f t="shared" si="7"/>
        <v>0</v>
      </c>
      <c r="E146" s="51"/>
      <c r="F146" s="51"/>
      <c r="G146" s="51"/>
      <c r="H146" s="50" t="str">
        <f t="shared" si="8"/>
        <v>Solldruck Vakuum Standby:*</v>
      </c>
      <c r="I146" s="52" t="s">
        <v>755</v>
      </c>
      <c r="J146" s="52" t="s">
        <v>777</v>
      </c>
      <c r="K146" s="52" t="s">
        <v>588</v>
      </c>
      <c r="L146" s="318">
        <f t="shared" si="9"/>
        <v>0</v>
      </c>
      <c r="M146" s="317"/>
      <c r="N146" s="317"/>
      <c r="O146" s="53"/>
      <c r="P146" s="50">
        <f t="shared" si="10"/>
        <v>0</v>
      </c>
      <c r="Q146" s="54"/>
      <c r="R146" s="54"/>
      <c r="S146" s="54"/>
      <c r="T146" s="50">
        <f t="shared" si="11"/>
        <v>0</v>
      </c>
      <c r="U146" s="55"/>
      <c r="V146" s="55"/>
      <c r="W146" s="55"/>
    </row>
    <row r="147" spans="1:23" s="50" customFormat="1" x14ac:dyDescent="0.35">
      <c r="A147" s="50" t="s">
        <v>589</v>
      </c>
      <c r="B147" s="318">
        <f t="shared" si="6"/>
        <v>0</v>
      </c>
      <c r="C147" s="57"/>
      <c r="D147" s="50">
        <f t="shared" si="7"/>
        <v>0</v>
      </c>
      <c r="E147" s="51"/>
      <c r="F147" s="51"/>
      <c r="G147" s="51"/>
      <c r="H147" s="50" t="str">
        <f t="shared" si="8"/>
        <v>Solldruck Vakuum Umpumpen:*</v>
      </c>
      <c r="I147" s="52" t="s">
        <v>756</v>
      </c>
      <c r="J147" s="52" t="s">
        <v>778</v>
      </c>
      <c r="K147" s="52" t="s">
        <v>590</v>
      </c>
      <c r="L147" s="318">
        <f t="shared" si="9"/>
        <v>0</v>
      </c>
      <c r="M147" s="317"/>
      <c r="N147" s="317"/>
      <c r="O147" s="53"/>
      <c r="P147" s="50">
        <f t="shared" si="10"/>
        <v>0</v>
      </c>
      <c r="Q147" s="54"/>
      <c r="R147" s="54"/>
      <c r="S147" s="54"/>
      <c r="T147" s="50">
        <f t="shared" si="11"/>
        <v>0</v>
      </c>
      <c r="U147" s="55"/>
      <c r="V147" s="55"/>
      <c r="W147" s="55"/>
    </row>
    <row r="148" spans="1:23" s="50" customFormat="1" ht="14.25" customHeight="1" x14ac:dyDescent="0.35">
      <c r="A148" s="50" t="s">
        <v>591</v>
      </c>
      <c r="B148" s="56">
        <f t="shared" si="6"/>
        <v>0</v>
      </c>
      <c r="C148" s="56"/>
      <c r="D148" s="50">
        <f t="shared" si="7"/>
        <v>0</v>
      </c>
      <c r="E148" s="51"/>
      <c r="F148" s="51"/>
      <c r="G148" s="51"/>
      <c r="H148" s="50" t="str">
        <f t="shared" si="8"/>
        <v>Systemdruck ermitteln:*
DMRV komplett öffnen, Behälter auf Sollwert evakuieren, Temperiergerät einschalten 
und 20% Motordrehzahl einstellen.</v>
      </c>
      <c r="I148" s="291" t="s">
        <v>789</v>
      </c>
      <c r="J148" s="291" t="s">
        <v>798</v>
      </c>
      <c r="K148" s="291" t="s">
        <v>592</v>
      </c>
      <c r="L148" s="318">
        <f t="shared" si="9"/>
        <v>0</v>
      </c>
      <c r="M148" s="317"/>
      <c r="N148" s="317"/>
      <c r="O148" s="53"/>
      <c r="P148" s="50">
        <f t="shared" si="10"/>
        <v>0</v>
      </c>
      <c r="Q148" s="54"/>
      <c r="R148" s="54"/>
      <c r="S148" s="54"/>
      <c r="T148" s="50" t="str">
        <f t="shared" si="11"/>
        <v>Versorgungsprüfung:
20s Dosierschuss aus PPS wiegen und bei "Gemisch" eintragen. Die Vordrücke bei Harz/Härter eintragen.
20s Dosierschuss aus Puffer wiegen und bei "Gemisch" eintragen. Die Vordrücke bei Harz/Härter eintragen.</v>
      </c>
      <c r="U148" s="55" t="s">
        <v>593</v>
      </c>
      <c r="V148" s="58" t="s">
        <v>594</v>
      </c>
      <c r="W148" s="292" t="s">
        <v>595</v>
      </c>
    </row>
    <row r="149" spans="1:23" s="50" customFormat="1" x14ac:dyDescent="0.35">
      <c r="B149" s="56" t="str">
        <f t="shared" ref="B149:B166" si="12">CHOOSE($F$1,D149,H149,L149,P149,T149)</f>
        <v>[g/s]</v>
      </c>
      <c r="C149" s="56"/>
      <c r="D149" s="50" t="str">
        <f t="shared" ref="D149:D166" si="13">CHOOSE($D$1,E149,F149,G149)</f>
        <v>[g/s]</v>
      </c>
      <c r="E149" s="45" t="s">
        <v>600</v>
      </c>
      <c r="F149" s="45" t="s">
        <v>600</v>
      </c>
      <c r="G149" s="45" t="s">
        <v>600</v>
      </c>
      <c r="H149" s="50" t="str">
        <f t="shared" si="8"/>
        <v>[g/s]</v>
      </c>
      <c r="I149" s="46" t="s">
        <v>600</v>
      </c>
      <c r="J149" s="46" t="s">
        <v>600</v>
      </c>
      <c r="K149" s="46" t="s">
        <v>600</v>
      </c>
      <c r="L149" s="50" t="str">
        <f t="shared" si="9"/>
        <v>[g/s]</v>
      </c>
      <c r="M149" s="47" t="s">
        <v>600</v>
      </c>
      <c r="N149" s="47" t="s">
        <v>600</v>
      </c>
      <c r="O149" s="47" t="s">
        <v>596</v>
      </c>
      <c r="P149" s="50" t="str">
        <f t="shared" si="10"/>
        <v>[g/s]</v>
      </c>
      <c r="Q149" s="48" t="s">
        <v>600</v>
      </c>
      <c r="R149" s="48" t="s">
        <v>600</v>
      </c>
      <c r="S149" s="48" t="s">
        <v>596</v>
      </c>
      <c r="T149" s="50" t="str">
        <f t="shared" si="11"/>
        <v>[g/s]</v>
      </c>
      <c r="U149" s="49" t="s">
        <v>600</v>
      </c>
      <c r="V149" s="49" t="s">
        <v>600</v>
      </c>
      <c r="W149" s="49" t="s">
        <v>596</v>
      </c>
    </row>
    <row r="150" spans="1:23" s="50" customFormat="1" x14ac:dyDescent="0.35">
      <c r="B150" s="56" t="str">
        <f t="shared" si="12"/>
        <v>[g]</v>
      </c>
      <c r="C150" s="56"/>
      <c r="D150" s="50" t="str">
        <f t="shared" si="13"/>
        <v>[g]</v>
      </c>
      <c r="E150" s="45" t="s">
        <v>736</v>
      </c>
      <c r="F150" s="45" t="s">
        <v>736</v>
      </c>
      <c r="G150" s="45" t="s">
        <v>736</v>
      </c>
      <c r="H150" s="50" t="str">
        <f t="shared" si="8"/>
        <v>[g]</v>
      </c>
      <c r="I150" s="46" t="s">
        <v>736</v>
      </c>
      <c r="J150" s="46" t="s">
        <v>736</v>
      </c>
      <c r="K150" s="46" t="s">
        <v>736</v>
      </c>
      <c r="L150" s="50" t="str">
        <f t="shared" si="9"/>
        <v>[g]</v>
      </c>
      <c r="M150" s="47" t="s">
        <v>736</v>
      </c>
      <c r="N150" s="47" t="s">
        <v>736</v>
      </c>
      <c r="O150" s="47" t="s">
        <v>596</v>
      </c>
      <c r="P150" s="50" t="str">
        <f t="shared" si="10"/>
        <v>[g]</v>
      </c>
      <c r="Q150" s="48" t="s">
        <v>736</v>
      </c>
      <c r="R150" s="48" t="s">
        <v>736</v>
      </c>
      <c r="S150" s="48" t="s">
        <v>596</v>
      </c>
      <c r="T150" s="50" t="str">
        <f t="shared" si="11"/>
        <v>[g]</v>
      </c>
      <c r="U150" s="49" t="s">
        <v>736</v>
      </c>
      <c r="V150" s="49" t="s">
        <v>736</v>
      </c>
      <c r="W150" s="49" t="s">
        <v>596</v>
      </c>
    </row>
    <row r="151" spans="1:23" s="50" customFormat="1" x14ac:dyDescent="0.35">
      <c r="B151" s="56" t="str">
        <f t="shared" si="12"/>
        <v>[bar]</v>
      </c>
      <c r="C151" s="56"/>
      <c r="D151" s="50" t="str">
        <f t="shared" si="13"/>
        <v>[bar]</v>
      </c>
      <c r="E151" s="45" t="s">
        <v>597</v>
      </c>
      <c r="F151" s="45" t="s">
        <v>597</v>
      </c>
      <c r="G151" s="45" t="s">
        <v>597</v>
      </c>
      <c r="H151" s="50" t="str">
        <f t="shared" si="8"/>
        <v>[bar]</v>
      </c>
      <c r="I151" s="46" t="s">
        <v>597</v>
      </c>
      <c r="J151" s="46" t="s">
        <v>597</v>
      </c>
      <c r="K151" s="46" t="s">
        <v>597</v>
      </c>
      <c r="L151" s="50" t="str">
        <f t="shared" si="9"/>
        <v>[bar]</v>
      </c>
      <c r="M151" s="47" t="s">
        <v>597</v>
      </c>
      <c r="N151" s="47" t="s">
        <v>597</v>
      </c>
      <c r="O151" s="47" t="s">
        <v>597</v>
      </c>
      <c r="P151" s="50" t="str">
        <f t="shared" si="10"/>
        <v>[bar]</v>
      </c>
      <c r="Q151" s="48" t="s">
        <v>597</v>
      </c>
      <c r="R151" s="48" t="s">
        <v>597</v>
      </c>
      <c r="S151" s="48" t="s">
        <v>597</v>
      </c>
      <c r="T151" s="50" t="str">
        <f t="shared" si="11"/>
        <v>[bar]</v>
      </c>
      <c r="U151" s="49" t="s">
        <v>597</v>
      </c>
      <c r="V151" s="49" t="s">
        <v>597</v>
      </c>
      <c r="W151" s="49" t="s">
        <v>597</v>
      </c>
    </row>
    <row r="152" spans="1:23" s="50" customFormat="1" x14ac:dyDescent="0.35">
      <c r="B152" s="56" t="str">
        <f t="shared" si="12"/>
        <v>[bar]</v>
      </c>
      <c r="C152" s="56"/>
      <c r="D152" s="50" t="str">
        <f t="shared" si="13"/>
        <v>[bar]</v>
      </c>
      <c r="E152" s="45" t="s">
        <v>597</v>
      </c>
      <c r="F152" s="45" t="s">
        <v>597</v>
      </c>
      <c r="G152" s="45" t="s">
        <v>597</v>
      </c>
      <c r="H152" s="50" t="str">
        <f t="shared" si="8"/>
        <v>[bar]</v>
      </c>
      <c r="I152" s="46" t="s">
        <v>597</v>
      </c>
      <c r="J152" s="46" t="s">
        <v>597</v>
      </c>
      <c r="K152" s="46" t="s">
        <v>597</v>
      </c>
      <c r="L152" s="50" t="str">
        <f t="shared" si="9"/>
        <v>[bar]</v>
      </c>
      <c r="M152" s="47" t="s">
        <v>597</v>
      </c>
      <c r="N152" s="47" t="s">
        <v>597</v>
      </c>
      <c r="O152" s="47" t="s">
        <v>597</v>
      </c>
      <c r="P152" s="50" t="str">
        <f t="shared" si="10"/>
        <v>[bar]</v>
      </c>
      <c r="Q152" s="48" t="s">
        <v>597</v>
      </c>
      <c r="R152" s="48" t="s">
        <v>597</v>
      </c>
      <c r="S152" s="48" t="s">
        <v>597</v>
      </c>
      <c r="T152" s="50" t="str">
        <f t="shared" si="11"/>
        <v>[bar]</v>
      </c>
      <c r="U152" s="49" t="s">
        <v>597</v>
      </c>
      <c r="V152" s="49" t="s">
        <v>597</v>
      </c>
      <c r="W152" s="49" t="s">
        <v>597</v>
      </c>
    </row>
    <row r="153" spans="1:23" s="50" customFormat="1" x14ac:dyDescent="0.35">
      <c r="B153" s="56" t="str">
        <f t="shared" si="12"/>
        <v>[bar]</v>
      </c>
      <c r="C153" s="56"/>
      <c r="D153" s="50" t="str">
        <f t="shared" si="13"/>
        <v>[bar]</v>
      </c>
      <c r="E153" s="45" t="s">
        <v>597</v>
      </c>
      <c r="F153" s="45" t="s">
        <v>597</v>
      </c>
      <c r="G153" s="45" t="s">
        <v>597</v>
      </c>
      <c r="H153" s="50" t="str">
        <f t="shared" si="8"/>
        <v>[bar]</v>
      </c>
      <c r="I153" s="46" t="s">
        <v>597</v>
      </c>
      <c r="J153" s="46" t="s">
        <v>597</v>
      </c>
      <c r="K153" s="46" t="s">
        <v>597</v>
      </c>
      <c r="L153" s="50" t="str">
        <f t="shared" si="9"/>
        <v>[bar]</v>
      </c>
      <c r="M153" s="47" t="s">
        <v>597</v>
      </c>
      <c r="N153" s="47" t="s">
        <v>597</v>
      </c>
      <c r="O153" s="47" t="s">
        <v>597</v>
      </c>
      <c r="P153" s="50" t="str">
        <f t="shared" si="10"/>
        <v>[bar]</v>
      </c>
      <c r="Q153" s="48" t="s">
        <v>597</v>
      </c>
      <c r="R153" s="48" t="s">
        <v>597</v>
      </c>
      <c r="S153" s="48" t="s">
        <v>597</v>
      </c>
      <c r="T153" s="50" t="str">
        <f t="shared" si="11"/>
        <v>[bar]</v>
      </c>
      <c r="U153" s="49" t="s">
        <v>597</v>
      </c>
      <c r="V153" s="49" t="s">
        <v>597</v>
      </c>
      <c r="W153" s="49" t="s">
        <v>597</v>
      </c>
    </row>
    <row r="154" spans="1:23" s="50" customFormat="1" x14ac:dyDescent="0.35">
      <c r="B154" s="56" t="str">
        <f t="shared" si="12"/>
        <v>[°C]</v>
      </c>
      <c r="C154" s="56"/>
      <c r="D154" s="50" t="str">
        <f t="shared" si="13"/>
        <v>[°C]</v>
      </c>
      <c r="E154" s="45" t="s">
        <v>598</v>
      </c>
      <c r="F154" s="45" t="s">
        <v>598</v>
      </c>
      <c r="G154" s="45" t="s">
        <v>598</v>
      </c>
      <c r="H154" s="50" t="str">
        <f t="shared" si="8"/>
        <v>[°C]</v>
      </c>
      <c r="I154" s="46" t="s">
        <v>598</v>
      </c>
      <c r="J154" s="46" t="s">
        <v>598</v>
      </c>
      <c r="K154" s="46" t="s">
        <v>598</v>
      </c>
      <c r="L154" s="50" t="str">
        <f t="shared" si="9"/>
        <v>[°C]</v>
      </c>
      <c r="M154" s="47" t="s">
        <v>598</v>
      </c>
      <c r="N154" s="47" t="s">
        <v>598</v>
      </c>
      <c r="O154" s="47" t="s">
        <v>598</v>
      </c>
      <c r="P154" s="50" t="str">
        <f t="shared" si="10"/>
        <v>[bar]</v>
      </c>
      <c r="Q154" s="48" t="s">
        <v>597</v>
      </c>
      <c r="R154" s="48" t="s">
        <v>597</v>
      </c>
      <c r="S154" s="48" t="s">
        <v>597</v>
      </c>
      <c r="T154" s="50" t="str">
        <f t="shared" si="11"/>
        <v>[°C]</v>
      </c>
      <c r="U154" s="49" t="s">
        <v>598</v>
      </c>
      <c r="V154" s="49" t="s">
        <v>598</v>
      </c>
      <c r="W154" s="49" t="s">
        <v>598</v>
      </c>
    </row>
    <row r="155" spans="1:23" s="50" customFormat="1" x14ac:dyDescent="0.35">
      <c r="B155" s="56" t="str">
        <f t="shared" si="12"/>
        <v>[bar]</v>
      </c>
      <c r="C155" s="56"/>
      <c r="D155" s="50" t="str">
        <f t="shared" si="13"/>
        <v>[bar]</v>
      </c>
      <c r="E155" s="45" t="s">
        <v>597</v>
      </c>
      <c r="F155" s="45" t="s">
        <v>597</v>
      </c>
      <c r="G155" s="45" t="s">
        <v>597</v>
      </c>
      <c r="H155" s="50" t="str">
        <f t="shared" si="8"/>
        <v>[1/min]</v>
      </c>
      <c r="I155" s="46" t="s">
        <v>599</v>
      </c>
      <c r="J155" s="46" t="s">
        <v>599</v>
      </c>
      <c r="K155" s="46" t="s">
        <v>599</v>
      </c>
      <c r="L155" s="50" t="str">
        <f t="shared" si="9"/>
        <v>[bar]</v>
      </c>
      <c r="M155" s="47" t="s">
        <v>597</v>
      </c>
      <c r="N155" s="47" t="s">
        <v>597</v>
      </c>
      <c r="O155" s="47" t="s">
        <v>597</v>
      </c>
      <c r="P155" s="50" t="str">
        <f t="shared" si="10"/>
        <v>[bar]</v>
      </c>
      <c r="Q155" s="48" t="s">
        <v>597</v>
      </c>
      <c r="R155" s="48" t="s">
        <v>597</v>
      </c>
      <c r="S155" s="48" t="s">
        <v>597</v>
      </c>
      <c r="T155" s="50" t="str">
        <f t="shared" si="11"/>
        <v>[bar]</v>
      </c>
      <c r="U155" s="49" t="s">
        <v>597</v>
      </c>
      <c r="V155" s="49" t="s">
        <v>597</v>
      </c>
      <c r="W155" s="49" t="s">
        <v>597</v>
      </c>
    </row>
    <row r="156" spans="1:23" s="50" customFormat="1" x14ac:dyDescent="0.35">
      <c r="B156" s="56" t="str">
        <f t="shared" si="12"/>
        <v>[bar]</v>
      </c>
      <c r="C156" s="56"/>
      <c r="D156" s="50" t="str">
        <f t="shared" si="13"/>
        <v>[bar]</v>
      </c>
      <c r="E156" s="45" t="s">
        <v>597</v>
      </c>
      <c r="F156" s="45" t="s">
        <v>597</v>
      </c>
      <c r="G156" s="45" t="s">
        <v>597</v>
      </c>
      <c r="H156" s="50" t="str">
        <f t="shared" si="8"/>
        <v>[bar]</v>
      </c>
      <c r="I156" s="46" t="s">
        <v>597</v>
      </c>
      <c r="J156" s="46" t="s">
        <v>597</v>
      </c>
      <c r="K156" s="46" t="s">
        <v>597</v>
      </c>
      <c r="L156" s="50" t="str">
        <f t="shared" si="9"/>
        <v>[bar]</v>
      </c>
      <c r="M156" s="47" t="s">
        <v>597</v>
      </c>
      <c r="N156" s="47" t="s">
        <v>597</v>
      </c>
      <c r="O156" s="47" t="s">
        <v>597</v>
      </c>
      <c r="P156" s="50" t="str">
        <f t="shared" si="10"/>
        <v>[g/s]</v>
      </c>
      <c r="Q156" s="48" t="s">
        <v>600</v>
      </c>
      <c r="R156" s="48" t="s">
        <v>600</v>
      </c>
      <c r="S156" s="48" t="s">
        <v>600</v>
      </c>
      <c r="T156" s="50" t="str">
        <f t="shared" si="11"/>
        <v>[bar]</v>
      </c>
      <c r="U156" s="49" t="s">
        <v>597</v>
      </c>
      <c r="V156" s="49" t="s">
        <v>597</v>
      </c>
      <c r="W156" s="49" t="s">
        <v>597</v>
      </c>
    </row>
    <row r="157" spans="1:23" s="50" customFormat="1" x14ac:dyDescent="0.35">
      <c r="B157" s="56" t="str">
        <f t="shared" si="12"/>
        <v>[bar]</v>
      </c>
      <c r="C157" s="56"/>
      <c r="D157" s="50" t="str">
        <f t="shared" si="13"/>
        <v>[bar]</v>
      </c>
      <c r="E157" s="45" t="s">
        <v>597</v>
      </c>
      <c r="F157" s="45" t="s">
        <v>597</v>
      </c>
      <c r="G157" s="45" t="s">
        <v>597</v>
      </c>
      <c r="H157" s="50" t="str">
        <f t="shared" si="8"/>
        <v>[bar]</v>
      </c>
      <c r="I157" s="46" t="s">
        <v>597</v>
      </c>
      <c r="J157" s="46" t="s">
        <v>597</v>
      </c>
      <c r="K157" s="46" t="s">
        <v>597</v>
      </c>
      <c r="L157" s="50" t="str">
        <f t="shared" si="9"/>
        <v>[bar]</v>
      </c>
      <c r="M157" s="47" t="s">
        <v>597</v>
      </c>
      <c r="N157" s="47" t="s">
        <v>597</v>
      </c>
      <c r="O157" s="47" t="s">
        <v>597</v>
      </c>
      <c r="P157" s="50" t="str">
        <f t="shared" si="10"/>
        <v>[°C]</v>
      </c>
      <c r="Q157" s="48" t="s">
        <v>598</v>
      </c>
      <c r="R157" s="48" t="s">
        <v>598</v>
      </c>
      <c r="S157" s="48" t="s">
        <v>598</v>
      </c>
      <c r="T157" s="50" t="str">
        <f t="shared" si="11"/>
        <v>[bar]</v>
      </c>
      <c r="U157" s="49" t="s">
        <v>597</v>
      </c>
      <c r="V157" s="49" t="s">
        <v>597</v>
      </c>
      <c r="W157" s="49" t="s">
        <v>597</v>
      </c>
    </row>
    <row r="158" spans="1:23" s="50" customFormat="1" x14ac:dyDescent="0.35">
      <c r="B158" s="56" t="str">
        <f t="shared" si="12"/>
        <v>[bar]</v>
      </c>
      <c r="C158" s="56"/>
      <c r="D158" s="50" t="str">
        <f t="shared" si="13"/>
        <v>[bar]</v>
      </c>
      <c r="E158" s="45" t="s">
        <v>597</v>
      </c>
      <c r="F158" s="45" t="s">
        <v>597</v>
      </c>
      <c r="G158" s="45" t="s">
        <v>597</v>
      </c>
      <c r="H158" s="50" t="str">
        <f t="shared" si="8"/>
        <v>[bar]</v>
      </c>
      <c r="I158" s="46" t="s">
        <v>597</v>
      </c>
      <c r="J158" s="46" t="s">
        <v>597</v>
      </c>
      <c r="K158" s="46" t="s">
        <v>597</v>
      </c>
      <c r="L158" s="50" t="str">
        <f t="shared" si="9"/>
        <v>[bar]</v>
      </c>
      <c r="M158" s="47" t="s">
        <v>597</v>
      </c>
      <c r="N158" s="47" t="s">
        <v>597</v>
      </c>
      <c r="O158" s="47" t="s">
        <v>597</v>
      </c>
      <c r="P158" s="50" t="str">
        <f t="shared" si="10"/>
        <v>[°C]</v>
      </c>
      <c r="Q158" s="48" t="s">
        <v>598</v>
      </c>
      <c r="R158" s="48" t="s">
        <v>598</v>
      </c>
      <c r="S158" s="48" t="s">
        <v>598</v>
      </c>
      <c r="T158" s="50" t="str">
        <f t="shared" si="11"/>
        <v>[bar]</v>
      </c>
      <c r="U158" s="49" t="s">
        <v>597</v>
      </c>
      <c r="V158" s="49" t="s">
        <v>597</v>
      </c>
      <c r="W158" s="49" t="s">
        <v>597</v>
      </c>
    </row>
    <row r="159" spans="1:23" s="50" customFormat="1" x14ac:dyDescent="0.35">
      <c r="B159" s="56" t="str">
        <f t="shared" si="12"/>
        <v>[bar]</v>
      </c>
      <c r="C159" s="56"/>
      <c r="D159" s="50" t="str">
        <f t="shared" si="13"/>
        <v>[bar]</v>
      </c>
      <c r="E159" s="45" t="s">
        <v>597</v>
      </c>
      <c r="F159" s="45" t="s">
        <v>597</v>
      </c>
      <c r="G159" s="45" t="s">
        <v>597</v>
      </c>
      <c r="H159" s="50" t="str">
        <f t="shared" si="8"/>
        <v>[bar]</v>
      </c>
      <c r="I159" s="46" t="s">
        <v>597</v>
      </c>
      <c r="J159" s="46" t="s">
        <v>597</v>
      </c>
      <c r="K159" s="46" t="s">
        <v>597</v>
      </c>
      <c r="L159" s="50" t="str">
        <f t="shared" si="9"/>
        <v>[s]</v>
      </c>
      <c r="M159" s="47" t="s">
        <v>596</v>
      </c>
      <c r="N159" s="47" t="s">
        <v>596</v>
      </c>
      <c r="O159" s="47" t="s">
        <v>596</v>
      </c>
      <c r="P159" s="50" t="str">
        <f t="shared" si="10"/>
        <v>[°C]</v>
      </c>
      <c r="Q159" s="48" t="s">
        <v>598</v>
      </c>
      <c r="R159" s="48" t="s">
        <v>598</v>
      </c>
      <c r="S159" s="48" t="s">
        <v>598</v>
      </c>
      <c r="T159" s="50" t="str">
        <f t="shared" si="11"/>
        <v>[bar]</v>
      </c>
      <c r="U159" s="49" t="s">
        <v>597</v>
      </c>
      <c r="V159" s="49" t="s">
        <v>597</v>
      </c>
      <c r="W159" s="49" t="s">
        <v>597</v>
      </c>
    </row>
    <row r="160" spans="1:23" s="50" customFormat="1" x14ac:dyDescent="0.35">
      <c r="B160" s="56" t="str">
        <f t="shared" si="12"/>
        <v>[bar]</v>
      </c>
      <c r="C160" s="56"/>
      <c r="D160" s="50" t="str">
        <f t="shared" si="13"/>
        <v>[bar]</v>
      </c>
      <c r="E160" s="45" t="s">
        <v>597</v>
      </c>
      <c r="F160" s="45" t="s">
        <v>597</v>
      </c>
      <c r="G160" s="45" t="s">
        <v>597</v>
      </c>
      <c r="H160" s="50" t="str">
        <f t="shared" si="8"/>
        <v>[bar]</v>
      </c>
      <c r="I160" s="46" t="s">
        <v>597</v>
      </c>
      <c r="J160" s="46" t="s">
        <v>597</v>
      </c>
      <c r="K160" s="46" t="s">
        <v>597</v>
      </c>
      <c r="L160" s="50">
        <f t="shared" si="9"/>
        <v>0</v>
      </c>
      <c r="M160" s="47"/>
      <c r="N160" s="47"/>
      <c r="O160" s="47"/>
      <c r="P160" s="50" t="str">
        <f t="shared" si="10"/>
        <v>[bar]</v>
      </c>
      <c r="Q160" s="48" t="s">
        <v>597</v>
      </c>
      <c r="R160" s="48" t="s">
        <v>597</v>
      </c>
      <c r="S160" s="48" t="s">
        <v>597</v>
      </c>
      <c r="T160" s="50" t="str">
        <f t="shared" si="11"/>
        <v>[ink/s]</v>
      </c>
      <c r="U160" s="49" t="s">
        <v>601</v>
      </c>
      <c r="V160" s="49" t="s">
        <v>601</v>
      </c>
      <c r="W160" s="49" t="s">
        <v>601</v>
      </c>
    </row>
    <row r="161" spans="1:23" s="50" customFormat="1" x14ac:dyDescent="0.35">
      <c r="B161" s="56" t="str">
        <f t="shared" si="12"/>
        <v>[mbar]</v>
      </c>
      <c r="C161" s="56"/>
      <c r="D161" s="50" t="str">
        <f t="shared" si="13"/>
        <v>[mbar]</v>
      </c>
      <c r="E161" s="45" t="s">
        <v>602</v>
      </c>
      <c r="F161" s="45" t="s">
        <v>602</v>
      </c>
      <c r="G161" s="45" t="s">
        <v>602</v>
      </c>
      <c r="H161" s="50" t="str">
        <f t="shared" si="8"/>
        <v>[bar]</v>
      </c>
      <c r="I161" s="46" t="s">
        <v>597</v>
      </c>
      <c r="J161" s="46" t="s">
        <v>597</v>
      </c>
      <c r="K161" s="46" t="s">
        <v>597</v>
      </c>
      <c r="L161" s="50">
        <f t="shared" si="9"/>
        <v>0</v>
      </c>
      <c r="M161" s="53"/>
      <c r="N161" s="53"/>
      <c r="O161" s="53"/>
      <c r="P161" s="50" t="str">
        <f t="shared" si="10"/>
        <v>[bar]</v>
      </c>
      <c r="Q161" s="48" t="s">
        <v>597</v>
      </c>
      <c r="R161" s="48" t="s">
        <v>597</v>
      </c>
      <c r="S161" s="48" t="s">
        <v>597</v>
      </c>
      <c r="T161" s="50" t="str">
        <f t="shared" si="11"/>
        <v>[ink/s]</v>
      </c>
      <c r="U161" s="49" t="s">
        <v>601</v>
      </c>
      <c r="V161" s="49" t="s">
        <v>601</v>
      </c>
      <c r="W161" s="49" t="s">
        <v>601</v>
      </c>
    </row>
    <row r="162" spans="1:23" s="50" customFormat="1" x14ac:dyDescent="0.35">
      <c r="B162" s="56" t="str">
        <f t="shared" si="12"/>
        <v>[bar]</v>
      </c>
      <c r="C162" s="56"/>
      <c r="D162" s="50" t="str">
        <f t="shared" si="13"/>
        <v>[bar]</v>
      </c>
      <c r="E162" s="45" t="s">
        <v>597</v>
      </c>
      <c r="F162" s="45" t="s">
        <v>597</v>
      </c>
      <c r="G162" s="45" t="s">
        <v>597</v>
      </c>
      <c r="H162" s="50" t="str">
        <f t="shared" si="8"/>
        <v>[bar]</v>
      </c>
      <c r="I162" s="46" t="s">
        <v>597</v>
      </c>
      <c r="J162" s="46" t="s">
        <v>597</v>
      </c>
      <c r="K162" s="46" t="s">
        <v>597</v>
      </c>
      <c r="L162" s="50">
        <f t="shared" si="9"/>
        <v>0</v>
      </c>
      <c r="M162" s="53"/>
      <c r="N162" s="53"/>
      <c r="O162" s="53"/>
      <c r="P162" s="50" t="str">
        <f t="shared" si="10"/>
        <v>[bar]</v>
      </c>
      <c r="Q162" s="48" t="s">
        <v>597</v>
      </c>
      <c r="R162" s="48" t="s">
        <v>597</v>
      </c>
      <c r="S162" s="48" t="s">
        <v>597</v>
      </c>
      <c r="T162" s="50" t="str">
        <f t="shared" si="11"/>
        <v>[s]</v>
      </c>
      <c r="U162" s="49" t="s">
        <v>596</v>
      </c>
      <c r="V162" s="49" t="s">
        <v>596</v>
      </c>
      <c r="W162" s="49" t="s">
        <v>596</v>
      </c>
    </row>
    <row r="163" spans="1:23" s="50" customFormat="1" x14ac:dyDescent="0.35">
      <c r="B163" s="56">
        <f t="shared" si="12"/>
        <v>0</v>
      </c>
      <c r="C163" s="56"/>
      <c r="D163" s="50">
        <f t="shared" si="13"/>
        <v>0</v>
      </c>
      <c r="E163" s="45"/>
      <c r="F163" s="45"/>
      <c r="G163" s="45"/>
      <c r="H163" s="50" t="str">
        <f t="shared" si="8"/>
        <v>[%]</v>
      </c>
      <c r="I163" s="46" t="s">
        <v>1</v>
      </c>
      <c r="J163" s="46" t="s">
        <v>1</v>
      </c>
      <c r="K163" s="46" t="s">
        <v>1</v>
      </c>
      <c r="L163" s="50">
        <f t="shared" si="9"/>
        <v>0</v>
      </c>
      <c r="M163" s="53"/>
      <c r="N163" s="53"/>
      <c r="O163" s="53"/>
      <c r="P163" s="50" t="str">
        <f t="shared" si="10"/>
        <v>[bar]</v>
      </c>
      <c r="Q163" s="48" t="s">
        <v>597</v>
      </c>
      <c r="R163" s="48" t="s">
        <v>597</v>
      </c>
      <c r="S163" s="48" t="s">
        <v>597</v>
      </c>
      <c r="T163" s="50">
        <f t="shared" si="11"/>
        <v>0</v>
      </c>
      <c r="U163" s="49"/>
      <c r="V163" s="49"/>
      <c r="W163" s="49"/>
    </row>
    <row r="164" spans="1:23" s="50" customFormat="1" x14ac:dyDescent="0.35">
      <c r="B164" s="56">
        <f t="shared" si="12"/>
        <v>0</v>
      </c>
      <c r="C164" s="56"/>
      <c r="D164" s="50">
        <f t="shared" si="13"/>
        <v>0</v>
      </c>
      <c r="E164" s="51"/>
      <c r="F164" s="51"/>
      <c r="G164" s="51"/>
      <c r="H164" s="50" t="str">
        <f t="shared" si="8"/>
        <v>[mbar]</v>
      </c>
      <c r="I164" s="46" t="s">
        <v>602</v>
      </c>
      <c r="J164" s="46" t="s">
        <v>602</v>
      </c>
      <c r="K164" s="46" t="s">
        <v>602</v>
      </c>
      <c r="L164" s="50">
        <f t="shared" si="9"/>
        <v>0</v>
      </c>
      <c r="M164" s="53"/>
      <c r="N164" s="53"/>
      <c r="O164" s="53"/>
      <c r="P164" s="50" t="str">
        <f t="shared" si="10"/>
        <v>[mbar]</v>
      </c>
      <c r="Q164" s="48" t="s">
        <v>602</v>
      </c>
      <c r="R164" s="48" t="s">
        <v>602</v>
      </c>
      <c r="S164" s="48" t="s">
        <v>602</v>
      </c>
      <c r="T164" s="50">
        <f t="shared" si="11"/>
        <v>0</v>
      </c>
      <c r="U164" s="55"/>
      <c r="V164" s="55"/>
      <c r="W164" s="55"/>
    </row>
    <row r="165" spans="1:23" s="50" customFormat="1" x14ac:dyDescent="0.35">
      <c r="B165" s="56">
        <f t="shared" si="12"/>
        <v>0</v>
      </c>
      <c r="C165" s="56"/>
      <c r="D165" s="50">
        <f t="shared" si="13"/>
        <v>0</v>
      </c>
      <c r="E165" s="51"/>
      <c r="F165" s="51"/>
      <c r="G165" s="51"/>
      <c r="H165" s="50" t="str">
        <f t="shared" si="8"/>
        <v>[mbar]</v>
      </c>
      <c r="I165" s="46" t="s">
        <v>602</v>
      </c>
      <c r="J165" s="46" t="s">
        <v>602</v>
      </c>
      <c r="K165" s="46" t="s">
        <v>602</v>
      </c>
      <c r="L165" s="50">
        <f t="shared" si="9"/>
        <v>0</v>
      </c>
      <c r="M165" s="53"/>
      <c r="N165" s="53"/>
      <c r="O165" s="53"/>
      <c r="P165" s="50">
        <f t="shared" si="10"/>
        <v>0</v>
      </c>
      <c r="Q165" s="48"/>
      <c r="R165" s="48"/>
      <c r="S165" s="48"/>
      <c r="T165" s="50">
        <f t="shared" si="11"/>
        <v>0</v>
      </c>
      <c r="U165" s="55"/>
      <c r="V165" s="55"/>
      <c r="W165" s="55"/>
    </row>
    <row r="166" spans="1:23" s="50" customFormat="1" x14ac:dyDescent="0.35">
      <c r="B166" s="56">
        <f t="shared" si="12"/>
        <v>0</v>
      </c>
      <c r="C166" s="56"/>
      <c r="D166" s="50">
        <f t="shared" si="13"/>
        <v>0</v>
      </c>
      <c r="E166" s="51"/>
      <c r="F166" s="51"/>
      <c r="G166" s="51"/>
      <c r="H166" s="50" t="str">
        <f t="shared" si="8"/>
        <v>[mbar]</v>
      </c>
      <c r="I166" s="46" t="s">
        <v>602</v>
      </c>
      <c r="J166" s="46" t="s">
        <v>602</v>
      </c>
      <c r="K166" s="46" t="s">
        <v>602</v>
      </c>
      <c r="L166" s="50">
        <f t="shared" si="9"/>
        <v>0</v>
      </c>
      <c r="M166" s="53"/>
      <c r="N166" s="53"/>
      <c r="O166" s="53"/>
      <c r="P166" s="50">
        <f t="shared" si="10"/>
        <v>0</v>
      </c>
      <c r="Q166" s="54"/>
      <c r="R166" s="54"/>
      <c r="S166" s="54"/>
      <c r="T166" s="50">
        <f t="shared" si="11"/>
        <v>0</v>
      </c>
      <c r="U166" s="55"/>
      <c r="V166" s="55"/>
      <c r="W166" s="55"/>
    </row>
    <row r="167" spans="1:23" s="50" customFormat="1" x14ac:dyDescent="0.35">
      <c r="A167" s="50" t="s">
        <v>603</v>
      </c>
      <c r="B167" s="50" t="str">
        <f t="shared" si="6"/>
        <v>Kommentar</v>
      </c>
      <c r="D167" s="50" t="str">
        <f t="shared" si="7"/>
        <v>Kommentar</v>
      </c>
      <c r="E167" s="51" t="s">
        <v>604</v>
      </c>
      <c r="F167" s="51" t="s">
        <v>605</v>
      </c>
      <c r="G167" s="51" t="s">
        <v>606</v>
      </c>
      <c r="H167" s="50" t="str">
        <f t="shared" si="8"/>
        <v>Kommentar</v>
      </c>
      <c r="I167" s="52" t="s">
        <v>604</v>
      </c>
      <c r="J167" s="52" t="s">
        <v>605</v>
      </c>
      <c r="K167" s="52" t="s">
        <v>606</v>
      </c>
      <c r="L167" s="50" t="str">
        <f t="shared" si="9"/>
        <v>Kommentar</v>
      </c>
      <c r="M167" s="53" t="s">
        <v>604</v>
      </c>
      <c r="N167" s="53" t="s">
        <v>605</v>
      </c>
      <c r="O167" s="53" t="s">
        <v>606</v>
      </c>
      <c r="P167" s="50" t="str">
        <f t="shared" si="10"/>
        <v>Kommentar</v>
      </c>
      <c r="Q167" s="54" t="s">
        <v>604</v>
      </c>
      <c r="R167" s="54" t="s">
        <v>605</v>
      </c>
      <c r="S167" s="54" t="s">
        <v>606</v>
      </c>
      <c r="T167" s="50" t="str">
        <f t="shared" si="11"/>
        <v>Kommentar</v>
      </c>
      <c r="U167" s="55" t="s">
        <v>604</v>
      </c>
      <c r="V167" s="55" t="s">
        <v>605</v>
      </c>
      <c r="W167" s="55" t="s">
        <v>606</v>
      </c>
    </row>
    <row r="168" spans="1:23" s="59" customFormat="1" x14ac:dyDescent="0.35">
      <c r="A168" s="59" t="s">
        <v>607</v>
      </c>
      <c r="B168" s="59" t="str">
        <f t="shared" si="6"/>
        <v>Harz</v>
      </c>
      <c r="D168" s="59" t="str">
        <f t="shared" si="7"/>
        <v>Harz</v>
      </c>
      <c r="E168" s="60" t="s">
        <v>608</v>
      </c>
      <c r="F168" s="60" t="s">
        <v>609</v>
      </c>
      <c r="G168" s="60" t="s">
        <v>610</v>
      </c>
      <c r="H168" s="59" t="str">
        <f t="shared" si="8"/>
        <v>Harz</v>
      </c>
      <c r="I168" s="61" t="s">
        <v>608</v>
      </c>
      <c r="J168" s="61" t="s">
        <v>609</v>
      </c>
      <c r="K168" s="61" t="s">
        <v>610</v>
      </c>
      <c r="L168" s="59" t="str">
        <f t="shared" si="9"/>
        <v>Harz</v>
      </c>
      <c r="M168" s="62" t="s">
        <v>608</v>
      </c>
      <c r="N168" s="62" t="s">
        <v>609</v>
      </c>
      <c r="O168" s="62" t="s">
        <v>610</v>
      </c>
      <c r="P168" s="59" t="str">
        <f t="shared" si="10"/>
        <v>Harz</v>
      </c>
      <c r="Q168" s="63" t="s">
        <v>608</v>
      </c>
      <c r="R168" s="63" t="s">
        <v>609</v>
      </c>
      <c r="S168" s="63" t="s">
        <v>610</v>
      </c>
      <c r="T168" s="59" t="str">
        <f t="shared" si="11"/>
        <v>Harz</v>
      </c>
      <c r="U168" s="64" t="s">
        <v>608</v>
      </c>
      <c r="V168" s="64" t="s">
        <v>609</v>
      </c>
      <c r="W168" s="64" t="s">
        <v>610</v>
      </c>
    </row>
    <row r="169" spans="1:23" s="98" customFormat="1" x14ac:dyDescent="0.35">
      <c r="A169" s="98" t="str">
        <f>CHOOSE(H1,B169,B170,B168,B168)</f>
        <v>Harz</v>
      </c>
      <c r="B169" s="98" t="str">
        <f t="shared" si="6"/>
        <v>1K</v>
      </c>
      <c r="D169" s="98" t="str">
        <f t="shared" si="7"/>
        <v>1K</v>
      </c>
      <c r="E169" s="104" t="s">
        <v>611</v>
      </c>
      <c r="F169" s="104" t="s">
        <v>612</v>
      </c>
      <c r="G169" s="104" t="s">
        <v>612</v>
      </c>
      <c r="H169" s="98" t="str">
        <f t="shared" si="8"/>
        <v>1K</v>
      </c>
      <c r="I169" s="105" t="s">
        <v>611</v>
      </c>
      <c r="J169" s="105" t="s">
        <v>612</v>
      </c>
      <c r="K169" s="105" t="s">
        <v>612</v>
      </c>
      <c r="L169" s="98" t="str">
        <f t="shared" si="9"/>
        <v>1K</v>
      </c>
      <c r="M169" s="106" t="s">
        <v>611</v>
      </c>
      <c r="N169" s="106" t="s">
        <v>612</v>
      </c>
      <c r="O169" s="106" t="s">
        <v>612</v>
      </c>
      <c r="P169" s="98" t="str">
        <f t="shared" si="10"/>
        <v>1K</v>
      </c>
      <c r="Q169" s="107" t="s">
        <v>611</v>
      </c>
      <c r="R169" s="107" t="s">
        <v>612</v>
      </c>
      <c r="S169" s="107" t="s">
        <v>612</v>
      </c>
      <c r="T169" s="98" t="str">
        <f t="shared" si="11"/>
        <v>1K</v>
      </c>
      <c r="U169" s="108" t="s">
        <v>611</v>
      </c>
      <c r="V169" s="108" t="s">
        <v>612</v>
      </c>
      <c r="W169" s="108" t="s">
        <v>612</v>
      </c>
    </row>
    <row r="170" spans="1:23" s="65" customFormat="1" x14ac:dyDescent="0.35">
      <c r="B170" s="98" t="str">
        <f t="shared" si="6"/>
        <v>Sys 1</v>
      </c>
      <c r="D170" s="65" t="str">
        <f>CHOOSE($D$1,E170,F170,G170)</f>
        <v>Sys 1</v>
      </c>
      <c r="E170" s="66" t="s">
        <v>613</v>
      </c>
      <c r="F170" s="66" t="s">
        <v>613</v>
      </c>
      <c r="G170" s="66" t="s">
        <v>613</v>
      </c>
      <c r="H170" s="65" t="str">
        <f>CHOOSE($D$1,I170,J170,K170)</f>
        <v>Sys 1</v>
      </c>
      <c r="I170" s="67" t="s">
        <v>613</v>
      </c>
      <c r="J170" s="67" t="s">
        <v>613</v>
      </c>
      <c r="K170" s="67" t="s">
        <v>613</v>
      </c>
      <c r="L170" s="65" t="str">
        <f>CHOOSE($D$1,M170,N170,O170)</f>
        <v>Sys 1</v>
      </c>
      <c r="M170" s="68" t="s">
        <v>613</v>
      </c>
      <c r="N170" s="68" t="s">
        <v>613</v>
      </c>
      <c r="O170" s="68" t="s">
        <v>613</v>
      </c>
      <c r="P170" s="65" t="str">
        <f>CHOOSE($D$1,Q170,R170,S170)</f>
        <v>Sys 1</v>
      </c>
      <c r="Q170" s="69" t="s">
        <v>613</v>
      </c>
      <c r="R170" s="69" t="s">
        <v>613</v>
      </c>
      <c r="S170" s="69" t="s">
        <v>613</v>
      </c>
      <c r="T170" s="65" t="str">
        <f>CHOOSE($D$1,U170,V170,W170)</f>
        <v>Sys 1</v>
      </c>
      <c r="U170" s="70" t="s">
        <v>613</v>
      </c>
      <c r="V170" s="70" t="s">
        <v>613</v>
      </c>
      <c r="W170" s="70" t="s">
        <v>613</v>
      </c>
    </row>
    <row r="171" spans="1:23" s="59" customFormat="1" x14ac:dyDescent="0.35">
      <c r="A171" s="59" t="s">
        <v>614</v>
      </c>
      <c r="B171" s="59" t="str">
        <f>CHOOSE($F$1,D171,H171,L171,P171,T171)</f>
        <v>Härter</v>
      </c>
      <c r="D171" s="59" t="str">
        <f>CHOOSE($D$1,E171,F171,G171)</f>
        <v>Härter</v>
      </c>
      <c r="E171" s="60" t="s">
        <v>615</v>
      </c>
      <c r="F171" s="60" t="s">
        <v>616</v>
      </c>
      <c r="G171" s="60" t="s">
        <v>617</v>
      </c>
      <c r="H171" s="59" t="str">
        <f>CHOOSE($D$1,I171,J171,K171)</f>
        <v>Härter</v>
      </c>
      <c r="I171" s="61" t="s">
        <v>615</v>
      </c>
      <c r="J171" s="61" t="s">
        <v>616</v>
      </c>
      <c r="K171" s="61" t="s">
        <v>617</v>
      </c>
      <c r="L171" s="59" t="str">
        <f>CHOOSE($D$1,M171,N171,O171)</f>
        <v>Härter</v>
      </c>
      <c r="M171" s="62" t="s">
        <v>615</v>
      </c>
      <c r="N171" s="62" t="s">
        <v>616</v>
      </c>
      <c r="O171" s="62" t="s">
        <v>617</v>
      </c>
      <c r="P171" s="59" t="str">
        <f>CHOOSE($D$1,Q171,R171,S171)</f>
        <v>Härter</v>
      </c>
      <c r="Q171" s="63" t="s">
        <v>615</v>
      </c>
      <c r="R171" s="63" t="s">
        <v>616</v>
      </c>
      <c r="S171" s="63" t="s">
        <v>617</v>
      </c>
      <c r="T171" s="59" t="str">
        <f>CHOOSE($D$1,U171,V171,W171)</f>
        <v>Härter</v>
      </c>
      <c r="U171" s="64" t="s">
        <v>615</v>
      </c>
      <c r="V171" s="64" t="s">
        <v>616</v>
      </c>
      <c r="W171" s="64" t="s">
        <v>617</v>
      </c>
    </row>
    <row r="172" spans="1:23" s="98" customFormat="1" x14ac:dyDescent="0.35">
      <c r="A172" s="98" t="str">
        <f>CHOOSE(H1,"",B172,B171,B171)</f>
        <v>Härter</v>
      </c>
      <c r="B172" s="98" t="str">
        <f>CHOOSE($F$1,D172,H172,L172,P172,T172)</f>
        <v>Sys 2</v>
      </c>
      <c r="D172" s="65" t="str">
        <f>CHOOSE($D$1,E172,F172,G172)</f>
        <v>Sys 2</v>
      </c>
      <c r="E172" s="66" t="s">
        <v>618</v>
      </c>
      <c r="F172" s="66" t="s">
        <v>618</v>
      </c>
      <c r="G172" s="66" t="s">
        <v>618</v>
      </c>
      <c r="H172" s="65" t="str">
        <f>CHOOSE($D$1,I172,J172,K172)</f>
        <v>Sys 2</v>
      </c>
      <c r="I172" s="67" t="s">
        <v>618</v>
      </c>
      <c r="J172" s="67" t="s">
        <v>618</v>
      </c>
      <c r="K172" s="67" t="s">
        <v>618</v>
      </c>
      <c r="L172" s="65" t="str">
        <f>CHOOSE($D$1,M172,N172,O172)</f>
        <v>Sys 2</v>
      </c>
      <c r="M172" s="68" t="s">
        <v>618</v>
      </c>
      <c r="N172" s="68" t="s">
        <v>618</v>
      </c>
      <c r="O172" s="68" t="s">
        <v>618</v>
      </c>
      <c r="P172" s="65" t="str">
        <f>CHOOSE($D$1,Q172,R172,S172)</f>
        <v>Sys 2</v>
      </c>
      <c r="Q172" s="69" t="s">
        <v>618</v>
      </c>
      <c r="R172" s="69" t="s">
        <v>618</v>
      </c>
      <c r="S172" s="69" t="s">
        <v>618</v>
      </c>
      <c r="T172" s="65" t="str">
        <f>CHOOSE($D$1,U172,V172,W172)</f>
        <v>Sys 2</v>
      </c>
      <c r="U172" s="70" t="s">
        <v>618</v>
      </c>
      <c r="V172" s="70" t="s">
        <v>618</v>
      </c>
      <c r="W172" s="70" t="s">
        <v>618</v>
      </c>
    </row>
    <row r="173" spans="1:23" s="59" customFormat="1" x14ac:dyDescent="0.35">
      <c r="A173" s="59" t="s">
        <v>619</v>
      </c>
      <c r="B173" s="59" t="str">
        <f>CHOOSE($F$1,D173,H173,L173,P173,T173)</f>
        <v>Gemisch</v>
      </c>
      <c r="D173" s="59" t="str">
        <f>CHOOSE($D$1,E173,F173,G173)</f>
        <v>Gemisch</v>
      </c>
      <c r="E173" s="60" t="s">
        <v>438</v>
      </c>
      <c r="F173" s="60" t="s">
        <v>439</v>
      </c>
      <c r="G173" s="60" t="s">
        <v>440</v>
      </c>
      <c r="H173" s="59" t="str">
        <f>CHOOSE($D$1,I173,J173,K173)</f>
        <v>Gemisch</v>
      </c>
      <c r="I173" s="61" t="s">
        <v>438</v>
      </c>
      <c r="J173" s="61" t="s">
        <v>439</v>
      </c>
      <c r="K173" s="61" t="s">
        <v>440</v>
      </c>
      <c r="L173" s="59" t="str">
        <f>CHOOSE($D$1,M173,N173,O173)</f>
        <v>Gemisch</v>
      </c>
      <c r="M173" s="62" t="s">
        <v>438</v>
      </c>
      <c r="N173" s="62" t="s">
        <v>439</v>
      </c>
      <c r="O173" s="62" t="s">
        <v>440</v>
      </c>
      <c r="P173" s="59" t="str">
        <f>CHOOSE($D$1,Q173,R173,S173)</f>
        <v>Gemisch</v>
      </c>
      <c r="Q173" s="63" t="s">
        <v>438</v>
      </c>
      <c r="R173" s="63" t="s">
        <v>439</v>
      </c>
      <c r="S173" s="63" t="s">
        <v>440</v>
      </c>
      <c r="T173" s="59" t="str">
        <f>CHOOSE($D$1,U173,V173,W173)</f>
        <v>Gemisch</v>
      </c>
      <c r="U173" s="64" t="s">
        <v>438</v>
      </c>
      <c r="V173" s="64" t="s">
        <v>439</v>
      </c>
      <c r="W173" s="64" t="s">
        <v>440</v>
      </c>
    </row>
    <row r="174" spans="1:23" s="65" customFormat="1" x14ac:dyDescent="0.35">
      <c r="A174" s="65" t="str">
        <f>CHOOSE(H1,"","",B173,B173)</f>
        <v>Gemisch</v>
      </c>
      <c r="E174" s="66"/>
      <c r="F174" s="66"/>
      <c r="G174" s="66"/>
      <c r="I174" s="67"/>
      <c r="J174" s="67"/>
      <c r="K174" s="67"/>
      <c r="M174" s="68"/>
      <c r="N174" s="68"/>
      <c r="O174" s="68"/>
      <c r="Q174" s="69"/>
      <c r="R174" s="69"/>
      <c r="S174" s="69"/>
      <c r="U174" s="70"/>
      <c r="V174" s="70"/>
      <c r="W174" s="70"/>
    </row>
    <row r="175" spans="1:23" s="50" customFormat="1" x14ac:dyDescent="0.35">
      <c r="B175" s="50" t="str">
        <f t="shared" si="6"/>
        <v>OGW</v>
      </c>
      <c r="D175" s="50" t="str">
        <f t="shared" si="7"/>
        <v>OGW</v>
      </c>
      <c r="E175" s="51" t="s">
        <v>35</v>
      </c>
      <c r="F175" s="51" t="s">
        <v>620</v>
      </c>
      <c r="G175" s="51" t="s">
        <v>621</v>
      </c>
      <c r="H175" s="50" t="str">
        <f t="shared" si="8"/>
        <v>OGW</v>
      </c>
      <c r="I175" s="52" t="s">
        <v>35</v>
      </c>
      <c r="J175" s="52" t="s">
        <v>620</v>
      </c>
      <c r="K175" s="52" t="s">
        <v>621</v>
      </c>
      <c r="L175" s="50" t="str">
        <f t="shared" si="9"/>
        <v>OGW</v>
      </c>
      <c r="M175" s="53" t="s">
        <v>35</v>
      </c>
      <c r="N175" s="53" t="s">
        <v>620</v>
      </c>
      <c r="O175" s="53" t="s">
        <v>621</v>
      </c>
      <c r="P175" s="50" t="str">
        <f t="shared" si="10"/>
        <v>OGW</v>
      </c>
      <c r="Q175" s="54" t="s">
        <v>35</v>
      </c>
      <c r="R175" s="54" t="s">
        <v>620</v>
      </c>
      <c r="S175" s="54" t="s">
        <v>621</v>
      </c>
      <c r="T175" s="50" t="str">
        <f t="shared" si="11"/>
        <v>OGW</v>
      </c>
      <c r="U175" s="55" t="s">
        <v>35</v>
      </c>
      <c r="V175" s="55" t="s">
        <v>620</v>
      </c>
      <c r="W175" s="55" t="s">
        <v>621</v>
      </c>
    </row>
    <row r="176" spans="1:23" s="50" customFormat="1" x14ac:dyDescent="0.35">
      <c r="B176" s="50" t="str">
        <f t="shared" si="6"/>
        <v>UGW</v>
      </c>
      <c r="D176" s="50" t="str">
        <f t="shared" si="7"/>
        <v>UGW</v>
      </c>
      <c r="E176" s="51" t="s">
        <v>36</v>
      </c>
      <c r="F176" s="51" t="s">
        <v>622</v>
      </c>
      <c r="G176" s="51" t="s">
        <v>623</v>
      </c>
      <c r="H176" s="50" t="str">
        <f t="shared" si="8"/>
        <v>UGW</v>
      </c>
      <c r="I176" s="52" t="s">
        <v>36</v>
      </c>
      <c r="J176" s="52" t="s">
        <v>622</v>
      </c>
      <c r="K176" s="52" t="s">
        <v>623</v>
      </c>
      <c r="L176" s="50" t="str">
        <f t="shared" si="9"/>
        <v>UGW</v>
      </c>
      <c r="M176" s="53" t="s">
        <v>36</v>
      </c>
      <c r="N176" s="53" t="s">
        <v>622</v>
      </c>
      <c r="O176" s="53" t="s">
        <v>623</v>
      </c>
      <c r="P176" s="50" t="str">
        <f t="shared" si="10"/>
        <v>UGW</v>
      </c>
      <c r="Q176" s="54" t="s">
        <v>36</v>
      </c>
      <c r="R176" s="54" t="s">
        <v>622</v>
      </c>
      <c r="S176" s="54" t="s">
        <v>623</v>
      </c>
      <c r="T176" s="50" t="str">
        <f t="shared" si="11"/>
        <v>UGW</v>
      </c>
      <c r="U176" s="55" t="s">
        <v>36</v>
      </c>
      <c r="V176" s="55" t="s">
        <v>622</v>
      </c>
      <c r="W176" s="55" t="s">
        <v>623</v>
      </c>
    </row>
    <row r="177" spans="1:23" s="50" customFormat="1" x14ac:dyDescent="0.35">
      <c r="B177" s="50" t="str">
        <f t="shared" si="6"/>
        <v>MW</v>
      </c>
      <c r="D177" s="50" t="str">
        <f t="shared" si="7"/>
        <v>MW</v>
      </c>
      <c r="E177" s="51" t="s">
        <v>624</v>
      </c>
      <c r="F177" s="51" t="s">
        <v>625</v>
      </c>
      <c r="G177" s="51" t="s">
        <v>626</v>
      </c>
      <c r="H177" s="50" t="str">
        <f t="shared" si="8"/>
        <v>MW</v>
      </c>
      <c r="I177" s="52" t="s">
        <v>624</v>
      </c>
      <c r="J177" s="52" t="s">
        <v>625</v>
      </c>
      <c r="K177" s="52" t="s">
        <v>626</v>
      </c>
      <c r="L177" s="50" t="str">
        <f t="shared" si="9"/>
        <v>MW</v>
      </c>
      <c r="M177" s="53" t="s">
        <v>624</v>
      </c>
      <c r="N177" s="53" t="s">
        <v>625</v>
      </c>
      <c r="O177" s="53" t="s">
        <v>626</v>
      </c>
      <c r="P177" s="50" t="str">
        <f t="shared" si="10"/>
        <v>MW</v>
      </c>
      <c r="Q177" s="54" t="s">
        <v>624</v>
      </c>
      <c r="R177" s="54" t="s">
        <v>625</v>
      </c>
      <c r="S177" s="54" t="s">
        <v>626</v>
      </c>
      <c r="T177" s="50" t="str">
        <f t="shared" si="11"/>
        <v>MW</v>
      </c>
      <c r="U177" s="55" t="s">
        <v>624</v>
      </c>
      <c r="V177" s="55" t="s">
        <v>625</v>
      </c>
      <c r="W177" s="55" t="s">
        <v>626</v>
      </c>
    </row>
    <row r="178" spans="1:23" s="50" customFormat="1" x14ac:dyDescent="0.35">
      <c r="B178" s="50" t="str">
        <f t="shared" si="6"/>
        <v>Soll</v>
      </c>
      <c r="D178" s="50" t="str">
        <f t="shared" si="7"/>
        <v>Soll</v>
      </c>
      <c r="E178" s="51" t="s">
        <v>627</v>
      </c>
      <c r="F178" s="51" t="s">
        <v>628</v>
      </c>
      <c r="G178" s="51" t="s">
        <v>629</v>
      </c>
      <c r="H178" s="50" t="str">
        <f t="shared" si="8"/>
        <v>Soll</v>
      </c>
      <c r="I178" s="52" t="s">
        <v>627</v>
      </c>
      <c r="J178" s="52" t="s">
        <v>628</v>
      </c>
      <c r="K178" s="52" t="s">
        <v>629</v>
      </c>
      <c r="L178" s="50" t="str">
        <f t="shared" si="9"/>
        <v>Soll</v>
      </c>
      <c r="M178" s="53" t="s">
        <v>627</v>
      </c>
      <c r="N178" s="53" t="s">
        <v>628</v>
      </c>
      <c r="O178" s="53" t="s">
        <v>629</v>
      </c>
      <c r="P178" s="50" t="str">
        <f t="shared" si="10"/>
        <v>Soll</v>
      </c>
      <c r="Q178" s="54" t="s">
        <v>627</v>
      </c>
      <c r="R178" s="54" t="s">
        <v>628</v>
      </c>
      <c r="S178" s="54" t="s">
        <v>629</v>
      </c>
      <c r="T178" s="50" t="str">
        <f t="shared" si="11"/>
        <v>Soll</v>
      </c>
      <c r="U178" s="55" t="s">
        <v>627</v>
      </c>
      <c r="V178" s="55" t="s">
        <v>628</v>
      </c>
      <c r="W178" s="55" t="s">
        <v>629</v>
      </c>
    </row>
    <row r="179" spans="1:23" s="50" customFormat="1" x14ac:dyDescent="0.35">
      <c r="B179" s="50" t="str">
        <f t="shared" si="6"/>
        <v>Sys 1</v>
      </c>
      <c r="D179" s="50" t="str">
        <f t="shared" si="7"/>
        <v>Sys 1</v>
      </c>
      <c r="E179" s="51" t="s">
        <v>613</v>
      </c>
      <c r="F179" s="51" t="s">
        <v>613</v>
      </c>
      <c r="G179" s="51" t="s">
        <v>613</v>
      </c>
      <c r="H179" s="50" t="str">
        <f t="shared" si="8"/>
        <v>Sys 1</v>
      </c>
      <c r="I179" s="52" t="s">
        <v>613</v>
      </c>
      <c r="J179" s="52" t="s">
        <v>613</v>
      </c>
      <c r="K179" s="52" t="s">
        <v>613</v>
      </c>
      <c r="L179" s="50" t="str">
        <f t="shared" si="9"/>
        <v>Sys 1</v>
      </c>
      <c r="M179" s="53" t="s">
        <v>613</v>
      </c>
      <c r="N179" s="53" t="s">
        <v>613</v>
      </c>
      <c r="O179" s="53" t="s">
        <v>613</v>
      </c>
      <c r="P179" s="50" t="str">
        <f t="shared" si="10"/>
        <v>Sys 1</v>
      </c>
      <c r="Q179" s="54" t="s">
        <v>613</v>
      </c>
      <c r="R179" s="54" t="s">
        <v>613</v>
      </c>
      <c r="S179" s="54" t="s">
        <v>613</v>
      </c>
      <c r="T179" s="50" t="str">
        <f t="shared" si="11"/>
        <v>Sys 1</v>
      </c>
      <c r="U179" s="55" t="s">
        <v>613</v>
      </c>
      <c r="V179" s="55" t="s">
        <v>613</v>
      </c>
      <c r="W179" s="55" t="s">
        <v>613</v>
      </c>
    </row>
    <row r="180" spans="1:23" s="50" customFormat="1" x14ac:dyDescent="0.35">
      <c r="B180" s="50" t="str">
        <f t="shared" si="6"/>
        <v>Sys 2</v>
      </c>
      <c r="D180" s="50" t="str">
        <f t="shared" si="7"/>
        <v>Sys 2</v>
      </c>
      <c r="E180" s="51" t="s">
        <v>618</v>
      </c>
      <c r="F180" s="51" t="s">
        <v>618</v>
      </c>
      <c r="G180" s="51" t="s">
        <v>618</v>
      </c>
      <c r="H180" s="50" t="str">
        <f t="shared" si="8"/>
        <v>Sys 2</v>
      </c>
      <c r="I180" s="52" t="s">
        <v>618</v>
      </c>
      <c r="J180" s="52" t="s">
        <v>618</v>
      </c>
      <c r="K180" s="52" t="s">
        <v>618</v>
      </c>
      <c r="L180" s="50" t="str">
        <f t="shared" si="9"/>
        <v>Sys 2</v>
      </c>
      <c r="M180" s="53" t="s">
        <v>618</v>
      </c>
      <c r="N180" s="53" t="s">
        <v>618</v>
      </c>
      <c r="O180" s="53" t="s">
        <v>618</v>
      </c>
      <c r="P180" s="50" t="str">
        <f t="shared" si="10"/>
        <v>Sys 2</v>
      </c>
      <c r="Q180" s="54" t="s">
        <v>618</v>
      </c>
      <c r="R180" s="54" t="s">
        <v>618</v>
      </c>
      <c r="S180" s="54" t="s">
        <v>618</v>
      </c>
      <c r="T180" s="50" t="str">
        <f t="shared" si="11"/>
        <v>Sys 2</v>
      </c>
      <c r="U180" s="55" t="s">
        <v>618</v>
      </c>
      <c r="V180" s="55" t="s">
        <v>618</v>
      </c>
      <c r="W180" s="55" t="s">
        <v>618</v>
      </c>
    </row>
    <row r="181" spans="1:23" s="50" customFormat="1" x14ac:dyDescent="0.35">
      <c r="B181" s="50" t="str">
        <f t="shared" si="6"/>
        <v>1K</v>
      </c>
      <c r="D181" s="50" t="str">
        <f t="shared" si="7"/>
        <v>1K</v>
      </c>
      <c r="E181" s="51" t="s">
        <v>611</v>
      </c>
      <c r="F181" s="51" t="s">
        <v>612</v>
      </c>
      <c r="G181" s="51" t="s">
        <v>612</v>
      </c>
      <c r="H181" s="50" t="str">
        <f t="shared" si="8"/>
        <v>1K</v>
      </c>
      <c r="I181" s="52" t="s">
        <v>611</v>
      </c>
      <c r="J181" s="52" t="s">
        <v>612</v>
      </c>
      <c r="K181" s="52" t="s">
        <v>612</v>
      </c>
      <c r="L181" s="50" t="str">
        <f t="shared" si="9"/>
        <v>1K</v>
      </c>
      <c r="M181" s="53" t="s">
        <v>611</v>
      </c>
      <c r="N181" s="53" t="s">
        <v>612</v>
      </c>
      <c r="O181" s="53" t="s">
        <v>612</v>
      </c>
      <c r="P181" s="50" t="str">
        <f t="shared" si="10"/>
        <v>1K</v>
      </c>
      <c r="Q181" s="54" t="s">
        <v>611</v>
      </c>
      <c r="R181" s="54" t="s">
        <v>612</v>
      </c>
      <c r="S181" s="54" t="s">
        <v>612</v>
      </c>
      <c r="T181" s="50" t="str">
        <f t="shared" si="11"/>
        <v>1K</v>
      </c>
      <c r="U181" s="55" t="s">
        <v>611</v>
      </c>
      <c r="V181" s="55" t="s">
        <v>612</v>
      </c>
      <c r="W181" s="55" t="s">
        <v>612</v>
      </c>
    </row>
    <row r="182" spans="1:23" s="50" customFormat="1" x14ac:dyDescent="0.35">
      <c r="B182" s="50" t="str">
        <f>CHOOSE($F$1,D182,H182,L182,P182,T182)</f>
        <v>Toleranzschieber</v>
      </c>
      <c r="D182" s="50" t="str">
        <f>CHOOSE($D$1,E182,F182,G182)</f>
        <v>Toleranzschieber</v>
      </c>
      <c r="E182" s="51" t="s">
        <v>630</v>
      </c>
      <c r="F182" s="51" t="s">
        <v>631</v>
      </c>
      <c r="G182" s="51" t="s">
        <v>632</v>
      </c>
      <c r="H182" s="50" t="str">
        <f>CHOOSE($D$1,I182,J182,K182)</f>
        <v>Toleranzschieber</v>
      </c>
      <c r="I182" s="52" t="s">
        <v>630</v>
      </c>
      <c r="J182" s="52" t="s">
        <v>631</v>
      </c>
      <c r="K182" s="52" t="s">
        <v>632</v>
      </c>
      <c r="L182" s="50" t="str">
        <f>CHOOSE($D$1,M182,N182,O182)</f>
        <v>Toleranzschieber</v>
      </c>
      <c r="M182" s="53" t="s">
        <v>630</v>
      </c>
      <c r="N182" s="53" t="s">
        <v>631</v>
      </c>
      <c r="O182" s="53" t="s">
        <v>632</v>
      </c>
      <c r="P182" s="50" t="str">
        <f>CHOOSE($D$1,Q182,R182,S182)</f>
        <v>Toleranzschieber</v>
      </c>
      <c r="Q182" s="54" t="s">
        <v>630</v>
      </c>
      <c r="R182" s="54" t="s">
        <v>631</v>
      </c>
      <c r="S182" s="54" t="s">
        <v>632</v>
      </c>
      <c r="T182" s="50" t="str">
        <f>CHOOSE($D$1,U182,V182,W182)</f>
        <v>Toleranzschieber</v>
      </c>
      <c r="U182" s="55" t="s">
        <v>630</v>
      </c>
      <c r="V182" s="55" t="s">
        <v>631</v>
      </c>
      <c r="W182" s="55" t="s">
        <v>632</v>
      </c>
    </row>
    <row r="183" spans="1:23" s="50" customFormat="1" x14ac:dyDescent="0.35">
      <c r="A183" s="50" t="s">
        <v>633</v>
      </c>
      <c r="B183" s="50">
        <f>CHOOSE($F$1,D183,H183,L183,P183,T183)</f>
        <v>0</v>
      </c>
      <c r="D183" s="50">
        <f>CHOOSE($D$1,E183,F183,G183)</f>
        <v>0</v>
      </c>
      <c r="E183" s="51"/>
      <c r="F183" s="51"/>
      <c r="G183" s="51"/>
      <c r="H183" s="50" t="str">
        <f>CHOOSE($D$1,I183,J183,K183)</f>
        <v>Istdruck Pumpenausgang</v>
      </c>
      <c r="I183" s="52" t="s">
        <v>634</v>
      </c>
      <c r="J183" s="52" t="s">
        <v>635</v>
      </c>
      <c r="K183" s="52" t="s">
        <v>548</v>
      </c>
      <c r="L183" s="50">
        <f>CHOOSE($D$1,M183,N183,O183)</f>
        <v>0</v>
      </c>
      <c r="M183" s="53"/>
      <c r="N183" s="53"/>
      <c r="O183" s="53"/>
      <c r="P183" s="50">
        <f>CHOOSE($D$1,Q183,R183,S183)</f>
        <v>0</v>
      </c>
      <c r="Q183" s="54"/>
      <c r="R183" s="54"/>
      <c r="S183" s="54"/>
      <c r="T183" s="50" t="str">
        <f>CHOOSE($D$1,U183,V183,W183)</f>
        <v>20s Dosierschuss aus PPS</v>
      </c>
      <c r="U183" s="55" t="s">
        <v>636</v>
      </c>
      <c r="V183" s="55" t="s">
        <v>637</v>
      </c>
      <c r="W183" s="55" t="s">
        <v>638</v>
      </c>
    </row>
    <row r="184" spans="1:23" s="50" customFormat="1" x14ac:dyDescent="0.35">
      <c r="A184" s="50" t="s">
        <v>639</v>
      </c>
      <c r="B184" s="50">
        <f>CHOOSE($F$1,D184,H184,L184,P184,T184)</f>
        <v>0</v>
      </c>
      <c r="D184" s="50">
        <f>CHOOSE($D$1,E184,F184,G184)</f>
        <v>0</v>
      </c>
      <c r="E184" s="51"/>
      <c r="F184" s="51"/>
      <c r="G184" s="51"/>
      <c r="H184" s="50" t="str">
        <f>CHOOSE($D$1,I184,J184,K184)</f>
        <v>Istdruck DMRV</v>
      </c>
      <c r="I184" s="52" t="s">
        <v>640</v>
      </c>
      <c r="J184" s="52" t="s">
        <v>641</v>
      </c>
      <c r="K184" s="52" t="s">
        <v>556</v>
      </c>
      <c r="L184" s="50">
        <f>CHOOSE($D$1,M184,N184,O184)</f>
        <v>0</v>
      </c>
      <c r="M184" s="53"/>
      <c r="N184" s="53"/>
      <c r="O184" s="53"/>
      <c r="P184" s="50">
        <f>CHOOSE($D$1,Q184,R184,S184)</f>
        <v>0</v>
      </c>
      <c r="Q184" s="54"/>
      <c r="R184" s="54"/>
      <c r="S184" s="54"/>
      <c r="T184" s="50" t="str">
        <f>CHOOSE($D$1,U184,V184,W184)</f>
        <v>20s Dosierschuss aus Puffer</v>
      </c>
      <c r="U184" s="55" t="s">
        <v>642</v>
      </c>
      <c r="V184" s="55" t="s">
        <v>643</v>
      </c>
      <c r="W184" s="55" t="s">
        <v>644</v>
      </c>
    </row>
    <row r="185" spans="1:23" s="50" customFormat="1" x14ac:dyDescent="0.35">
      <c r="A185" s="50" t="s">
        <v>645</v>
      </c>
      <c r="B185" s="50">
        <f>CHOOSE($F$1,D185,H185,L185,P185,T185)</f>
        <v>0</v>
      </c>
      <c r="D185" s="50">
        <f>CHOOSE($D$1,E185,F185,G185)</f>
        <v>0</v>
      </c>
      <c r="E185" s="51"/>
      <c r="F185" s="51"/>
      <c r="G185" s="51"/>
      <c r="H185" s="50" t="str">
        <f>CHOOSE($D$1,I185,J185,K185)</f>
        <v>[bar]</v>
      </c>
      <c r="I185" s="46" t="s">
        <v>597</v>
      </c>
      <c r="J185" s="46" t="s">
        <v>597</v>
      </c>
      <c r="K185" s="46" t="s">
        <v>597</v>
      </c>
      <c r="L185" s="50">
        <f>CHOOSE($D$1,M185,N185,O185)</f>
        <v>0</v>
      </c>
      <c r="M185" s="53"/>
      <c r="N185" s="53"/>
      <c r="O185" s="53"/>
      <c r="P185" s="50">
        <f>CHOOSE($D$1,Q185,R185,S185)</f>
        <v>0</v>
      </c>
      <c r="Q185" s="54"/>
      <c r="R185" s="54"/>
      <c r="S185" s="54"/>
      <c r="T185" s="50" t="str">
        <f>CHOOSE($D$1,U185,V185,W185)</f>
        <v>[bar]/[g]</v>
      </c>
      <c r="U185" s="49" t="s">
        <v>646</v>
      </c>
      <c r="V185" s="49" t="s">
        <v>646</v>
      </c>
      <c r="W185" s="49" t="s">
        <v>646</v>
      </c>
    </row>
    <row r="186" spans="1:23" s="50" customFormat="1" x14ac:dyDescent="0.35">
      <c r="A186" s="50" t="s">
        <v>647</v>
      </c>
      <c r="B186" s="50" t="str">
        <f>CHOOSE(H1,D186&amp;" "&amp;B169,D186&amp;" "&amp;B170,D186&amp;" "&amp;B168,D186&amp;" "&amp;B168)</f>
        <v>Wahrscheinlichkeitsnetz Harz</v>
      </c>
      <c r="D186" s="50" t="str">
        <f t="shared" ref="D186:D187" si="14">CHOOSE($D$1,E186,F186,G186)</f>
        <v>Wahrscheinlichkeitsnetz</v>
      </c>
      <c r="E186" s="102" t="s">
        <v>648</v>
      </c>
      <c r="F186" s="60" t="s">
        <v>649</v>
      </c>
      <c r="G186" s="60" t="s">
        <v>650</v>
      </c>
      <c r="H186" s="50" t="str">
        <f t="shared" ref="H186:H187" si="15">CHOOSE($D$1,I186,J186,K186)</f>
        <v>Wahrscheinlichkeitsnetz</v>
      </c>
      <c r="I186" s="52" t="s">
        <v>648</v>
      </c>
      <c r="J186" s="52" t="s">
        <v>649</v>
      </c>
      <c r="K186" s="52" t="s">
        <v>650</v>
      </c>
      <c r="L186" s="50" t="str">
        <f t="shared" ref="L186:L187" si="16">CHOOSE($D$1,M186,N186,O186)</f>
        <v>Wahrscheinlichkeitsnetz</v>
      </c>
      <c r="M186" s="53" t="s">
        <v>648</v>
      </c>
      <c r="N186" s="53" t="s">
        <v>649</v>
      </c>
      <c r="O186" s="53" t="s">
        <v>650</v>
      </c>
      <c r="P186" s="50" t="str">
        <f t="shared" ref="P186:P187" si="17">CHOOSE($D$1,Q186,R186,S186)</f>
        <v>Wahrscheinlichkeitsnetz</v>
      </c>
      <c r="Q186" s="54" t="s">
        <v>648</v>
      </c>
      <c r="R186" s="54" t="s">
        <v>649</v>
      </c>
      <c r="S186" s="54" t="s">
        <v>650</v>
      </c>
      <c r="T186" s="50" t="str">
        <f t="shared" ref="T186:T187" si="18">CHOOSE($D$1,U186,V186,W186)</f>
        <v>Wahrscheinlichkeitsnetz</v>
      </c>
      <c r="U186" s="55" t="s">
        <v>648</v>
      </c>
      <c r="V186" s="55" t="s">
        <v>649</v>
      </c>
      <c r="W186" s="55" t="s">
        <v>650</v>
      </c>
    </row>
    <row r="187" spans="1:23" s="50" customFormat="1" x14ac:dyDescent="0.35">
      <c r="A187" s="50" t="s">
        <v>651</v>
      </c>
      <c r="B187" s="50" t="str">
        <f>CHOOSE(H1,"",D186&amp;" "&amp;B172,D186&amp;" "&amp;B171,D186&amp;" "&amp;B171)</f>
        <v>Wahrscheinlichkeitsnetz Härter</v>
      </c>
      <c r="D187" s="50" t="str">
        <f t="shared" si="14"/>
        <v>Wahrscheinlichkeitsnetz</v>
      </c>
      <c r="E187" s="102" t="s">
        <v>648</v>
      </c>
      <c r="F187" s="60" t="s">
        <v>649</v>
      </c>
      <c r="G187" s="60" t="s">
        <v>650</v>
      </c>
      <c r="H187" s="50" t="str">
        <f t="shared" si="15"/>
        <v>Wahrscheinlichkeitsnetz</v>
      </c>
      <c r="I187" s="52" t="s">
        <v>648</v>
      </c>
      <c r="J187" s="52" t="s">
        <v>649</v>
      </c>
      <c r="K187" s="52" t="s">
        <v>650</v>
      </c>
      <c r="L187" s="50" t="str">
        <f t="shared" si="16"/>
        <v>Wahrscheinlichkeitsnetz</v>
      </c>
      <c r="M187" s="53" t="s">
        <v>648</v>
      </c>
      <c r="N187" s="53" t="s">
        <v>649</v>
      </c>
      <c r="O187" s="53" t="s">
        <v>650</v>
      </c>
      <c r="P187" s="50" t="str">
        <f t="shared" si="17"/>
        <v>Wahrscheinlichkeitsnetz</v>
      </c>
      <c r="Q187" s="54" t="s">
        <v>648</v>
      </c>
      <c r="R187" s="54" t="s">
        <v>649</v>
      </c>
      <c r="S187" s="54" t="s">
        <v>650</v>
      </c>
      <c r="T187" s="50" t="str">
        <f t="shared" si="18"/>
        <v>Wahrscheinlichkeitsnetz</v>
      </c>
      <c r="U187" s="55" t="s">
        <v>648</v>
      </c>
      <c r="V187" s="55" t="s">
        <v>649</v>
      </c>
      <c r="W187" s="55" t="s">
        <v>650</v>
      </c>
    </row>
    <row r="188" spans="1:23" s="50" customFormat="1" x14ac:dyDescent="0.35">
      <c r="A188" s="50" t="s">
        <v>652</v>
      </c>
      <c r="B188" s="50" t="str">
        <f>CHOOSE(H1,"","",D186&amp;" "&amp;B173,D186&amp;" "&amp;B173)</f>
        <v>Wahrscheinlichkeitsnetz Gemisch</v>
      </c>
      <c r="D188" s="50" t="str">
        <f>CHOOSE($D$1,E188,F188,G188)</f>
        <v>Wahrscheinlichkeitsnetz</v>
      </c>
      <c r="E188" s="102" t="s">
        <v>648</v>
      </c>
      <c r="F188" s="60" t="s">
        <v>649</v>
      </c>
      <c r="G188" s="60" t="s">
        <v>650</v>
      </c>
      <c r="H188" s="50" t="str">
        <f>CHOOSE($D$1,I188,J188,K188)</f>
        <v>Wahrscheinlichkeitsnetz</v>
      </c>
      <c r="I188" s="52" t="s">
        <v>648</v>
      </c>
      <c r="J188" s="52" t="s">
        <v>649</v>
      </c>
      <c r="K188" s="52" t="s">
        <v>650</v>
      </c>
      <c r="L188" s="50" t="str">
        <f>CHOOSE($D$1,M188,N188,O188)</f>
        <v>Wahrscheinlichkeitsnetz</v>
      </c>
      <c r="M188" s="53" t="s">
        <v>648</v>
      </c>
      <c r="N188" s="53" t="s">
        <v>649</v>
      </c>
      <c r="O188" s="53" t="s">
        <v>650</v>
      </c>
      <c r="P188" s="50" t="str">
        <f>CHOOSE($D$1,Q188,R188,S188)</f>
        <v>Wahrscheinlichkeitsnetz</v>
      </c>
      <c r="Q188" s="54" t="s">
        <v>648</v>
      </c>
      <c r="R188" s="54" t="s">
        <v>649</v>
      </c>
      <c r="S188" s="54" t="s">
        <v>650</v>
      </c>
      <c r="T188" s="50" t="str">
        <f>CHOOSE($D$1,U188,V188,W188)</f>
        <v>Wahrscheinlichkeitsnetz</v>
      </c>
      <c r="U188" s="55" t="s">
        <v>648</v>
      </c>
      <c r="V188" s="55" t="s">
        <v>649</v>
      </c>
      <c r="W188" s="55" t="s">
        <v>650</v>
      </c>
    </row>
    <row r="189" spans="1:23" s="50" customFormat="1" x14ac:dyDescent="0.35">
      <c r="A189" s="50" t="s">
        <v>653</v>
      </c>
      <c r="B189" s="50" t="str">
        <f>CHOOSE(H1,D189&amp;" "&amp;B169,D189&amp;" "&amp;B170,D189&amp;" "&amp;B168,D189&amp;" "&amp;B168)</f>
        <v>Histogramm Harz</v>
      </c>
      <c r="D189" s="50" t="str">
        <f>CHOOSE($D$1,E189,F189,G189)</f>
        <v>Histogramm</v>
      </c>
      <c r="E189" s="51" t="s">
        <v>654</v>
      </c>
      <c r="F189" s="51" t="s">
        <v>655</v>
      </c>
      <c r="G189" s="51" t="s">
        <v>656</v>
      </c>
      <c r="H189" s="50" t="str">
        <f>CHOOSE($D$1,I189,J189,K189)</f>
        <v>Histogramm</v>
      </c>
      <c r="I189" s="52" t="s">
        <v>654</v>
      </c>
      <c r="J189" s="52" t="s">
        <v>655</v>
      </c>
      <c r="K189" s="52" t="s">
        <v>656</v>
      </c>
      <c r="L189" s="50" t="str">
        <f>CHOOSE($D$1,M189,N189,O189)</f>
        <v>Histogramm</v>
      </c>
      <c r="M189" s="53" t="s">
        <v>654</v>
      </c>
      <c r="N189" s="53" t="s">
        <v>655</v>
      </c>
      <c r="O189" s="53" t="s">
        <v>656</v>
      </c>
      <c r="P189" s="50" t="str">
        <f>CHOOSE($D$1,Q189,R189,S189)</f>
        <v>Histogramm</v>
      </c>
      <c r="Q189" s="54" t="s">
        <v>654</v>
      </c>
      <c r="R189" s="54" t="s">
        <v>655</v>
      </c>
      <c r="S189" s="54" t="s">
        <v>656</v>
      </c>
      <c r="T189" s="50" t="str">
        <f>CHOOSE($D$1,U189,V189,W189)</f>
        <v>Histogramm</v>
      </c>
      <c r="U189" s="55" t="s">
        <v>654</v>
      </c>
      <c r="V189" s="55" t="s">
        <v>655</v>
      </c>
      <c r="W189" s="55" t="s">
        <v>656</v>
      </c>
    </row>
    <row r="190" spans="1:23" s="50" customFormat="1" x14ac:dyDescent="0.35">
      <c r="A190" s="50" t="s">
        <v>657</v>
      </c>
      <c r="B190" s="50" t="str">
        <f>CHOOSE(H1,"",D189&amp;" "&amp;B172,D189&amp;" "&amp;B171,D189&amp;" "&amp;B171)</f>
        <v>Histogramm Härter</v>
      </c>
      <c r="D190" s="50" t="str">
        <f t="shared" ref="D190:D216" si="19">CHOOSE($D$1,E190,F190,G190)</f>
        <v>Histogramm</v>
      </c>
      <c r="E190" s="51" t="s">
        <v>654</v>
      </c>
      <c r="F190" s="51" t="s">
        <v>655</v>
      </c>
      <c r="G190" s="51" t="s">
        <v>656</v>
      </c>
      <c r="H190" s="50" t="str">
        <f t="shared" ref="H190:H192" si="20">CHOOSE($D$1,I190,J190,K190)</f>
        <v>Histogramm</v>
      </c>
      <c r="I190" s="52" t="s">
        <v>654</v>
      </c>
      <c r="J190" s="52" t="s">
        <v>655</v>
      </c>
      <c r="K190" s="52" t="s">
        <v>656</v>
      </c>
      <c r="L190" s="50" t="str">
        <f t="shared" ref="L190:L192" si="21">CHOOSE($D$1,M190,N190,O190)</f>
        <v>Histogramm</v>
      </c>
      <c r="M190" s="53" t="s">
        <v>654</v>
      </c>
      <c r="N190" s="53" t="s">
        <v>655</v>
      </c>
      <c r="O190" s="53" t="s">
        <v>656</v>
      </c>
      <c r="P190" s="50" t="str">
        <f t="shared" ref="P190:P192" si="22">CHOOSE($D$1,Q190,R190,S190)</f>
        <v>Histogramm</v>
      </c>
      <c r="Q190" s="54" t="s">
        <v>654</v>
      </c>
      <c r="R190" s="54" t="s">
        <v>655</v>
      </c>
      <c r="S190" s="54" t="s">
        <v>656</v>
      </c>
      <c r="T190" s="50" t="str">
        <f t="shared" ref="T190:T192" si="23">CHOOSE($D$1,U190,V190,W190)</f>
        <v>Histogramm</v>
      </c>
      <c r="U190" s="55" t="s">
        <v>654</v>
      </c>
      <c r="V190" s="55" t="s">
        <v>655</v>
      </c>
      <c r="W190" s="55" t="s">
        <v>656</v>
      </c>
    </row>
    <row r="191" spans="1:23" s="50" customFormat="1" x14ac:dyDescent="0.35">
      <c r="A191" s="50" t="s">
        <v>658</v>
      </c>
      <c r="B191" s="50" t="str">
        <f>CHOOSE(H1,"","",D189&amp;" "&amp;B173,D189&amp;" "&amp;B173)</f>
        <v>Histogramm Gemisch</v>
      </c>
      <c r="D191" s="50" t="str">
        <f t="shared" si="19"/>
        <v>Histogramm</v>
      </c>
      <c r="E191" s="51" t="s">
        <v>654</v>
      </c>
      <c r="F191" s="51" t="s">
        <v>655</v>
      </c>
      <c r="G191" s="51" t="s">
        <v>656</v>
      </c>
      <c r="H191" s="50" t="str">
        <f t="shared" si="20"/>
        <v>Histogramm</v>
      </c>
      <c r="I191" s="52" t="s">
        <v>654</v>
      </c>
      <c r="J191" s="52" t="s">
        <v>655</v>
      </c>
      <c r="K191" s="52" t="s">
        <v>656</v>
      </c>
      <c r="L191" s="50" t="str">
        <f t="shared" si="21"/>
        <v>Histogramm</v>
      </c>
      <c r="M191" s="53" t="s">
        <v>654</v>
      </c>
      <c r="N191" s="53" t="s">
        <v>655</v>
      </c>
      <c r="O191" s="53" t="s">
        <v>656</v>
      </c>
      <c r="P191" s="50" t="str">
        <f t="shared" si="22"/>
        <v>Histogramm</v>
      </c>
      <c r="Q191" s="54" t="s">
        <v>654</v>
      </c>
      <c r="R191" s="54" t="s">
        <v>655</v>
      </c>
      <c r="S191" s="54" t="s">
        <v>656</v>
      </c>
      <c r="T191" s="50" t="str">
        <f t="shared" si="23"/>
        <v>Histogramm</v>
      </c>
      <c r="U191" s="55" t="s">
        <v>654</v>
      </c>
      <c r="V191" s="55" t="s">
        <v>655</v>
      </c>
      <c r="W191" s="55" t="s">
        <v>656</v>
      </c>
    </row>
    <row r="192" spans="1:23" s="50" customFormat="1" x14ac:dyDescent="0.35">
      <c r="A192" s="50" t="s">
        <v>208</v>
      </c>
      <c r="B192" s="50" t="str">
        <f>CHOOSE($F$1,D192,H192,L192,P192,T192)</f>
        <v>Mittelwert</v>
      </c>
      <c r="D192" s="50" t="str">
        <f t="shared" si="19"/>
        <v>Mittelwert</v>
      </c>
      <c r="E192" s="51" t="s">
        <v>84</v>
      </c>
      <c r="F192" s="51" t="s">
        <v>659</v>
      </c>
      <c r="G192" s="51" t="s">
        <v>660</v>
      </c>
      <c r="H192" s="50" t="str">
        <f t="shared" si="20"/>
        <v>Mittelwert</v>
      </c>
      <c r="I192" s="52" t="s">
        <v>84</v>
      </c>
      <c r="J192" s="52" t="s">
        <v>659</v>
      </c>
      <c r="K192" s="52" t="s">
        <v>660</v>
      </c>
      <c r="L192" s="50" t="str">
        <f t="shared" si="21"/>
        <v>Mittelwert</v>
      </c>
      <c r="M192" s="53" t="s">
        <v>84</v>
      </c>
      <c r="N192" s="53" t="s">
        <v>659</v>
      </c>
      <c r="O192" s="53" t="s">
        <v>660</v>
      </c>
      <c r="P192" s="50" t="str">
        <f t="shared" si="22"/>
        <v>Mittelwert</v>
      </c>
      <c r="Q192" s="54" t="s">
        <v>84</v>
      </c>
      <c r="R192" s="54" t="s">
        <v>659</v>
      </c>
      <c r="S192" s="54" t="s">
        <v>660</v>
      </c>
      <c r="T192" s="50" t="str">
        <f t="shared" si="23"/>
        <v>Mittelwert</v>
      </c>
      <c r="U192" s="55" t="s">
        <v>84</v>
      </c>
      <c r="V192" s="55" t="s">
        <v>659</v>
      </c>
      <c r="W192" s="55" t="s">
        <v>660</v>
      </c>
    </row>
    <row r="193" spans="2:23" s="50" customFormat="1" x14ac:dyDescent="0.35">
      <c r="D193" s="50" t="str">
        <f t="shared" si="19"/>
        <v>Median</v>
      </c>
      <c r="E193" s="51" t="s">
        <v>661</v>
      </c>
      <c r="F193" s="51" t="s">
        <v>661</v>
      </c>
      <c r="G193" s="51" t="s">
        <v>662</v>
      </c>
      <c r="I193" s="52"/>
      <c r="J193" s="52"/>
      <c r="K193" s="52"/>
      <c r="M193" s="53"/>
      <c r="N193" s="53"/>
      <c r="O193" s="53"/>
      <c r="Q193" s="54"/>
      <c r="R193" s="54"/>
      <c r="S193" s="54"/>
      <c r="U193" s="55"/>
      <c r="V193" s="55"/>
      <c r="W193" s="55"/>
    </row>
    <row r="194" spans="2:23" s="50" customFormat="1" x14ac:dyDescent="0.35">
      <c r="D194" s="50" t="str">
        <f t="shared" si="19"/>
        <v>Fähigkeits- kennwerte</v>
      </c>
      <c r="E194" s="51" t="s">
        <v>663</v>
      </c>
      <c r="F194" s="51" t="s">
        <v>664</v>
      </c>
      <c r="G194" s="51" t="s">
        <v>665</v>
      </c>
      <c r="I194" s="52"/>
      <c r="J194" s="52"/>
      <c r="K194" s="52"/>
      <c r="M194" s="53"/>
      <c r="N194" s="53"/>
      <c r="O194" s="53"/>
      <c r="Q194" s="54"/>
      <c r="R194" s="54"/>
      <c r="S194" s="54"/>
      <c r="U194" s="55"/>
      <c r="V194" s="55"/>
      <c r="W194" s="55"/>
    </row>
    <row r="195" spans="2:23" s="50" customFormat="1" x14ac:dyDescent="0.35">
      <c r="D195" s="50" t="str">
        <f t="shared" si="19"/>
        <v>Die Werte sind:</v>
      </c>
      <c r="E195" s="51" t="s">
        <v>666</v>
      </c>
      <c r="F195" s="51" t="s">
        <v>667</v>
      </c>
      <c r="G195" s="51" t="s">
        <v>668</v>
      </c>
      <c r="I195" s="52"/>
      <c r="J195" s="52"/>
      <c r="K195" s="52"/>
      <c r="M195" s="53"/>
      <c r="N195" s="53"/>
      <c r="O195" s="53"/>
      <c r="Q195" s="54"/>
      <c r="R195" s="54"/>
      <c r="S195" s="54"/>
      <c r="U195" s="55"/>
      <c r="V195" s="55"/>
      <c r="W195" s="55"/>
    </row>
    <row r="196" spans="2:23" s="50" customFormat="1" x14ac:dyDescent="0.35">
      <c r="B196" s="50" t="str">
        <f>D196&amp;" "&amp;C196</f>
        <v>Bewertung cpk =&gt;</v>
      </c>
      <c r="C196" s="50" t="s">
        <v>669</v>
      </c>
      <c r="D196" s="50" t="str">
        <f t="shared" si="19"/>
        <v>Bewertung</v>
      </c>
      <c r="E196" s="51" t="s">
        <v>670</v>
      </c>
      <c r="F196" s="51" t="s">
        <v>671</v>
      </c>
      <c r="G196" s="51" t="s">
        <v>672</v>
      </c>
      <c r="I196" s="52"/>
      <c r="J196" s="52"/>
      <c r="K196" s="52"/>
      <c r="M196" s="53"/>
      <c r="N196" s="53"/>
      <c r="O196" s="53"/>
      <c r="Q196" s="54"/>
      <c r="R196" s="54"/>
      <c r="S196" s="54"/>
      <c r="U196" s="55"/>
      <c r="V196" s="55"/>
      <c r="W196" s="55"/>
    </row>
    <row r="197" spans="2:23" s="50" customFormat="1" x14ac:dyDescent="0.35">
      <c r="D197" s="50" t="str">
        <f t="shared" si="19"/>
        <v>Überschrei- tungsanteil</v>
      </c>
      <c r="E197" s="51" t="s">
        <v>673</v>
      </c>
      <c r="F197" s="51" t="s">
        <v>674</v>
      </c>
      <c r="G197" s="51" t="s">
        <v>675</v>
      </c>
      <c r="I197" s="52"/>
      <c r="J197" s="52"/>
      <c r="K197" s="52"/>
      <c r="M197" s="53"/>
      <c r="N197" s="53"/>
      <c r="O197" s="53"/>
      <c r="Q197" s="54"/>
      <c r="R197" s="54"/>
      <c r="S197" s="54"/>
      <c r="U197" s="55"/>
      <c r="V197" s="55"/>
      <c r="W197" s="55"/>
    </row>
    <row r="198" spans="2:23" s="50" customFormat="1" x14ac:dyDescent="0.35">
      <c r="D198" s="50" t="str">
        <f t="shared" si="19"/>
        <v>Spannweite:</v>
      </c>
      <c r="E198" s="51" t="s">
        <v>676</v>
      </c>
      <c r="F198" s="51" t="s">
        <v>677</v>
      </c>
      <c r="G198" s="51" t="s">
        <v>678</v>
      </c>
      <c r="I198" s="52"/>
      <c r="J198" s="52"/>
      <c r="K198" s="52"/>
      <c r="M198" s="53"/>
      <c r="N198" s="53"/>
      <c r="O198" s="53"/>
      <c r="Q198" s="54"/>
      <c r="R198" s="54"/>
      <c r="S198" s="54"/>
      <c r="U198" s="55"/>
      <c r="V198" s="55"/>
      <c r="W198" s="55"/>
    </row>
    <row r="199" spans="2:23" s="50" customFormat="1" x14ac:dyDescent="0.35">
      <c r="D199" s="50" t="str">
        <f>CHOOSE($D$1,E199,F199,#REF!)</f>
        <v>Minimum:</v>
      </c>
      <c r="E199" s="51" t="s">
        <v>9</v>
      </c>
      <c r="F199" s="51" t="s">
        <v>9</v>
      </c>
      <c r="G199" s="51" t="s">
        <v>9</v>
      </c>
      <c r="I199" s="52"/>
      <c r="J199" s="52"/>
      <c r="K199" s="52"/>
      <c r="M199" s="53"/>
      <c r="N199" s="53"/>
      <c r="O199" s="53"/>
      <c r="Q199" s="54"/>
      <c r="R199" s="54"/>
      <c r="S199" s="54"/>
      <c r="U199" s="55"/>
      <c r="V199" s="55"/>
      <c r="W199" s="55"/>
    </row>
    <row r="200" spans="2:23" s="50" customFormat="1" x14ac:dyDescent="0.35">
      <c r="D200" s="50" t="str">
        <f>CHOOSE($D$1,E200,F200,G199)</f>
        <v>Maximum:</v>
      </c>
      <c r="E200" s="51" t="s">
        <v>10</v>
      </c>
      <c r="F200" s="51" t="s">
        <v>10</v>
      </c>
      <c r="G200" s="51" t="s">
        <v>10</v>
      </c>
      <c r="I200" s="52"/>
      <c r="J200" s="52"/>
      <c r="K200" s="52"/>
      <c r="M200" s="53"/>
      <c r="N200" s="53"/>
      <c r="O200" s="53"/>
      <c r="Q200" s="54"/>
      <c r="R200" s="54"/>
      <c r="S200" s="54"/>
      <c r="U200" s="55"/>
      <c r="V200" s="55"/>
      <c r="W200" s="55"/>
    </row>
    <row r="201" spans="2:23" s="50" customFormat="1" x14ac:dyDescent="0.35">
      <c r="D201" s="50" t="str">
        <f t="shared" si="19"/>
        <v>Berechnete Leistung in ppm</v>
      </c>
      <c r="E201" s="51" t="s">
        <v>94</v>
      </c>
      <c r="F201" s="51" t="s">
        <v>679</v>
      </c>
      <c r="G201" s="51" t="s">
        <v>680</v>
      </c>
      <c r="I201" s="52"/>
      <c r="J201" s="52"/>
      <c r="K201" s="52"/>
      <c r="M201" s="53"/>
      <c r="N201" s="53"/>
      <c r="O201" s="53"/>
      <c r="Q201" s="54"/>
      <c r="R201" s="54"/>
      <c r="S201" s="54"/>
      <c r="U201" s="55"/>
      <c r="V201" s="55"/>
      <c r="W201" s="55"/>
    </row>
    <row r="202" spans="2:23" s="50" customFormat="1" x14ac:dyDescent="0.35">
      <c r="D202" s="50" t="str">
        <f t="shared" si="19"/>
        <v>Beobachtete Leistung in ppm</v>
      </c>
      <c r="E202" s="51" t="s">
        <v>99</v>
      </c>
      <c r="F202" s="51" t="s">
        <v>681</v>
      </c>
      <c r="G202" s="51" t="s">
        <v>682</v>
      </c>
      <c r="I202" s="52"/>
      <c r="J202" s="52"/>
      <c r="K202" s="52"/>
      <c r="M202" s="53"/>
      <c r="N202" s="53"/>
      <c r="O202" s="53"/>
      <c r="Q202" s="54"/>
      <c r="R202" s="54"/>
      <c r="S202" s="54"/>
      <c r="U202" s="55"/>
      <c r="V202" s="55"/>
      <c r="W202" s="55"/>
    </row>
    <row r="203" spans="2:23" s="50" customFormat="1" x14ac:dyDescent="0.35">
      <c r="D203" s="50" t="str">
        <f t="shared" si="19"/>
        <v>normalverteilt</v>
      </c>
      <c r="E203" s="51" t="s">
        <v>683</v>
      </c>
      <c r="F203" s="51" t="s">
        <v>684</v>
      </c>
      <c r="G203" s="51" t="s">
        <v>685</v>
      </c>
      <c r="I203" s="52"/>
      <c r="J203" s="52"/>
      <c r="K203" s="52"/>
      <c r="M203" s="53"/>
      <c r="N203" s="53"/>
      <c r="O203" s="53"/>
      <c r="Q203" s="54"/>
      <c r="R203" s="54"/>
      <c r="S203" s="54"/>
      <c r="U203" s="55"/>
      <c r="V203" s="55"/>
      <c r="W203" s="55"/>
    </row>
    <row r="204" spans="2:23" s="50" customFormat="1" x14ac:dyDescent="0.35">
      <c r="D204" s="50" t="str">
        <f t="shared" si="19"/>
        <v>nicht normalverteilt</v>
      </c>
      <c r="E204" s="51" t="s">
        <v>686</v>
      </c>
      <c r="F204" s="51" t="s">
        <v>687</v>
      </c>
      <c r="G204" s="51" t="s">
        <v>688</v>
      </c>
      <c r="I204" s="52"/>
      <c r="J204" s="52"/>
      <c r="K204" s="52"/>
      <c r="M204" s="53"/>
      <c r="N204" s="53"/>
      <c r="O204" s="53"/>
      <c r="Q204" s="54"/>
      <c r="R204" s="54"/>
      <c r="S204" s="54"/>
      <c r="U204" s="55"/>
      <c r="V204" s="55"/>
      <c r="W204" s="55"/>
    </row>
    <row r="205" spans="2:23" s="50" customFormat="1" x14ac:dyDescent="0.35">
      <c r="D205" s="50" t="str">
        <f t="shared" si="19"/>
        <v>nicht fähig</v>
      </c>
      <c r="E205" s="51" t="s">
        <v>689</v>
      </c>
      <c r="F205" s="51" t="s">
        <v>690</v>
      </c>
      <c r="G205" s="51" t="s">
        <v>691</v>
      </c>
      <c r="I205" s="52"/>
      <c r="J205" s="52"/>
      <c r="K205" s="52"/>
      <c r="M205" s="53"/>
      <c r="N205" s="53"/>
      <c r="O205" s="53"/>
      <c r="Q205" s="54"/>
      <c r="R205" s="54"/>
      <c r="S205" s="54"/>
      <c r="U205" s="55"/>
      <c r="V205" s="55"/>
      <c r="W205" s="55"/>
    </row>
    <row r="206" spans="2:23" s="50" customFormat="1" x14ac:dyDescent="0.35">
      <c r="D206" s="50" t="str">
        <f t="shared" si="19"/>
        <v>bedingt fähig</v>
      </c>
      <c r="E206" s="51" t="s">
        <v>692</v>
      </c>
      <c r="F206" s="51" t="s">
        <v>693</v>
      </c>
      <c r="G206" s="51" t="s">
        <v>694</v>
      </c>
      <c r="I206" s="52"/>
      <c r="J206" s="52"/>
      <c r="K206" s="52"/>
      <c r="M206" s="53"/>
      <c r="N206" s="53"/>
      <c r="O206" s="53"/>
      <c r="Q206" s="54"/>
      <c r="R206" s="54"/>
      <c r="S206" s="54"/>
      <c r="U206" s="55"/>
      <c r="V206" s="55"/>
      <c r="W206" s="55"/>
    </row>
    <row r="207" spans="2:23" s="50" customFormat="1" x14ac:dyDescent="0.35">
      <c r="D207" s="50" t="str">
        <f t="shared" si="19"/>
        <v>Prozess fähig</v>
      </c>
      <c r="E207" s="51" t="s">
        <v>695</v>
      </c>
      <c r="F207" s="51" t="s">
        <v>696</v>
      </c>
      <c r="G207" s="51" t="s">
        <v>697</v>
      </c>
      <c r="I207" s="52"/>
      <c r="J207" s="52"/>
      <c r="K207" s="52"/>
      <c r="M207" s="53"/>
      <c r="N207" s="53"/>
      <c r="O207" s="53"/>
      <c r="Q207" s="54"/>
      <c r="R207" s="54"/>
      <c r="S207" s="54"/>
      <c r="U207" s="55"/>
      <c r="V207" s="55"/>
      <c r="W207" s="55"/>
    </row>
    <row r="208" spans="2:23" s="50" customFormat="1" x14ac:dyDescent="0.35">
      <c r="D208" s="50" t="str">
        <f t="shared" si="19"/>
        <v>Messaufbau</v>
      </c>
      <c r="E208" s="51" t="s">
        <v>698</v>
      </c>
      <c r="F208" s="51" t="s">
        <v>699</v>
      </c>
      <c r="G208" s="51" t="s">
        <v>700</v>
      </c>
      <c r="I208" s="52"/>
      <c r="J208" s="52"/>
      <c r="K208" s="52"/>
      <c r="M208" s="53"/>
      <c r="N208" s="53"/>
      <c r="O208" s="53"/>
      <c r="Q208" s="54"/>
      <c r="R208" s="54"/>
      <c r="S208" s="54"/>
      <c r="U208" s="55"/>
      <c r="V208" s="55"/>
      <c r="W208" s="55"/>
    </row>
    <row r="209" spans="4:23" s="50" customFormat="1" x14ac:dyDescent="0.35">
      <c r="D209" s="50" t="str">
        <f t="shared" si="19"/>
        <v xml:space="preserve">Seriennummern </v>
      </c>
      <c r="E209" s="51" t="s">
        <v>701</v>
      </c>
      <c r="F209" s="51" t="s">
        <v>702</v>
      </c>
      <c r="G209" s="51" t="s">
        <v>703</v>
      </c>
      <c r="I209" s="52"/>
      <c r="J209" s="52"/>
      <c r="K209" s="52"/>
      <c r="M209" s="53"/>
      <c r="N209" s="53"/>
      <c r="O209" s="53"/>
      <c r="Q209" s="54"/>
      <c r="R209" s="54"/>
      <c r="S209" s="54"/>
      <c r="U209" s="55"/>
      <c r="V209" s="55"/>
      <c r="W209" s="55"/>
    </row>
    <row r="210" spans="4:23" s="50" customFormat="1" x14ac:dyDescent="0.35">
      <c r="D210" s="50" t="str">
        <f t="shared" si="19"/>
        <v>Waage:</v>
      </c>
      <c r="E210" s="51" t="s">
        <v>704</v>
      </c>
      <c r="F210" s="51" t="s">
        <v>705</v>
      </c>
      <c r="G210" s="51" t="s">
        <v>706</v>
      </c>
      <c r="I210" s="52"/>
      <c r="J210" s="52"/>
      <c r="K210" s="52"/>
      <c r="M210" s="53"/>
      <c r="N210" s="53"/>
      <c r="O210" s="53"/>
      <c r="Q210" s="54"/>
      <c r="R210" s="54"/>
      <c r="S210" s="54"/>
      <c r="U210" s="55"/>
      <c r="V210" s="55"/>
      <c r="W210" s="55"/>
    </row>
    <row r="211" spans="4:23" s="50" customFormat="1" x14ac:dyDescent="0.35">
      <c r="D211" s="50" t="str">
        <f t="shared" si="19"/>
        <v>Dosierpumpe:</v>
      </c>
      <c r="E211" s="51" t="s">
        <v>707</v>
      </c>
      <c r="F211" s="51" t="s">
        <v>708</v>
      </c>
      <c r="G211" s="51" t="s">
        <v>709</v>
      </c>
      <c r="I211" s="52"/>
      <c r="J211" s="52"/>
      <c r="K211" s="52"/>
      <c r="M211" s="53"/>
      <c r="N211" s="53"/>
      <c r="O211" s="53"/>
      <c r="Q211" s="54"/>
      <c r="R211" s="54"/>
      <c r="S211" s="54"/>
      <c r="U211" s="55"/>
      <c r="V211" s="55"/>
      <c r="W211" s="55"/>
    </row>
    <row r="212" spans="4:23" s="50" customFormat="1" x14ac:dyDescent="0.35">
      <c r="D212" s="50" t="str">
        <f t="shared" si="19"/>
        <v>Kalibrirzertifikat/e siehe unten</v>
      </c>
      <c r="E212" s="51" t="s">
        <v>710</v>
      </c>
      <c r="F212" s="51" t="s">
        <v>711</v>
      </c>
      <c r="G212" s="51" t="s">
        <v>712</v>
      </c>
      <c r="I212" s="52"/>
      <c r="J212" s="52"/>
      <c r="K212" s="52"/>
      <c r="M212" s="53"/>
      <c r="N212" s="53"/>
      <c r="O212" s="53"/>
      <c r="Q212" s="54"/>
      <c r="R212" s="54"/>
      <c r="S212" s="54"/>
      <c r="U212" s="55"/>
      <c r="V212" s="55"/>
      <c r="W212" s="55"/>
    </row>
    <row r="213" spans="4:23" s="50" customFormat="1" x14ac:dyDescent="0.35">
      <c r="D213" s="50" t="str">
        <f t="shared" si="19"/>
        <v>Bilder:</v>
      </c>
      <c r="E213" s="51" t="s">
        <v>713</v>
      </c>
      <c r="F213" s="51" t="s">
        <v>714</v>
      </c>
      <c r="G213" s="51" t="s">
        <v>715</v>
      </c>
      <c r="I213" s="52"/>
      <c r="J213" s="52"/>
      <c r="K213" s="52"/>
      <c r="M213" s="53"/>
      <c r="N213" s="53"/>
      <c r="O213" s="53"/>
      <c r="Q213" s="54"/>
      <c r="R213" s="54"/>
      <c r="S213" s="54"/>
      <c r="U213" s="55"/>
      <c r="V213" s="55"/>
      <c r="W213" s="55"/>
    </row>
    <row r="214" spans="4:23" s="50" customFormat="1" x14ac:dyDescent="0.35">
      <c r="D214" s="50" t="str">
        <f t="shared" si="19"/>
        <v xml:space="preserve">Stellen nach dem Komma: </v>
      </c>
      <c r="E214" s="51" t="s">
        <v>716</v>
      </c>
      <c r="F214" s="51" t="s">
        <v>717</v>
      </c>
      <c r="G214" s="51" t="s">
        <v>718</v>
      </c>
      <c r="I214" s="52"/>
      <c r="J214" s="52"/>
      <c r="K214" s="52"/>
      <c r="M214" s="53"/>
      <c r="N214" s="53"/>
      <c r="O214" s="53"/>
      <c r="Q214" s="54"/>
      <c r="R214" s="54"/>
      <c r="S214" s="54"/>
      <c r="U214" s="55"/>
      <c r="V214" s="55"/>
      <c r="W214" s="55"/>
    </row>
    <row r="215" spans="4:23" s="50" customFormat="1" x14ac:dyDescent="0.35">
      <c r="D215" s="50" t="str">
        <f t="shared" si="19"/>
        <v>Ablauf:</v>
      </c>
      <c r="E215" s="51" t="s">
        <v>719</v>
      </c>
      <c r="F215" s="51" t="s">
        <v>720</v>
      </c>
      <c r="G215" s="51" t="s">
        <v>721</v>
      </c>
      <c r="I215" s="52"/>
      <c r="J215" s="52"/>
      <c r="K215" s="52"/>
      <c r="M215" s="53"/>
      <c r="N215" s="53"/>
      <c r="O215" s="53"/>
      <c r="Q215" s="54"/>
      <c r="R215" s="54"/>
      <c r="S215" s="54"/>
      <c r="U215" s="55"/>
      <c r="V215" s="55"/>
      <c r="W215" s="55"/>
    </row>
    <row r="216" spans="4:23" s="50" customFormat="1" x14ac:dyDescent="0.35">
      <c r="D216" s="50" t="str">
        <f t="shared" si="19"/>
        <v>Dosiermotor:</v>
      </c>
      <c r="E216" s="51" t="s">
        <v>722</v>
      </c>
      <c r="F216" s="51" t="s">
        <v>723</v>
      </c>
      <c r="G216" s="51" t="s">
        <v>724</v>
      </c>
      <c r="I216" s="52"/>
      <c r="J216" s="52"/>
      <c r="K216" s="52"/>
      <c r="M216" s="53"/>
      <c r="N216" s="53"/>
      <c r="O216" s="53"/>
      <c r="Q216" s="54"/>
      <c r="R216" s="54"/>
      <c r="S216" s="54"/>
      <c r="U216" s="55"/>
      <c r="V216" s="55"/>
      <c r="W216" s="55"/>
    </row>
    <row r="217" spans="4:23" s="50" customFormat="1" x14ac:dyDescent="0.35">
      <c r="E217" s="51"/>
      <c r="F217" s="51"/>
      <c r="G217" s="51"/>
      <c r="I217" s="52"/>
      <c r="J217" s="52"/>
      <c r="K217" s="52"/>
      <c r="M217" s="53"/>
      <c r="N217" s="53"/>
      <c r="O217" s="53"/>
      <c r="Q217" s="54"/>
      <c r="R217" s="54"/>
      <c r="S217" s="54"/>
      <c r="U217" s="55"/>
      <c r="V217" s="55"/>
      <c r="W217" s="55"/>
    </row>
    <row r="218" spans="4:23" s="50" customFormat="1" x14ac:dyDescent="0.35">
      <c r="E218" s="51"/>
      <c r="F218" s="51"/>
      <c r="G218" s="51"/>
      <c r="I218" s="52"/>
      <c r="J218" s="52"/>
      <c r="K218" s="52"/>
      <c r="M218" s="53"/>
      <c r="N218" s="53"/>
      <c r="O218" s="53"/>
      <c r="Q218" s="54"/>
      <c r="R218" s="54"/>
      <c r="S218" s="54"/>
      <c r="U218" s="55"/>
      <c r="V218" s="55"/>
      <c r="W218" s="55"/>
    </row>
    <row r="219" spans="4:23" s="50" customFormat="1" x14ac:dyDescent="0.35">
      <c r="E219" s="51"/>
      <c r="F219" s="51"/>
      <c r="G219" s="51"/>
      <c r="I219" s="52"/>
      <c r="J219" s="52"/>
      <c r="K219" s="52"/>
      <c r="M219" s="53"/>
      <c r="N219" s="53"/>
      <c r="O219" s="53"/>
      <c r="Q219" s="54"/>
      <c r="R219" s="54"/>
      <c r="S219" s="54"/>
      <c r="U219" s="55"/>
      <c r="V219" s="55"/>
      <c r="W219" s="55"/>
    </row>
    <row r="220" spans="4:23" s="50" customFormat="1" x14ac:dyDescent="0.35">
      <c r="E220" s="51"/>
      <c r="F220" s="51"/>
      <c r="G220" s="51"/>
      <c r="I220" s="52"/>
      <c r="J220" s="52"/>
      <c r="K220" s="52"/>
      <c r="M220" s="53"/>
      <c r="N220" s="53"/>
      <c r="O220" s="53"/>
      <c r="Q220" s="54"/>
      <c r="R220" s="54"/>
      <c r="S220" s="54"/>
      <c r="U220" s="55"/>
      <c r="V220" s="55"/>
      <c r="W220" s="55"/>
    </row>
    <row r="221" spans="4:23" s="50" customFormat="1" x14ac:dyDescent="0.35">
      <c r="E221" s="51"/>
      <c r="F221" s="51"/>
      <c r="G221" s="51"/>
      <c r="I221" s="52"/>
      <c r="J221" s="52"/>
      <c r="K221" s="52"/>
      <c r="M221" s="53"/>
      <c r="N221" s="53"/>
      <c r="O221" s="53"/>
      <c r="Q221" s="54"/>
      <c r="R221" s="54"/>
      <c r="S221" s="54"/>
      <c r="U221" s="55"/>
      <c r="V221" s="55"/>
      <c r="W221" s="55"/>
    </row>
    <row r="222" spans="4:23" s="50" customFormat="1" x14ac:dyDescent="0.35">
      <c r="E222" s="51"/>
      <c r="F222" s="51"/>
      <c r="G222" s="51"/>
      <c r="I222" s="52"/>
      <c r="J222" s="52"/>
      <c r="K222" s="52"/>
      <c r="M222" s="53"/>
      <c r="N222" s="53"/>
      <c r="O222" s="53"/>
      <c r="Q222" s="54"/>
      <c r="R222" s="54"/>
      <c r="S222" s="54"/>
      <c r="U222" s="55"/>
      <c r="V222" s="55"/>
      <c r="W222" s="55"/>
    </row>
    <row r="223" spans="4:23" s="50" customFormat="1" x14ac:dyDescent="0.35">
      <c r="E223" s="51"/>
      <c r="F223" s="51"/>
      <c r="G223" s="51"/>
      <c r="I223" s="52"/>
      <c r="J223" s="52"/>
      <c r="K223" s="52"/>
      <c r="M223" s="53"/>
      <c r="N223" s="53"/>
      <c r="O223" s="53"/>
      <c r="Q223" s="54"/>
      <c r="R223" s="54"/>
      <c r="S223" s="54"/>
      <c r="U223" s="55"/>
      <c r="V223" s="55"/>
      <c r="W223" s="55"/>
    </row>
    <row r="224" spans="4:23" s="50" customFormat="1" x14ac:dyDescent="0.35">
      <c r="E224" s="51"/>
      <c r="F224" s="51"/>
      <c r="G224" s="51"/>
      <c r="I224" s="52"/>
      <c r="J224" s="52"/>
      <c r="K224" s="52"/>
      <c r="M224" s="53"/>
      <c r="N224" s="53"/>
      <c r="O224" s="53"/>
      <c r="Q224" s="54"/>
      <c r="R224" s="54"/>
      <c r="S224" s="54"/>
      <c r="U224" s="55"/>
      <c r="V224" s="55"/>
      <c r="W224" s="55"/>
    </row>
    <row r="225" spans="5:23" s="50" customFormat="1" x14ac:dyDescent="0.35">
      <c r="E225" s="51"/>
      <c r="F225" s="51"/>
      <c r="G225" s="51"/>
      <c r="I225" s="52"/>
      <c r="J225" s="52"/>
      <c r="K225" s="52"/>
      <c r="M225" s="53"/>
      <c r="N225" s="53"/>
      <c r="O225" s="53"/>
      <c r="Q225" s="54"/>
      <c r="R225" s="54"/>
      <c r="S225" s="54"/>
      <c r="U225" s="55"/>
      <c r="V225" s="55"/>
      <c r="W225" s="55"/>
    </row>
    <row r="226" spans="5:23" s="50" customFormat="1" x14ac:dyDescent="0.35">
      <c r="E226" s="51"/>
      <c r="F226" s="51"/>
      <c r="G226" s="51"/>
      <c r="I226" s="52"/>
      <c r="J226" s="52"/>
      <c r="K226" s="52"/>
      <c r="M226" s="53"/>
      <c r="N226" s="53"/>
      <c r="O226" s="53"/>
      <c r="Q226" s="54"/>
      <c r="R226" s="54"/>
      <c r="S226" s="54"/>
      <c r="U226" s="55"/>
      <c r="V226" s="55"/>
      <c r="W226" s="55"/>
    </row>
    <row r="227" spans="5:23" s="50" customFormat="1" x14ac:dyDescent="0.35">
      <c r="E227" s="51"/>
      <c r="F227" s="51"/>
      <c r="G227" s="51"/>
      <c r="I227" s="52"/>
      <c r="J227" s="52"/>
      <c r="K227" s="52"/>
      <c r="M227" s="53"/>
      <c r="N227" s="53"/>
      <c r="O227" s="53"/>
      <c r="Q227" s="54"/>
      <c r="R227" s="54"/>
      <c r="S227" s="54"/>
      <c r="U227" s="55"/>
      <c r="V227" s="55"/>
      <c r="W227" s="55"/>
    </row>
    <row r="228" spans="5:23" s="50" customFormat="1" x14ac:dyDescent="0.35">
      <c r="E228" s="51"/>
      <c r="F228" s="51"/>
      <c r="G228" s="51"/>
      <c r="I228" s="52"/>
      <c r="J228" s="52"/>
      <c r="K228" s="52"/>
      <c r="M228" s="53"/>
      <c r="N228" s="53"/>
      <c r="O228" s="53"/>
      <c r="Q228" s="54"/>
      <c r="R228" s="54"/>
      <c r="S228" s="54"/>
      <c r="U228" s="55"/>
      <c r="V228" s="55"/>
      <c r="W228" s="55"/>
    </row>
    <row r="229" spans="5:23" s="50" customFormat="1" x14ac:dyDescent="0.35">
      <c r="E229" s="51"/>
      <c r="F229" s="51"/>
      <c r="G229" s="51"/>
      <c r="I229" s="52"/>
      <c r="J229" s="52"/>
      <c r="K229" s="52"/>
      <c r="M229" s="53"/>
      <c r="N229" s="53"/>
      <c r="O229" s="53"/>
      <c r="Q229" s="54"/>
      <c r="R229" s="54"/>
      <c r="S229" s="54"/>
      <c r="U229" s="55"/>
      <c r="V229" s="55"/>
      <c r="W229" s="55"/>
    </row>
    <row r="230" spans="5:23" s="50" customFormat="1" x14ac:dyDescent="0.35">
      <c r="E230" s="51"/>
      <c r="F230" s="51"/>
      <c r="G230" s="51"/>
      <c r="I230" s="52"/>
      <c r="J230" s="52"/>
      <c r="K230" s="52"/>
      <c r="M230" s="53"/>
      <c r="N230" s="53"/>
      <c r="O230" s="53"/>
      <c r="Q230" s="54"/>
      <c r="R230" s="54"/>
      <c r="S230" s="54"/>
      <c r="U230" s="55"/>
      <c r="V230" s="55"/>
      <c r="W230" s="55"/>
    </row>
    <row r="231" spans="5:23" s="50" customFormat="1" x14ac:dyDescent="0.35">
      <c r="E231" s="51"/>
      <c r="F231" s="51"/>
      <c r="G231" s="51"/>
      <c r="I231" s="52"/>
      <c r="J231" s="52"/>
      <c r="K231" s="52"/>
      <c r="M231" s="53"/>
      <c r="N231" s="53"/>
      <c r="O231" s="53"/>
      <c r="Q231" s="54"/>
      <c r="R231" s="54"/>
      <c r="S231" s="54"/>
      <c r="U231" s="55"/>
      <c r="V231" s="55"/>
      <c r="W231" s="55"/>
    </row>
    <row r="232" spans="5:23" s="50" customFormat="1" x14ac:dyDescent="0.35">
      <c r="E232" s="51"/>
      <c r="F232" s="51"/>
      <c r="G232" s="51"/>
      <c r="I232" s="52"/>
      <c r="J232" s="52"/>
      <c r="K232" s="52"/>
      <c r="M232" s="53"/>
      <c r="N232" s="53"/>
      <c r="O232" s="53"/>
      <c r="Q232" s="54"/>
      <c r="R232" s="54"/>
      <c r="S232" s="54"/>
      <c r="U232" s="55"/>
      <c r="V232" s="55"/>
      <c r="W232" s="55"/>
    </row>
    <row r="233" spans="5:23" s="50" customFormat="1" x14ac:dyDescent="0.35">
      <c r="E233" s="51"/>
      <c r="F233" s="51"/>
      <c r="G233" s="51"/>
      <c r="I233" s="52"/>
      <c r="J233" s="52"/>
      <c r="K233" s="52"/>
      <c r="M233" s="53"/>
      <c r="N233" s="53"/>
      <c r="O233" s="53"/>
      <c r="Q233" s="54"/>
      <c r="R233" s="54"/>
      <c r="S233" s="54"/>
      <c r="U233" s="55"/>
      <c r="V233" s="55"/>
      <c r="W233" s="55"/>
    </row>
    <row r="234" spans="5:23" s="50" customFormat="1" x14ac:dyDescent="0.35">
      <c r="E234" s="51"/>
      <c r="F234" s="51"/>
      <c r="G234" s="51"/>
      <c r="I234" s="52"/>
      <c r="J234" s="52"/>
      <c r="K234" s="52"/>
      <c r="M234" s="53"/>
      <c r="N234" s="53"/>
      <c r="O234" s="53"/>
      <c r="Q234" s="54"/>
      <c r="R234" s="54"/>
      <c r="S234" s="54"/>
      <c r="U234" s="55"/>
      <c r="V234" s="55"/>
      <c r="W234" s="55"/>
    </row>
    <row r="235" spans="5:23" s="50" customFormat="1" x14ac:dyDescent="0.35">
      <c r="E235" s="51"/>
      <c r="F235" s="51"/>
      <c r="G235" s="51"/>
      <c r="I235" s="52"/>
      <c r="J235" s="52"/>
      <c r="K235" s="52"/>
      <c r="M235" s="53"/>
      <c r="N235" s="53"/>
      <c r="O235" s="53"/>
      <c r="Q235" s="54"/>
      <c r="R235" s="54"/>
      <c r="S235" s="54"/>
      <c r="U235" s="55"/>
      <c r="V235" s="55"/>
      <c r="W235" s="55"/>
    </row>
    <row r="236" spans="5:23" s="50" customFormat="1" x14ac:dyDescent="0.35">
      <c r="E236" s="51"/>
      <c r="F236" s="51"/>
      <c r="G236" s="51"/>
      <c r="I236" s="52"/>
      <c r="J236" s="52"/>
      <c r="K236" s="52"/>
      <c r="M236" s="53"/>
      <c r="N236" s="53"/>
      <c r="O236" s="53"/>
      <c r="Q236" s="54"/>
      <c r="R236" s="54"/>
      <c r="S236" s="54"/>
      <c r="U236" s="55"/>
      <c r="V236" s="55"/>
      <c r="W236" s="55"/>
    </row>
    <row r="237" spans="5:23" s="50" customFormat="1" x14ac:dyDescent="0.35">
      <c r="E237" s="51"/>
      <c r="F237" s="51"/>
      <c r="G237" s="51"/>
      <c r="I237" s="52"/>
      <c r="J237" s="52"/>
      <c r="K237" s="52"/>
      <c r="M237" s="53"/>
      <c r="N237" s="53"/>
      <c r="O237" s="53"/>
      <c r="Q237" s="54"/>
      <c r="R237" s="54"/>
      <c r="S237" s="54"/>
      <c r="U237" s="55"/>
      <c r="V237" s="55"/>
      <c r="W237" s="55"/>
    </row>
    <row r="238" spans="5:23" s="50" customFormat="1" x14ac:dyDescent="0.35">
      <c r="E238" s="51"/>
      <c r="F238" s="51"/>
      <c r="G238" s="51"/>
      <c r="I238" s="52"/>
      <c r="J238" s="52"/>
      <c r="K238" s="52"/>
      <c r="M238" s="53"/>
      <c r="N238" s="53"/>
      <c r="O238" s="53"/>
      <c r="Q238" s="54"/>
      <c r="R238" s="54"/>
      <c r="S238" s="54"/>
      <c r="U238" s="55"/>
      <c r="V238" s="55"/>
      <c r="W238" s="55"/>
    </row>
    <row r="239" spans="5:23" s="50" customFormat="1" x14ac:dyDescent="0.35">
      <c r="E239" s="51"/>
      <c r="F239" s="51"/>
      <c r="G239" s="51"/>
      <c r="I239" s="52"/>
      <c r="J239" s="52"/>
      <c r="K239" s="52"/>
      <c r="M239" s="53"/>
      <c r="N239" s="53"/>
      <c r="O239" s="53"/>
      <c r="Q239" s="54"/>
      <c r="R239" s="54"/>
      <c r="S239" s="54"/>
      <c r="U239" s="55"/>
      <c r="V239" s="55"/>
      <c r="W239" s="55"/>
    </row>
    <row r="240" spans="5:23" s="50" customFormat="1" x14ac:dyDescent="0.35">
      <c r="E240" s="51"/>
      <c r="F240" s="51"/>
      <c r="G240" s="51"/>
      <c r="I240" s="52"/>
      <c r="J240" s="52"/>
      <c r="K240" s="52"/>
      <c r="M240" s="53"/>
      <c r="N240" s="53"/>
      <c r="O240" s="53"/>
      <c r="Q240" s="54"/>
      <c r="R240" s="54"/>
      <c r="S240" s="54"/>
      <c r="U240" s="55"/>
      <c r="V240" s="55"/>
      <c r="W240" s="55"/>
    </row>
    <row r="241" spans="5:23" s="50" customFormat="1" x14ac:dyDescent="0.35">
      <c r="E241" s="51"/>
      <c r="F241" s="51"/>
      <c r="G241" s="51"/>
      <c r="I241" s="52"/>
      <c r="J241" s="52"/>
      <c r="K241" s="52"/>
      <c r="M241" s="53"/>
      <c r="N241" s="53"/>
      <c r="O241" s="53"/>
      <c r="Q241" s="54"/>
      <c r="R241" s="54"/>
      <c r="S241" s="54"/>
      <c r="U241" s="55"/>
      <c r="V241" s="55"/>
      <c r="W241" s="55"/>
    </row>
    <row r="242" spans="5:23" s="50" customFormat="1" x14ac:dyDescent="0.35">
      <c r="E242" s="51"/>
      <c r="F242" s="51"/>
      <c r="G242" s="51"/>
      <c r="I242" s="52"/>
      <c r="J242" s="52"/>
      <c r="K242" s="52"/>
      <c r="M242" s="53"/>
      <c r="N242" s="53"/>
      <c r="O242" s="53"/>
      <c r="Q242" s="54"/>
      <c r="R242" s="54"/>
      <c r="S242" s="54"/>
      <c r="U242" s="55"/>
      <c r="V242" s="55"/>
      <c r="W242" s="55"/>
    </row>
    <row r="243" spans="5:23" s="50" customFormat="1" x14ac:dyDescent="0.35">
      <c r="E243" s="51"/>
      <c r="F243" s="51"/>
      <c r="G243" s="51"/>
      <c r="I243" s="52"/>
      <c r="J243" s="52"/>
      <c r="K243" s="52"/>
      <c r="M243" s="53"/>
      <c r="N243" s="53"/>
      <c r="O243" s="53"/>
      <c r="Q243" s="54"/>
      <c r="R243" s="54"/>
      <c r="S243" s="54"/>
      <c r="U243" s="55"/>
      <c r="V243" s="55"/>
      <c r="W243" s="55"/>
    </row>
    <row r="244" spans="5:23" s="50" customFormat="1" x14ac:dyDescent="0.35">
      <c r="E244" s="51"/>
      <c r="F244" s="51"/>
      <c r="G244" s="51"/>
      <c r="I244" s="52"/>
      <c r="J244" s="52"/>
      <c r="K244" s="52"/>
      <c r="M244" s="53"/>
      <c r="N244" s="53"/>
      <c r="O244" s="53"/>
      <c r="Q244" s="54"/>
      <c r="R244" s="54"/>
      <c r="S244" s="54"/>
      <c r="U244" s="55"/>
      <c r="V244" s="55"/>
      <c r="W244" s="55"/>
    </row>
    <row r="245" spans="5:23" s="50" customFormat="1" x14ac:dyDescent="0.35">
      <c r="E245" s="51"/>
      <c r="F245" s="51"/>
      <c r="G245" s="51"/>
      <c r="I245" s="52"/>
      <c r="J245" s="52"/>
      <c r="K245" s="52"/>
      <c r="M245" s="53"/>
      <c r="N245" s="53"/>
      <c r="O245" s="53"/>
      <c r="Q245" s="54"/>
      <c r="R245" s="54"/>
      <c r="S245" s="54"/>
      <c r="U245" s="55"/>
      <c r="V245" s="55"/>
      <c r="W245" s="55"/>
    </row>
    <row r="246" spans="5:23" s="50" customFormat="1" x14ac:dyDescent="0.35">
      <c r="E246" s="51"/>
      <c r="F246" s="51"/>
      <c r="G246" s="51"/>
      <c r="I246" s="52"/>
      <c r="J246" s="52"/>
      <c r="K246" s="52"/>
      <c r="M246" s="53"/>
      <c r="N246" s="53"/>
      <c r="O246" s="53"/>
      <c r="Q246" s="54"/>
      <c r="R246" s="54"/>
      <c r="S246" s="54"/>
      <c r="U246" s="55"/>
      <c r="V246" s="55"/>
      <c r="W246" s="55"/>
    </row>
    <row r="247" spans="5:23" s="50" customFormat="1" x14ac:dyDescent="0.35">
      <c r="E247" s="51"/>
      <c r="F247" s="51"/>
      <c r="G247" s="51"/>
      <c r="I247" s="52"/>
      <c r="J247" s="52"/>
      <c r="K247" s="52"/>
      <c r="M247" s="53"/>
      <c r="N247" s="53"/>
      <c r="O247" s="53"/>
      <c r="Q247" s="54"/>
      <c r="R247" s="54"/>
      <c r="S247" s="54"/>
      <c r="U247" s="55"/>
      <c r="V247" s="55"/>
      <c r="W247" s="55"/>
    </row>
    <row r="248" spans="5:23" s="50" customFormat="1" x14ac:dyDescent="0.35">
      <c r="E248" s="51"/>
      <c r="F248" s="51"/>
      <c r="G248" s="51"/>
      <c r="I248" s="52"/>
      <c r="J248" s="52"/>
      <c r="K248" s="52"/>
      <c r="M248" s="53"/>
      <c r="N248" s="53"/>
      <c r="O248" s="53"/>
      <c r="Q248" s="54"/>
      <c r="R248" s="54"/>
      <c r="S248" s="54"/>
      <c r="U248" s="55"/>
      <c r="V248" s="55"/>
      <c r="W248" s="55"/>
    </row>
    <row r="249" spans="5:23" s="50" customFormat="1" x14ac:dyDescent="0.35">
      <c r="E249" s="51"/>
      <c r="F249" s="51"/>
      <c r="G249" s="51"/>
      <c r="I249" s="52"/>
      <c r="J249" s="52"/>
      <c r="K249" s="52"/>
      <c r="M249" s="53"/>
      <c r="N249" s="53"/>
      <c r="O249" s="53"/>
      <c r="Q249" s="54"/>
      <c r="R249" s="54"/>
      <c r="S249" s="54"/>
      <c r="U249" s="55"/>
      <c r="V249" s="55"/>
      <c r="W249" s="55"/>
    </row>
    <row r="250" spans="5:23" s="50" customFormat="1" x14ac:dyDescent="0.35">
      <c r="E250" s="51"/>
      <c r="F250" s="51"/>
      <c r="G250" s="51"/>
      <c r="I250" s="52"/>
      <c r="J250" s="52"/>
      <c r="K250" s="52"/>
      <c r="M250" s="53"/>
      <c r="N250" s="53"/>
      <c r="O250" s="53"/>
      <c r="Q250" s="54"/>
      <c r="R250" s="54"/>
      <c r="S250" s="54"/>
      <c r="U250" s="55"/>
      <c r="V250" s="55"/>
      <c r="W250" s="55"/>
    </row>
    <row r="251" spans="5:23" s="50" customFormat="1" x14ac:dyDescent="0.35">
      <c r="E251" s="51"/>
      <c r="F251" s="51"/>
      <c r="G251" s="51"/>
      <c r="I251" s="52"/>
      <c r="J251" s="52"/>
      <c r="K251" s="52"/>
      <c r="M251" s="53"/>
      <c r="N251" s="53"/>
      <c r="O251" s="53"/>
      <c r="Q251" s="54"/>
      <c r="R251" s="54"/>
      <c r="S251" s="54"/>
      <c r="U251" s="55"/>
      <c r="V251" s="55"/>
      <c r="W251" s="55"/>
    </row>
    <row r="252" spans="5:23" s="50" customFormat="1" x14ac:dyDescent="0.35">
      <c r="E252" s="51"/>
      <c r="F252" s="51"/>
      <c r="G252" s="51"/>
      <c r="I252" s="52"/>
      <c r="J252" s="52"/>
      <c r="K252" s="52"/>
      <c r="M252" s="53"/>
      <c r="N252" s="53"/>
      <c r="O252" s="53"/>
      <c r="Q252" s="54"/>
      <c r="R252" s="54"/>
      <c r="S252" s="54"/>
      <c r="U252" s="55"/>
      <c r="V252" s="55"/>
      <c r="W252" s="55"/>
    </row>
    <row r="253" spans="5:23" s="50" customFormat="1" x14ac:dyDescent="0.35">
      <c r="E253" s="51"/>
      <c r="F253" s="51"/>
      <c r="G253" s="51"/>
      <c r="I253" s="52"/>
      <c r="J253" s="52"/>
      <c r="K253" s="52"/>
      <c r="M253" s="53"/>
      <c r="N253" s="53"/>
      <c r="O253" s="53"/>
      <c r="Q253" s="54"/>
      <c r="R253" s="54"/>
      <c r="S253" s="54"/>
      <c r="U253" s="55"/>
      <c r="V253" s="55"/>
      <c r="W253" s="55"/>
    </row>
    <row r="254" spans="5:23" s="50" customFormat="1" x14ac:dyDescent="0.35">
      <c r="E254" s="51"/>
      <c r="F254" s="51"/>
      <c r="G254" s="51"/>
      <c r="I254" s="52"/>
      <c r="J254" s="52"/>
      <c r="K254" s="52"/>
      <c r="M254" s="53"/>
      <c r="N254" s="53"/>
      <c r="O254" s="53"/>
      <c r="Q254" s="54"/>
      <c r="R254" s="54"/>
      <c r="S254" s="54"/>
      <c r="U254" s="55"/>
      <c r="V254" s="55"/>
      <c r="W254" s="55"/>
    </row>
    <row r="255" spans="5:23" s="50" customFormat="1" x14ac:dyDescent="0.35">
      <c r="E255" s="51"/>
      <c r="F255" s="51"/>
      <c r="G255" s="51"/>
      <c r="I255" s="52"/>
      <c r="J255" s="52"/>
      <c r="K255" s="52"/>
      <c r="M255" s="53"/>
      <c r="N255" s="53"/>
      <c r="O255" s="53"/>
      <c r="Q255" s="54"/>
      <c r="R255" s="54"/>
      <c r="S255" s="54"/>
      <c r="U255" s="55"/>
      <c r="V255" s="55"/>
      <c r="W255" s="55"/>
    </row>
    <row r="256" spans="5:23" s="50" customFormat="1" x14ac:dyDescent="0.35">
      <c r="E256" s="51"/>
      <c r="F256" s="51"/>
      <c r="G256" s="51"/>
      <c r="I256" s="52"/>
      <c r="J256" s="52"/>
      <c r="K256" s="52"/>
      <c r="M256" s="53"/>
      <c r="N256" s="53"/>
      <c r="O256" s="53"/>
      <c r="Q256" s="54"/>
      <c r="R256" s="54"/>
      <c r="S256" s="54"/>
      <c r="U256" s="55"/>
      <c r="V256" s="55"/>
      <c r="W256" s="55"/>
    </row>
    <row r="257" spans="5:23" s="50" customFormat="1" x14ac:dyDescent="0.35">
      <c r="E257" s="51"/>
      <c r="F257" s="51"/>
      <c r="G257" s="51"/>
      <c r="I257" s="52"/>
      <c r="J257" s="52"/>
      <c r="K257" s="52"/>
      <c r="M257" s="53"/>
      <c r="N257" s="53"/>
      <c r="O257" s="53"/>
      <c r="Q257" s="54"/>
      <c r="R257" s="54"/>
      <c r="S257" s="54"/>
      <c r="U257" s="55"/>
      <c r="V257" s="55"/>
      <c r="W257" s="55"/>
    </row>
    <row r="258" spans="5:23" s="50" customFormat="1" x14ac:dyDescent="0.35">
      <c r="E258" s="51"/>
      <c r="F258" s="51"/>
      <c r="G258" s="51"/>
      <c r="I258" s="52"/>
      <c r="J258" s="52"/>
      <c r="K258" s="52"/>
      <c r="M258" s="53"/>
      <c r="N258" s="53"/>
      <c r="O258" s="53"/>
      <c r="Q258" s="54"/>
      <c r="R258" s="54"/>
      <c r="S258" s="54"/>
      <c r="U258" s="55"/>
      <c r="V258" s="55"/>
      <c r="W258" s="55"/>
    </row>
    <row r="259" spans="5:23" s="50" customFormat="1" x14ac:dyDescent="0.35">
      <c r="E259" s="51"/>
      <c r="F259" s="51"/>
      <c r="G259" s="51"/>
      <c r="I259" s="52"/>
      <c r="J259" s="52"/>
      <c r="K259" s="52"/>
      <c r="M259" s="53"/>
      <c r="N259" s="53"/>
      <c r="O259" s="53"/>
      <c r="Q259" s="54"/>
      <c r="R259" s="54"/>
      <c r="S259" s="54"/>
      <c r="U259" s="55"/>
      <c r="V259" s="55"/>
      <c r="W259" s="55"/>
    </row>
    <row r="260" spans="5:23" s="50" customFormat="1" x14ac:dyDescent="0.35">
      <c r="E260" s="51"/>
      <c r="F260" s="51"/>
      <c r="G260" s="51"/>
      <c r="I260" s="52"/>
      <c r="J260" s="52"/>
      <c r="K260" s="52"/>
      <c r="M260" s="53"/>
      <c r="N260" s="53"/>
      <c r="O260" s="53"/>
      <c r="Q260" s="54"/>
      <c r="R260" s="54"/>
      <c r="S260" s="54"/>
      <c r="U260" s="55"/>
      <c r="V260" s="55"/>
      <c r="W260" s="55"/>
    </row>
    <row r="261" spans="5:23" s="50" customFormat="1" x14ac:dyDescent="0.35">
      <c r="E261" s="51"/>
      <c r="F261" s="51"/>
      <c r="G261" s="51"/>
      <c r="I261" s="52"/>
      <c r="J261" s="52"/>
      <c r="K261" s="52"/>
      <c r="M261" s="53"/>
      <c r="N261" s="53"/>
      <c r="O261" s="53"/>
      <c r="Q261" s="54"/>
      <c r="R261" s="54"/>
      <c r="S261" s="54"/>
      <c r="U261" s="55"/>
      <c r="V261" s="55"/>
      <c r="W261" s="55"/>
    </row>
    <row r="262" spans="5:23" s="50" customFormat="1" x14ac:dyDescent="0.35">
      <c r="E262" s="51"/>
      <c r="F262" s="51"/>
      <c r="G262" s="51"/>
      <c r="I262" s="52"/>
      <c r="J262" s="52"/>
      <c r="K262" s="52"/>
      <c r="M262" s="53"/>
      <c r="N262" s="53"/>
      <c r="O262" s="53"/>
      <c r="Q262" s="54"/>
      <c r="R262" s="54"/>
      <c r="S262" s="54"/>
      <c r="U262" s="55"/>
      <c r="V262" s="55"/>
      <c r="W262" s="55"/>
    </row>
    <row r="263" spans="5:23" s="50" customFormat="1" x14ac:dyDescent="0.35">
      <c r="E263" s="51"/>
      <c r="F263" s="51"/>
      <c r="G263" s="51"/>
      <c r="I263" s="52"/>
      <c r="J263" s="52"/>
      <c r="K263" s="52"/>
      <c r="M263" s="53"/>
      <c r="N263" s="53"/>
      <c r="O263" s="53"/>
      <c r="Q263" s="54"/>
      <c r="R263" s="54"/>
      <c r="S263" s="54"/>
      <c r="U263" s="55"/>
      <c r="V263" s="55"/>
      <c r="W263" s="55"/>
    </row>
    <row r="264" spans="5:23" s="50" customFormat="1" x14ac:dyDescent="0.35">
      <c r="E264" s="51"/>
      <c r="F264" s="51"/>
      <c r="G264" s="51"/>
      <c r="I264" s="52"/>
      <c r="J264" s="52"/>
      <c r="K264" s="52"/>
      <c r="M264" s="53"/>
      <c r="N264" s="53"/>
      <c r="O264" s="53"/>
      <c r="Q264" s="54"/>
      <c r="R264" s="54"/>
      <c r="S264" s="54"/>
      <c r="U264" s="55"/>
      <c r="V264" s="55"/>
      <c r="W264" s="55"/>
    </row>
    <row r="265" spans="5:23" s="50" customFormat="1" x14ac:dyDescent="0.35">
      <c r="E265" s="51"/>
      <c r="F265" s="51"/>
      <c r="G265" s="51"/>
      <c r="I265" s="52"/>
      <c r="J265" s="52"/>
      <c r="K265" s="52"/>
      <c r="M265" s="53"/>
      <c r="N265" s="53"/>
      <c r="O265" s="53"/>
      <c r="Q265" s="54"/>
      <c r="R265" s="54"/>
      <c r="S265" s="54"/>
      <c r="U265" s="55"/>
      <c r="V265" s="55"/>
      <c r="W265" s="55"/>
    </row>
    <row r="266" spans="5:23" s="50" customFormat="1" x14ac:dyDescent="0.35">
      <c r="E266" s="51"/>
      <c r="F266" s="51"/>
      <c r="G266" s="51"/>
      <c r="I266" s="52"/>
      <c r="J266" s="52"/>
      <c r="K266" s="52"/>
      <c r="M266" s="53"/>
      <c r="N266" s="53"/>
      <c r="O266" s="53"/>
      <c r="Q266" s="54"/>
      <c r="R266" s="54"/>
      <c r="S266" s="54"/>
      <c r="U266" s="55"/>
      <c r="V266" s="55"/>
      <c r="W266" s="55"/>
    </row>
    <row r="267" spans="5:23" s="50" customFormat="1" x14ac:dyDescent="0.35">
      <c r="E267" s="51"/>
      <c r="F267" s="51"/>
      <c r="G267" s="51"/>
      <c r="I267" s="52"/>
      <c r="J267" s="52"/>
      <c r="K267" s="52"/>
      <c r="M267" s="53"/>
      <c r="N267" s="53"/>
      <c r="O267" s="53"/>
      <c r="Q267" s="54"/>
      <c r="R267" s="54"/>
      <c r="S267" s="54"/>
      <c r="U267" s="55"/>
      <c r="V267" s="55"/>
      <c r="W267" s="55"/>
    </row>
    <row r="268" spans="5:23" s="50" customFormat="1" x14ac:dyDescent="0.35">
      <c r="E268" s="51"/>
      <c r="F268" s="51"/>
      <c r="G268" s="51"/>
      <c r="I268" s="52"/>
      <c r="J268" s="52"/>
      <c r="K268" s="52"/>
      <c r="M268" s="53"/>
      <c r="N268" s="53"/>
      <c r="O268" s="53"/>
      <c r="Q268" s="54"/>
      <c r="R268" s="54"/>
      <c r="S268" s="54"/>
      <c r="U268" s="55"/>
      <c r="V268" s="55"/>
      <c r="W268" s="55"/>
    </row>
    <row r="269" spans="5:23" s="50" customFormat="1" x14ac:dyDescent="0.35">
      <c r="E269" s="51"/>
      <c r="F269" s="51"/>
      <c r="G269" s="51"/>
      <c r="I269" s="52"/>
      <c r="J269" s="52"/>
      <c r="K269" s="52"/>
      <c r="M269" s="53"/>
      <c r="N269" s="53"/>
      <c r="O269" s="53"/>
      <c r="Q269" s="54"/>
      <c r="R269" s="54"/>
      <c r="S269" s="54"/>
      <c r="U269" s="55"/>
      <c r="V269" s="55"/>
      <c r="W269" s="55"/>
    </row>
    <row r="270" spans="5:23" s="50" customFormat="1" x14ac:dyDescent="0.35">
      <c r="E270" s="51"/>
      <c r="F270" s="51"/>
      <c r="G270" s="51"/>
      <c r="I270" s="52"/>
      <c r="J270" s="52"/>
      <c r="K270" s="52"/>
      <c r="M270" s="53"/>
      <c r="N270" s="53"/>
      <c r="O270" s="53"/>
      <c r="Q270" s="54"/>
      <c r="R270" s="54"/>
      <c r="S270" s="54"/>
      <c r="U270" s="55"/>
      <c r="V270" s="55"/>
      <c r="W270" s="55"/>
    </row>
    <row r="271" spans="5:23" s="50" customFormat="1" x14ac:dyDescent="0.35">
      <c r="E271" s="51"/>
      <c r="F271" s="51"/>
      <c r="G271" s="51"/>
      <c r="I271" s="52"/>
      <c r="J271" s="52"/>
      <c r="K271" s="52"/>
      <c r="M271" s="53"/>
      <c r="N271" s="53"/>
      <c r="O271" s="53"/>
      <c r="Q271" s="54"/>
      <c r="R271" s="54"/>
      <c r="S271" s="54"/>
      <c r="U271" s="55"/>
      <c r="V271" s="55"/>
      <c r="W271" s="55"/>
    </row>
    <row r="272" spans="5:23" s="50" customFormat="1" x14ac:dyDescent="0.35">
      <c r="E272" s="51"/>
      <c r="F272" s="51"/>
      <c r="G272" s="51"/>
      <c r="I272" s="52"/>
      <c r="J272" s="52"/>
      <c r="K272" s="52"/>
      <c r="M272" s="53"/>
      <c r="N272" s="53"/>
      <c r="O272" s="53"/>
      <c r="Q272" s="54"/>
      <c r="R272" s="54"/>
      <c r="S272" s="54"/>
      <c r="U272" s="55"/>
      <c r="V272" s="55"/>
      <c r="W272" s="55"/>
    </row>
    <row r="273" spans="5:23" s="50" customFormat="1" x14ac:dyDescent="0.35">
      <c r="E273" s="51"/>
      <c r="F273" s="51"/>
      <c r="G273" s="51"/>
      <c r="I273" s="52"/>
      <c r="J273" s="52"/>
      <c r="K273" s="52"/>
      <c r="M273" s="53"/>
      <c r="N273" s="53"/>
      <c r="O273" s="53"/>
      <c r="Q273" s="54"/>
      <c r="R273" s="54"/>
      <c r="S273" s="54"/>
      <c r="U273" s="55"/>
      <c r="V273" s="55"/>
      <c r="W273" s="55"/>
    </row>
    <row r="274" spans="5:23" s="50" customFormat="1" x14ac:dyDescent="0.35">
      <c r="E274" s="51"/>
      <c r="F274" s="51"/>
      <c r="G274" s="51"/>
      <c r="I274" s="52"/>
      <c r="J274" s="52"/>
      <c r="K274" s="52"/>
      <c r="M274" s="53"/>
      <c r="N274" s="53"/>
      <c r="O274" s="53"/>
      <c r="Q274" s="54"/>
      <c r="R274" s="54"/>
      <c r="S274" s="54"/>
      <c r="U274" s="55"/>
      <c r="V274" s="55"/>
      <c r="W274" s="55"/>
    </row>
    <row r="275" spans="5:23" s="50" customFormat="1" x14ac:dyDescent="0.35">
      <c r="E275" s="51"/>
      <c r="F275" s="51"/>
      <c r="G275" s="51"/>
      <c r="I275" s="52"/>
      <c r="J275" s="52"/>
      <c r="K275" s="52"/>
      <c r="M275" s="53"/>
      <c r="N275" s="53"/>
      <c r="O275" s="53"/>
      <c r="Q275" s="54"/>
      <c r="R275" s="54"/>
      <c r="S275" s="54"/>
      <c r="U275" s="55"/>
      <c r="V275" s="55"/>
      <c r="W275" s="55"/>
    </row>
    <row r="276" spans="5:23" s="50" customFormat="1" x14ac:dyDescent="0.35">
      <c r="E276" s="51"/>
      <c r="F276" s="51"/>
      <c r="G276" s="51"/>
      <c r="I276" s="52"/>
      <c r="J276" s="52"/>
      <c r="K276" s="52"/>
      <c r="M276" s="53"/>
      <c r="N276" s="53"/>
      <c r="O276" s="53"/>
      <c r="Q276" s="54"/>
      <c r="R276" s="54"/>
      <c r="S276" s="54"/>
      <c r="U276" s="55"/>
      <c r="V276" s="55"/>
      <c r="W276" s="55"/>
    </row>
    <row r="277" spans="5:23" s="50" customFormat="1" x14ac:dyDescent="0.35">
      <c r="E277" s="51"/>
      <c r="F277" s="51"/>
      <c r="G277" s="51"/>
      <c r="I277" s="52"/>
      <c r="J277" s="52"/>
      <c r="K277" s="52"/>
      <c r="M277" s="53"/>
      <c r="N277" s="53"/>
      <c r="O277" s="53"/>
      <c r="Q277" s="54"/>
      <c r="R277" s="54"/>
      <c r="S277" s="54"/>
      <c r="U277" s="55"/>
      <c r="V277" s="55"/>
      <c r="W277" s="55"/>
    </row>
    <row r="278" spans="5:23" s="50" customFormat="1" x14ac:dyDescent="0.35">
      <c r="E278" s="51"/>
      <c r="F278" s="51"/>
      <c r="G278" s="51"/>
      <c r="I278" s="52"/>
      <c r="J278" s="52"/>
      <c r="K278" s="52"/>
      <c r="M278" s="53"/>
      <c r="N278" s="53"/>
      <c r="O278" s="53"/>
      <c r="Q278" s="54"/>
      <c r="R278" s="54"/>
      <c r="S278" s="54"/>
      <c r="U278" s="55"/>
      <c r="V278" s="55"/>
      <c r="W278" s="55"/>
    </row>
    <row r="279" spans="5:23" s="50" customFormat="1" x14ac:dyDescent="0.35">
      <c r="E279" s="51"/>
      <c r="F279" s="51"/>
      <c r="G279" s="51"/>
      <c r="I279" s="52"/>
      <c r="J279" s="52"/>
      <c r="K279" s="52"/>
      <c r="M279" s="53"/>
      <c r="N279" s="53"/>
      <c r="O279" s="53"/>
      <c r="Q279" s="54"/>
      <c r="R279" s="54"/>
      <c r="S279" s="54"/>
      <c r="U279" s="55"/>
      <c r="V279" s="55"/>
      <c r="W279" s="55"/>
    </row>
    <row r="280" spans="5:23" s="50" customFormat="1" x14ac:dyDescent="0.35">
      <c r="E280" s="51"/>
      <c r="F280" s="51"/>
      <c r="G280" s="51"/>
      <c r="I280" s="52"/>
      <c r="J280" s="52"/>
      <c r="K280" s="52"/>
      <c r="M280" s="53"/>
      <c r="N280" s="53"/>
      <c r="O280" s="53"/>
      <c r="Q280" s="54"/>
      <c r="R280" s="54"/>
      <c r="S280" s="54"/>
      <c r="U280" s="55"/>
      <c r="V280" s="55"/>
      <c r="W280" s="55"/>
    </row>
    <row r="281" spans="5:23" s="50" customFormat="1" x14ac:dyDescent="0.35">
      <c r="E281" s="51"/>
      <c r="F281" s="51"/>
      <c r="G281" s="51"/>
      <c r="I281" s="52"/>
      <c r="J281" s="52"/>
      <c r="K281" s="52"/>
      <c r="M281" s="53"/>
      <c r="N281" s="53"/>
      <c r="O281" s="53"/>
      <c r="Q281" s="54"/>
      <c r="R281" s="54"/>
      <c r="S281" s="54"/>
      <c r="U281" s="55"/>
      <c r="V281" s="55"/>
      <c r="W281" s="55"/>
    </row>
    <row r="282" spans="5:23" s="50" customFormat="1" x14ac:dyDescent="0.35">
      <c r="E282" s="51"/>
      <c r="F282" s="51"/>
      <c r="G282" s="51"/>
      <c r="I282" s="52"/>
      <c r="J282" s="52"/>
      <c r="K282" s="52"/>
      <c r="M282" s="53"/>
      <c r="N282" s="53"/>
      <c r="O282" s="53"/>
      <c r="Q282" s="54"/>
      <c r="R282" s="54"/>
      <c r="S282" s="54"/>
      <c r="U282" s="55"/>
      <c r="V282" s="55"/>
      <c r="W282" s="55"/>
    </row>
    <row r="283" spans="5:23" s="50" customFormat="1" x14ac:dyDescent="0.35">
      <c r="E283" s="51"/>
      <c r="F283" s="51"/>
      <c r="G283" s="51"/>
      <c r="I283" s="52"/>
      <c r="J283" s="52"/>
      <c r="K283" s="52"/>
      <c r="M283" s="53"/>
      <c r="N283" s="53"/>
      <c r="O283" s="53"/>
      <c r="Q283" s="54"/>
      <c r="R283" s="54"/>
      <c r="S283" s="54"/>
      <c r="U283" s="55"/>
      <c r="V283" s="55"/>
      <c r="W283" s="55"/>
    </row>
    <row r="284" spans="5:23" s="50" customFormat="1" x14ac:dyDescent="0.35">
      <c r="E284" s="51"/>
      <c r="F284" s="51"/>
      <c r="G284" s="51"/>
      <c r="I284" s="52"/>
      <c r="J284" s="52"/>
      <c r="K284" s="52"/>
      <c r="M284" s="53"/>
      <c r="N284" s="53"/>
      <c r="O284" s="53"/>
      <c r="Q284" s="54"/>
      <c r="R284" s="54"/>
      <c r="S284" s="54"/>
      <c r="U284" s="55"/>
      <c r="V284" s="55"/>
      <c r="W284" s="55"/>
    </row>
    <row r="285" spans="5:23" s="50" customFormat="1" x14ac:dyDescent="0.35">
      <c r="E285" s="51"/>
      <c r="F285" s="51"/>
      <c r="G285" s="51"/>
      <c r="I285" s="52"/>
      <c r="J285" s="52"/>
      <c r="K285" s="52"/>
      <c r="M285" s="53"/>
      <c r="N285" s="53"/>
      <c r="O285" s="53"/>
      <c r="Q285" s="54"/>
      <c r="R285" s="54"/>
      <c r="S285" s="54"/>
      <c r="U285" s="55"/>
      <c r="V285" s="55"/>
      <c r="W285" s="55"/>
    </row>
    <row r="286" spans="5:23" s="50" customFormat="1" x14ac:dyDescent="0.35">
      <c r="E286" s="51"/>
      <c r="F286" s="51"/>
      <c r="G286" s="51"/>
      <c r="I286" s="52"/>
      <c r="J286" s="52"/>
      <c r="K286" s="52"/>
      <c r="M286" s="53"/>
      <c r="N286" s="53"/>
      <c r="O286" s="53"/>
      <c r="Q286" s="54"/>
      <c r="R286" s="54"/>
      <c r="S286" s="54"/>
      <c r="U286" s="55"/>
      <c r="V286" s="55"/>
      <c r="W286" s="55"/>
    </row>
    <row r="287" spans="5:23" s="50" customFormat="1" x14ac:dyDescent="0.35">
      <c r="E287" s="51"/>
      <c r="F287" s="51"/>
      <c r="G287" s="51"/>
      <c r="I287" s="52"/>
      <c r="J287" s="52"/>
      <c r="K287" s="52"/>
      <c r="M287" s="53"/>
      <c r="N287" s="53"/>
      <c r="O287" s="53"/>
      <c r="Q287" s="54"/>
      <c r="R287" s="54"/>
      <c r="S287" s="54"/>
      <c r="U287" s="55"/>
      <c r="V287" s="55"/>
      <c r="W287" s="55"/>
    </row>
    <row r="288" spans="5:23" s="50" customFormat="1" x14ac:dyDescent="0.35">
      <c r="E288" s="51"/>
      <c r="F288" s="51"/>
      <c r="G288" s="51"/>
      <c r="I288" s="52"/>
      <c r="J288" s="52"/>
      <c r="K288" s="52"/>
      <c r="M288" s="53"/>
      <c r="N288" s="53"/>
      <c r="O288" s="53"/>
      <c r="Q288" s="54"/>
      <c r="R288" s="54"/>
      <c r="S288" s="54"/>
      <c r="U288" s="55"/>
      <c r="V288" s="55"/>
      <c r="W288" s="55"/>
    </row>
  </sheetData>
  <mergeCells count="6">
    <mergeCell ref="U31:W31"/>
    <mergeCell ref="E7:G7"/>
    <mergeCell ref="E31:G31"/>
    <mergeCell ref="I31:K31"/>
    <mergeCell ref="M31:O31"/>
    <mergeCell ref="Q31:S31"/>
  </mergeCells>
  <conditionalFormatting sqref="L20">
    <cfRule type="expression" priority="1">
      <formula>AND($L$20="",$H$1=4)</formula>
    </cfRule>
  </conditionalFormatting>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 id="{AD90FEB1-8FBC-429A-930B-5D7DBD6C4578}">
            <xm:f>'\Users\Englisch\Documents\CMK Dokumente\[CMK Vorlage V1.7.7.3.xlsx]DEF'!#REF!=12</xm:f>
            <x14:dxf>
              <font>
                <color theme="0"/>
              </font>
              <fill>
                <patternFill>
                  <fgColor theme="0"/>
                  <bgColor theme="0"/>
                </patternFill>
              </fill>
              <border>
                <left/>
                <top/>
                <bottom/>
                <vertical/>
                <horizontal/>
              </border>
            </x14:dxf>
          </x14:cfRule>
          <x14:cfRule type="expression" priority="3" id="{400715B9-8032-49CD-84A4-5A14051CC4AD}">
            <xm:f>'\Users\Englisch\Documents\CMK Dokumente\[CMK Vorlage V1.7.7.3.xlsx]DEF'!#REF!=11</xm:f>
            <x14:dxf>
              <font>
                <color theme="0"/>
              </font>
              <fill>
                <patternFill>
                  <fgColor theme="0"/>
                  <bgColor theme="0"/>
                </patternFill>
              </fill>
              <border>
                <left/>
                <top/>
                <bottom/>
                <vertical/>
                <horizontal/>
              </border>
            </x14:dxf>
          </x14:cfRule>
          <x14:cfRule type="expression" priority="4" id="{49D15DE6-78B9-4C72-94F6-A0CEAFB286E6}">
            <xm:f>'\Users\Englisch\Documents\CMK Dokumente\[CMK Vorlage V1.7.7.3.xlsx]DEF'!#REF!=10</xm:f>
            <x14:dxf>
              <font>
                <color theme="0"/>
              </font>
              <fill>
                <patternFill>
                  <fgColor theme="0"/>
                  <bgColor theme="0"/>
                </patternFill>
              </fill>
              <border>
                <left/>
                <top/>
                <bottom/>
              </border>
            </x14:dxf>
          </x14:cfRule>
          <x14:cfRule type="expression" priority="5" id="{094A3133-3E1F-47B4-AB0E-EF8E3C157037}">
            <xm:f>'\Users\Englisch\Documents\CMK Dokumente\[CMK Vorlage V1.7.7.3.xlsx]DEF'!#REF!=9</xm:f>
            <x14:dxf>
              <font>
                <color theme="0"/>
              </font>
              <fill>
                <patternFill>
                  <fgColor theme="0"/>
                  <bgColor theme="0"/>
                </patternFill>
              </fill>
              <border>
                <left/>
                <top/>
                <bottom/>
                <vertical/>
                <horizontal/>
              </border>
            </x14:dxf>
          </x14:cfRule>
          <x14:cfRule type="expression" priority="6" id="{44F6750B-718B-4711-A673-A5DDA5FDA4FA}">
            <xm:f>'\Users\Englisch\Documents\CMK Dokumente\[CMK Vorlage V1.7.7.3.xlsx]DEF'!#REF!=8</xm:f>
            <x14:dxf>
              <font>
                <color theme="0"/>
              </font>
              <fill>
                <patternFill>
                  <fgColor theme="0"/>
                  <bgColor theme="0"/>
                </patternFill>
              </fill>
              <border>
                <left/>
                <top/>
                <bottom/>
                <vertical/>
                <horizontal/>
              </border>
            </x14:dxf>
          </x14:cfRule>
          <x14:cfRule type="expression" priority="7" id="{566F56CA-B1BC-460A-BDA0-54B61EDBCBBD}">
            <xm:f>'\Users\Englisch\Documents\CMK Dokumente\[CMK Vorlage V1.7.7.3.xlsx]DEF'!#REF!=1</xm:f>
            <x14:dxf>
              <font>
                <color theme="0"/>
              </font>
              <fill>
                <patternFill patternType="solid">
                  <fgColor theme="0"/>
                  <bgColor theme="0"/>
                </patternFill>
              </fill>
              <border>
                <left/>
                <top/>
                <bottom/>
                <vertical/>
                <horizontal/>
              </border>
            </x14:dxf>
          </x14:cfRule>
          <x14:cfRule type="expression" priority="8" id="{20853A67-69B4-489E-8400-B00BEE0FD7B0}">
            <xm:f>'\Users\Englisch\Documents\CMK Dokumente\[CMK Vorlage V1.7.7.3.xlsx]DEF'!#REF!=2</xm:f>
            <x14:dxf>
              <font>
                <color theme="0"/>
              </font>
              <fill>
                <patternFill>
                  <fgColor theme="0"/>
                  <bgColor theme="0"/>
                </patternFill>
              </fill>
              <border>
                <left/>
                <top/>
                <bottom/>
                <vertical/>
                <horizontal/>
              </border>
            </x14:dxf>
          </x14:cfRule>
          <x14:cfRule type="expression" priority="9" id="{36D7702B-098A-403F-BD9C-41FD20BE194A}">
            <xm:f>'\Users\Englisch\Documents\CMK Dokumente\[CMK Vorlage V1.7.7.3.xlsx]DEF'!#REF!=3</xm:f>
            <x14:dxf>
              <font>
                <color theme="0"/>
              </font>
              <fill>
                <patternFill>
                  <fgColor theme="0"/>
                  <bgColor theme="0"/>
                </patternFill>
              </fill>
              <border>
                <left/>
                <top/>
                <bottom/>
                <vertical/>
                <horizontal/>
              </border>
            </x14:dxf>
          </x14:cfRule>
          <x14:cfRule type="expression" priority="10" id="{25459EB1-5856-42EF-B006-5CBC95FCC164}">
            <xm:f>'\Users\Englisch\Documents\CMK Dokumente\[CMK Vorlage V1.7.7.3.xlsx]DEF'!#REF!=7</xm:f>
            <x14:dxf>
              <font>
                <color theme="0"/>
              </font>
              <fill>
                <patternFill>
                  <bgColor theme="0"/>
                </patternFill>
              </fill>
              <border>
                <left/>
                <top/>
                <bottom/>
                <vertical/>
                <horizontal/>
              </border>
            </x14:dxf>
          </x14:cfRule>
          <xm:sqref>U185:W185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
  <sheetViews>
    <sheetView topLeftCell="C1" zoomScale="70" zoomScaleNormal="70" workbookViewId="0">
      <selection activeCell="G2" sqref="G2"/>
    </sheetView>
  </sheetViews>
  <sheetFormatPr baseColWidth="10" defaultRowHeight="12.75" x14ac:dyDescent="0.35"/>
  <cols>
    <col min="2" max="2" width="97" style="1" customWidth="1"/>
    <col min="7" max="7" width="87.86328125" style="1" customWidth="1"/>
    <col min="8" max="8" width="74.86328125" style="1" customWidth="1"/>
  </cols>
  <sheetData>
    <row r="1" spans="1:7" ht="408.95" customHeight="1" x14ac:dyDescent="0.35">
      <c r="A1" s="1" t="s">
        <v>725</v>
      </c>
      <c r="G1" s="1" t="s">
        <v>726</v>
      </c>
    </row>
    <row r="2" spans="1:7" ht="408.95" customHeight="1" x14ac:dyDescent="0.35">
      <c r="A2" s="1" t="s">
        <v>727</v>
      </c>
      <c r="G2" s="1" t="s">
        <v>728</v>
      </c>
    </row>
    <row r="3" spans="1:7" ht="408.95" customHeight="1" x14ac:dyDescent="0.35">
      <c r="A3" s="1" t="s">
        <v>729</v>
      </c>
      <c r="G3" s="1" t="s">
        <v>730</v>
      </c>
    </row>
    <row r="4" spans="1:7" ht="408.95" customHeight="1" x14ac:dyDescent="0.35">
      <c r="A4" s="1" t="s">
        <v>731</v>
      </c>
      <c r="G4" s="1" t="s">
        <v>732</v>
      </c>
    </row>
  </sheetData>
  <dataValidations count="1">
    <dataValidation type="list" allowBlank="1" showInputMessage="1" showErrorMessage="1" sqref="I1 F1">
      <formula1>$A$1:$A$4</formula1>
    </dataValidation>
  </dataValidations>
  <pageMargins left="0.7" right="0.7" top="0.78740157499999996" bottom="0.78740157499999996"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9</vt:i4>
      </vt:variant>
    </vt:vector>
  </HeadingPairs>
  <TitlesOfParts>
    <vt:vector size="19" baseType="lpstr">
      <vt:lpstr>CMK</vt:lpstr>
      <vt:lpstr>Values</vt:lpstr>
      <vt:lpstr>Versionsänderung</vt:lpstr>
      <vt:lpstr>Tabelle1</vt:lpstr>
      <vt:lpstr>Berechnung K1</vt:lpstr>
      <vt:lpstr>Berechnung K2</vt:lpstr>
      <vt:lpstr>Berechnung Gemisch</vt:lpstr>
      <vt:lpstr>Wörterbuch</vt:lpstr>
      <vt:lpstr>EinAusblenden</vt:lpstr>
      <vt:lpstr>Hilfstabelle</vt:lpstr>
      <vt:lpstr>_a</vt:lpstr>
      <vt:lpstr>_b</vt:lpstr>
      <vt:lpstr>_c</vt:lpstr>
      <vt:lpstr>_d</vt:lpstr>
      <vt:lpstr>_e</vt:lpstr>
      <vt:lpstr>_f</vt:lpstr>
      <vt:lpstr>_g</vt:lpstr>
      <vt:lpstr>_h</vt:lpstr>
      <vt:lpstr>CMK!Druckbereich</vt:lpstr>
    </vt:vector>
  </TitlesOfParts>
  <Manager>Krauß Michael</Manager>
  <Company>BDT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FB 1.7.04-007 CMK Pumpen</dc:title>
  <dc:subject>Maschinenabnahme</dc:subject>
  <dc:creator>bdtronic;Englisch Marcel</dc:creator>
  <cp:lastModifiedBy>Hainke Marcel</cp:lastModifiedBy>
  <cp:lastPrinted>2022-11-08T15:10:36Z</cp:lastPrinted>
  <dcterms:created xsi:type="dcterms:W3CDTF">2009-11-11T09:15:50Z</dcterms:created>
  <dcterms:modified xsi:type="dcterms:W3CDTF">2022-12-08T10:15:03Z</dcterms:modified>
  <cp:category>MFU Dokument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martCRMSchalterListe">
    <vt:lpwstr>DOKUMENT-ID; GCMODUS; GCTIMESTAMP; GLMULTIDOKUMENT; GCWINIVS_INI; GCMASKENAUSWAHL; LSMARTCRMDOKUMENT; GCHAUPTKALKULATION</vt:lpwstr>
  </property>
</Properties>
</file>