
<file path=[Content_Types].xml><?xml version="1.0" encoding="utf-8"?>
<Types xmlns="http://schemas.openxmlformats.org/package/2006/content-types"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rafo_types" sheetId="1" state="visible" r:id="rId2"/>
    <sheet name="correct points" sheetId="2" state="visible" r:id="rId3"/>
    <sheet name="snapped_lines" sheetId="3" state="visible" r:id="rId4"/>
    <sheet name="line_connection" sheetId="4" state="visible" r:id="rId5"/>
    <sheet name="bus" sheetId="5" state="visible" r:id="rId6"/>
    <sheet name="lines" sheetId="6" state="visible" r:id="rId7"/>
    <sheet name="extgrid" sheetId="7" state="visible" r:id="rId8"/>
    <sheet name="trafos" sheetId="8" state="visible" r:id="rId9"/>
    <sheet name="load" sheetId="9" state="visible" r:id="rId10"/>
    <sheet name="bus_geodata" sheetId="10" state="visible" r:id="rId11"/>
  </sheets>
  <definedNames>
    <definedName function="false" hidden="true" localSheetId="4" name="_xlnm._FilterDatabase" vbProcedure="false">bus!$A$1:$T$152</definedName>
    <definedName function="false" hidden="true" localSheetId="1" name="_xlnm._FilterDatabase" vbProcedure="false">'correct points'!$A$1:$W$91</definedName>
    <definedName function="false" hidden="true" localSheetId="3" name="_xlnm._FilterDatabase" vbProcedure="false">line_connection!$A$1:$C$90</definedName>
    <definedName function="false" hidden="true" localSheetId="7" name="_xlnm._FilterDatabase" vbProcedure="false">trafos!$A$1:$T$62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<sst xmlns="http://schemas.openxmlformats.org/spreadsheetml/2006/main" count="3286" uniqueCount="1064">
  <si>
    <t xml:space="preserve">name</t>
  </si>
  <si>
    <t xml:space="preserve">f_nom</t>
  </si>
  <si>
    <t xml:space="preserve">s_nom</t>
  </si>
  <si>
    <t xml:space="preserve">v_nom_0</t>
  </si>
  <si>
    <t xml:space="preserve">v_nom_1</t>
  </si>
  <si>
    <t xml:space="preserve">vsc</t>
  </si>
  <si>
    <t xml:space="preserve">vscr</t>
  </si>
  <si>
    <t xml:space="preserve">pfe</t>
  </si>
  <si>
    <t xml:space="preserve">i0</t>
  </si>
  <si>
    <t xml:space="preserve">phase_shift</t>
  </si>
  <si>
    <t xml:space="preserve">tap_side</t>
  </si>
  <si>
    <t xml:space="preserve">tap_neutral</t>
  </si>
  <si>
    <t xml:space="preserve">tap_min</t>
  </si>
  <si>
    <t xml:space="preserve">tap_max</t>
  </si>
  <si>
    <t xml:space="preserve">tap_step</t>
  </si>
  <si>
    <t xml:space="preserve">5kVA 33/0.415</t>
  </si>
  <si>
    <t xml:space="preserve">10kVA 33/0.415</t>
  </si>
  <si>
    <t xml:space="preserve">15kVA 33/0.415</t>
  </si>
  <si>
    <t xml:space="preserve">25kVA 33/0.415</t>
  </si>
  <si>
    <t xml:space="preserve">50kVA 33/0.415</t>
  </si>
  <si>
    <t xml:space="preserve">100kVA 33/0.415</t>
  </si>
  <si>
    <t xml:space="preserve">200kVA 33/0.415</t>
  </si>
  <si>
    <t xml:space="preserve">315kVA 33/0.415</t>
  </si>
  <si>
    <t xml:space="preserve">630kVA 33/0.415</t>
  </si>
  <si>
    <t xml:space="preserve">1000kVA 33/0.415</t>
  </si>
  <si>
    <t xml:space="preserve">1600kVA 33/0.415</t>
  </si>
  <si>
    <t xml:space="preserve">500kVA 33/0.415</t>
  </si>
  <si>
    <t xml:space="preserve">2000kVA 33/0.415</t>
  </si>
  <si>
    <t xml:space="preserve">2500kVA 33/0.415</t>
  </si>
  <si>
    <t xml:space="preserve">4500kVA 33/0.415</t>
  </si>
  <si>
    <t xml:space="preserve">X</t>
  </si>
  <si>
    <t xml:space="preserve">Y</t>
  </si>
  <si>
    <t xml:space="preserve">Name</t>
  </si>
  <si>
    <t xml:space="preserve">timestamp</t>
  </si>
  <si>
    <t xml:space="preserve">begin</t>
  </si>
  <si>
    <t xml:space="preserve">end</t>
  </si>
  <si>
    <t xml:space="preserve">altitudeMo</t>
  </si>
  <si>
    <t xml:space="preserve">tessellate</t>
  </si>
  <si>
    <t xml:space="preserve">extrude</t>
  </si>
  <si>
    <t xml:space="preserve">visibility</t>
  </si>
  <si>
    <t xml:space="preserve">drawOrder</t>
  </si>
  <si>
    <t xml:space="preserve">icon</t>
  </si>
  <si>
    <t xml:space="preserve">Region</t>
  </si>
  <si>
    <t xml:space="preserve">RCC</t>
  </si>
  <si>
    <t xml:space="preserve">County</t>
  </si>
  <si>
    <t xml:space="preserve">Branch</t>
  </si>
  <si>
    <t xml:space="preserve">Constituen</t>
  </si>
  <si>
    <t xml:space="preserve">Location</t>
  </si>
  <si>
    <t xml:space="preserve">Sub Locati</t>
  </si>
  <si>
    <t xml:space="preserve">Substation</t>
  </si>
  <si>
    <t xml:space="preserve">Substati_1</t>
  </si>
  <si>
    <t xml:space="preserve">Internal c</t>
  </si>
  <si>
    <t xml:space="preserve">DCS Custom</t>
  </si>
  <si>
    <t xml:space="preserve">Date of co</t>
  </si>
  <si>
    <t xml:space="preserve">Name_1</t>
  </si>
  <si>
    <t xml:space="preserve">DCS Catego</t>
  </si>
  <si>
    <t xml:space="preserve">Design dat</t>
  </si>
  <si>
    <t xml:space="preserve">Substati_2</t>
  </si>
  <si>
    <t xml:space="preserve">MV Earthin</t>
  </si>
  <si>
    <t xml:space="preserve">LV Earthin</t>
  </si>
  <si>
    <t xml:space="preserve">Number of</t>
  </si>
  <si>
    <t xml:space="preserve">Contracted</t>
  </si>
  <si>
    <t xml:space="preserve">LV Substat</t>
  </si>
  <si>
    <t xml:space="preserve">Batch Last</t>
  </si>
  <si>
    <t xml:space="preserve">FDB Last U</t>
  </si>
  <si>
    <t xml:space="preserve">Last Modif</t>
  </si>
  <si>
    <t xml:space="preserve">Approver</t>
  </si>
  <si>
    <t xml:space="preserve">Modifying</t>
  </si>
  <si>
    <t xml:space="preserve">Graphical</t>
  </si>
  <si>
    <t xml:space="preserve">Origin of</t>
  </si>
  <si>
    <t xml:space="preserve">Feeder of</t>
  </si>
  <si>
    <t xml:space="preserve">Feeder Ele</t>
  </si>
  <si>
    <t xml:space="preserve">Feeder Bas</t>
  </si>
  <si>
    <t xml:space="preserve">Substati_3</t>
  </si>
  <si>
    <t xml:space="preserve">Number o_1</t>
  </si>
  <si>
    <t xml:space="preserve">Number o_2</t>
  </si>
  <si>
    <t xml:space="preserve">Number o_3</t>
  </si>
  <si>
    <t xml:space="preserve">HT Isolati</t>
  </si>
  <si>
    <t xml:space="preserve">Ownership</t>
  </si>
  <si>
    <t xml:space="preserve">Cleanup Re</t>
  </si>
  <si>
    <t xml:space="preserve">Mounting S</t>
  </si>
  <si>
    <t xml:space="preserve">Substati_4</t>
  </si>
  <si>
    <t xml:space="preserve">Earthing</t>
  </si>
  <si>
    <t xml:space="preserve">Road/Stree</t>
  </si>
  <si>
    <t xml:space="preserve">Physical L</t>
  </si>
  <si>
    <t xml:space="preserve">Length Of</t>
  </si>
  <si>
    <t xml:space="preserve">Gathered i</t>
  </si>
  <si>
    <t xml:space="preserve">Total Maxi</t>
  </si>
  <si>
    <t xml:space="preserve">Load Perce</t>
  </si>
  <si>
    <t xml:space="preserve">Last Month</t>
  </si>
  <si>
    <t xml:space="preserve">Absolute M</t>
  </si>
  <si>
    <t xml:space="preserve">Customer R</t>
  </si>
  <si>
    <t xml:space="preserve">Validity</t>
  </si>
  <si>
    <t xml:space="preserve">Nairobi</t>
  </si>
  <si>
    <t xml:space="preserve">Langata</t>
  </si>
  <si>
    <t xml:space="preserve">Langa'Ta</t>
  </si>
  <si>
    <t xml:space="preserve">NO</t>
  </si>
  <si>
    <t xml:space="preserve">01/04/2016</t>
  </si>
  <si>
    <t xml:space="preserve">32287 - SAIFEE PARK_MAGADI RD.</t>
  </si>
  <si>
    <t xml:space="preserve">( CODE 0 ) - NON-C.W.S.</t>
  </si>
  <si>
    <t xml:space="preserve">30/05/2015 12:37:19</t>
  </si>
  <si>
    <t xml:space="preserve">01/04/2016 15:57:44</t>
  </si>
  <si>
    <t xml:space="preserve">1020_POT_INS</t>
  </si>
  <si>
    <t xml:space="preserve">LANGATA 66KV / 11KV</t>
  </si>
  <si>
    <t xml:space="preserve">HARDY EX LANGATA</t>
  </si>
  <si>
    <t xml:space="preserve">LANGATA</t>
  </si>
  <si>
    <t xml:space="preserve">OUTDOOR</t>
  </si>
  <si>
    <t xml:space="preserve">TAPLINS</t>
  </si>
  <si>
    <t xml:space="preserve">KPLC</t>
  </si>
  <si>
    <t xml:space="preserve">H POLE</t>
  </si>
  <si>
    <t xml:space="preserve">YES</t>
  </si>
  <si>
    <t xml:space="preserve">OFF MAGADI RD</t>
  </si>
  <si>
    <t xml:space="preserve">Hardy</t>
  </si>
  <si>
    <t xml:space="preserve">24/05/2012</t>
  </si>
  <si>
    <t xml:space="preserve">02037 - KENYA NATIONAL PARK_0</t>
  </si>
  <si>
    <t xml:space="preserve">UNKNOWN</t>
  </si>
  <si>
    <t xml:space="preserve">25/05/2015 11:12:25</t>
  </si>
  <si>
    <t xml:space="preserve">25/05/2015 11:12:26</t>
  </si>
  <si>
    <t xml:space="preserve">FUSES</t>
  </si>
  <si>
    <t xml:space="preserve">NONE</t>
  </si>
  <si>
    <t xml:space="preserve">MAGADI ROAD</t>
  </si>
  <si>
    <t xml:space="preserve">KWS</t>
  </si>
  <si>
    <t xml:space="preserve">APOSTLES OF JESUS</t>
  </si>
  <si>
    <t xml:space="preserve">00458 - KISEMBE ROAD</t>
  </si>
  <si>
    <t xml:space="preserve">22/08/2014 06:13:30</t>
  </si>
  <si>
    <t xml:space="preserve">27/08/2015 09:58:58</t>
  </si>
  <si>
    <t xml:space="preserve">HRDY EX</t>
  </si>
  <si>
    <t xml:space="preserve">KISEMBE RD</t>
  </si>
  <si>
    <t xml:space="preserve">Mugumoini</t>
  </si>
  <si>
    <t xml:space="preserve">Bomas</t>
  </si>
  <si>
    <t xml:space="preserve">BANDA PREPARATORY SCH.</t>
  </si>
  <si>
    <t xml:space="preserve">16041 - BANDA ROAD_KISEMBE</t>
  </si>
  <si>
    <t xml:space="preserve">27/08/2015 09:59:26</t>
  </si>
  <si>
    <t xml:space="preserve">KISEMBE</t>
  </si>
  <si>
    <t xml:space="preserve">BANDA ROAD_KISEMBE</t>
  </si>
  <si>
    <t xml:space="preserve">14156 - NETWORK INTERNATIONAL</t>
  </si>
  <si>
    <t xml:space="preserve">08/05/2015 07:25:23</t>
  </si>
  <si>
    <t xml:space="preserve">27/08/2015 10:04:09</t>
  </si>
  <si>
    <t xml:space="preserve">magadi road</t>
  </si>
  <si>
    <t xml:space="preserve">cambridge</t>
  </si>
  <si>
    <t xml:space="preserve">BANDA ROAD_KISEMBE_II</t>
  </si>
  <si>
    <t xml:space="preserve">00459 - KISEMBE ESTATE</t>
  </si>
  <si>
    <t xml:space="preserve">( CODE 1 ) - H. V./M.V</t>
  </si>
  <si>
    <t xml:space="preserve">22/05/2015 03:25:18</t>
  </si>
  <si>
    <t xml:space="preserve">20/01/2018 18:24:48</t>
  </si>
  <si>
    <t xml:space="preserve">BANDA SCHOOL</t>
  </si>
  <si>
    <t xml:space="preserve">ALONG BANDA SCHOOL EXIT</t>
  </si>
  <si>
    <t xml:space="preserve">BBROOD KENYA LIMITED</t>
  </si>
  <si>
    <t xml:space="preserve">16370 - KIKENI DRIVE</t>
  </si>
  <si>
    <t xml:space="preserve">21/05/2015 02:31:47</t>
  </si>
  <si>
    <t xml:space="preserve">05/01/2018 11:31:05</t>
  </si>
  <si>
    <t xml:space="preserve">KRN HO</t>
  </si>
  <si>
    <t xml:space="preserve">kukeni lane</t>
  </si>
  <si>
    <t xml:space="preserve">kukeni close</t>
  </si>
  <si>
    <t xml:space="preserve">04058A</t>
  </si>
  <si>
    <t xml:space="preserve">BOGANI EAST ROAD_0</t>
  </si>
  <si>
    <t xml:space="preserve">32013T - KISEMBE PUMP</t>
  </si>
  <si>
    <t xml:space="preserve">08/05/2015 07:02:27</t>
  </si>
  <si>
    <t xml:space="preserve">11/01/2018 09:41:03</t>
  </si>
  <si>
    <t xml:space="preserve">MUKOMA ROAD</t>
  </si>
  <si>
    <t xml:space="preserve">JUNCTION AT MUKOMA MAGADI ROAD</t>
  </si>
  <si>
    <t xml:space="preserve">BOGANI EAST ROAD_I</t>
  </si>
  <si>
    <t xml:space="preserve">02189 - NDOROBO ROAD</t>
  </si>
  <si>
    <t xml:space="preserve">13/05/2015 03:22:07</t>
  </si>
  <si>
    <t xml:space="preserve">05/01/2018 11:28:43</t>
  </si>
  <si>
    <t xml:space="preserve">mutamayu road</t>
  </si>
  <si>
    <t xml:space="preserve">BOGANI EAST ROAD_II</t>
  </si>
  <si>
    <t xml:space="preserve">00446 - PARK VIEW_LANGATA</t>
  </si>
  <si>
    <t xml:space="preserve">13/05/2015 03:25:28</t>
  </si>
  <si>
    <t xml:space="preserve">05/01/2018 11:43:16</t>
  </si>
  <si>
    <t xml:space="preserve">AT THE JUNCTION OF NYUMBI ROAD</t>
  </si>
  <si>
    <t xml:space="preserve">NYUMBI ROAD JUNCTION</t>
  </si>
  <si>
    <t xml:space="preserve">00454NR</t>
  </si>
  <si>
    <t xml:space="preserve">BOGANI EAST ROAD_III</t>
  </si>
  <si>
    <t xml:space="preserve">03907 - PARK VIEW EST._LANGATA</t>
  </si>
  <si>
    <t xml:space="preserve">28/05/2015 12:41:41</t>
  </si>
  <si>
    <t xml:space="preserve">05/01/2018 11:44:45</t>
  </si>
  <si>
    <t xml:space="preserve">nyumbi road</t>
  </si>
  <si>
    <t xml:space="preserve">karen giraffe centre</t>
  </si>
  <si>
    <t xml:space="preserve">Juja-Nairobi</t>
  </si>
  <si>
    <t xml:space="preserve">Nairobi West</t>
  </si>
  <si>
    <t xml:space="preserve">Karen</t>
  </si>
  <si>
    <t xml:space="preserve">BOGANI EAST ROAD_IV</t>
  </si>
  <si>
    <t xml:space="preserve">13073 - GATAKA WATER SUPPLY</t>
  </si>
  <si>
    <t xml:space="preserve">13/05/2015 03:26:41</t>
  </si>
  <si>
    <t xml:space="preserve">05/01/2018 11:45:48</t>
  </si>
  <si>
    <t xml:space="preserve">TUMBILI ROAD</t>
  </si>
  <si>
    <t xml:space="preserve">END OF TUMBILI ROAD</t>
  </si>
  <si>
    <t xml:space="preserve">BOGANI ROAD_V</t>
  </si>
  <si>
    <t xml:space="preserve">02009 - MUNDERENDU RD_LANGATA</t>
  </si>
  <si>
    <t xml:space="preserve">16/05/2016</t>
  </si>
  <si>
    <t xml:space="preserve">13/05/2015 03:20:45</t>
  </si>
  <si>
    <t xml:space="preserve">14/06/2018 15:26:08</t>
  </si>
  <si>
    <t xml:space="preserve">muhuti road</t>
  </si>
  <si>
    <t xml:space="preserve">the center for parliamentary</t>
  </si>
  <si>
    <t xml:space="preserve">BROOKE HOUSE SCHOOL_0</t>
  </si>
  <si>
    <t xml:space="preserve">00456 - KIPEVU ROAD</t>
  </si>
  <si>
    <t xml:space="preserve">08/05/2015 07:06:49</t>
  </si>
  <si>
    <t xml:space="preserve">04/12/2020 12:25:38</t>
  </si>
  <si>
    <t xml:space="preserve">kpl86749</t>
  </si>
  <si>
    <t xml:space="preserve">zembe road</t>
  </si>
  <si>
    <t xml:space="preserve">along sember road</t>
  </si>
  <si>
    <t xml:space="preserve">Legal</t>
  </si>
  <si>
    <t xml:space="preserve">BROOKE HOUSE SCHOOL_I</t>
  </si>
  <si>
    <t xml:space="preserve">106601 - NEAR BROOKHOUSE SCHO</t>
  </si>
  <si>
    <t xml:space="preserve">25/11/2015 04:15:26</t>
  </si>
  <si>
    <t xml:space="preserve">26/05/2020 15:43:47</t>
  </si>
  <si>
    <t xml:space="preserve">kpl01736</t>
  </si>
  <si>
    <t xml:space="preserve">NEAR BROOKHOUSE SCHOOL</t>
  </si>
  <si>
    <t xml:space="preserve">04970B</t>
  </si>
  <si>
    <t xml:space="preserve">BURHANIYA SCHOOL</t>
  </si>
  <si>
    <t xml:space="preserve">14/11/2017</t>
  </si>
  <si>
    <t xml:space="preserve">165257 - CATHOLIC UNIVERSITY</t>
  </si>
  <si>
    <t xml:space="preserve">( CODE 2 ) - SUBSTATION</t>
  </si>
  <si>
    <t xml:space="preserve">30/06/2020 16:24:49</t>
  </si>
  <si>
    <t xml:space="preserve">kpl15804</t>
  </si>
  <si>
    <t xml:space="preserve">CATHOLIC UNIVERSITY</t>
  </si>
  <si>
    <t xml:space="preserve">CAMBRIDGE</t>
  </si>
  <si>
    <t xml:space="preserve">04058A - BOGANI EAST ROAD</t>
  </si>
  <si>
    <t xml:space="preserve">08/05/2015 07:07:31</t>
  </si>
  <si>
    <t xml:space="preserve">28/03/2014 11:34:09</t>
  </si>
  <si>
    <t xml:space="preserve">SINGLE POLE</t>
  </si>
  <si>
    <t xml:space="preserve">BOGANI ROAD</t>
  </si>
  <si>
    <t xml:space="preserve">CATHOLIC  UNIVERSITY_0</t>
  </si>
  <si>
    <t xml:space="preserve">00457 - BANDA ROAD_KISEMBE_II</t>
  </si>
  <si>
    <t xml:space="preserve">25/05/2015 10:42:15</t>
  </si>
  <si>
    <t xml:space="preserve">04/06/2015 12:03:00</t>
  </si>
  <si>
    <t xml:space="preserve">Banda lane</t>
  </si>
  <si>
    <t xml:space="preserve">Sarah Serem house</t>
  </si>
  <si>
    <t xml:space="preserve">CATHOLIC UNIVERSITY_I</t>
  </si>
  <si>
    <t xml:space="preserve">00409 - BOGANI ROAD</t>
  </si>
  <si>
    <t xml:space="preserve">13/05/2015 03:54:56</t>
  </si>
  <si>
    <t xml:space="preserve">08/06/2015 19:27:46</t>
  </si>
  <si>
    <t xml:space="preserve">hotel troy</t>
  </si>
  <si>
    <t xml:space="preserve">NO.NO.1</t>
  </si>
  <si>
    <t xml:space="preserve">CATHOLIC UNIVERSITY_II</t>
  </si>
  <si>
    <t xml:space="preserve">12105 - PARK PLACE HOTEL</t>
  </si>
  <si>
    <t xml:space="preserve">08/05/2015 07:24:38</t>
  </si>
  <si>
    <t xml:space="preserve">28/03/2014 09:35:28</t>
  </si>
  <si>
    <t xml:space="preserve">park  place hotel</t>
  </si>
  <si>
    <t xml:space="preserve">CATHOLIC UNIVERSITY OF E A</t>
  </si>
  <si>
    <t xml:space="preserve">13129 - BOGANI EAST ROAD</t>
  </si>
  <si>
    <t xml:space="preserve">25/05/2015 10:55:11</t>
  </si>
  <si>
    <t xml:space="preserve">28/05/2015 19:24:57</t>
  </si>
  <si>
    <t xml:space="preserve">Bongani Road</t>
  </si>
  <si>
    <t xml:space="preserve">ST. JOHN EUDES CENTRE</t>
  </si>
  <si>
    <t xml:space="preserve">DAWAT 2</t>
  </si>
  <si>
    <t xml:space="preserve">13546 - BOGANI EAST ROAD</t>
  </si>
  <si>
    <t xml:space="preserve">08/05/2015 07:01:29</t>
  </si>
  <si>
    <t xml:space="preserve">28/03/2014 11:29:20</t>
  </si>
  <si>
    <t xml:space="preserve">bogani road</t>
  </si>
  <si>
    <t xml:space="preserve">near corat africa</t>
  </si>
  <si>
    <t xml:space="preserve">DAWAT E HADIYA_0</t>
  </si>
  <si>
    <t xml:space="preserve">13595 - BANDA PREPARATORY SCH.</t>
  </si>
  <si>
    <t xml:space="preserve">22/05/2015 03:19:18</t>
  </si>
  <si>
    <t xml:space="preserve">22/05/2015 15:19:20</t>
  </si>
  <si>
    <t xml:space="preserve">OUTSIDE BANDA SCHOOL</t>
  </si>
  <si>
    <t xml:space="preserve">DEWAT E. HADIYA_I</t>
  </si>
  <si>
    <t xml:space="preserve">28/03/2014</t>
  </si>
  <si>
    <t xml:space="preserve">NO.NO.1 - CATHOLIC UNIVERSITY</t>
  </si>
  <si>
    <t xml:space="preserve">30/05/2015 01:30:27</t>
  </si>
  <si>
    <t xml:space="preserve">30/05/2015 13:30:28</t>
  </si>
  <si>
    <t xml:space="preserve">INSIDE CATHOLIC UNIVERSITY</t>
  </si>
  <si>
    <t xml:space="preserve">GATAKA BOREHOLE</t>
  </si>
  <si>
    <t xml:space="preserve">12/03/2007</t>
  </si>
  <si>
    <t xml:space="preserve">16253 - BROOKE HOUSE SCHOOL</t>
  </si>
  <si>
    <t xml:space="preserve">08/05/2015 07:05:47</t>
  </si>
  <si>
    <t xml:space="preserve">17/04/2014 12:29:39</t>
  </si>
  <si>
    <t xml:space="preserve">ALONG MAGADI ROAD</t>
  </si>
  <si>
    <t xml:space="preserve">BROOK HOUSE SCHOOLS</t>
  </si>
  <si>
    <t xml:space="preserve">GATAKA WATER SUPPLY</t>
  </si>
  <si>
    <t xml:space="preserve">00464 - KISEMBE ESTATE</t>
  </si>
  <si>
    <t xml:space="preserve">13/05/2015 03:41:56</t>
  </si>
  <si>
    <t xml:space="preserve">05/01/2018 12:47:00</t>
  </si>
  <si>
    <t xml:space="preserve">mukoma road</t>
  </si>
  <si>
    <t xml:space="preserve">00453B</t>
  </si>
  <si>
    <t xml:space="preserve">K.B.C._LANGATA</t>
  </si>
  <si>
    <t xml:space="preserve">00450 - KIKENI ROAD</t>
  </si>
  <si>
    <t xml:space="preserve">19/05/2015 04:53:49</t>
  </si>
  <si>
    <t xml:space="preserve">05/01/2018 11:29:50</t>
  </si>
  <si>
    <t xml:space="preserve">KIKENNI ROAD</t>
  </si>
  <si>
    <t xml:space="preserve">OL LOSOWAN</t>
  </si>
  <si>
    <t xml:space="preserve">00462B</t>
  </si>
  <si>
    <t xml:space="preserve">K.C.C.T_MBAGATHI</t>
  </si>
  <si>
    <t xml:space="preserve">16/12/2013</t>
  </si>
  <si>
    <t xml:space="preserve">45161 - DAWAT E HADIYA</t>
  </si>
  <si>
    <t xml:space="preserve">M.V. EARTHING INSTALLATION</t>
  </si>
  <si>
    <t xml:space="preserve">M.V. AERIAL EARTH</t>
  </si>
  <si>
    <t xml:space="preserve">TRANSFORMER 25KVA THREE PHASE 11/.433 K.V.</t>
  </si>
  <si>
    <t xml:space="preserve">22/05/2015 03:22:19</t>
  </si>
  <si>
    <t xml:space="preserve">05/01/2018 10:59:22</t>
  </si>
  <si>
    <t xml:space="preserve">saife park</t>
  </si>
  <si>
    <t xml:space="preserve">saife pzrk</t>
  </si>
  <si>
    <t xml:space="preserve">K.W.S_B/HOLE</t>
  </si>
  <si>
    <t xml:space="preserve">00455 - SAIFEE PARK_MAGADI RD.</t>
  </si>
  <si>
    <t xml:space="preserve">06/07/2018 09:05:43</t>
  </si>
  <si>
    <t xml:space="preserve">MAGADI RD</t>
  </si>
  <si>
    <t xml:space="preserve">KENYA NATIONAL PARK</t>
  </si>
  <si>
    <t xml:space="preserve">01671 - MUHUTI ROAD_LANGATA</t>
  </si>
  <si>
    <t xml:space="preserve">15/02/2016</t>
  </si>
  <si>
    <t xml:space="preserve">05/01/2018 11:37:21</t>
  </si>
  <si>
    <t xml:space="preserve">KENYA NATIONAL PARK_0</t>
  </si>
  <si>
    <t xml:space="preserve">33950 - SIMBA HILL ROAD</t>
  </si>
  <si>
    <t xml:space="preserve">21/05/2015 12:34:59</t>
  </si>
  <si>
    <t xml:space="preserve">19/02/2019 12:31:09</t>
  </si>
  <si>
    <t xml:space="preserve">kpl17659m</t>
  </si>
  <si>
    <t xml:space="preserve">KRN HS</t>
  </si>
  <si>
    <t xml:space="preserve">Simba Hill</t>
  </si>
  <si>
    <t xml:space="preserve">outside plot 125</t>
  </si>
  <si>
    <t xml:space="preserve">KIKENI DRIVE</t>
  </si>
  <si>
    <t xml:space="preserve">24/05/2016</t>
  </si>
  <si>
    <t xml:space="preserve">00447 - SIMBA HILL ROAD</t>
  </si>
  <si>
    <t xml:space="preserve">L.V. EARTHING INSTALLATION</t>
  </si>
  <si>
    <t xml:space="preserve">13/05/2015 03:24:17</t>
  </si>
  <si>
    <t xml:space="preserve">19/02/2019 12:31:10</t>
  </si>
  <si>
    <t xml:space="preserve">SIMBA HILL ROAD</t>
  </si>
  <si>
    <t xml:space="preserve">Corner of the Simba Hill road</t>
  </si>
  <si>
    <t xml:space="preserve">KIKENI ROAD</t>
  </si>
  <si>
    <t xml:space="preserve">00463 - K.W.S_B/HOLE</t>
  </si>
  <si>
    <t xml:space="preserve">08/05/2015 07:04:51</t>
  </si>
  <si>
    <t xml:space="preserve">01/10/2020 10:27:16</t>
  </si>
  <si>
    <t xml:space="preserve">kpl17125</t>
  </si>
  <si>
    <t xml:space="preserve">inside kws</t>
  </si>
  <si>
    <t xml:space="preserve">KIPEVU ROAD</t>
  </si>
  <si>
    <t xml:space="preserve">02038 - KENYA NATIONAL PARK</t>
  </si>
  <si>
    <t xml:space="preserve">30/05/2015 10:42:57</t>
  </si>
  <si>
    <t xml:space="preserve">07/07/2020 15:33:35</t>
  </si>
  <si>
    <t xml:space="preserve">kpl18896</t>
  </si>
  <si>
    <t xml:space="preserve">KISEMBE EAST</t>
  </si>
  <si>
    <t xml:space="preserve">01670 - MUNDERENDU ROAD_LANGA</t>
  </si>
  <si>
    <t xml:space="preserve">26/06/2015 03:13:00</t>
  </si>
  <si>
    <t xml:space="preserve">01/10/2019 08:26:52</t>
  </si>
  <si>
    <t xml:space="preserve">kpl85030</t>
  </si>
  <si>
    <t xml:space="preserve">kpl17659</t>
  </si>
  <si>
    <t xml:space="preserve">IUCN ROAD</t>
  </si>
  <si>
    <t xml:space="preserve">IUCN</t>
  </si>
  <si>
    <t xml:space="preserve">KISEMBE ESTATE_0</t>
  </si>
  <si>
    <t xml:space="preserve">00454NR - BOGANI EAST ROAD</t>
  </si>
  <si>
    <t xml:space="preserve">25/05/2015 09:55:39</t>
  </si>
  <si>
    <t xml:space="preserve">21/09/2018 16:45:30</t>
  </si>
  <si>
    <t xml:space="preserve">Magadi lane/Park place</t>
  </si>
  <si>
    <t xml:space="preserve">Nyara. c. centre</t>
  </si>
  <si>
    <t xml:space="preserve">KISEMBE ESTATE_I</t>
  </si>
  <si>
    <t xml:space="preserve">00462B - K.C.C.T_MBAGATHI</t>
  </si>
  <si>
    <t xml:space="preserve">28/03/2014 10:36:59</t>
  </si>
  <si>
    <t xml:space="preserve">GROUND MOUNTED</t>
  </si>
  <si>
    <t xml:space="preserve">ONGATA RONGAI</t>
  </si>
  <si>
    <t xml:space="preserve">32013T</t>
  </si>
  <si>
    <t xml:space="preserve">KISEMBE PUMP_0</t>
  </si>
  <si>
    <t xml:space="preserve">23/03/2017</t>
  </si>
  <si>
    <t xml:space="preserve">127138 - DAWAT 2</t>
  </si>
  <si>
    <t xml:space="preserve">26/04/2016</t>
  </si>
  <si>
    <t xml:space="preserve">L.V. SUBSTATION LEADS FOR 630 KVA GMT 3(2X630)+1(1X630)</t>
  </si>
  <si>
    <t xml:space="preserve">26/04/2016 14:22:12</t>
  </si>
  <si>
    <t xml:space="preserve">INDOOR</t>
  </si>
  <si>
    <t xml:space="preserve">E21112016020074</t>
  </si>
  <si>
    <t xml:space="preserve">KISEMBE PUMP_I</t>
  </si>
  <si>
    <t xml:space="preserve">24/02/2016</t>
  </si>
  <si>
    <t xml:space="preserve">01956 - BROOKE HOUSE SCHOOL</t>
  </si>
  <si>
    <t xml:space="preserve">13/05/2015 03:55:47</t>
  </si>
  <si>
    <t xml:space="preserve">24/02/2016 18:14:04</t>
  </si>
  <si>
    <t xml:space="preserve">not named</t>
  </si>
  <si>
    <t xml:space="preserve">Consolata Shrine</t>
  </si>
  <si>
    <t xml:space="preserve">KISEMBE ROAD</t>
  </si>
  <si>
    <t xml:space="preserve">106612 - 106612</t>
  </si>
  <si>
    <t xml:space="preserve">25/11/2015 04:18:33</t>
  </si>
  <si>
    <t xml:space="preserve">24/09/2018 09:41:08</t>
  </si>
  <si>
    <t xml:space="preserve">unknown</t>
  </si>
  <si>
    <t xml:space="preserve">langata_tx</t>
  </si>
  <si>
    <t xml:space="preserve">12747 - APOSTLES OF JESUS</t>
  </si>
  <si>
    <t xml:space="preserve">30/05/2015 12:06:58</t>
  </si>
  <si>
    <t xml:space="preserve">25/09/2018 13:37:51</t>
  </si>
  <si>
    <t xml:space="preserve">k</t>
  </si>
  <si>
    <t xml:space="preserve">before cuea gate b</t>
  </si>
  <si>
    <t xml:space="preserve">04001 - CATHOLIC  UNIVERSITY</t>
  </si>
  <si>
    <t xml:space="preserve">08/05/2015 07:08:03</t>
  </si>
  <si>
    <t xml:space="preserve">25/09/2018 13:45:49</t>
  </si>
  <si>
    <t xml:space="preserve">LIBRARY ROAD</t>
  </si>
  <si>
    <t xml:space="preserve">MMU</t>
  </si>
  <si>
    <t xml:space="preserve">168973 - GATAKA BOREHOLE</t>
  </si>
  <si>
    <t xml:space="preserve">25/09/2018 15:15:20</t>
  </si>
  <si>
    <t xml:space="preserve">MUHUTI ROAD_LANGATA</t>
  </si>
  <si>
    <t xml:space="preserve">32027 - DEWAT E. HADIYA</t>
  </si>
  <si>
    <t xml:space="preserve">19/05/2015 02:41:10</t>
  </si>
  <si>
    <t xml:space="preserve">01/10/2018 10:56:49</t>
  </si>
  <si>
    <t xml:space="preserve">saifee park</t>
  </si>
  <si>
    <t xml:space="preserve">MUNDERENDU RD_LANGATA</t>
  </si>
  <si>
    <t xml:space="preserve">00465 - NDOROBO ROAD</t>
  </si>
  <si>
    <t xml:space="preserve">13/05/2015 03:23:11</t>
  </si>
  <si>
    <t xml:space="preserve">25/10/2020 15:20:21</t>
  </si>
  <si>
    <t xml:space="preserve">kpl18170</t>
  </si>
  <si>
    <t xml:space="preserve">NDOROBO ROAD</t>
  </si>
  <si>
    <t xml:space="preserve">MUNDERENDU ROAD_LANGATA</t>
  </si>
  <si>
    <t xml:space="preserve">00433 - BOGANI EAST ROAD</t>
  </si>
  <si>
    <t xml:space="preserve">25/05/2015 10:07:44</t>
  </si>
  <si>
    <t xml:space="preserve">29/09/2020 11:15:47</t>
  </si>
  <si>
    <t xml:space="preserve">Bongani road</t>
  </si>
  <si>
    <t xml:space="preserve">Franciscan Family Association</t>
  </si>
  <si>
    <t xml:space="preserve">NDOROBO ROAD_0</t>
  </si>
  <si>
    <t xml:space="preserve">00460 - KISEMBE PUMP</t>
  </si>
  <si>
    <t xml:space="preserve">12/07/2019 11:15:35</t>
  </si>
  <si>
    <t xml:space="preserve">NDOROBO ROAD_I</t>
  </si>
  <si>
    <t xml:space="preserve">09/02/2016</t>
  </si>
  <si>
    <t xml:space="preserve">117295 - BBROOD KENYA LIMITED</t>
  </si>
  <si>
    <t xml:space="preserve">28/01/2019 15:10:46</t>
  </si>
  <si>
    <t xml:space="preserve">kpl17661</t>
  </si>
  <si>
    <t xml:space="preserve">NDOROBO ROAD_II</t>
  </si>
  <si>
    <t xml:space="preserve">00467 - NDOROBO ROAD</t>
  </si>
  <si>
    <t xml:space="preserve">21/05/2015 12:49:32</t>
  </si>
  <si>
    <t xml:space="preserve">05/01/2018 11:31:41</t>
  </si>
  <si>
    <t xml:space="preserve">munderendu road</t>
  </si>
  <si>
    <t xml:space="preserve">mama kali dundas</t>
  </si>
  <si>
    <t xml:space="preserve">NDOROBO ROAD_III</t>
  </si>
  <si>
    <t xml:space="preserve">00449 - KISEMBE EAST</t>
  </si>
  <si>
    <t xml:space="preserve">15/06/2015 03:50:33</t>
  </si>
  <si>
    <t xml:space="preserve">05/01/2018 11:42:27</t>
  </si>
  <si>
    <t xml:space="preserve">MUKOMA ROAF</t>
  </si>
  <si>
    <t xml:space="preserve">00461 - MMU</t>
  </si>
  <si>
    <t xml:space="preserve">30/05/2015 12:39:14</t>
  </si>
  <si>
    <t xml:space="preserve">05/01/2018 11:22:48</t>
  </si>
  <si>
    <t xml:space="preserve">NETWORK INTERNATIONAL</t>
  </si>
  <si>
    <t xml:space="preserve">00466 - NDOROBO ROAD</t>
  </si>
  <si>
    <t xml:space="preserve">19/05/2015 03:13:36</t>
  </si>
  <si>
    <t xml:space="preserve">05/01/2018 11:29:13</t>
  </si>
  <si>
    <t xml:space="preserve">node1</t>
  </si>
  <si>
    <t xml:space="preserve">00404 - ST.THOMAS SEMINARY</t>
  </si>
  <si>
    <t xml:space="preserve">19/05/2015 03:42:58</t>
  </si>
  <si>
    <t xml:space="preserve">19/04/2018 15:39:59</t>
  </si>
  <si>
    <t xml:space="preserve">main gate east road</t>
  </si>
  <si>
    <t xml:space="preserve">st thomas aquinise semenary</t>
  </si>
  <si>
    <t xml:space="preserve">node10</t>
  </si>
  <si>
    <t xml:space="preserve">04970B - BURHANIYA SCHOOL</t>
  </si>
  <si>
    <t xml:space="preserve">13/05/2015 03:56:47</t>
  </si>
  <si>
    <t xml:space="preserve">03/10/2018 11:49:02</t>
  </si>
  <si>
    <t xml:space="preserve">OFF GISEMBE ROAD</t>
  </si>
  <si>
    <t xml:space="preserve">SAIFEE PARK</t>
  </si>
  <si>
    <t xml:space="preserve">node11</t>
  </si>
  <si>
    <t xml:space="preserve">00453B - K.B.C._LANGATA</t>
  </si>
  <si>
    <t xml:space="preserve">24/07/2015 09:06:05</t>
  </si>
  <si>
    <t xml:space="preserve">25/09/2020 12:21:55</t>
  </si>
  <si>
    <t xml:space="preserve">Bogani</t>
  </si>
  <si>
    <t xml:space="preserve">KBC TRANSMITTER</t>
  </si>
  <si>
    <t xml:space="preserve">node12</t>
  </si>
  <si>
    <t xml:space="preserve">175528 - CATHOLIC UNIVERSITY</t>
  </si>
  <si>
    <t xml:space="preserve">L.V. SUBSTATION LEADS FOR&lt;= 200 KVA GMT 3(1X300)+1(1X300)</t>
  </si>
  <si>
    <t xml:space="preserve">29/01/2019 11:41:54</t>
  </si>
  <si>
    <t xml:space="preserve">KAREN</t>
  </si>
  <si>
    <t xml:space="preserve">node13</t>
  </si>
  <si>
    <t xml:space="preserve">04/05/2017</t>
  </si>
  <si>
    <t xml:space="preserve">136305 - NORKAN S.TREATMENT P</t>
  </si>
  <si>
    <t xml:space="preserve">25/09/2018 13:32:08</t>
  </si>
  <si>
    <t xml:space="preserve">HARDY</t>
  </si>
  <si>
    <t xml:space="preserve">node14</t>
  </si>
  <si>
    <t xml:space="preserve">169238 - CAMBRIDGE</t>
  </si>
  <si>
    <t xml:space="preserve">21/09/2018 15:04:53</t>
  </si>
  <si>
    <t xml:space="preserve">node15</t>
  </si>
  <si>
    <t xml:space="preserve">00408 - MAGADI ROAD</t>
  </si>
  <si>
    <t xml:space="preserve">08/05/2015 06:58:46</t>
  </si>
  <si>
    <t xml:space="preserve">21/09/2018 16:52:29</t>
  </si>
  <si>
    <t xml:space="preserve">HAEXLANGATA</t>
  </si>
  <si>
    <t xml:space="preserve">PAPAI ROAD</t>
  </si>
  <si>
    <t xml:space="preserve">OPPOSITE SWARA SAFARI HOTEL</t>
  </si>
  <si>
    <t xml:space="preserve">node16</t>
  </si>
  <si>
    <t xml:space="preserve">106600 - 106600</t>
  </si>
  <si>
    <t xml:space="preserve">14/11/2015 11:27:41</t>
  </si>
  <si>
    <t xml:space="preserve">21/11/2018 09:29:26</t>
  </si>
  <si>
    <t xml:space="preserve">kpl17660</t>
  </si>
  <si>
    <t xml:space="preserve">Magadi road</t>
  </si>
  <si>
    <t xml:space="preserve">Sisters residence CUEA</t>
  </si>
  <si>
    <t xml:space="preserve">node17</t>
  </si>
  <si>
    <t xml:space="preserve">13708 - ST. AQUINAS SEMINARY</t>
  </si>
  <si>
    <t xml:space="preserve">19/05/2015 04:09:29</t>
  </si>
  <si>
    <t xml:space="preserve">02/10/2018 11:19:18</t>
  </si>
  <si>
    <t xml:space="preserve">blessed bakanja road</t>
  </si>
  <si>
    <t xml:space="preserve">blessed bakanja</t>
  </si>
  <si>
    <t xml:space="preserve">node18</t>
  </si>
  <si>
    <t xml:space="preserve">node19</t>
  </si>
  <si>
    <t xml:space="preserve">node2</t>
  </si>
  <si>
    <t xml:space="preserve">node20</t>
  </si>
  <si>
    <t xml:space="preserve">node21</t>
  </si>
  <si>
    <t xml:space="preserve">node22</t>
  </si>
  <si>
    <t xml:space="preserve">node23</t>
  </si>
  <si>
    <t xml:space="preserve">node24</t>
  </si>
  <si>
    <t xml:space="preserve">node25</t>
  </si>
  <si>
    <t xml:space="preserve">node26</t>
  </si>
  <si>
    <t xml:space="preserve">node3</t>
  </si>
  <si>
    <t xml:space="preserve">node4</t>
  </si>
  <si>
    <t xml:space="preserve">node5</t>
  </si>
  <si>
    <t xml:space="preserve">node6</t>
  </si>
  <si>
    <t xml:space="preserve">node6a</t>
  </si>
  <si>
    <t xml:space="preserve">node6b</t>
  </si>
  <si>
    <t xml:space="preserve">node7</t>
  </si>
  <si>
    <t xml:space="preserve">node8</t>
  </si>
  <si>
    <t xml:space="preserve">node9</t>
  </si>
  <si>
    <t xml:space="preserve">NORKAN S.TREATMENT PLANT</t>
  </si>
  <si>
    <t xml:space="preserve">PARK PLACE HOTEL</t>
  </si>
  <si>
    <t xml:space="preserve">PARK VIEW EST._LANGATA</t>
  </si>
  <si>
    <t xml:space="preserve">PARK VIEW_LANGATA</t>
  </si>
  <si>
    <t xml:space="preserve">SAIFEE PARK_MAGADI RD_0</t>
  </si>
  <si>
    <t xml:space="preserve">SAIFEE PARK_MAGADI RD_I</t>
  </si>
  <si>
    <t xml:space="preserve">SIMBA HILL ROAD_0</t>
  </si>
  <si>
    <t xml:space="preserve">SIMBA HILL ROAD_I</t>
  </si>
  <si>
    <t xml:space="preserve">ST. AQUINAS SEMINARY</t>
  </si>
  <si>
    <t xml:space="preserve">ST.THOMAS SEMINARY</t>
  </si>
  <si>
    <t xml:space="preserve">WKT</t>
  </si>
  <si>
    <t xml:space="preserve">snippet</t>
  </si>
  <si>
    <t xml:space="preserve">layer</t>
  </si>
  <si>
    <t xml:space="preserve">path</t>
  </si>
  <si>
    <t xml:space="preserve">LINE_NO</t>
  </si>
  <si>
    <t xml:space="preserve">Fuse Code</t>
  </si>
  <si>
    <t xml:space="preserve">Internal C</t>
  </si>
  <si>
    <t xml:space="preserve">length_km</t>
  </si>
  <si>
    <t xml:space="preserve">MV line se</t>
  </si>
  <si>
    <t xml:space="preserve">geos</t>
  </si>
  <si>
    <t xml:space="preserve">Internal_1</t>
  </si>
  <si>
    <t xml:space="preserve">Switch Num</t>
  </si>
  <si>
    <t xml:space="preserve">Secondary</t>
  </si>
  <si>
    <t xml:space="preserve">Taplin Cod</t>
  </si>
  <si>
    <t xml:space="preserve">LINESTRING Z (36.7582431679171 -1.37584084408693 0,36.7582431679171 -1.37584084408693 0)</t>
  </si>
  <si>
    <t xml:space="preserve">hardy HT FUSE</t>
  </si>
  <si>
    <t xml:space="preserve">/home/adrian/Desktop/OLDNOTEBOOKS/GIS/Kenya/hardy_feeder/hardy_full_kmz/hardy.kmz|layername=HT FUSE</t>
  </si>
  <si>
    <t xml:space="preserve">F007</t>
  </si>
  <si>
    <t xml:space="preserve">LINESTRING Z (36.7465582726068 -1.37450408676786 0,36.7465582726068 -1.37450408676786 0)</t>
  </si>
  <si>
    <t xml:space="preserve">F030</t>
  </si>
  <si>
    <t xml:space="preserve">LINESTRING Z (36.7554608025107 -1.35688558713458 0,36.7554608025107 -1.35688558713458 0)</t>
  </si>
  <si>
    <t xml:space="preserve">LINESTRING Z (36.7605795763563 -1.35286426923963 0,36.7605795763563 -1.35286426923963 0)</t>
  </si>
  <si>
    <t xml:space="preserve">LINESTRING Z (36.76591701561 -1.36494782278443 0,36.76591701561 -1.36494782278443 0)</t>
  </si>
  <si>
    <t xml:space="preserve">LINESTRING Z (36.7589102901439 -1.35254987804557 0,36.7589102901439 -1.35254987804557 0)</t>
  </si>
  <si>
    <t xml:space="preserve">LINESTRING Z (36.7673984075653 -1.36823663832402 0,36.7673984075653 -1.36823663832402 0)</t>
  </si>
  <si>
    <t xml:space="preserve">LINESTRING Z (36.7545773444594 -1.36095430482037 0,36.7545773444594 -1.36095430482037 0)</t>
  </si>
  <si>
    <t xml:space="preserve">LINESTRING Z (36.7654302091879 -1.34598825744552 0,36.7654302091879 -1.34598825744552 0)</t>
  </si>
  <si>
    <t xml:space="preserve">F010</t>
  </si>
  <si>
    <t xml:space="preserve">LINESTRING Z (36.7586495558373 -1.34867344535816 0,36.7586495558373 -1.34867344535816 0)</t>
  </si>
  <si>
    <t xml:space="preserve">F004</t>
  </si>
  <si>
    <t xml:space="preserve">LINESTRING Z (36.7612068626399 -1.37964570579744 0,36.7612068626399 -1.37964570579744 0)</t>
  </si>
  <si>
    <t xml:space="preserve">F009</t>
  </si>
  <si>
    <t xml:space="preserve">LINESTRING Z (36.7616185428589 -1.35672560455267 0,36.7616185428589 -1.35672560455267 0)</t>
  </si>
  <si>
    <t xml:space="preserve">LINESTRING Z (36.7649949841971 -1.36363436841892 0,36.7649949841971 -1.36363436841892 0)</t>
  </si>
  <si>
    <t xml:space="preserve">LINESTRING Z (36.7567183085312 -1.38099466561844 0,36.7567183085312 -1.38099466561844 0)</t>
  </si>
  <si>
    <t xml:space="preserve">LINESTRING Z (36.7651574651075 -1.34656776213099 0,36.7651574651075 -1.34656776213099 0)</t>
  </si>
  <si>
    <t xml:space="preserve">LINESTRING Z (36.7624931584252 -1.3609281124923 0,36.7624931584252 -1.3609281124923 0)</t>
  </si>
  <si>
    <t xml:space="preserve">LINESTRING Z (36.7577418860007 -1.34328854424595 0,36.7577418860007 -1.34328854424595 0)</t>
  </si>
  <si>
    <t xml:space="preserve">LINESTRING Z (36.7698813824731 -1.38001194403103 0,36.7698813824731 -1.38001194403103 0)</t>
  </si>
  <si>
    <t xml:space="preserve">LINESTRING Z (36.7554793265145 -1.3571046954011 0,36.7555190442461 -1.35702584112019 0)</t>
  </si>
  <si>
    <t xml:space="preserve">LINESTRING Z (36.756256521237 -1.35172476577396 0,36.756256521237 -1.35172476577396 0)</t>
  </si>
  <si>
    <t xml:space="preserve">F062</t>
  </si>
  <si>
    <t xml:space="preserve">F002</t>
  </si>
  <si>
    <t xml:space="preserve">LINESTRING Z (36.7567865754473 -1.37905058253932 0,36.7567865754473 -1.37905058253932 0)</t>
  </si>
  <si>
    <t xml:space="preserve">F008</t>
  </si>
  <si>
    <t xml:space="preserve">LINESTRING Z (36.7531188035318 -1.35326474608744 0,36.7531188035318 -1.35326474608744 0)</t>
  </si>
  <si>
    <t xml:space="preserve">F064</t>
  </si>
  <si>
    <t xml:space="preserve">F003</t>
  </si>
  <si>
    <t xml:space="preserve">LINESTRING Z (36.7748666444081 -1.37859409878224 0,36.7748666444081 -1.37859409878224 0)</t>
  </si>
  <si>
    <t xml:space="preserve">LINESTRING Z (36.7565940277503 -1.36136318895282 0,36.7565940277503 -1.36136318895282 0)</t>
  </si>
  <si>
    <t xml:space="preserve">F006</t>
  </si>
  <si>
    <t xml:space="preserve">LINESTRING Z (36.7612165638942 -1.38254550565052 0,36.7612165638942 -1.38254550565052 0)</t>
  </si>
  <si>
    <t xml:space="preserve">F068</t>
  </si>
  <si>
    <t xml:space="preserve">LINESTRING Z (36.7539687234416 -1.34724283485521 0,36.7539687234416 -1.34724283485521 0)</t>
  </si>
  <si>
    <t xml:space="preserve">F001</t>
  </si>
  <si>
    <t xml:space="preserve">LINESTRING Z (36.763036432869 -1.35049720568309 0,36.763036432869 -1.35049720568309 0)</t>
  </si>
  <si>
    <t xml:space="preserve">F058</t>
  </si>
  <si>
    <t xml:space="preserve">F005</t>
  </si>
  <si>
    <t xml:space="preserve">LINESTRING Z (36.7602629004934 -1.37549780111096 0,36.7602629004934 -1.37549780111096 0)</t>
  </si>
  <si>
    <t xml:space="preserve">LINESTRING Z (36.7732945605242 -1.37963397207946 0,36.7732945605242 -1.37963397207946 0)</t>
  </si>
  <si>
    <t xml:space="preserve">TP018</t>
  </si>
  <si>
    <t xml:space="preserve">LINESTRING Z (36.7603337106913 -1.35236395032121 0,36.7603337106913 -1.35236395032121 0)</t>
  </si>
  <si>
    <t xml:space="preserve">LINESTRING Z (36.7412361387439 -1.37728738234144 0,36.7412361387439 -1.37728738234144 0)</t>
  </si>
  <si>
    <t xml:space="preserve">LINESTRING Z (36.7612068626399 -1.37964570579744 0,36.7644866512733 -1.37824857283834 0)</t>
  </si>
  <si>
    <t xml:space="preserve">KLGLS084</t>
  </si>
  <si>
    <t xml:space="preserve">hardy MV LINE SECTION</t>
  </si>
  <si>
    <t xml:space="preserve">/home/adrian/Desktop/OLDNOTEBOOKS/GIS/Kenya/hardy_feeder/hardy_full_kmz/hardy.kmz|layername=MV LINE SECTION</t>
  </si>
  <si>
    <t xml:space="preserve">10024:1</t>
  </si>
  <si>
    <t xml:space="preserve">LINESTRING Z (36.763526981731 -1.36789570407714 0,36.7608369568325 -1.36805173513509 0)</t>
  </si>
  <si>
    <t xml:space="preserve">LINESTRING Z (36.7667231620065 -1.38047793835761 0,36.7667231620065 -1.38047793835761 0)</t>
  </si>
  <si>
    <t xml:space="preserve">10024:10</t>
  </si>
  <si>
    <t xml:space="preserve">LINESTRING Z (36.7692169954759 -1.37588183070028 0,36.7681820421319 -1.37197221229169 0)</t>
  </si>
  <si>
    <t xml:space="preserve">LINESTRING Z (36.7462733180924 -1.37453872997444 0,36.7465582726068 -1.37450408676786 0)</t>
  </si>
  <si>
    <t xml:space="preserve">KLGLS072</t>
  </si>
  <si>
    <t xml:space="preserve">LINESTRING Z (36.7545773444594 -1.36095430482037 0)</t>
  </si>
  <si>
    <t xml:space="preserve">LINESTRING Z (36.7462733180924 -1.37453872997444 0,36.7462733180924 -1.37453872997444 0)</t>
  </si>
  <si>
    <t xml:space="preserve">KLGLS069</t>
  </si>
  <si>
    <t xml:space="preserve">LINESTRING Z (36.7503475000925 -1.35358701297463 0,36.7471094242747 -1.35713395967179 0)</t>
  </si>
  <si>
    <t xml:space="preserve">NLGLS139</t>
  </si>
  <si>
    <t xml:space="preserve">LINESTRING Z (36.7698813824731 -1.38001194403103 0)</t>
  </si>
  <si>
    <t xml:space="preserve">LINESTRING Z (36.7698813824731 -1.38001194403103 0,36.7732945605242 -1.37963397207946 0)</t>
  </si>
  <si>
    <t xml:space="preserve">LINESTRING Z (36.7586892630442 -1.38004691996939 0,36.7612068626399 -1.37964570579744 0)</t>
  </si>
  <si>
    <t xml:space="preserve">KLGLS082</t>
  </si>
  <si>
    <t xml:space="preserve">LINESTRING Z (36.76591701561 -1.36494782278443 0,36.7673305364644 -1.36377539781515 0)</t>
  </si>
  <si>
    <t xml:space="preserve">LINESTRING Z (36.7582431679171 -1.37584084408693 0,36.7585500007543 -1.3788663993872 0)</t>
  </si>
  <si>
    <t xml:space="preserve">KLGLS080</t>
  </si>
  <si>
    <t xml:space="preserve">LINESTRING Z (36.7579264893446 -1.37349144029173 0,36.7581961720968 -1.37541704664815 0)</t>
  </si>
  <si>
    <t xml:space="preserve">KLGLS077</t>
  </si>
  <si>
    <t xml:space="preserve">LINESTRING Z (36.762076283107 -1.34714933688208 0,36.7633764169857 -1.34667459800873 0)</t>
  </si>
  <si>
    <t xml:space="preserve">LINESTRING Z (36.7465582726068 -1.37450408676786 0,36.7505226572627 -1.37408454262385 0)</t>
  </si>
  <si>
    <t xml:space="preserve">LINESTRING Z (36.7654302091879 -1.34598825744552 0)</t>
  </si>
  <si>
    <t xml:space="preserve">NLGLS125</t>
  </si>
  <si>
    <t xml:space="preserve">LINESTRING Z (36.7568232402855 -1.34692593186729 0,36.7577418860007 -1.34328854424595 0)</t>
  </si>
  <si>
    <t xml:space="preserve">KLGLS102</t>
  </si>
  <si>
    <t xml:space="preserve">LINESTRING Z (36.7673984075653 -1.36823663832402 0)</t>
  </si>
  <si>
    <t xml:space="preserve">LINESTRING Z (36.7568232402855 -1.34692593186729 0,36.7570291160282 -1.34932128908751 0)</t>
  </si>
  <si>
    <t xml:space="preserve">LINESTRING Z (36.7570291160282 -1.34932128908751 0,36.757891416378 -1.3499707011205 0)</t>
  </si>
  <si>
    <t xml:space="preserve">LINESTRING Z (36.757891416378 -1.3499707011205 0,36.757891416378 -1.3499707011205 0)</t>
  </si>
  <si>
    <t xml:space="preserve">LINESTRING Z (36.7570291160282 -1.34932128908751 0,36.7563236410844 -1.35075336316955 0)</t>
  </si>
  <si>
    <t xml:space="preserve">LINESTRING Z (36.7589102901439 -1.35254987804557 0,36.7569132002294 -1.35272869876763 0)</t>
  </si>
  <si>
    <t xml:space="preserve">NLGLS131</t>
  </si>
  <si>
    <t xml:space="preserve">LINESTRING Z (36.756256521237 -1.35172476577396 0)</t>
  </si>
  <si>
    <t xml:space="preserve">LINESTRING Z (36.7569132002294 -1.35272869876763 0)</t>
  </si>
  <si>
    <t xml:space="preserve">LINESTRING Z (36.7624931584252 -1.3609281124923 0,36.7622855261742 -1.36069603276204 0)</t>
  </si>
  <si>
    <t xml:space="preserve">LINESTRING Z (36.7622855261742 -1.36069603276204 0,36.7624322359531 -1.35891324510337 0)</t>
  </si>
  <si>
    <t xml:space="preserve">LINESTRING Z (36.7563236410844 -1.35075336316955 0,36.7563236410844 -1.35075336316955 0)</t>
  </si>
  <si>
    <t xml:space="preserve">LINESTRING Z (36.7563236410844 -1.35075336316955 0,36.756256521237 -1.35172476577396 0)</t>
  </si>
  <si>
    <t xml:space="preserve">LINESTRING Z (36.7681820421319 -1.37197221229169 0,36.7681820421319 -1.37197221229169 0)</t>
  </si>
  <si>
    <t xml:space="preserve">LINESTRING Z (36.7505226572627 -1.37408454262385 0,36.757888759798 -1.37319733022595 0)</t>
  </si>
  <si>
    <t xml:space="preserve">KLGLS073</t>
  </si>
  <si>
    <t xml:space="preserve">LINESTRING Z (36.7651574651075 -1.34656776213099 0,36.7654302091879 -1.34598825744552 0)</t>
  </si>
  <si>
    <t xml:space="preserve">LINESTRING Z (36.7673984075653 -1.36823663832402 0,36.7666444907395 -1.36618876197399 0)</t>
  </si>
  <si>
    <t xml:space="preserve">LINESTRING Z (36.7666444907395 -1.36618876197399 0,36.76591701561 -1.36494782278443 0)</t>
  </si>
  <si>
    <t xml:space="preserve">LINESTRING Z (36.7673984075653 -1.36823663832402 0,36.763526981731 -1.36789570407714 0)</t>
  </si>
  <si>
    <t xml:space="preserve">LINESTRING Z (36.7575736263158 -1.36825584429273 0,36.7565958938682 -1.36954724767579 0)</t>
  </si>
  <si>
    <t xml:space="preserve">LINESTRING Z (36.7732945605242 -1.37963397207946 0,36.7748666444081 -1.37859409878224 0)</t>
  </si>
  <si>
    <t xml:space="preserve">LINESTRING Z (36.7594311309821 -1.36389019607431 0,36.7594311309821 -1.36389019607431 0)</t>
  </si>
  <si>
    <t xml:space="preserve">LINESTRING Z (36.7579665525604 -1.34209999724138 0,36.7577418860007 -1.34328854424595 0)</t>
  </si>
  <si>
    <t xml:space="preserve">LINESTRING Z (36.7558333036587 -1.36313160563965 0,36.7565940277503 -1.36136318895282 0)</t>
  </si>
  <si>
    <t xml:space="preserve">LINESTRING Z (36.7579665525604 -1.34209999724138 0)</t>
  </si>
  <si>
    <t xml:space="preserve">LINESTRING Z (36.7545773444594 -1.36095430482037 0,36.7565940277503 -1.36136318895282 0)</t>
  </si>
  <si>
    <t xml:space="preserve">LINESTRING Z (36.7624322359531 -1.35891324510337 0,36.7620971077276 -1.35668690737419 0)</t>
  </si>
  <si>
    <t xml:space="preserve">LINESTRING Z (36.7581961720968 -1.37541704664815 0,36.7582431679171 -1.37584084408693 0)</t>
  </si>
  <si>
    <t xml:space="preserve">KLGLS079</t>
  </si>
  <si>
    <t xml:space="preserve">LINESTRING Z (36.7692169954759 -1.37588183070028 0,36.7698813824731 -1.38001194403103 0)</t>
  </si>
  <si>
    <t xml:space="preserve">LINESTRING Z (36.768206929511 -1.37629011528426 0,36.7692169954759 -1.37588183070028 0)</t>
  </si>
  <si>
    <t xml:space="preserve">KLGLS101</t>
  </si>
  <si>
    <t xml:space="preserve">LINESTRING Z (36.7585500007543 -1.3788663993872 0,36.7586892630442 -1.38004691996939 0)</t>
  </si>
  <si>
    <t xml:space="preserve">KLGLS081</t>
  </si>
  <si>
    <t xml:space="preserve">LINESTRING Z (36.7618156185011 -1.35592046277368 0,36.7617961576617 -1.35583823096373 0)</t>
  </si>
  <si>
    <t xml:space="preserve">NLGLS140</t>
  </si>
  <si>
    <t xml:space="preserve">LINESTRING Z (36.7581961720968 -1.37541704664815 0,36.7602629004934 -1.37549780111096 0)</t>
  </si>
  <si>
    <t xml:space="preserve">KLGLS078</t>
  </si>
  <si>
    <t xml:space="preserve">LINESTRING Z (36.7624223632652 -1.37265521504387 0,36.757888759798 -1.37319733022595 0)</t>
  </si>
  <si>
    <t xml:space="preserve">KLGLS074</t>
  </si>
  <si>
    <t xml:space="preserve">NLGLS124</t>
  </si>
  <si>
    <t xml:space="preserve">LINESTRING Z (36.7471553579504 -1.38099637926356 0,36.749047924785 -1.38149034139184 0)</t>
  </si>
  <si>
    <t xml:space="preserve">LINESTRING Z (36.7651574651075 -1.34656776213099 0,36.7633764169857 -1.34667459800873 0,36.7633226633752 -1.34656625225938 0)</t>
  </si>
  <si>
    <t xml:space="preserve">LINESTRING Z (36.7623921963995 -1.35194549133002 0,36.7603337106913 -1.35236395032121 0)</t>
  </si>
  <si>
    <t xml:space="preserve">NLGLS128</t>
  </si>
  <si>
    <t xml:space="preserve">LINESTRING Z (36.7636846570309 -1.36223224500122 0,36.7624931584252 -1.3609281124923 0)</t>
  </si>
  <si>
    <t xml:space="preserve">LINESTRING Z (36.76591701561 -1.36494782278443 0,36.7649949841971 -1.36363436841892 0)</t>
  </si>
  <si>
    <t xml:space="preserve">LINESTRING Z (36.7608369568325 -1.36805173513509 0,36.7575736263158 -1.36825584429273 0)</t>
  </si>
  <si>
    <t xml:space="preserve">LINESTRING Z (36.7670765841199 -1.36999879607117 0,36.7673984075653 -1.36823663832402 0)</t>
  </si>
  <si>
    <t xml:space="preserve">LINESTRING Z (36.7623921963995 -1.35194549133002 0,36.763036432869 -1.35049720568309 0)</t>
  </si>
  <si>
    <t xml:space="preserve">NLGLS127</t>
  </si>
  <si>
    <t xml:space="preserve">LINESTRING Z (36.7622855261742 -1.36069603276204 0,36.7609651864401 -1.36078082293381 0)</t>
  </si>
  <si>
    <t xml:space="preserve">LINESTRING Z (36.763036432869 -1.35049720568309 0,36.7644539464403 -1.3479635865548 0,36.7651574651075 -1.34656776213099 0)</t>
  </si>
  <si>
    <t xml:space="preserve">NLGLS126</t>
  </si>
  <si>
    <t xml:space="preserve">LINESTRING Z (36.7667231620065 -1.38047793835761 0,36.7698813824731 -1.38001194403103 0)</t>
  </si>
  <si>
    <t xml:space="preserve">LINESTRING Z (36.7618156185011 -1.35592046277368 0,36.7620971077276 -1.35668690737419 0)</t>
  </si>
  <si>
    <t xml:space="preserve">NLGLS141</t>
  </si>
  <si>
    <t xml:space="preserve">LINESTRING Z (36.7670765841199 -1.36999879607117 0,36.7661985846384 -1.37000010459701 0)</t>
  </si>
  <si>
    <t xml:space="preserve">LINESTRING Z (36.7681820421319 -1.37197221229169 0,36.7670765841199 -1.36999879607117 0)</t>
  </si>
  <si>
    <t xml:space="preserve">LINESTRING Z (36.7649949841971 -1.36363436841892 0,36.7646794846246 -1.36330388643667 0)</t>
  </si>
  <si>
    <t xml:space="preserve">LINESTRING Z (36.7646794846246 -1.36330388643667 0,36.7636846570309 -1.36223224500122 0)</t>
  </si>
  <si>
    <t xml:space="preserve">LINESTRING Z (36.7558333036587 -1.36313160563965 0,36.7552123181797 -1.3632251871156 0)</t>
  </si>
  <si>
    <t xml:space="preserve">LINESTRING Z (36.757888759798 -1.37319733022595 0,36.7579264893446 -1.37349144029173 0)</t>
  </si>
  <si>
    <t xml:space="preserve">KLGLS076</t>
  </si>
  <si>
    <t xml:space="preserve">LINESTRING Z (36.7462733180924 -1.37453872997444 0,36.7411357236897 -1.3751567511646 0)</t>
  </si>
  <si>
    <t xml:space="preserve">KLGLS068</t>
  </si>
  <si>
    <t xml:space="preserve">LINESTRING Z (36.7462733180924 -1.37453872997444 0)</t>
  </si>
  <si>
    <t xml:space="preserve">LINESTRING Z (36.7411357236897 -1.3751567511646 0,36.7410896562047 -1.37418876869938 0)</t>
  </si>
  <si>
    <t xml:space="preserve">LINESTRING Z (36.7411357236897 -1.3751567511646 0,36.7412361387439 -1.37728738234144 0)</t>
  </si>
  <si>
    <t xml:space="preserve">LINESTRING Z (36.7605795763563 -1.35286426923963 0,36.7603337106913 -1.35236395032121 0)</t>
  </si>
  <si>
    <t xml:space="preserve">NLGLS129</t>
  </si>
  <si>
    <t xml:space="preserve">LINESTRING Z (36.7603337106913 -1.35236395032121 0,36.7589102901439 -1.35254987804557 0)</t>
  </si>
  <si>
    <t xml:space="preserve">LINESTRING Z (36.7462733180924 -1.37453872997444 0,36.7463050284598 -1.38080303707381 0,36.7471553579504 -1.38099637926356 0)</t>
  </si>
  <si>
    <t xml:space="preserve">KLGLS070</t>
  </si>
  <si>
    <t xml:space="preserve">LINESTRING Z (36.7552123181797 -1.3632251871156 0)</t>
  </si>
  <si>
    <t xml:space="preserve">LINESTRING Z (36.7569132002294 -1.35272869876763 0,36.7569132002294 -1.35272869876763 0)</t>
  </si>
  <si>
    <t xml:space="preserve">NLGLS132</t>
  </si>
  <si>
    <t xml:space="preserve">LINESTRING Z (36.7563236410844 -1.35075336316955 0)</t>
  </si>
  <si>
    <t xml:space="preserve">LINESTRING Z (36.7589102901439 -1.35254987804557 0,36.7586187095724 -1.35002870712677 0,36.7586065662688 -1.3493365388204 0,36.7586495558373 -1.34867344535816 0)</t>
  </si>
  <si>
    <t xml:space="preserve">NLGLS130</t>
  </si>
  <si>
    <t xml:space="preserve">LINESTRING Z (36.7563878830746 -1.35283104378804 0,36.756256521237 -1.35172476577396 0)</t>
  </si>
  <si>
    <t xml:space="preserve">NLGLS134</t>
  </si>
  <si>
    <t xml:space="preserve">LINESTRING Z (36.7569132002294 -1.35272869876763 0,36.7563878830746 -1.35283104378804 0)</t>
  </si>
  <si>
    <t xml:space="preserve">NLGLS133</t>
  </si>
  <si>
    <t xml:space="preserve">LINESTRING Z (36.7503475000925 -1.35358701297463 0,36.7503475000925 -1.35358701297463 0)</t>
  </si>
  <si>
    <t xml:space="preserve">NLGLS138</t>
  </si>
  <si>
    <t xml:space="preserve">LINESTRING Z (36.7531188035318 -1.35326474608744 0,36.7503475000925 -1.35358701297463 0)</t>
  </si>
  <si>
    <t xml:space="preserve">NLGLS137</t>
  </si>
  <si>
    <t xml:space="preserve">LINESTRING Z (36.7568232402855 -1.34692593186729 0,36.7539687234416 -1.34724283485521 0)</t>
  </si>
  <si>
    <t xml:space="preserve">LINESTRING Z (36.7594311309821 -1.36389019607431 0,36.7558333036587 -1.36313160563965 0)</t>
  </si>
  <si>
    <t xml:space="preserve">LINESTRING Z (36.7548357734722 -1.35305642471318 0,36.7531188035318 -1.35326474608744 0)</t>
  </si>
  <si>
    <t xml:space="preserve">NLGLS136</t>
  </si>
  <si>
    <t xml:space="preserve">LINESTRING Z (36.7618227067845 -1.36177241961839 0,36.7594311309821 -1.36389019607431 0)</t>
  </si>
  <si>
    <t xml:space="preserve">LINESTRING Z (36.7563878830746 -1.35283104378804 0,36.7548357734722 -1.35305642471318 0)</t>
  </si>
  <si>
    <t xml:space="preserve">NLGLS135</t>
  </si>
  <si>
    <t xml:space="preserve">LINESTRING Z (36.7624223632652 -1.37265521504387 0,36.7681820421319 -1.37197221229169 0)</t>
  </si>
  <si>
    <t xml:space="preserve">KLGLS075</t>
  </si>
  <si>
    <t xml:space="preserve">LINESTRING Z (36.7646794846246 -1.36330388643667 0,36.7646794846246 -1.36330388643667 0)</t>
  </si>
  <si>
    <t xml:space="preserve">LINESTRING Z (36.7555190442461 -1.35702584112019 0,36.7554608025107 -1.35688558713458 0)</t>
  </si>
  <si>
    <t xml:space="preserve">LINESTRING Z (36.7617961576617 -1.35583823096373 0,36.7623921963995 -1.35194549133002 0)</t>
  </si>
  <si>
    <t xml:space="preserve">LINESTRING Z (36.7471553579504 -1.38099637926356 0,36.7463050284598 -1.38080303707381 0,36.7463032038169 -1.38080988757234 0)</t>
  </si>
  <si>
    <t xml:space="preserve">KLGLS071</t>
  </si>
  <si>
    <t xml:space="preserve">LINESTRING Z (36.7603337106913 -1.35236395032121 0,36.7605795763563 -1.35286426923963 0)</t>
  </si>
  <si>
    <t xml:space="preserve">LINESTRING Z (36.7617961576617 -1.35583823096373 0,36.7609729925618 -1.3559546392936 0,36.7584725839617 -1.35639817290244 0)</t>
  </si>
  <si>
    <t xml:space="preserve">LINESTRING Z (36.7584725839617 -1.35639817290244 0,36.7584725839617 -1.35639817290244 0)</t>
  </si>
  <si>
    <t xml:space="preserve">LINESTRING Z (36.7624322359531 -1.35891324510337 0,36.7616372656626 -1.35898377956509 0)</t>
  </si>
  <si>
    <t xml:space="preserve">LINESTRING Z (36.7646794846246 -1.36330388643667 0,36.7645527914373 -1.36342505805443 0)</t>
  </si>
  <si>
    <t xml:space="preserve">LINESTRING Z (36.7555190442461 -1.35702584112019 0,36.7584725839617 -1.35639817290244 0,36.7555190442461 -1.35702584112019 0)</t>
  </si>
  <si>
    <t xml:space="preserve">LINESTRING Z (36.7612068626399 -1.37964570579744 0,36.7612166137447 -1.38256040644122 0,36.7612165638942 -1.38254550565052 0)</t>
  </si>
  <si>
    <t xml:space="preserve">LINESTRING Z (36.7567865754473 -1.37905058253932 0,36.7567183085312 -1.38099466561844 0)</t>
  </si>
  <si>
    <t xml:space="preserve">LINESTRING Z (36.7616185428589 -1.35672560455267 0,36.7620971077276 -1.35668690737419 0)</t>
  </si>
  <si>
    <t xml:space="preserve">LINESTRING Z (36.7585500007543 -1.3788663993872 0,36.7567865754473 -1.37905058253932 0)</t>
  </si>
  <si>
    <t xml:space="preserve">KLGLS085</t>
  </si>
  <si>
    <t xml:space="preserve">LINESTRING Z (36.7624931584252 -1.3609281124923 0,36.7618227067845 -1.36177241961839 0)</t>
  </si>
  <si>
    <t xml:space="preserve">LINESTRING Z (36.7579665525604 -1.34209999724138 0,36.7579665525604 -1.34209999724138 0)</t>
  </si>
  <si>
    <t xml:space="preserve">hardy PRIMARY CIRCUIT BREAKER</t>
  </si>
  <si>
    <t xml:space="preserve">/home/adrian/Desktop/OLDNOTEBOOKS/GIS/Kenya/hardy_feeder/hardy_full_kmz/hardy.kmz|layername=PRIMARY CIRCUIT BREAKER</t>
  </si>
  <si>
    <t xml:space="preserve">LINESTRING Z (36.7552123181797 -1.3632251871156 0,36.7552123181797 -1.3632251871156 0)</t>
  </si>
  <si>
    <t xml:space="preserve">Y5254</t>
  </si>
  <si>
    <t xml:space="preserve">hardy SECONDARY SWITCH ISOLATOR</t>
  </si>
  <si>
    <t xml:space="preserve">/home/adrian/Desktop/OLDNOTEBOOKS/GIS/Kenya/hardy_feeder/hardy_full_kmz/hardy.kmz|layername=SECONDARY SWITCH ISOLATOR</t>
  </si>
  <si>
    <t xml:space="preserve">Y5278</t>
  </si>
  <si>
    <t xml:space="preserve">LINESTRING Z (36.7471094242747 -1.35713395967179 0,36.7471094242747 -1.35713395967179 0)</t>
  </si>
  <si>
    <t xml:space="preserve">FAUL THROWER</t>
  </si>
  <si>
    <t xml:space="preserve">OD N.O.</t>
  </si>
  <si>
    <t xml:space="preserve">SWITCH</t>
  </si>
  <si>
    <t xml:space="preserve">LINESTRING Z (36.7620971077276 -1.35668690737419 0,36.7620971077276 -1.35668690737419 0)</t>
  </si>
  <si>
    <t xml:space="preserve">Y113</t>
  </si>
  <si>
    <t xml:space="preserve">LINESTRING Z (36.7617961576617 -1.35583823096373 0,36.7617961576617 -1.35583823096373 0)</t>
  </si>
  <si>
    <t xml:space="preserve">AY113</t>
  </si>
  <si>
    <t xml:space="preserve">10027:6</t>
  </si>
  <si>
    <t xml:space="preserve">AY1104</t>
  </si>
  <si>
    <t xml:space="preserve">Y1104</t>
  </si>
  <si>
    <t xml:space="preserve">L.B.S</t>
  </si>
  <si>
    <t xml:space="preserve">AY101</t>
  </si>
  <si>
    <t xml:space="preserve">Y101</t>
  </si>
  <si>
    <t xml:space="preserve">Y5176</t>
  </si>
  <si>
    <t xml:space="preserve">Y5138</t>
  </si>
  <si>
    <t xml:space="preserve">Y1118</t>
  </si>
  <si>
    <t xml:space="preserve">Y171</t>
  </si>
  <si>
    <t xml:space="preserve">Y118</t>
  </si>
  <si>
    <t xml:space="preserve">Y146</t>
  </si>
  <si>
    <t xml:space="preserve">Y172</t>
  </si>
  <si>
    <t xml:space="preserve">LINESTRING Z (36.7609651864401 -1.36078082293381 0,36.7609651864401 -1.36078082293381 0)</t>
  </si>
  <si>
    <t xml:space="preserve">hardy SECONDARY TAPLIN</t>
  </si>
  <si>
    <t xml:space="preserve">/home/adrian/Desktop/OLDNOTEBOOKS/GIS/Kenya/hardy_feeder/hardy_full_kmz/hardy.kmz|layername=SECONDARY TAPLIN</t>
  </si>
  <si>
    <t xml:space="preserve">LINESTRING Z (36.768206929511 -1.37629011528426 0,36.768206929511 -1.37629011528426 0)</t>
  </si>
  <si>
    <t xml:space="preserve">TP017</t>
  </si>
  <si>
    <t xml:space="preserve">TP006</t>
  </si>
  <si>
    <t xml:space="preserve">LINESTRING Z (36.7410896562047 -1.37418876869938 0,36.7410896562047 -1.37418876869938 0)</t>
  </si>
  <si>
    <t xml:space="preserve">TP026</t>
  </si>
  <si>
    <t xml:space="preserve">TP027</t>
  </si>
  <si>
    <t xml:space="preserve">LINESTRING Z (36.7586892630442 -1.38004691996939 0,36.7586892630442 -1.38004691996939 0)</t>
  </si>
  <si>
    <t xml:space="preserve">TP033</t>
  </si>
  <si>
    <t xml:space="preserve">TP009</t>
  </si>
  <si>
    <t xml:space="preserve">LINESTRING Z (36.7636846570309 -1.36223224500122 0,36.7637952838629 -1.36213885472542 0)</t>
  </si>
  <si>
    <t xml:space="preserve">TP010</t>
  </si>
  <si>
    <t xml:space="preserve">LINESTRING Z (36.7673305364644 -1.36377539781515 0,36.7673305364644 -1.36377539781515 0)</t>
  </si>
  <si>
    <t xml:space="preserve">TP011</t>
  </si>
  <si>
    <t xml:space="preserve">LINESTRING Z (36.7618156185011 -1.35592046277368 0,36.7618156185011 -1.35592046277368 0)</t>
  </si>
  <si>
    <t xml:space="preserve">TP067</t>
  </si>
  <si>
    <t xml:space="preserve">TP007</t>
  </si>
  <si>
    <t xml:space="preserve">LINESTRING Z (36.7575736263158 -1.36825584429273 0,36.7575736263158 -1.36825584429273 0)</t>
  </si>
  <si>
    <t xml:space="preserve">TP015</t>
  </si>
  <si>
    <t xml:space="preserve">TP061</t>
  </si>
  <si>
    <t xml:space="preserve">TP004</t>
  </si>
  <si>
    <t xml:space="preserve">LINESTRING Z (36.7633226633752 -1.34656625225938 0,36.7633226633752 -1.34656625225938 0)</t>
  </si>
  <si>
    <t xml:space="preserve">TP057</t>
  </si>
  <si>
    <t xml:space="preserve">TP065</t>
  </si>
  <si>
    <t xml:space="preserve">TP003</t>
  </si>
  <si>
    <t xml:space="preserve">LINESTRING Z (36.7579264893446 -1.37349144029173 0,36.7579264893446 -1.37349144029173 0)</t>
  </si>
  <si>
    <t xml:space="preserve">TP032</t>
  </si>
  <si>
    <t xml:space="preserve">TP016</t>
  </si>
  <si>
    <t xml:space="preserve">LINESTRING Z (36.7548357734722 -1.35305642471318 0,36.7548357734722 -1.35305642471318 0)</t>
  </si>
  <si>
    <t xml:space="preserve">TP063</t>
  </si>
  <si>
    <t xml:space="preserve">TP002</t>
  </si>
  <si>
    <t xml:space="preserve">LINESTRING Z (36.7661985846384 -1.37000010459701 0,36.7661985846384 -1.37000010459701 0)</t>
  </si>
  <si>
    <t xml:space="preserve">TP019</t>
  </si>
  <si>
    <t xml:space="preserve">LINESTRING Z (36.7608369568325 -1.36805173513509 0,36.7608369568325 -1.36805173513509 0)</t>
  </si>
  <si>
    <t xml:space="preserve">TP014</t>
  </si>
  <si>
    <t xml:space="preserve">LINESTRING Z (36.7618227067845 -1.36177241961839 0,36.7618227067845 -1.36177241961839 0)</t>
  </si>
  <si>
    <t xml:space="preserve">TP008</t>
  </si>
  <si>
    <t xml:space="preserve">LINESTRING Z (36.7505226572627 -1.37408454262385 0,36.7505226572627 -1.37408454262385 0)</t>
  </si>
  <si>
    <t xml:space="preserve">TP031</t>
  </si>
  <si>
    <t xml:space="preserve">LINESTRING Z (36.749047924785 -1.38149034139184 0,36.749047924785 -1.38149034139184 0)</t>
  </si>
  <si>
    <t xml:space="preserve">TP029</t>
  </si>
  <si>
    <t xml:space="preserve">LINESTRING Z (36.7471553579504 -1.38099637926356 0,36.7471553579504 -1.38099637926356 0)</t>
  </si>
  <si>
    <t xml:space="preserve">TP028</t>
  </si>
  <si>
    <t xml:space="preserve">LINESTRING Z (36.7644866512733 -1.37824857283834 0,36.7644866512733 -1.37824857283834 0)</t>
  </si>
  <si>
    <t xml:space="preserve">TP034</t>
  </si>
  <si>
    <t xml:space="preserve">LINESTRING Z (36.7565958938682 -1.36954724767579 0,36.7565958938682 -1.36954724767579 0)</t>
  </si>
  <si>
    <t xml:space="preserve">LINESTRING Z (36.7666444907395 -1.36618876197399 0,36.7666444907395 -1.36618876197399 0)</t>
  </si>
  <si>
    <t xml:space="preserve">TP012</t>
  </si>
  <si>
    <t xml:space="preserve">LINESTRING Z (36.763526981731 -1.36789570407714 0,36.763526981731 -1.36789570407714 0)</t>
  </si>
  <si>
    <t xml:space="preserve">TP013</t>
  </si>
  <si>
    <t xml:space="preserve">LINESTRING Z (36.7624223632652 -1.37265521504387 0,36.7624223632652 -1.37265521504387 0)</t>
  </si>
  <si>
    <t xml:space="preserve">TP035</t>
  </si>
  <si>
    <t xml:space="preserve">LINESTRING Z (36.7616372656626 -1.35898377956509 0,36.7616372656626 -1.35898377956509 0)</t>
  </si>
  <si>
    <t xml:space="preserve">TP00408</t>
  </si>
  <si>
    <t xml:space="preserve">LINESTRING Z (36.7612166137447 -1.38256040644122 0,36.7634808969931 -1.38318627085982 0,36.7634808969931 -1.38318627085982 0,36.7634808969931 -1.38318627085982 0,36.7634808969931 -1.38318627085982 0,36.7634808969931 -1.38318627085982 0,36.7634808969931 -1.38318627085982 0,36.7634808969931 -1.38318627085982 0,36.7634808969931 -1.38318627085982 0)</t>
  </si>
  <si>
    <t xml:space="preserve">xtra</t>
  </si>
  <si>
    <t xml:space="preserve">LINESTRING Z (36.7463032038169 -1.38080988757234 0,36.7460346937503 -1.38184023337188 0)</t>
  </si>
  <si>
    <t xml:space="preserve">x3</t>
  </si>
  <si>
    <t xml:space="preserve">from</t>
  </si>
  <si>
    <t xml:space="preserve">to</t>
  </si>
  <si>
    <t xml:space="preserve">no</t>
  </si>
  <si>
    <t xml:space="preserve">node6b </t>
  </si>
  <si>
    <t xml:space="preserve">140,19</t>
  </si>
  <si>
    <t xml:space="preserve">name_II</t>
  </si>
  <si>
    <t xml:space="preserve">bus_name</t>
  </si>
  <si>
    <t xml:space="preserve">v_nom</t>
  </si>
  <si>
    <t xml:space="preserve">v_mag_pu_set</t>
  </si>
  <si>
    <t xml:space="preserve">in_service</t>
  </si>
  <si>
    <t xml:space="preserve">v_mag_pu_min</t>
  </si>
  <si>
    <t xml:space="preserve">v_mag_pu_max</t>
  </si>
  <si>
    <t xml:space="preserve">x</t>
  </si>
  <si>
    <t xml:space="preserve">y</t>
  </si>
  <si>
    <t xml:space="preserve">x1</t>
  </si>
  <si>
    <t xml:space="preserve">y1</t>
  </si>
  <si>
    <t xml:space="preserve">coords</t>
  </si>
  <si>
    <t xml:space="preserve">00453B 0.415</t>
  </si>
  <si>
    <t xml:space="preserve">00453B-K.B.C._LANGATA 0.415</t>
  </si>
  <si>
    <t xml:space="preserve">00454NR 0.415</t>
  </si>
  <si>
    <t xml:space="preserve">00454NR-BOGANI EAST ROAD_III 0.415</t>
  </si>
  <si>
    <t xml:space="preserve">00462B 0.415</t>
  </si>
  <si>
    <t xml:space="preserve">00462B-K.C.C.T_MBAGATHI 0.415</t>
  </si>
  <si>
    <t xml:space="preserve">04058A 0.415</t>
  </si>
  <si>
    <t xml:space="preserve">04058A-BOGANI EAST ROAD_0 0.415</t>
  </si>
  <si>
    <t xml:space="preserve">04970B 0.415</t>
  </si>
  <si>
    <t xml:space="preserve">04970B-BURHANIYA SCHOOL 0.415</t>
  </si>
  <si>
    <t xml:space="preserve">106600 0.415</t>
  </si>
  <si>
    <t xml:space="preserve">106600-106600 0.415</t>
  </si>
  <si>
    <t xml:space="preserve">106601 0.415</t>
  </si>
  <si>
    <t xml:space="preserve">106601-NEAR BROOKHOUSE SCHOOL 0.415</t>
  </si>
  <si>
    <t xml:space="preserve">106612 0.415</t>
  </si>
  <si>
    <t xml:space="preserve">106612-106612 0.415</t>
  </si>
  <si>
    <t xml:space="preserve">117295 0.415</t>
  </si>
  <si>
    <t xml:space="preserve">117295-BBROOD KENYA LIMITED 0.415</t>
  </si>
  <si>
    <t xml:space="preserve">12105 0.415</t>
  </si>
  <si>
    <t xml:space="preserve">12105-PARK PLACE HOTEL 0.415</t>
  </si>
  <si>
    <t xml:space="preserve">127138 0.415</t>
  </si>
  <si>
    <t xml:space="preserve">127138-DAWAT 2 0.415</t>
  </si>
  <si>
    <t xml:space="preserve">12747 0.415</t>
  </si>
  <si>
    <t xml:space="preserve">12747-APOSTLES OF JESUS 0.415</t>
  </si>
  <si>
    <t xml:space="preserve">13073 0.415</t>
  </si>
  <si>
    <t xml:space="preserve">13073-GATAKA WATER SUPPLY 0.415</t>
  </si>
  <si>
    <t xml:space="preserve">13129 0.415</t>
  </si>
  <si>
    <t xml:space="preserve">13129-BOGANI EAST ROAD_I 0.415</t>
  </si>
  <si>
    <t xml:space="preserve">13546 0.415</t>
  </si>
  <si>
    <t xml:space="preserve">13546-BOGANI EAST ROAD_II 0.415</t>
  </si>
  <si>
    <t xml:space="preserve">13595 0.415</t>
  </si>
  <si>
    <t xml:space="preserve">13595-BANDA PREPARATORY SCH. 0.415</t>
  </si>
  <si>
    <t xml:space="preserve">136305 0.415</t>
  </si>
  <si>
    <t xml:space="preserve">136305-NORKAN S.TREATMENT PLANT 0.415</t>
  </si>
  <si>
    <t xml:space="preserve">13708 0.415</t>
  </si>
  <si>
    <t xml:space="preserve">13708-ST. AQUINAS SEMINARY 0.415</t>
  </si>
  <si>
    <t xml:space="preserve">14156 0.415</t>
  </si>
  <si>
    <t xml:space="preserve">14156-NETWORK INTERNATIONAL 0.415</t>
  </si>
  <si>
    <t xml:space="preserve">16041 0.415</t>
  </si>
  <si>
    <t xml:space="preserve">16041-BANDA ROAD_KISEMBE 0.415</t>
  </si>
  <si>
    <t xml:space="preserve">16253 0.415</t>
  </si>
  <si>
    <t xml:space="preserve">16253-BROOKE HOUSE SCHOOL_0 0.415</t>
  </si>
  <si>
    <t xml:space="preserve">16370 0.415</t>
  </si>
  <si>
    <t xml:space="preserve">16370-KIKENI DRIVE 0.415</t>
  </si>
  <si>
    <t xml:space="preserve">165257 0.415</t>
  </si>
  <si>
    <t xml:space="preserve">165257-CATHOLIC UNIVERSITY_I 0.415</t>
  </si>
  <si>
    <t xml:space="preserve">1670 0.415</t>
  </si>
  <si>
    <t xml:space="preserve">1670-MUNDERENDU ROAD_LANGATA 0.415</t>
  </si>
  <si>
    <t xml:space="preserve">1671 0.415</t>
  </si>
  <si>
    <t xml:space="preserve">1671-MUHUTI ROAD_LANGATA 0.415</t>
  </si>
  <si>
    <t xml:space="preserve">168973 0.415</t>
  </si>
  <si>
    <t xml:space="preserve">168973-GATAKA BOREHOLE 0.415</t>
  </si>
  <si>
    <t xml:space="preserve">169238 0.415</t>
  </si>
  <si>
    <t xml:space="preserve">169238-CAMBRIDGE 0.415</t>
  </si>
  <si>
    <t xml:space="preserve">175528 0.415</t>
  </si>
  <si>
    <t xml:space="preserve">175528-CATHOLIC UNIVERSITY OF E A 0.415</t>
  </si>
  <si>
    <t xml:space="preserve">1956 0.415</t>
  </si>
  <si>
    <t xml:space="preserve">1956-BROOKE HOUSE SCHOOL_I 0.415</t>
  </si>
  <si>
    <t xml:space="preserve">2009 0.415</t>
  </si>
  <si>
    <t xml:space="preserve">2009-MUNDERENDU RD_LANGATA 0.415</t>
  </si>
  <si>
    <t xml:space="preserve">2037 0.415</t>
  </si>
  <si>
    <t xml:space="preserve">2037-KENYA NATIONAL PARK_0 0.415</t>
  </si>
  <si>
    <t xml:space="preserve">2038 0.415</t>
  </si>
  <si>
    <t xml:space="preserve">2038-KENYA NATIONAL PARK 0.415</t>
  </si>
  <si>
    <t xml:space="preserve">2189 0.415</t>
  </si>
  <si>
    <t xml:space="preserve">2189-NDOROBO ROAD_0 0.415</t>
  </si>
  <si>
    <t xml:space="preserve">32013T 0.415</t>
  </si>
  <si>
    <t xml:space="preserve">32013T-KISEMBE PUMP_0 0.415</t>
  </si>
  <si>
    <t xml:space="preserve">32027 0.415</t>
  </si>
  <si>
    <t xml:space="preserve">32027-DEWAT E. HADIYA_I 0.415</t>
  </si>
  <si>
    <t xml:space="preserve">32287 0.415</t>
  </si>
  <si>
    <t xml:space="preserve">32287-SAIFEE PARK_MAGADI RD_0 0.415</t>
  </si>
  <si>
    <t xml:space="preserve">33950 0.415</t>
  </si>
  <si>
    <t xml:space="preserve">33950-SIMBA HILL ROAD_0 0.415</t>
  </si>
  <si>
    <t xml:space="preserve">3907 0.415</t>
  </si>
  <si>
    <t xml:space="preserve">3907-PARK VIEW EST._LANGATA 0.415</t>
  </si>
  <si>
    <t xml:space="preserve">4001 0.415</t>
  </si>
  <si>
    <t xml:space="preserve">4001-CATHOLIC  UNIVERSITY_0 0.415</t>
  </si>
  <si>
    <t xml:space="preserve">404 0.415</t>
  </si>
  <si>
    <t xml:space="preserve">404-ST.THOMAS SEMINARY 0.415</t>
  </si>
  <si>
    <t xml:space="preserve">408 0.415</t>
  </si>
  <si>
    <t xml:space="preserve">408-MAGADI ROAD 0.415</t>
  </si>
  <si>
    <t xml:space="preserve">409 0.415</t>
  </si>
  <si>
    <t xml:space="preserve">409-BOGANI ROAD_V 0.415</t>
  </si>
  <si>
    <t xml:space="preserve">433 0.415</t>
  </si>
  <si>
    <t xml:space="preserve">433-BOGANI EAST ROAD_IV 0.415</t>
  </si>
  <si>
    <t xml:space="preserve">446 0.415</t>
  </si>
  <si>
    <t xml:space="preserve">446-PARK VIEW_LANGATA 0.415</t>
  </si>
  <si>
    <t xml:space="preserve">447 0.415</t>
  </si>
  <si>
    <t xml:space="preserve">447-SIMBA HILL ROAD_I 0.415</t>
  </si>
  <si>
    <t xml:space="preserve">449 0.415</t>
  </si>
  <si>
    <t xml:space="preserve">449-KISEMBE EAST 0.415</t>
  </si>
  <si>
    <t xml:space="preserve">450 0.415</t>
  </si>
  <si>
    <t xml:space="preserve">450-KIKENI ROAD 0.415</t>
  </si>
  <si>
    <t xml:space="preserve">45161 0.415</t>
  </si>
  <si>
    <t xml:space="preserve">45161-DAWAT E HADIYA_0 0.415</t>
  </si>
  <si>
    <t xml:space="preserve">455 0.415</t>
  </si>
  <si>
    <t xml:space="preserve">455-SAIFEE PARK_MAGADI RD_I 0.415</t>
  </si>
  <si>
    <t xml:space="preserve">456 0.415</t>
  </si>
  <si>
    <t xml:space="preserve">456-KIPEVU ROAD 0.415</t>
  </si>
  <si>
    <t xml:space="preserve">457 0.415</t>
  </si>
  <si>
    <t xml:space="preserve">457-BANDA ROAD_KISEMBE_II 0.415</t>
  </si>
  <si>
    <t xml:space="preserve">458 0.415</t>
  </si>
  <si>
    <t xml:space="preserve">458-KISEMBE ROAD 0.415</t>
  </si>
  <si>
    <t xml:space="preserve">459 0.415</t>
  </si>
  <si>
    <t xml:space="preserve">459-KISEMBE ESTATE_0 0.415</t>
  </si>
  <si>
    <t xml:space="preserve">460 0.415</t>
  </si>
  <si>
    <t xml:space="preserve">460-KISEMBE PUMP_I 0.415</t>
  </si>
  <si>
    <t xml:space="preserve">461 0.415</t>
  </si>
  <si>
    <t xml:space="preserve">461-MMU 0.415</t>
  </si>
  <si>
    <t xml:space="preserve">463 0.415</t>
  </si>
  <si>
    <t xml:space="preserve">463-K.W.S_B/HOLE 0.415</t>
  </si>
  <si>
    <t xml:space="preserve">464 0.415</t>
  </si>
  <si>
    <t xml:space="preserve">464-KISEMBE ESTATE_I 0.415</t>
  </si>
  <si>
    <t xml:space="preserve">465 0.415</t>
  </si>
  <si>
    <t xml:space="preserve">465-NDOROBO ROAD_I 0.415</t>
  </si>
  <si>
    <t xml:space="preserve">466 0.415</t>
  </si>
  <si>
    <t xml:space="preserve">466-NDOROBO ROAD_III 0.415</t>
  </si>
  <si>
    <t xml:space="preserve">467 0.415</t>
  </si>
  <si>
    <t xml:space="preserve">467-NDOROBO ROAD_II 0.415</t>
  </si>
  <si>
    <t xml:space="preserve">NO.NO.1 0.415</t>
  </si>
  <si>
    <t xml:space="preserve">NO.NO.1-CATHOLIC UNIVERSITY 0.415</t>
  </si>
  <si>
    <t xml:space="preserve">type</t>
  </si>
  <si>
    <t xml:space="preserve">length</t>
  </si>
  <si>
    <t xml:space="preserve">from_bus</t>
  </si>
  <si>
    <t xml:space="preserve">to_bus</t>
  </si>
  <si>
    <t xml:space="preserve">temp</t>
  </si>
  <si>
    <t xml:space="preserve">r</t>
  </si>
  <si>
    <t xml:space="preserve">b</t>
  </si>
  <si>
    <t xml:space="preserve">r0</t>
  </si>
  <si>
    <t xml:space="preserve">x0</t>
  </si>
  <si>
    <t xml:space="preserve">y0</t>
  </si>
  <si>
    <t xml:space="preserve">r1</t>
  </si>
  <si>
    <t xml:space="preserve">max_i</t>
  </si>
  <si>
    <t xml:space="preserve">parallel</t>
  </si>
  <si>
    <t xml:space="preserve">geodata</t>
  </si>
  <si>
    <t xml:space="preserve">geometry</t>
  </si>
  <si>
    <t xml:space="preserve">(36.7612068626399 -1.37964570579744, 36.7644866512733 -1.37824857283834)</t>
  </si>
  <si>
    <t xml:space="preserve">(36.763526981731 -1.36789570407714, 36.7608369568325 -1.36805173513509)</t>
  </si>
  <si>
    <t xml:space="preserve">(36.7692169954759 -1.37588183070028, 36.7681820421319 -1.37197221229169)</t>
  </si>
  <si>
    <t xml:space="preserve">(36.7462733180924 -1.37453872997444, 36.7465582726068 -1.37450408676786)</t>
  </si>
  <si>
    <t xml:space="preserve">(36.7503475000925 -1.35358701297463, 36.7471094242747 -1.35713395967179)</t>
  </si>
  <si>
    <t xml:space="preserve">(36.7698813824731 -1.38001194403103, 36.7732945605242 -1.37963397207946)</t>
  </si>
  <si>
    <t xml:space="preserve">(36.7586892630442 -1.38004691996939, 36.7612068626399 -1.37964570579744)</t>
  </si>
  <si>
    <t xml:space="preserve">(36.76591701561 -1.36494782278443, 36.7673305364644 -1.36377539781515)</t>
  </si>
  <si>
    <t xml:space="preserve">(36.7582431679171 -1.37584084408693, 36.7585500007543 -1.3788663993872)</t>
  </si>
  <si>
    <t xml:space="preserve">(36.7579264893446 -1.37349144029173, 36.7581961720968 -1.37541704664815)</t>
  </si>
  <si>
    <t xml:space="preserve">(36.762076283107 -1.34714933688208, 36.7633764169857 -1.34667459800873)</t>
  </si>
  <si>
    <t xml:space="preserve">(36.7465582726068 -1.37450408676786, 36.7505226572627 -1.37408454262385)</t>
  </si>
  <si>
    <t xml:space="preserve">(36.7568232402855 -1.34692593186729, 36.7577418860007 -1.34328854424595)</t>
  </si>
  <si>
    <t xml:space="preserve">(36.7568232402855 -1.34692593186729, 36.7570291160282 -1.34932128908751)</t>
  </si>
  <si>
    <t xml:space="preserve">(36.7570291160282 -1.34932128908751, 36.757891416378 -1.3499707011205)</t>
  </si>
  <si>
    <t xml:space="preserve">(36.7570291160282 -1.34932128908751, 36.7563236410844 -1.35075336316955)</t>
  </si>
  <si>
    <t xml:space="preserve">(36.7589102901439 -1.35254987804557, 36.7569132002294 -1.35272869876763)</t>
  </si>
  <si>
    <t xml:space="preserve">(36.7624931584252 -1.3609281124923, 36.7622855261742 -1.36069603276204)</t>
  </si>
  <si>
    <t xml:space="preserve">(36.7622855261742 -1.36069603276204, 36.7624322359531 -1.35891324510337)</t>
  </si>
  <si>
    <t xml:space="preserve">(36.7563236410844 -1.35075336316955, 36.756256521237 -1.35172476577396)</t>
  </si>
  <si>
    <t xml:space="preserve">(36.7505226572627 -1.37408454262385, 36.757888759798 -1.37319733022595)</t>
  </si>
  <si>
    <t xml:space="preserve">(36.7651574651075 -1.34656776213099, 36.7654302091879 -1.34598825744552)</t>
  </si>
  <si>
    <t xml:space="preserve">(36.7673984075653 -1.36823663832402, 36.7666444907395 -1.36618876197399)</t>
  </si>
  <si>
    <t xml:space="preserve">(36.7666444907395 -1.36618876197399, 36.76591701561 -1.36494782278443)</t>
  </si>
  <si>
    <t xml:space="preserve">(36.7673984075653 -1.36823663832402, 36.763526981731 -1.36789570407714)</t>
  </si>
  <si>
    <t xml:space="preserve">(36.7575736263158 -1.36825584429273, 36.7565958938682 -1.36954724767579)</t>
  </si>
  <si>
    <t xml:space="preserve">(36.7732945605242 -1.37963397207946, 36.7748666444081 -1.37859409878224)</t>
  </si>
  <si>
    <t xml:space="preserve">(36.7579665525604 -1.34209999724138, 36.7577418860007 -1.34328854424595)</t>
  </si>
  <si>
    <t xml:space="preserve">(36.7558333036587 -1.36313160563965, 36.7565940277503 -1.36136318895282)</t>
  </si>
  <si>
    <t xml:space="preserve">(36.7545773444594 -1.36095430482037, 36.7565940277503 -1.36136318895282)</t>
  </si>
  <si>
    <t xml:space="preserve">(36.7624322359531 -1.35891324510337, 36.7620971077276 -1.35668690737419)</t>
  </si>
  <si>
    <t xml:space="preserve">(36.7581961720968 -1.37541704664815, 36.7582431679171 -1.37584084408693)</t>
  </si>
  <si>
    <t xml:space="preserve">(36.7692169954759 -1.37588183070028, 36.7698813824731 -1.38001194403103)</t>
  </si>
  <si>
    <t xml:space="preserve">(36.768206929511 -1.37629011528426, 36.7692169954759 -1.37588183070028)</t>
  </si>
  <si>
    <t xml:space="preserve">(36.7585500007543 -1.3788663993872, 36.7586892630442 -1.38004691996939)</t>
  </si>
  <si>
    <t xml:space="preserve">(36.7618156185011 -1.35592046277368, 36.7617961576617 -1.35583823096373)</t>
  </si>
  <si>
    <t xml:space="preserve">(36.7581961720968 -1.37541704664815, 36.7602629004934 -1.37549780111096)</t>
  </si>
  <si>
    <t xml:space="preserve">(36.7624223632652 -1.37265521504387, 36.757888759798 -1.37319733022595)</t>
  </si>
  <si>
    <t xml:space="preserve">(36.7471553579504 -1.38099637926356, 36.749047924785 -1.38149034139184)</t>
  </si>
  <si>
    <t xml:space="preserve">(36.7651574651075 -1.34656776213099, 36.7633764169857 -1.34667459800873,36.7633226633752</t>
  </si>
  <si>
    <t xml:space="preserve">(36.7623921963995 -1.35194549133002, 36.7603337106913 -1.35236395032121)</t>
  </si>
  <si>
    <t xml:space="preserve">(36.7636846570309 -1.36223224500122, 36.7624931584252 -1.3609281124923)</t>
  </si>
  <si>
    <t xml:space="preserve">(36.76591701561 -1.36494782278443, 36.7649949841971 -1.36363436841892)</t>
  </si>
  <si>
    <t xml:space="preserve">(36.7608369568325 -1.36805173513509, 36.7575736263158 -1.36825584429273)</t>
  </si>
  <si>
    <t xml:space="preserve">(36.7670765841199 -1.36999879607117, 36.7673984075653 -1.36823663832402)</t>
  </si>
  <si>
    <t xml:space="preserve">(36.7623921963995 -1.35194549133002, 36.763036432869 -1.35049720568309)</t>
  </si>
  <si>
    <t xml:space="preserve">(36.7622855261742 -1.36069603276204, 36.7609651864401 -1.36078082293381)</t>
  </si>
  <si>
    <t xml:space="preserve">(36.763036432869 -1.35049720568309, 36.7644539464403 -1.3479635865548,36.7651574651</t>
  </si>
  <si>
    <t xml:space="preserve">(36.7667231620065 -1.38047793835761, 36.7698813824731 -1.38001194403103)</t>
  </si>
  <si>
    <t xml:space="preserve">(36.7618156185011 -1.35592046277368, 36.7620971077276 -1.35668690737419)</t>
  </si>
  <si>
    <t xml:space="preserve">(36.7670765841199 -1.36999879607117, 36.7661985846384 -1.37000010459701)</t>
  </si>
  <si>
    <t xml:space="preserve">(36.7681820421319 -1.37197221229169, 36.7670765841199 -1.36999879607117)</t>
  </si>
  <si>
    <t xml:space="preserve">(36.7649949841971 -1.36363436841892, 36.7646794846246 -1.36330388643667)</t>
  </si>
  <si>
    <t xml:space="preserve">(36.7646794846246 -1.36330388643667, 36.7636846570309 -1.36223224500122)</t>
  </si>
  <si>
    <t xml:space="preserve">(36.7558333036587 -1.36313160563965, 36.7552123181797 -1.3632251871156)</t>
  </si>
  <si>
    <t xml:space="preserve">(36.757888759798 -1.37319733022595, 36.7579264893446 -1.37349144029173)</t>
  </si>
  <si>
    <t xml:space="preserve">(36.7462733180924 -1.37453872997444, 36.7411357236897 -1.3751567511646)</t>
  </si>
  <si>
    <t xml:space="preserve">(36.7411357236897 -1.3751567511646, 36.7410896562047 -1.37418876869938)</t>
  </si>
  <si>
    <t xml:space="preserve">(36.7411357236897 -1.3751567511646, 36.7412361387439 -1.37728738234144)</t>
  </si>
  <si>
    <t xml:space="preserve">(36.7603337106913 -1.35236395032121, 36.7589102901439 -1.35254987804557)</t>
  </si>
  <si>
    <t xml:space="preserve">(36.7462733180924 -1.37453872997444, 36.7463050284598 -1.38080303707381,36.74715535795</t>
  </si>
  <si>
    <t xml:space="preserve">(36.7589102901439 -1.35254987804557, 36.7586187095724 -1.35002870712677,36.7586</t>
  </si>
  <si>
    <t xml:space="preserve">(36.7563878830746 -1.35283104378804, 36.756256521237 -1.35172476577396)</t>
  </si>
  <si>
    <t xml:space="preserve">(36.7569132002294 -1.35272869876763, 36.7563878830746 -1.35283104378804)</t>
  </si>
  <si>
    <t xml:space="preserve">(36.7531188035318 -1.35326474608744, 36.7503475000925 -1.35358701297463)</t>
  </si>
  <si>
    <t xml:space="preserve">(36.7568232402855 -1.34692593186729, 36.7539687234416 -1.34724283485521)</t>
  </si>
  <si>
    <t xml:space="preserve">(36.7594311309821 -1.36389019607431, 36.7558333036587 -1.36313160563965)</t>
  </si>
  <si>
    <t xml:space="preserve">(36.7548357734722 -1.35305642471318, 36.7531188035318 -1.35326474608744)</t>
  </si>
  <si>
    <t xml:space="preserve">(36.7618227067845 -1.36177241961839, 36.7594311309821 -1.36389019607431)</t>
  </si>
  <si>
    <t xml:space="preserve">(36.7563878830746 -1.35283104378804, 36.7548357734722 -1.35305642471318)</t>
  </si>
  <si>
    <t xml:space="preserve">(36.7624223632652 -1.37265521504387, 36.7681820421319 -1.37197221229169)</t>
  </si>
  <si>
    <t xml:space="preserve">(36.7555190442461 -1.35702584112019, 36.7554608025107 -1.35688558713458)</t>
  </si>
  <si>
    <t xml:space="preserve">(36.7617961576617 -1.35583823096373, 36.7623921963995 -1.35194549133002)</t>
  </si>
  <si>
    <t xml:space="preserve">(36.7471553579504 -1.38099637926356, 36.7463050284598 -1.38080303707381,36.7463</t>
  </si>
  <si>
    <t xml:space="preserve">(36.7617961576617 -1.35583823096373, 36.7609729925618 -1.3559546392936,36.7584725839617</t>
  </si>
  <si>
    <t xml:space="preserve">(36.7624322359531 -1.35891324510337, 36.7616372656626 -1.35898377956509)</t>
  </si>
  <si>
    <t xml:space="preserve">(36.7646794846246 -1.36330388643667, 36.7645527914373 -1.36342505805443)</t>
  </si>
  <si>
    <t xml:space="preserve">(36.7555190442461 -1.35702584112019, 36.7584725839617 -1.35639817290244,36.755519</t>
  </si>
  <si>
    <t xml:space="preserve">(36.7612068626399 -1.37964570579744, 36.7612166137447 -1.38256040644122,36.7612165638942</t>
  </si>
  <si>
    <t xml:space="preserve">(36.7567865754473 -1.37905058253932, 36.7567183085312 -1.38099466561844)</t>
  </si>
  <si>
    <t xml:space="preserve">(36.7616185428589 -1.35672560455267, 36.7620971077276 -1.35668690737419)</t>
  </si>
  <si>
    <t xml:space="preserve">(36.7585500007543 -1.3788663993872, 36.7567865754473 -1.37905058253932)</t>
  </si>
  <si>
    <t xml:space="preserve">(36.7624931584252 -1.3609281124923, 36.7618227067845 -1.36177241961839)</t>
  </si>
  <si>
    <t xml:space="preserve">(36.7636846570309 -1.36223224500122, 36.7637952838629 -1.36213885472542)</t>
  </si>
  <si>
    <t xml:space="preserve">(36.7612166137447 -1.38256040644122, 36.7634808969931 -1.38318627085982,36.76348</t>
  </si>
  <si>
    <t xml:space="preserve">(36.7463032038169 -1.38080988757234, 36.7460346937503 -1.38184023337188)</t>
  </si>
  <si>
    <t xml:space="preserve">(36.7603337106913 -1.35236395032121, 36.7605795763563 -1.35286426923963)</t>
  </si>
  <si>
    <t xml:space="preserve">(36.7554793265145 -1.3571046954011, 36.7555190442461 -1.35702584112019)</t>
  </si>
  <si>
    <t xml:space="preserve">skVA</t>
  </si>
  <si>
    <t xml:space="preserve">bus0</t>
  </si>
  <si>
    <t xml:space="preserve">bus1</t>
  </si>
  <si>
    <t xml:space="preserve">hv_bus</t>
  </si>
  <si>
    <t xml:space="preserve">lv_bus</t>
  </si>
  <si>
    <t xml:space="preserve">vn_lv_kv</t>
  </si>
  <si>
    <t xml:space="preserve">vn_hv_kv</t>
  </si>
  <si>
    <t xml:space="preserve">vk_percent</t>
  </si>
  <si>
    <t xml:space="preserve">vkr_percent</t>
  </si>
  <si>
    <t xml:space="preserve">i0_percent</t>
  </si>
  <si>
    <t xml:space="preserve">bus_id</t>
  </si>
  <si>
    <t xml:space="preserve">bus</t>
  </si>
  <si>
    <t xml:space="preserve">pf</t>
  </si>
  <si>
    <t xml:space="preserve">p_set</t>
  </si>
  <si>
    <t xml:space="preserve">q_set</t>
  </si>
  <si>
    <t xml:space="preserve">% Motor Load</t>
  </si>
  <si>
    <t xml:space="preserve">% LRC</t>
  </si>
  <si>
    <t xml:space="preserve">X/R</t>
  </si>
  <si>
    <t xml:space="preserve">scaling</t>
  </si>
  <si>
    <t xml:space="preserve">scaling factor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</si>
</sst>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Times New Roman"/>
      <family val="1"/>
      <charset val="1"/>
    </font>
    <font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A131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BA131A"/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D28" activeCellId="0" sqref="D28"/>
    </sheetView>
  </sheetViews>
  <sheetFormatPr defaultRowHeight="12.8" zeroHeight="false" outlineLevelRow="0" outlineLevelCol="0"/>
  <cols>
    <col collapsed="false" customWidth="true" hidden="false" outlineLevel="0" max="1" min="1" style="1" width="22.57"/>
    <col collapsed="false" customWidth="false" hidden="false" outlineLevel="0" max="257" min="2" style="1" width="11.48"/>
    <col collapsed="false" customWidth="false" hidden="false" outlineLevel="0" max="1025" min="258" style="0" width="11.48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true" outlineLevel="0" collapsed="false">
      <c r="A2" s="1" t="s">
        <v>15</v>
      </c>
      <c r="B2" s="1" t="n">
        <v>50</v>
      </c>
      <c r="C2" s="1" t="n">
        <f aca="false">5/1000</f>
        <v>0.005</v>
      </c>
      <c r="D2" s="1" t="n">
        <v>33</v>
      </c>
      <c r="E2" s="1" t="n">
        <v>0.415</v>
      </c>
      <c r="F2" s="2" t="n">
        <v>4</v>
      </c>
      <c r="G2" s="2" t="n">
        <v>1</v>
      </c>
      <c r="H2" s="2" t="n">
        <v>0.08</v>
      </c>
      <c r="I2" s="2" t="n">
        <v>0.24</v>
      </c>
      <c r="J2" s="2" t="n">
        <v>150</v>
      </c>
      <c r="K2" s="2" t="n">
        <v>1</v>
      </c>
      <c r="L2" s="2" t="n">
        <v>0</v>
      </c>
      <c r="M2" s="2" t="n">
        <v>-5</v>
      </c>
      <c r="N2" s="2" t="n">
        <v>5</v>
      </c>
      <c r="O2" s="2" t="n">
        <v>2.5</v>
      </c>
    </row>
    <row r="3" customFormat="false" ht="14.65" hidden="false" customHeight="true" outlineLevel="0" collapsed="false">
      <c r="A3" s="1" t="s">
        <v>16</v>
      </c>
      <c r="B3" s="1" t="n">
        <v>50</v>
      </c>
      <c r="C3" s="1" t="n">
        <f aca="false">10/1000</f>
        <v>0.01</v>
      </c>
      <c r="D3" s="1" t="n">
        <v>33</v>
      </c>
      <c r="E3" s="1" t="n">
        <v>0.415</v>
      </c>
      <c r="F3" s="2" t="n">
        <v>4</v>
      </c>
      <c r="G3" s="2" t="n">
        <v>1</v>
      </c>
      <c r="H3" s="2" t="n">
        <v>0.08</v>
      </c>
      <c r="I3" s="2" t="n">
        <v>0.24</v>
      </c>
      <c r="J3" s="2" t="n">
        <v>150</v>
      </c>
      <c r="K3" s="2" t="n">
        <v>1</v>
      </c>
      <c r="L3" s="2" t="n">
        <v>0</v>
      </c>
      <c r="M3" s="2" t="n">
        <v>-5</v>
      </c>
      <c r="N3" s="2" t="n">
        <v>5</v>
      </c>
      <c r="O3" s="2" t="n">
        <v>2.5</v>
      </c>
    </row>
    <row r="4" customFormat="false" ht="14.65" hidden="false" customHeight="true" outlineLevel="0" collapsed="false">
      <c r="A4" s="1" t="s">
        <v>17</v>
      </c>
      <c r="B4" s="1" t="n">
        <v>50</v>
      </c>
      <c r="C4" s="1" t="n">
        <f aca="false">15/1000</f>
        <v>0.015</v>
      </c>
      <c r="D4" s="1" t="n">
        <v>33</v>
      </c>
      <c r="E4" s="1" t="n">
        <v>0.415</v>
      </c>
      <c r="F4" s="2" t="n">
        <v>4</v>
      </c>
      <c r="G4" s="2" t="n">
        <v>1</v>
      </c>
      <c r="H4" s="2" t="n">
        <v>0.08</v>
      </c>
      <c r="I4" s="2" t="n">
        <v>0.24</v>
      </c>
      <c r="J4" s="2" t="n">
        <v>150</v>
      </c>
      <c r="K4" s="2" t="n">
        <v>1</v>
      </c>
      <c r="L4" s="2" t="n">
        <v>0</v>
      </c>
      <c r="M4" s="2" t="n">
        <v>-5</v>
      </c>
      <c r="N4" s="2" t="n">
        <v>5</v>
      </c>
      <c r="O4" s="2" t="n">
        <v>2.5</v>
      </c>
    </row>
    <row r="5" customFormat="false" ht="14.65" hidden="false" customHeight="true" outlineLevel="0" collapsed="false">
      <c r="A5" s="1" t="s">
        <v>18</v>
      </c>
      <c r="B5" s="1" t="n">
        <v>50</v>
      </c>
      <c r="C5" s="1" t="n">
        <f aca="false">25/1000</f>
        <v>0.025</v>
      </c>
      <c r="D5" s="1" t="n">
        <v>33</v>
      </c>
      <c r="E5" s="1" t="n">
        <v>0.415</v>
      </c>
      <c r="F5" s="2" t="n">
        <v>4</v>
      </c>
      <c r="G5" s="2" t="n">
        <v>1</v>
      </c>
      <c r="H5" s="2" t="n">
        <v>0.1</v>
      </c>
      <c r="I5" s="2" t="n">
        <v>0.24</v>
      </c>
      <c r="J5" s="2" t="n">
        <v>150</v>
      </c>
      <c r="K5" s="2" t="n">
        <v>1</v>
      </c>
      <c r="L5" s="2" t="n">
        <v>0</v>
      </c>
      <c r="M5" s="2" t="n">
        <v>-5</v>
      </c>
      <c r="N5" s="2" t="n">
        <v>5</v>
      </c>
      <c r="O5" s="2" t="n">
        <v>2.5</v>
      </c>
    </row>
    <row r="6" customFormat="false" ht="14.65" hidden="false" customHeight="true" outlineLevel="0" collapsed="false">
      <c r="A6" s="1" t="s">
        <v>19</v>
      </c>
      <c r="B6" s="1" t="n">
        <v>50</v>
      </c>
      <c r="C6" s="1" t="n">
        <f aca="false">50/1000</f>
        <v>0.05</v>
      </c>
      <c r="D6" s="1" t="n">
        <v>33</v>
      </c>
      <c r="E6" s="1" t="n">
        <v>0.415</v>
      </c>
      <c r="F6" s="2" t="n">
        <v>4</v>
      </c>
      <c r="G6" s="2" t="n">
        <v>1</v>
      </c>
      <c r="H6" s="2" t="n">
        <v>0.13</v>
      </c>
      <c r="I6" s="2" t="n">
        <v>0.24</v>
      </c>
      <c r="J6" s="2" t="n">
        <v>150</v>
      </c>
      <c r="K6" s="2" t="n">
        <v>1</v>
      </c>
      <c r="L6" s="2" t="n">
        <v>0</v>
      </c>
      <c r="M6" s="2" t="n">
        <v>-5</v>
      </c>
      <c r="N6" s="2" t="n">
        <v>5</v>
      </c>
      <c r="O6" s="2" t="n">
        <v>2.5</v>
      </c>
    </row>
    <row r="7" customFormat="false" ht="14.65" hidden="false" customHeight="true" outlineLevel="0" collapsed="false">
      <c r="A7" s="1" t="s">
        <v>20</v>
      </c>
      <c r="B7" s="1" t="n">
        <v>50</v>
      </c>
      <c r="C7" s="1" t="n">
        <f aca="false">100/1000</f>
        <v>0.1</v>
      </c>
      <c r="D7" s="1" t="n">
        <v>33</v>
      </c>
      <c r="E7" s="1" t="n">
        <v>0.415</v>
      </c>
      <c r="F7" s="2" t="n">
        <v>4</v>
      </c>
      <c r="G7" s="2" t="n">
        <v>1</v>
      </c>
      <c r="H7" s="2" t="n">
        <v>0.32</v>
      </c>
      <c r="I7" s="2" t="n">
        <v>0.24</v>
      </c>
      <c r="J7" s="2" t="n">
        <v>150</v>
      </c>
      <c r="K7" s="2" t="n">
        <v>1</v>
      </c>
      <c r="L7" s="2" t="n">
        <v>0</v>
      </c>
      <c r="M7" s="2" t="n">
        <v>-5</v>
      </c>
      <c r="N7" s="2" t="n">
        <v>5</v>
      </c>
      <c r="O7" s="2" t="n">
        <v>2.5</v>
      </c>
    </row>
    <row r="8" customFormat="false" ht="14.65" hidden="false" customHeight="true" outlineLevel="0" collapsed="false">
      <c r="A8" s="1" t="s">
        <v>21</v>
      </c>
      <c r="B8" s="1" t="n">
        <v>50</v>
      </c>
      <c r="C8" s="1" t="n">
        <f aca="false">200/1000</f>
        <v>0.2</v>
      </c>
      <c r="D8" s="1" t="n">
        <v>33</v>
      </c>
      <c r="E8" s="1" t="n">
        <v>0.415</v>
      </c>
      <c r="F8" s="2" t="n">
        <v>4</v>
      </c>
      <c r="G8" s="2" t="n">
        <v>1.2</v>
      </c>
      <c r="H8" s="2" t="n">
        <v>0.365</v>
      </c>
      <c r="I8" s="2" t="n">
        <v>0.24</v>
      </c>
      <c r="J8" s="2" t="n">
        <v>150</v>
      </c>
      <c r="K8" s="2" t="n">
        <v>1</v>
      </c>
      <c r="L8" s="2" t="n">
        <v>0</v>
      </c>
      <c r="M8" s="2" t="n">
        <v>-5</v>
      </c>
      <c r="N8" s="2" t="n">
        <v>5</v>
      </c>
      <c r="O8" s="2" t="n">
        <v>2.5</v>
      </c>
    </row>
    <row r="9" customFormat="false" ht="14.65" hidden="false" customHeight="true" outlineLevel="0" collapsed="false">
      <c r="A9" s="1" t="s">
        <v>22</v>
      </c>
      <c r="B9" s="1" t="n">
        <v>50</v>
      </c>
      <c r="C9" s="1" t="n">
        <f aca="false">315/1000</f>
        <v>0.315</v>
      </c>
      <c r="D9" s="1" t="n">
        <v>33</v>
      </c>
      <c r="E9" s="1" t="n">
        <v>0.415</v>
      </c>
      <c r="F9" s="2" t="n">
        <v>4</v>
      </c>
      <c r="G9" s="2" t="n">
        <v>1.325</v>
      </c>
      <c r="H9" s="2" t="n">
        <v>1.05</v>
      </c>
      <c r="I9" s="2" t="n">
        <v>0.2375</v>
      </c>
      <c r="J9" s="2" t="n">
        <v>150</v>
      </c>
      <c r="K9" s="2" t="n">
        <v>1</v>
      </c>
      <c r="L9" s="2" t="n">
        <v>0</v>
      </c>
      <c r="M9" s="2" t="n">
        <v>-5</v>
      </c>
      <c r="N9" s="2" t="n">
        <v>5</v>
      </c>
      <c r="O9" s="2" t="n">
        <v>2.5</v>
      </c>
    </row>
    <row r="10" customFormat="false" ht="14.65" hidden="false" customHeight="true" outlineLevel="0" collapsed="false">
      <c r="A10" s="1" t="s">
        <v>23</v>
      </c>
      <c r="B10" s="1" t="n">
        <v>50</v>
      </c>
      <c r="C10" s="1" t="n">
        <f aca="false">630/1000</f>
        <v>0.63</v>
      </c>
      <c r="D10" s="1" t="n">
        <v>33</v>
      </c>
      <c r="E10" s="1" t="n">
        <v>0.415</v>
      </c>
      <c r="F10" s="2" t="n">
        <v>4</v>
      </c>
      <c r="G10" s="2" t="n">
        <v>1.0794</v>
      </c>
      <c r="H10" s="2" t="n">
        <v>1.18</v>
      </c>
      <c r="I10" s="2" t="n">
        <v>0.1873</v>
      </c>
      <c r="J10" s="2" t="n">
        <v>150</v>
      </c>
      <c r="K10" s="2" t="n">
        <v>1</v>
      </c>
      <c r="L10" s="2" t="n">
        <v>0</v>
      </c>
      <c r="M10" s="2" t="n">
        <v>-5</v>
      </c>
      <c r="N10" s="2" t="n">
        <v>5</v>
      </c>
      <c r="O10" s="2" t="n">
        <v>2.5</v>
      </c>
    </row>
    <row r="11" customFormat="false" ht="14.65" hidden="false" customHeight="true" outlineLevel="0" collapsed="false">
      <c r="A11" s="1" t="s">
        <v>24</v>
      </c>
      <c r="B11" s="1" t="n">
        <v>50</v>
      </c>
      <c r="C11" s="1" t="n">
        <f aca="false">1000/1000</f>
        <v>1</v>
      </c>
      <c r="D11" s="1" t="n">
        <v>33</v>
      </c>
      <c r="E11" s="1" t="n">
        <v>0.415</v>
      </c>
      <c r="F11" s="2" t="n">
        <v>6</v>
      </c>
      <c r="G11" s="2" t="n">
        <v>1.0794</v>
      </c>
      <c r="H11" s="2" t="n">
        <v>1.18</v>
      </c>
      <c r="I11" s="2" t="n">
        <v>0.1873</v>
      </c>
      <c r="J11" s="2" t="n">
        <v>150</v>
      </c>
      <c r="K11" s="2" t="n">
        <v>1</v>
      </c>
      <c r="L11" s="2" t="n">
        <v>0</v>
      </c>
      <c r="M11" s="2" t="n">
        <v>-5</v>
      </c>
      <c r="N11" s="2" t="n">
        <v>5</v>
      </c>
      <c r="O11" s="2" t="n">
        <v>2.5</v>
      </c>
    </row>
    <row r="12" s="3" customFormat="true" ht="14.65" hidden="false" customHeight="true" outlineLevel="0" collapsed="false">
      <c r="A12" s="3" t="s">
        <v>25</v>
      </c>
      <c r="B12" s="3" t="n">
        <v>50</v>
      </c>
      <c r="C12" s="3" t="n">
        <v>1.6</v>
      </c>
      <c r="D12" s="3" t="n">
        <v>33</v>
      </c>
      <c r="E12" s="1" t="n">
        <v>0.415</v>
      </c>
      <c r="F12" s="4" t="n">
        <v>6</v>
      </c>
      <c r="G12" s="4" t="n">
        <v>1.0625</v>
      </c>
      <c r="H12" s="4" t="n">
        <v>2.2</v>
      </c>
      <c r="I12" s="4" t="n">
        <v>0.13751</v>
      </c>
      <c r="J12" s="4" t="n">
        <v>150</v>
      </c>
      <c r="K12" s="4" t="n">
        <v>1</v>
      </c>
      <c r="L12" s="4" t="n">
        <v>0</v>
      </c>
      <c r="M12" s="4" t="n">
        <v>-5</v>
      </c>
      <c r="N12" s="4" t="n">
        <v>5</v>
      </c>
      <c r="O12" s="4" t="n">
        <v>2.5</v>
      </c>
    </row>
    <row r="13" customFormat="false" ht="14.65" hidden="false" customHeight="true" outlineLevel="0" collapsed="false">
      <c r="A13" s="1" t="s">
        <v>26</v>
      </c>
      <c r="B13" s="1" t="n">
        <v>50</v>
      </c>
      <c r="C13" s="1" t="n">
        <v>0.5</v>
      </c>
      <c r="D13" s="1" t="n">
        <v>33</v>
      </c>
      <c r="E13" s="1" t="n">
        <v>0.415</v>
      </c>
      <c r="F13" s="2" t="n">
        <v>4</v>
      </c>
      <c r="G13" s="2" t="n">
        <v>1.0794</v>
      </c>
      <c r="H13" s="2" t="n">
        <v>1.18</v>
      </c>
      <c r="I13" s="2" t="n">
        <v>0.1873</v>
      </c>
      <c r="J13" s="2" t="n">
        <v>150</v>
      </c>
      <c r="K13" s="2" t="n">
        <v>1</v>
      </c>
      <c r="L13" s="2" t="n">
        <v>0</v>
      </c>
      <c r="M13" s="2" t="n">
        <v>-5</v>
      </c>
      <c r="N13" s="2" t="n">
        <v>5</v>
      </c>
      <c r="O13" s="2" t="n">
        <v>2.5</v>
      </c>
    </row>
    <row r="14" customFormat="false" ht="14.65" hidden="false" customHeight="true" outlineLevel="0" collapsed="false">
      <c r="A14" s="1" t="s">
        <v>27</v>
      </c>
      <c r="B14" s="1" t="n">
        <v>50</v>
      </c>
      <c r="C14" s="1" t="n">
        <v>2</v>
      </c>
      <c r="D14" s="1" t="n">
        <v>33</v>
      </c>
      <c r="E14" s="1" t="n">
        <v>0.415</v>
      </c>
      <c r="F14" s="1" t="n">
        <v>8</v>
      </c>
      <c r="G14" s="1" t="n">
        <v>0.835</v>
      </c>
      <c r="H14" s="1" t="n">
        <v>4</v>
      </c>
      <c r="I14" s="3" t="n">
        <v>0.2</v>
      </c>
      <c r="J14" s="2" t="n">
        <v>150</v>
      </c>
      <c r="K14" s="2" t="n">
        <v>1</v>
      </c>
      <c r="L14" s="2" t="n">
        <v>0</v>
      </c>
      <c r="M14" s="2" t="n">
        <v>-5</v>
      </c>
      <c r="N14" s="2" t="n">
        <v>5</v>
      </c>
      <c r="O14" s="2" t="n">
        <v>2.5</v>
      </c>
    </row>
    <row r="15" customFormat="false" ht="14.65" hidden="false" customHeight="true" outlineLevel="0" collapsed="false">
      <c r="A15" s="1" t="s">
        <v>28</v>
      </c>
      <c r="B15" s="1" t="n">
        <v>50</v>
      </c>
      <c r="C15" s="1" t="n">
        <v>2.5</v>
      </c>
      <c r="D15" s="1" t="n">
        <v>33</v>
      </c>
      <c r="E15" s="1" t="n">
        <v>0.415</v>
      </c>
      <c r="F15" s="1" t="n">
        <v>8</v>
      </c>
      <c r="G15" s="1" t="n">
        <v>0.8</v>
      </c>
      <c r="H15" s="1" t="n">
        <v>5</v>
      </c>
      <c r="I15" s="1" t="n">
        <v>0.2</v>
      </c>
      <c r="J15" s="2" t="n">
        <v>150</v>
      </c>
      <c r="K15" s="2" t="n">
        <v>1</v>
      </c>
      <c r="L15" s="2" t="n">
        <v>0</v>
      </c>
      <c r="M15" s="2" t="n">
        <v>-5</v>
      </c>
      <c r="N15" s="2" t="n">
        <v>5</v>
      </c>
      <c r="O15" s="2" t="n">
        <v>2.5</v>
      </c>
    </row>
    <row r="16" customFormat="false" ht="14.65" hidden="false" customHeight="true" outlineLevel="0" collapsed="false">
      <c r="A16" s="1" t="s">
        <v>29</v>
      </c>
      <c r="B16" s="1" t="n">
        <v>50</v>
      </c>
      <c r="C16" s="1" t="n">
        <v>4.5</v>
      </c>
      <c r="D16" s="1" t="n">
        <v>33</v>
      </c>
      <c r="E16" s="1" t="n">
        <v>0.415</v>
      </c>
      <c r="F16" s="1" t="n">
        <v>6</v>
      </c>
      <c r="G16" s="1" t="n">
        <v>0.8</v>
      </c>
      <c r="H16" s="1" t="n">
        <v>6</v>
      </c>
      <c r="I16" s="1" t="n">
        <v>0.2</v>
      </c>
      <c r="J16" s="2" t="n">
        <v>150</v>
      </c>
      <c r="K16" s="2" t="n">
        <v>1</v>
      </c>
      <c r="L16" s="2" t="n">
        <v>0</v>
      </c>
      <c r="M16" s="2" t="n">
        <v>-5</v>
      </c>
      <c r="N16" s="2" t="n">
        <v>5</v>
      </c>
      <c r="O16" s="2" t="n">
        <v>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30" colorId="64" zoomScale="82" zoomScaleNormal="82" zoomScalePageLayoutView="100" workbookViewId="0">
      <selection pane="topLeft" activeCell="E150" activeCellId="0" sqref="E15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814</v>
      </c>
      <c r="C1" s="0" t="s">
        <v>815</v>
      </c>
      <c r="D1" s="0" t="s">
        <v>818</v>
      </c>
    </row>
    <row r="2" customFormat="false" ht="12.8" hidden="false" customHeight="false" outlineLevel="0" collapsed="false">
      <c r="A2" s="0" t="n">
        <f aca="false">bus!A2</f>
        <v>0</v>
      </c>
      <c r="B2" s="0" t="n">
        <f aca="false">bus!Q2</f>
        <v>36.7471094242747</v>
      </c>
      <c r="C2" s="0" t="n">
        <f aca="false">bus!R2</f>
        <v>-1.35713395967179</v>
      </c>
    </row>
    <row r="3" customFormat="false" ht="12.8" hidden="false" customHeight="false" outlineLevel="0" collapsed="false">
      <c r="A3" s="0" t="n">
        <f aca="false">bus!A3</f>
        <v>1</v>
      </c>
      <c r="B3" s="0" t="n">
        <f aca="false">bus!Q3</f>
        <v>36.7584725839617</v>
      </c>
      <c r="C3" s="0" t="n">
        <f aca="false">bus!R3</f>
        <v>-1.35639817290244</v>
      </c>
    </row>
    <row r="4" customFormat="false" ht="12.8" hidden="false" customHeight="false" outlineLevel="0" collapsed="false">
      <c r="A4" s="0" t="n">
        <f aca="false">bus!A4</f>
        <v>2</v>
      </c>
      <c r="B4" s="0" t="n">
        <f aca="false">bus!Q4</f>
        <v>36.7667231620065</v>
      </c>
      <c r="C4" s="0" t="n">
        <f aca="false">bus!R4</f>
        <v>-1.38047793835761</v>
      </c>
    </row>
    <row r="5" customFormat="false" ht="12.8" hidden="false" customHeight="false" outlineLevel="0" collapsed="false">
      <c r="A5" s="0" t="n">
        <f aca="false">bus!A5</f>
        <v>3</v>
      </c>
      <c r="B5" s="0" t="n">
        <f aca="false">bus!Q5</f>
        <v>36.7569132002294</v>
      </c>
      <c r="C5" s="0" t="n">
        <f aca="false">bus!R5</f>
        <v>-1.35272869876763</v>
      </c>
    </row>
    <row r="6" customFormat="false" ht="12.8" hidden="false" customHeight="false" outlineLevel="0" collapsed="false">
      <c r="A6" s="0" t="n">
        <f aca="false">bus!A6</f>
        <v>4</v>
      </c>
      <c r="B6" s="0" t="n">
        <f aca="false">bus!Q6</f>
        <v>36.7594311309821</v>
      </c>
      <c r="C6" s="0" t="n">
        <f aca="false">bus!R6</f>
        <v>-1.36389019607431</v>
      </c>
    </row>
    <row r="7" customFormat="false" ht="12.8" hidden="false" customHeight="false" outlineLevel="0" collapsed="false">
      <c r="A7" s="0" t="n">
        <f aca="false">bus!A7</f>
        <v>5</v>
      </c>
      <c r="B7" s="0" t="n">
        <f aca="false">bus!Q7</f>
        <v>36.7605795763563</v>
      </c>
      <c r="C7" s="0" t="n">
        <f aca="false">bus!R7</f>
        <v>-1.35286426923963</v>
      </c>
    </row>
    <row r="8" customFormat="false" ht="12.8" hidden="false" customHeight="false" outlineLevel="0" collapsed="false">
      <c r="A8" s="0" t="n">
        <f aca="false">bus!A8</f>
        <v>6</v>
      </c>
      <c r="B8" s="0" t="n">
        <f aca="false">bus!Q8</f>
        <v>36.762076283107</v>
      </c>
      <c r="C8" s="0" t="n">
        <f aca="false">bus!R8</f>
        <v>-1.34714933688208</v>
      </c>
    </row>
    <row r="9" customFormat="false" ht="12.8" hidden="false" customHeight="false" outlineLevel="0" collapsed="false">
      <c r="A9" s="0" t="n">
        <f aca="false">bus!A9</f>
        <v>7</v>
      </c>
      <c r="B9" s="0" t="n">
        <f aca="false">bus!Q9</f>
        <v>36.7554608025107</v>
      </c>
      <c r="C9" s="0" t="n">
        <f aca="false">bus!R9</f>
        <v>-1.35688558713458</v>
      </c>
    </row>
    <row r="10" customFormat="false" ht="12.8" hidden="false" customHeight="false" outlineLevel="0" collapsed="false">
      <c r="A10" s="0" t="n">
        <f aca="false">bus!A10</f>
        <v>8</v>
      </c>
      <c r="B10" s="0" t="n">
        <f aca="false">bus!Q10</f>
        <v>36.7616185428589</v>
      </c>
      <c r="C10" s="0" t="n">
        <f aca="false">bus!R10</f>
        <v>-1.35672560455267</v>
      </c>
    </row>
    <row r="11" customFormat="false" ht="12.8" hidden="false" customHeight="false" outlineLevel="0" collapsed="false">
      <c r="A11" s="0" t="n">
        <f aca="false">bus!A11</f>
        <v>9</v>
      </c>
      <c r="B11" s="0" t="n">
        <f aca="false">bus!Q11</f>
        <v>36.7618156185011</v>
      </c>
      <c r="C11" s="0" t="n">
        <f aca="false">bus!R11</f>
        <v>-1.35592046277368</v>
      </c>
    </row>
    <row r="12" customFormat="false" ht="12.8" hidden="false" customHeight="false" outlineLevel="0" collapsed="false">
      <c r="A12" s="0" t="n">
        <f aca="false">bus!A12</f>
        <v>10</v>
      </c>
      <c r="B12" s="0" t="n">
        <f aca="false">bus!Q12</f>
        <v>36.7545773444594</v>
      </c>
      <c r="C12" s="0" t="n">
        <f aca="false">bus!R12</f>
        <v>-1.36095430482037</v>
      </c>
    </row>
    <row r="13" customFormat="false" ht="12.8" hidden="false" customHeight="false" outlineLevel="0" collapsed="false">
      <c r="A13" s="0" t="n">
        <f aca="false">bus!A13</f>
        <v>11</v>
      </c>
      <c r="B13" s="0" t="n">
        <f aca="false">bus!Q13</f>
        <v>36.7577418860007</v>
      </c>
      <c r="C13" s="0" t="n">
        <f aca="false">bus!R13</f>
        <v>-1.34328854424595</v>
      </c>
    </row>
    <row r="14" customFormat="false" ht="12.8" hidden="false" customHeight="false" outlineLevel="0" collapsed="false">
      <c r="A14" s="0" t="n">
        <f aca="false">bus!A14</f>
        <v>12</v>
      </c>
      <c r="B14" s="0" t="n">
        <f aca="false">bus!Q14</f>
        <v>36.749047924785</v>
      </c>
      <c r="C14" s="0" t="n">
        <f aca="false">bus!R14</f>
        <v>-1.38149034139184</v>
      </c>
    </row>
    <row r="15" customFormat="false" ht="12.8" hidden="false" customHeight="false" outlineLevel="0" collapsed="false">
      <c r="A15" s="0" t="n">
        <f aca="false">bus!A15</f>
        <v>13</v>
      </c>
      <c r="B15" s="0" t="n">
        <f aca="false">bus!Q15</f>
        <v>36.7503475000925</v>
      </c>
      <c r="C15" s="0" t="n">
        <f aca="false">bus!R15</f>
        <v>-1.35358701297463</v>
      </c>
    </row>
    <row r="16" customFormat="false" ht="12.8" hidden="false" customHeight="false" outlineLevel="0" collapsed="false">
      <c r="A16" s="0" t="n">
        <f aca="false">bus!A16</f>
        <v>14</v>
      </c>
      <c r="B16" s="0" t="n">
        <f aca="false">bus!Q16</f>
        <v>36.7548357734722</v>
      </c>
      <c r="C16" s="0" t="n">
        <f aca="false">bus!R16</f>
        <v>-1.35305642471318</v>
      </c>
    </row>
    <row r="17" customFormat="false" ht="12.8" hidden="false" customHeight="false" outlineLevel="0" collapsed="false">
      <c r="A17" s="0" t="n">
        <f aca="false">bus!A17</f>
        <v>15</v>
      </c>
      <c r="B17" s="0" t="n">
        <f aca="false">bus!Q17</f>
        <v>36.7666444907395</v>
      </c>
      <c r="C17" s="0" t="n">
        <f aca="false">bus!R17</f>
        <v>-1.36618876197399</v>
      </c>
    </row>
    <row r="18" customFormat="false" ht="12.8" hidden="false" customHeight="false" outlineLevel="0" collapsed="false">
      <c r="A18" s="0" t="n">
        <f aca="false">bus!A18</f>
        <v>16</v>
      </c>
      <c r="B18" s="0" t="n">
        <f aca="false">bus!Q18</f>
        <v>36.7568232402855</v>
      </c>
      <c r="C18" s="0" t="n">
        <f aca="false">bus!R18</f>
        <v>-1.34692593186729</v>
      </c>
    </row>
    <row r="19" customFormat="false" ht="12.8" hidden="false" customHeight="false" outlineLevel="0" collapsed="false">
      <c r="A19" s="0" t="n">
        <f aca="false">bus!A19</f>
        <v>17</v>
      </c>
      <c r="B19" s="0" t="n">
        <f aca="false">bus!Q19</f>
        <v>36.7539687234416</v>
      </c>
      <c r="C19" s="0" t="n">
        <f aca="false">bus!R19</f>
        <v>-1.34724283485521</v>
      </c>
    </row>
    <row r="20" customFormat="false" ht="12.8" hidden="false" customHeight="false" outlineLevel="0" collapsed="false">
      <c r="A20" s="0" t="n">
        <f aca="false">bus!A20</f>
        <v>18</v>
      </c>
      <c r="B20" s="0" t="n">
        <f aca="false">bus!Q20</f>
        <v>36.7649949841971</v>
      </c>
      <c r="C20" s="0" t="n">
        <f aca="false">bus!R20</f>
        <v>-1.36363436841892</v>
      </c>
    </row>
    <row r="21" customFormat="false" ht="12.8" hidden="false" customHeight="false" outlineLevel="0" collapsed="false">
      <c r="A21" s="0" t="n">
        <f aca="false">bus!A21</f>
        <v>19</v>
      </c>
      <c r="B21" s="0" t="n">
        <f aca="false">bus!Q21</f>
        <v>36.7565958938682</v>
      </c>
      <c r="C21" s="0" t="n">
        <f aca="false">bus!R21</f>
        <v>-1.36954724767579</v>
      </c>
    </row>
    <row r="22" customFormat="false" ht="12.8" hidden="false" customHeight="false" outlineLevel="0" collapsed="false">
      <c r="A22" s="0" t="n">
        <f aca="false">bus!A22</f>
        <v>20</v>
      </c>
      <c r="B22" s="0" t="n">
        <f aca="false">bus!Q22</f>
        <v>36.7654302091879</v>
      </c>
      <c r="C22" s="0" t="n">
        <f aca="false">bus!R22</f>
        <v>-1.34598825744552</v>
      </c>
    </row>
    <row r="23" customFormat="false" ht="12.8" hidden="false" customHeight="false" outlineLevel="0" collapsed="false">
      <c r="A23" s="0" t="n">
        <f aca="false">bus!A23</f>
        <v>21</v>
      </c>
      <c r="B23" s="0" t="n">
        <f aca="false">bus!Q23</f>
        <v>36.7567183085312</v>
      </c>
      <c r="C23" s="0" t="n">
        <f aca="false">bus!R23</f>
        <v>-1.38099466561844</v>
      </c>
    </row>
    <row r="24" customFormat="false" ht="12.8" hidden="false" customHeight="false" outlineLevel="0" collapsed="false">
      <c r="A24" s="0" t="n">
        <f aca="false">bus!A24</f>
        <v>22</v>
      </c>
      <c r="B24" s="0" t="n">
        <f aca="false">bus!Q24</f>
        <v>36.757891416378</v>
      </c>
      <c r="C24" s="0" t="n">
        <f aca="false">bus!R24</f>
        <v>-1.3499707011205</v>
      </c>
    </row>
    <row r="25" customFormat="false" ht="12.8" hidden="false" customHeight="false" outlineLevel="0" collapsed="false">
      <c r="A25" s="0" t="n">
        <f aca="false">bus!A25</f>
        <v>23</v>
      </c>
      <c r="B25" s="0" t="n">
        <f aca="false">bus!Q25</f>
        <v>36.7644866512733</v>
      </c>
      <c r="C25" s="0" t="n">
        <f aca="false">bus!R25</f>
        <v>-1.37824857283834</v>
      </c>
    </row>
    <row r="26" customFormat="false" ht="12.8" hidden="false" customHeight="false" outlineLevel="0" collapsed="false">
      <c r="A26" s="0" t="n">
        <f aca="false">bus!A26</f>
        <v>24</v>
      </c>
      <c r="B26" s="0" t="n">
        <f aca="false">bus!Q26</f>
        <v>36.7634672835673</v>
      </c>
      <c r="C26" s="0" t="n">
        <f aca="false">bus!R26</f>
        <v>-1.38317905863203</v>
      </c>
    </row>
    <row r="27" customFormat="false" ht="12.8" hidden="false" customHeight="false" outlineLevel="0" collapsed="false">
      <c r="A27" s="0" t="n">
        <f aca="false">bus!A27</f>
        <v>25</v>
      </c>
      <c r="B27" s="0" t="n">
        <f aca="false">bus!Q27</f>
        <v>36.7460292057179</v>
      </c>
      <c r="C27" s="0" t="n">
        <f aca="false">bus!R27</f>
        <v>-1.38183859493755</v>
      </c>
    </row>
    <row r="28" customFormat="false" ht="12.8" hidden="false" customHeight="false" outlineLevel="0" collapsed="false">
      <c r="A28" s="0" t="n">
        <f aca="false">bus!A28</f>
        <v>26</v>
      </c>
      <c r="B28" s="0" t="n">
        <f aca="false">bus!Q28</f>
        <v>36.7645527914373</v>
      </c>
      <c r="C28" s="0" t="n">
        <f aca="false">bus!R28</f>
        <v>-1.36342505805443</v>
      </c>
    </row>
    <row r="29" customFormat="false" ht="12.8" hidden="false" customHeight="false" outlineLevel="0" collapsed="false">
      <c r="A29" s="0" t="n">
        <f aca="false">bus!A29</f>
        <v>27</v>
      </c>
      <c r="B29" s="0" t="n">
        <f aca="false">bus!Q29</f>
        <v>36.7554793265145</v>
      </c>
      <c r="C29" s="0" t="n">
        <f aca="false">bus!R29</f>
        <v>-1.3571046954011</v>
      </c>
    </row>
    <row r="30" customFormat="false" ht="12.8" hidden="false" customHeight="false" outlineLevel="0" collapsed="false">
      <c r="A30" s="0" t="n">
        <f aca="false">bus!A30</f>
        <v>28</v>
      </c>
      <c r="B30" s="0" t="n">
        <f aca="false">bus!Q30</f>
        <v>36.7633226633752</v>
      </c>
      <c r="C30" s="0" t="n">
        <f aca="false">bus!R30</f>
        <v>-1.34656625225938</v>
      </c>
    </row>
    <row r="31" customFormat="false" ht="12.8" hidden="false" customHeight="false" outlineLevel="0" collapsed="false">
      <c r="A31" s="0" t="n">
        <f aca="false">bus!A31</f>
        <v>29</v>
      </c>
      <c r="B31" s="0" t="n">
        <f aca="false">bus!Q31</f>
        <v>36.7612068626399</v>
      </c>
      <c r="C31" s="0" t="n">
        <f aca="false">bus!R31</f>
        <v>-1.37964570579744</v>
      </c>
    </row>
    <row r="32" customFormat="false" ht="12.8" hidden="false" customHeight="false" outlineLevel="0" collapsed="false">
      <c r="A32" s="0" t="n">
        <f aca="false">bus!A32</f>
        <v>30</v>
      </c>
      <c r="B32" s="0" t="n">
        <f aca="false">bus!Q32</f>
        <v>36.7748666444081</v>
      </c>
      <c r="C32" s="0" t="n">
        <f aca="false">bus!R32</f>
        <v>-1.37859409878224</v>
      </c>
    </row>
    <row r="33" customFormat="false" ht="12.8" hidden="false" customHeight="false" outlineLevel="0" collapsed="false">
      <c r="A33" s="0" t="n">
        <f aca="false">bus!A33</f>
        <v>31</v>
      </c>
      <c r="B33" s="0" t="n">
        <f aca="false">bus!Q33</f>
        <v>36.7673305364644</v>
      </c>
      <c r="C33" s="0" t="n">
        <f aca="false">bus!R33</f>
        <v>-1.36377539781515</v>
      </c>
    </row>
    <row r="34" customFormat="false" ht="12.8" hidden="false" customHeight="false" outlineLevel="0" collapsed="false">
      <c r="A34" s="0" t="n">
        <f aca="false">bus!A34</f>
        <v>32</v>
      </c>
      <c r="B34" s="0" t="n">
        <f aca="false">bus!Q34</f>
        <v>36.7602629004934</v>
      </c>
      <c r="C34" s="0" t="n">
        <f aca="false">bus!R34</f>
        <v>-1.37549780111096</v>
      </c>
    </row>
    <row r="35" customFormat="false" ht="12.8" hidden="false" customHeight="false" outlineLevel="0" collapsed="false">
      <c r="A35" s="0" t="n">
        <f aca="false">bus!A35</f>
        <v>33</v>
      </c>
      <c r="B35" s="0" t="n">
        <f aca="false">bus!Q35</f>
        <v>36.7681820421319</v>
      </c>
      <c r="C35" s="0" t="n">
        <f aca="false">bus!R35</f>
        <v>-1.37197221229169</v>
      </c>
    </row>
    <row r="36" customFormat="false" ht="12.8" hidden="false" customHeight="false" outlineLevel="0" collapsed="false">
      <c r="A36" s="0" t="n">
        <f aca="false">bus!A36</f>
        <v>34</v>
      </c>
      <c r="B36" s="0" t="n">
        <f aca="false">bus!Q36</f>
        <v>36.7609651864401</v>
      </c>
      <c r="C36" s="0" t="n">
        <f aca="false">bus!R36</f>
        <v>-1.36078082293381</v>
      </c>
    </row>
    <row r="37" customFormat="false" ht="12.8" hidden="false" customHeight="false" outlineLevel="0" collapsed="false">
      <c r="A37" s="0" t="n">
        <f aca="false">bus!A37</f>
        <v>35</v>
      </c>
      <c r="B37" s="0" t="n">
        <f aca="false">bus!Q37</f>
        <v>36.7637952838629</v>
      </c>
      <c r="C37" s="0" t="n">
        <f aca="false">bus!R37</f>
        <v>-1.36213885472542</v>
      </c>
    </row>
    <row r="38" customFormat="false" ht="12.8" hidden="false" customHeight="false" outlineLevel="0" collapsed="false">
      <c r="A38" s="0" t="n">
        <f aca="false">bus!A38</f>
        <v>36</v>
      </c>
      <c r="B38" s="0" t="n">
        <f aca="false">bus!Q38</f>
        <v>36.7410896562047</v>
      </c>
      <c r="C38" s="0" t="n">
        <f aca="false">bus!R38</f>
        <v>-1.37418876869938</v>
      </c>
    </row>
    <row r="39" customFormat="false" ht="12.8" hidden="false" customHeight="false" outlineLevel="0" collapsed="false">
      <c r="A39" s="0" t="n">
        <f aca="false">bus!A39</f>
        <v>37</v>
      </c>
      <c r="B39" s="0" t="n">
        <f aca="false">bus!Q39</f>
        <v>36.7471553579504</v>
      </c>
      <c r="C39" s="0" t="n">
        <f aca="false">bus!R39</f>
        <v>-1.38099637926356</v>
      </c>
    </row>
    <row r="40" customFormat="false" ht="12.8" hidden="false" customHeight="false" outlineLevel="0" collapsed="false">
      <c r="A40" s="0" t="n">
        <f aca="false">bus!A40</f>
        <v>38</v>
      </c>
      <c r="B40" s="0" t="n">
        <f aca="false">bus!Q40</f>
        <v>36.756256521237</v>
      </c>
      <c r="C40" s="0" t="n">
        <f aca="false">bus!R40</f>
        <v>-1.35172476577396</v>
      </c>
    </row>
    <row r="41" customFormat="false" ht="12.8" hidden="false" customHeight="false" outlineLevel="0" collapsed="false">
      <c r="A41" s="0" t="n">
        <f aca="false">bus!A41</f>
        <v>39</v>
      </c>
      <c r="B41" s="0" t="n">
        <f aca="false">bus!Q41</f>
        <v>36.7586495558373</v>
      </c>
      <c r="C41" s="0" t="n">
        <f aca="false">bus!R41</f>
        <v>-1.34867344535816</v>
      </c>
    </row>
    <row r="42" customFormat="false" ht="12.8" hidden="false" customHeight="false" outlineLevel="0" collapsed="false">
      <c r="A42" s="0" t="n">
        <f aca="false">bus!A42</f>
        <v>40</v>
      </c>
      <c r="B42" s="0" t="n">
        <f aca="false">bus!Q42</f>
        <v>36.7616372656626</v>
      </c>
      <c r="C42" s="0" t="n">
        <f aca="false">bus!R42</f>
        <v>-1.35898377956509</v>
      </c>
    </row>
    <row r="43" customFormat="false" ht="12.8" hidden="false" customHeight="false" outlineLevel="0" collapsed="false">
      <c r="A43" s="0" t="n">
        <f aca="false">bus!A43</f>
        <v>41</v>
      </c>
      <c r="B43" s="0" t="n">
        <f aca="false">bus!Q43</f>
        <v>36.763036432869</v>
      </c>
      <c r="C43" s="0" t="n">
        <f aca="false">bus!R43</f>
        <v>-1.35049720568309</v>
      </c>
    </row>
    <row r="44" customFormat="false" ht="12.8" hidden="false" customHeight="false" outlineLevel="0" collapsed="false">
      <c r="A44" s="0" t="n">
        <f aca="false">bus!A44</f>
        <v>42</v>
      </c>
      <c r="B44" s="0" t="n">
        <f aca="false">bus!Q44</f>
        <v>36.7531188035318</v>
      </c>
      <c r="C44" s="0" t="n">
        <f aca="false">bus!R44</f>
        <v>-1.35326474608744</v>
      </c>
    </row>
    <row r="45" customFormat="false" ht="12.8" hidden="false" customHeight="false" outlineLevel="0" collapsed="false">
      <c r="A45" s="0" t="n">
        <f aca="false">bus!A45</f>
        <v>43</v>
      </c>
      <c r="B45" s="0" t="n">
        <f aca="false">bus!Q45</f>
        <v>36.7465582726068</v>
      </c>
      <c r="C45" s="0" t="n">
        <f aca="false">bus!R45</f>
        <v>-1.37450408676786</v>
      </c>
    </row>
    <row r="46" customFormat="false" ht="12.8" hidden="false" customHeight="false" outlineLevel="0" collapsed="false">
      <c r="A46" s="0" t="n">
        <f aca="false">bus!A46</f>
        <v>44</v>
      </c>
      <c r="B46" s="0" t="n">
        <f aca="false">bus!Q46</f>
        <v>36.7412361387439</v>
      </c>
      <c r="C46" s="0" t="n">
        <f aca="false">bus!R46</f>
        <v>-1.37728738234144</v>
      </c>
    </row>
    <row r="47" customFormat="false" ht="12.8" hidden="false" customHeight="false" outlineLevel="0" collapsed="false">
      <c r="A47" s="0" t="n">
        <f aca="false">bus!A47</f>
        <v>45</v>
      </c>
      <c r="B47" s="0" t="n">
        <f aca="false">bus!Q47</f>
        <v>36.7505226572627</v>
      </c>
      <c r="C47" s="0" t="n">
        <f aca="false">bus!R47</f>
        <v>-1.37408454262385</v>
      </c>
    </row>
    <row r="48" customFormat="false" ht="12.8" hidden="false" customHeight="false" outlineLevel="0" collapsed="false">
      <c r="A48" s="0" t="n">
        <f aca="false">bus!A48</f>
        <v>46</v>
      </c>
      <c r="B48" s="0" t="n">
        <f aca="false">bus!Q48</f>
        <v>36.7567865754473</v>
      </c>
      <c r="C48" s="0" t="n">
        <f aca="false">bus!R48</f>
        <v>-1.37905058253932</v>
      </c>
    </row>
    <row r="49" customFormat="false" ht="12.8" hidden="false" customHeight="false" outlineLevel="0" collapsed="false">
      <c r="A49" s="0" t="n">
        <f aca="false">bus!A49</f>
        <v>47</v>
      </c>
      <c r="B49" s="0" t="n">
        <f aca="false">bus!Q49</f>
        <v>36.7565940277503</v>
      </c>
      <c r="C49" s="0" t="n">
        <f aca="false">bus!R49</f>
        <v>-1.36136318895282</v>
      </c>
    </row>
    <row r="50" customFormat="false" ht="12.8" hidden="false" customHeight="false" outlineLevel="0" collapsed="false">
      <c r="A50" s="0" t="n">
        <f aca="false">bus!A50</f>
        <v>48</v>
      </c>
      <c r="B50" s="0" t="n">
        <f aca="false">bus!Q50</f>
        <v>36.7618227067845</v>
      </c>
      <c r="C50" s="0" t="n">
        <f aca="false">bus!R50</f>
        <v>-1.36177241961839</v>
      </c>
    </row>
    <row r="51" customFormat="false" ht="12.8" hidden="false" customHeight="false" outlineLevel="0" collapsed="false">
      <c r="A51" s="0" t="n">
        <f aca="false">bus!A51</f>
        <v>49</v>
      </c>
      <c r="B51" s="0" t="n">
        <f aca="false">bus!Q51</f>
        <v>36.7552123181797</v>
      </c>
      <c r="C51" s="0" t="n">
        <f aca="false">bus!R51</f>
        <v>-1.3632251871156</v>
      </c>
    </row>
    <row r="52" customFormat="false" ht="12.8" hidden="false" customHeight="false" outlineLevel="0" collapsed="false">
      <c r="A52" s="0" t="n">
        <f aca="false">bus!A52</f>
        <v>50</v>
      </c>
      <c r="B52" s="0" t="n">
        <f aca="false">bus!Q52</f>
        <v>36.7575736263158</v>
      </c>
      <c r="C52" s="0" t="n">
        <f aca="false">bus!R52</f>
        <v>-1.36825584429273</v>
      </c>
    </row>
    <row r="53" customFormat="false" ht="12.8" hidden="false" customHeight="false" outlineLevel="0" collapsed="false">
      <c r="A53" s="0" t="n">
        <f aca="false">bus!A53</f>
        <v>51</v>
      </c>
      <c r="B53" s="0" t="n">
        <f aca="false">bus!Q53</f>
        <v>36.7608369568325</v>
      </c>
      <c r="C53" s="0" t="n">
        <f aca="false">bus!R53</f>
        <v>-1.36805173513509</v>
      </c>
    </row>
    <row r="54" customFormat="false" ht="12.8" hidden="false" customHeight="false" outlineLevel="0" collapsed="false">
      <c r="A54" s="0" t="n">
        <f aca="false">bus!A54</f>
        <v>52</v>
      </c>
      <c r="B54" s="0" t="n">
        <f aca="false">bus!Q54</f>
        <v>36.763526981731</v>
      </c>
      <c r="C54" s="0" t="n">
        <f aca="false">bus!R54</f>
        <v>-1.36789570407714</v>
      </c>
    </row>
    <row r="55" customFormat="false" ht="12.8" hidden="false" customHeight="false" outlineLevel="0" collapsed="false">
      <c r="A55" s="0" t="n">
        <f aca="false">bus!A55</f>
        <v>53</v>
      </c>
      <c r="B55" s="0" t="n">
        <f aca="false">bus!Q55</f>
        <v>36.7661985846384</v>
      </c>
      <c r="C55" s="0" t="n">
        <f aca="false">bus!R55</f>
        <v>-1.37000010459701</v>
      </c>
    </row>
    <row r="56" customFormat="false" ht="12.8" hidden="false" customHeight="false" outlineLevel="0" collapsed="false">
      <c r="A56" s="0" t="n">
        <f aca="false">bus!A56</f>
        <v>54</v>
      </c>
      <c r="B56" s="0" t="n">
        <f aca="false">bus!Q56</f>
        <v>36.768206929511</v>
      </c>
      <c r="C56" s="0" t="n">
        <f aca="false">bus!R56</f>
        <v>-1.37629011528426</v>
      </c>
    </row>
    <row r="57" customFormat="false" ht="12.8" hidden="false" customHeight="false" outlineLevel="0" collapsed="false">
      <c r="A57" s="0" t="n">
        <f aca="false">bus!A57</f>
        <v>55</v>
      </c>
      <c r="B57" s="0" t="n">
        <f aca="false">bus!Q57</f>
        <v>36.7732945605242</v>
      </c>
      <c r="C57" s="0" t="n">
        <f aca="false">bus!R57</f>
        <v>-1.37963397207946</v>
      </c>
    </row>
    <row r="58" customFormat="false" ht="12.8" hidden="false" customHeight="false" outlineLevel="0" collapsed="false">
      <c r="A58" s="0" t="n">
        <f aca="false">bus!A58</f>
        <v>56</v>
      </c>
      <c r="B58" s="0" t="n">
        <f aca="false">bus!Q58</f>
        <v>36.7624223632652</v>
      </c>
      <c r="C58" s="0" t="n">
        <f aca="false">bus!R58</f>
        <v>-1.37265521504387</v>
      </c>
    </row>
    <row r="59" customFormat="false" ht="12.8" hidden="false" customHeight="false" outlineLevel="0" collapsed="false">
      <c r="A59" s="0" t="n">
        <f aca="false">bus!A59</f>
        <v>57</v>
      </c>
      <c r="B59" s="0" t="n">
        <f aca="false">bus!Q59</f>
        <v>36.7579264893446</v>
      </c>
      <c r="C59" s="0" t="n">
        <f aca="false">bus!R59</f>
        <v>-1.37349144029173</v>
      </c>
    </row>
    <row r="60" customFormat="false" ht="12.8" hidden="false" customHeight="false" outlineLevel="0" collapsed="false">
      <c r="A60" s="0" t="n">
        <f aca="false">bus!A60</f>
        <v>58</v>
      </c>
      <c r="B60" s="0" t="n">
        <f aca="false">bus!Q60</f>
        <v>36.7582431679171</v>
      </c>
      <c r="C60" s="0" t="n">
        <f aca="false">bus!R60</f>
        <v>-1.37584084408693</v>
      </c>
    </row>
    <row r="61" customFormat="false" ht="12.8" hidden="false" customHeight="false" outlineLevel="0" collapsed="false">
      <c r="A61" s="0" t="n">
        <f aca="false">bus!A61</f>
        <v>59</v>
      </c>
      <c r="B61" s="0" t="n">
        <f aca="false">bus!Q61</f>
        <v>36.7586892630442</v>
      </c>
      <c r="C61" s="0" t="n">
        <f aca="false">bus!R61</f>
        <v>-1.38004691996939</v>
      </c>
    </row>
    <row r="62" customFormat="false" ht="12.8" hidden="false" customHeight="false" outlineLevel="0" collapsed="false">
      <c r="A62" s="0" t="n">
        <f aca="false">bus!A62</f>
        <v>60</v>
      </c>
      <c r="B62" s="0" t="n">
        <f aca="false">bus!Q62</f>
        <v>36.7563236410844</v>
      </c>
      <c r="C62" s="0" t="n">
        <f aca="false">bus!R62</f>
        <v>-1.35075336316955</v>
      </c>
    </row>
    <row r="63" customFormat="false" ht="12.8" hidden="false" customHeight="false" outlineLevel="0" collapsed="false">
      <c r="A63" s="0" t="n">
        <f aca="false">bus!A63</f>
        <v>61</v>
      </c>
      <c r="B63" s="0" t="n">
        <f aca="false">bus!Q63</f>
        <v>36.7605795763563</v>
      </c>
      <c r="C63" s="0" t="n">
        <f aca="false">bus!R63</f>
        <v>-1.35286426923963</v>
      </c>
    </row>
    <row r="64" customFormat="false" ht="12.8" hidden="false" customHeight="false" outlineLevel="0" collapsed="false">
      <c r="A64" s="0" t="n">
        <f aca="false">bus!A64</f>
        <v>62</v>
      </c>
      <c r="B64" s="0" t="n">
        <f aca="false">bus!Q64</f>
        <v>36.7748666444081</v>
      </c>
      <c r="C64" s="0" t="n">
        <f aca="false">bus!R64</f>
        <v>-1.37859409878224</v>
      </c>
    </row>
    <row r="65" customFormat="false" ht="12.8" hidden="false" customHeight="false" outlineLevel="0" collapsed="false">
      <c r="A65" s="0" t="n">
        <f aca="false">bus!A65</f>
        <v>63</v>
      </c>
      <c r="B65" s="0" t="n">
        <f aca="false">bus!Q65</f>
        <v>36.7577418860007</v>
      </c>
      <c r="C65" s="0" t="n">
        <f aca="false">bus!R65</f>
        <v>-1.34328854424595</v>
      </c>
    </row>
    <row r="66" customFormat="false" ht="12.8" hidden="false" customHeight="false" outlineLevel="0" collapsed="false">
      <c r="A66" s="0" t="n">
        <f aca="false">bus!A66</f>
        <v>64</v>
      </c>
      <c r="B66" s="0" t="n">
        <f aca="false">bus!Q66</f>
        <v>36.7666444907395</v>
      </c>
      <c r="C66" s="0" t="n">
        <f aca="false">bus!R66</f>
        <v>-1.36618876197399</v>
      </c>
    </row>
    <row r="67" customFormat="false" ht="12.8" hidden="false" customHeight="false" outlineLevel="0" collapsed="false">
      <c r="A67" s="0" t="n">
        <f aca="false">bus!A67</f>
        <v>65</v>
      </c>
      <c r="B67" s="0" t="n">
        <f aca="false">bus!Q67</f>
        <v>36.7565958938682</v>
      </c>
      <c r="C67" s="0" t="n">
        <f aca="false">bus!R67</f>
        <v>-1.36954724767579</v>
      </c>
    </row>
    <row r="68" customFormat="false" ht="12.8" hidden="false" customHeight="false" outlineLevel="0" collapsed="false">
      <c r="A68" s="0" t="n">
        <f aca="false">bus!A68</f>
        <v>66</v>
      </c>
      <c r="B68" s="0" t="n">
        <f aca="false">bus!Q68</f>
        <v>36.7575736263158</v>
      </c>
      <c r="C68" s="0" t="n">
        <f aca="false">bus!R68</f>
        <v>-1.36825584429273</v>
      </c>
    </row>
    <row r="69" customFormat="false" ht="12.8" hidden="false" customHeight="false" outlineLevel="0" collapsed="false">
      <c r="A69" s="0" t="n">
        <f aca="false">bus!A69</f>
        <v>67</v>
      </c>
      <c r="B69" s="0" t="n">
        <f aca="false">bus!Q69</f>
        <v>36.7616185428589</v>
      </c>
      <c r="C69" s="0" t="n">
        <f aca="false">bus!R69</f>
        <v>-1.35672560455267</v>
      </c>
    </row>
    <row r="70" customFormat="false" ht="12.8" hidden="false" customHeight="false" outlineLevel="0" collapsed="false">
      <c r="A70" s="0" t="n">
        <f aca="false">bus!A70</f>
        <v>68</v>
      </c>
      <c r="B70" s="0" t="n">
        <f aca="false">bus!Q70</f>
        <v>36.7569132002294</v>
      </c>
      <c r="C70" s="0" t="n">
        <f aca="false">bus!R70</f>
        <v>-1.35272869876763</v>
      </c>
    </row>
    <row r="71" customFormat="false" ht="12.8" hidden="false" customHeight="false" outlineLevel="0" collapsed="false">
      <c r="A71" s="0" t="n">
        <f aca="false">bus!A71</f>
        <v>69</v>
      </c>
      <c r="B71" s="0" t="n">
        <f aca="false">bus!Q71</f>
        <v>36.7503475000925</v>
      </c>
      <c r="C71" s="0" t="n">
        <f aca="false">bus!R71</f>
        <v>-1.35358701297463</v>
      </c>
    </row>
    <row r="72" customFormat="false" ht="12.8" hidden="false" customHeight="false" outlineLevel="0" collapsed="false">
      <c r="A72" s="0" t="n">
        <f aca="false">bus!A72</f>
        <v>70</v>
      </c>
      <c r="B72" s="0" t="n">
        <f aca="false">bus!Q72</f>
        <v>36.7548357734722</v>
      </c>
      <c r="C72" s="0" t="n">
        <f aca="false">bus!R72</f>
        <v>-1.35305642471318</v>
      </c>
    </row>
    <row r="73" customFormat="false" ht="12.8" hidden="false" customHeight="false" outlineLevel="0" collapsed="false">
      <c r="A73" s="0" t="n">
        <f aca="false">bus!A73</f>
        <v>71</v>
      </c>
      <c r="B73" s="0" t="n">
        <f aca="false">bus!Q73</f>
        <v>36.7584725839617</v>
      </c>
      <c r="C73" s="0" t="n">
        <f aca="false">bus!R73</f>
        <v>-1.35639817290244</v>
      </c>
    </row>
    <row r="74" customFormat="false" ht="12.8" hidden="false" customHeight="false" outlineLevel="0" collapsed="false">
      <c r="A74" s="0" t="n">
        <f aca="false">bus!A74</f>
        <v>72</v>
      </c>
      <c r="B74" s="0" t="n">
        <f aca="false">bus!Q74</f>
        <v>36.7531188035318</v>
      </c>
      <c r="C74" s="0" t="n">
        <f aca="false">bus!R74</f>
        <v>-1.35326474608744</v>
      </c>
    </row>
    <row r="75" customFormat="false" ht="12.8" hidden="false" customHeight="false" outlineLevel="0" collapsed="false">
      <c r="A75" s="0" t="n">
        <f aca="false">bus!A75</f>
        <v>73</v>
      </c>
      <c r="B75" s="0" t="n">
        <f aca="false">bus!Q75</f>
        <v>36.763036432869</v>
      </c>
      <c r="C75" s="0" t="n">
        <f aca="false">bus!R75</f>
        <v>-1.35049720568309</v>
      </c>
    </row>
    <row r="76" customFormat="false" ht="12.8" hidden="false" customHeight="false" outlineLevel="0" collapsed="false">
      <c r="A76" s="0" t="n">
        <f aca="false">bus!A76</f>
        <v>74</v>
      </c>
      <c r="B76" s="0" t="n">
        <f aca="false">bus!Q76</f>
        <v>36.7654302091879</v>
      </c>
      <c r="C76" s="0" t="n">
        <f aca="false">bus!R76</f>
        <v>-1.34598825744552</v>
      </c>
    </row>
    <row r="77" customFormat="false" ht="12.8" hidden="false" customHeight="false" outlineLevel="0" collapsed="false">
      <c r="A77" s="0" t="n">
        <f aca="false">bus!A77</f>
        <v>75</v>
      </c>
      <c r="B77" s="0" t="n">
        <f aca="false">bus!Q77</f>
        <v>36.7633226633752</v>
      </c>
      <c r="C77" s="0" t="n">
        <f aca="false">bus!R77</f>
        <v>-1.34656625225938</v>
      </c>
    </row>
    <row r="78" customFormat="false" ht="12.8" hidden="false" customHeight="false" outlineLevel="0" collapsed="false">
      <c r="A78" s="0" t="n">
        <f aca="false">bus!A78</f>
        <v>76</v>
      </c>
      <c r="B78" s="0" t="n">
        <f aca="false">bus!Q78</f>
        <v>36.7594311309821</v>
      </c>
      <c r="C78" s="0" t="n">
        <f aca="false">bus!R78</f>
        <v>-1.36389019607431</v>
      </c>
    </row>
    <row r="79" customFormat="false" ht="12.8" hidden="false" customHeight="false" outlineLevel="0" collapsed="false">
      <c r="A79" s="0" t="n">
        <f aca="false">bus!A79</f>
        <v>77</v>
      </c>
      <c r="B79" s="0" t="n">
        <f aca="false">bus!Q79</f>
        <v>36.7645527914373</v>
      </c>
      <c r="C79" s="0" t="n">
        <f aca="false">bus!R79</f>
        <v>-1.36342505805443</v>
      </c>
    </row>
    <row r="80" customFormat="false" ht="12.8" hidden="false" customHeight="false" outlineLevel="0" collapsed="false">
      <c r="A80" s="0" t="n">
        <f aca="false">bus!A80</f>
        <v>78</v>
      </c>
      <c r="B80" s="0" t="n">
        <f aca="false">bus!Q80</f>
        <v>36.756256521237</v>
      </c>
      <c r="C80" s="0" t="n">
        <f aca="false">bus!R80</f>
        <v>-1.35172476577396</v>
      </c>
    </row>
    <row r="81" customFormat="false" ht="12.8" hidden="false" customHeight="false" outlineLevel="0" collapsed="false">
      <c r="A81" s="0" t="n">
        <f aca="false">bus!A81</f>
        <v>79</v>
      </c>
      <c r="B81" s="0" t="n">
        <f aca="false">bus!Q81</f>
        <v>36.7554793265145</v>
      </c>
      <c r="C81" s="0" t="n">
        <f aca="false">bus!R81</f>
        <v>-1.3571046954011</v>
      </c>
    </row>
    <row r="82" customFormat="false" ht="12.8" hidden="false" customHeight="false" outlineLevel="0" collapsed="false">
      <c r="A82" s="0" t="n">
        <f aca="false">bus!A82</f>
        <v>80</v>
      </c>
      <c r="B82" s="0" t="n">
        <f aca="false">bus!Q82</f>
        <v>36.757891416378</v>
      </c>
      <c r="C82" s="0" t="n">
        <f aca="false">bus!R82</f>
        <v>-1.3499707011205</v>
      </c>
    </row>
    <row r="83" customFormat="false" ht="12.8" hidden="false" customHeight="false" outlineLevel="0" collapsed="false">
      <c r="A83" s="0" t="n">
        <f aca="false">bus!A83</f>
        <v>81</v>
      </c>
      <c r="B83" s="0" t="n">
        <f aca="false">bus!Q83</f>
        <v>36.7563236410844</v>
      </c>
      <c r="C83" s="0" t="n">
        <f aca="false">bus!R83</f>
        <v>-1.35075336316955</v>
      </c>
    </row>
    <row r="84" customFormat="false" ht="12.8" hidden="false" customHeight="false" outlineLevel="0" collapsed="false">
      <c r="A84" s="0" t="n">
        <f aca="false">bus!A84</f>
        <v>82</v>
      </c>
      <c r="B84" s="0" t="n">
        <f aca="false">bus!Q84</f>
        <v>36.7545773444594</v>
      </c>
      <c r="C84" s="0" t="n">
        <f aca="false">bus!R84</f>
        <v>-1.36095430482037</v>
      </c>
    </row>
    <row r="85" customFormat="false" ht="12.8" hidden="false" customHeight="false" outlineLevel="0" collapsed="false">
      <c r="A85" s="0" t="n">
        <f aca="false">bus!A85</f>
        <v>83</v>
      </c>
      <c r="B85" s="0" t="n">
        <f aca="false">bus!Q85</f>
        <v>36.7565940277503</v>
      </c>
      <c r="C85" s="0" t="n">
        <f aca="false">bus!R85</f>
        <v>-1.36136318895282</v>
      </c>
    </row>
    <row r="86" customFormat="false" ht="12.8" hidden="false" customHeight="false" outlineLevel="0" collapsed="false">
      <c r="A86" s="0" t="n">
        <f aca="false">bus!A86</f>
        <v>84</v>
      </c>
      <c r="B86" s="0" t="n">
        <f aca="false">bus!Q86</f>
        <v>36.7609651864401</v>
      </c>
      <c r="C86" s="0" t="n">
        <f aca="false">bus!R86</f>
        <v>-1.36078082293381</v>
      </c>
    </row>
    <row r="87" customFormat="false" ht="12.8" hidden="false" customHeight="false" outlineLevel="0" collapsed="false">
      <c r="A87" s="0" t="n">
        <f aca="false">bus!A87</f>
        <v>85</v>
      </c>
      <c r="B87" s="0" t="n">
        <f aca="false">bus!Q87</f>
        <v>36.7460292057179</v>
      </c>
      <c r="C87" s="0" t="n">
        <f aca="false">bus!R87</f>
        <v>-1.38183859493755</v>
      </c>
    </row>
    <row r="88" customFormat="false" ht="12.8" hidden="false" customHeight="false" outlineLevel="0" collapsed="false">
      <c r="A88" s="0" t="n">
        <f aca="false">bus!A88</f>
        <v>86</v>
      </c>
      <c r="B88" s="0" t="n">
        <f aca="false">bus!Q88</f>
        <v>36.749047924785</v>
      </c>
      <c r="C88" s="0" t="n">
        <f aca="false">bus!R88</f>
        <v>-1.38149034139184</v>
      </c>
    </row>
    <row r="89" customFormat="false" ht="12.8" hidden="false" customHeight="false" outlineLevel="0" collapsed="false">
      <c r="A89" s="0" t="n">
        <f aca="false">bus!A89</f>
        <v>87</v>
      </c>
      <c r="B89" s="0" t="n">
        <f aca="false">bus!Q89</f>
        <v>36.7471094242747</v>
      </c>
      <c r="C89" s="0" t="n">
        <f aca="false">bus!R89</f>
        <v>-1.35713395967179</v>
      </c>
    </row>
    <row r="90" customFormat="false" ht="12.8" hidden="false" customHeight="false" outlineLevel="0" collapsed="false">
      <c r="A90" s="0" t="n">
        <f aca="false">bus!A90</f>
        <v>88</v>
      </c>
      <c r="B90" s="0" t="n">
        <f aca="false">bus!Q90</f>
        <v>36.7667231620065</v>
      </c>
      <c r="C90" s="0" t="n">
        <f aca="false">bus!R90</f>
        <v>-1.38047793835761</v>
      </c>
    </row>
    <row r="91" customFormat="false" ht="12.8" hidden="false" customHeight="false" outlineLevel="0" collapsed="false">
      <c r="A91" s="0" t="n">
        <f aca="false">bus!A91</f>
        <v>89</v>
      </c>
      <c r="B91" s="0" t="n">
        <f aca="false">bus!Q91</f>
        <v>36.7732945605242</v>
      </c>
      <c r="C91" s="0" t="n">
        <f aca="false">bus!R91</f>
        <v>-1.37963397207946</v>
      </c>
    </row>
    <row r="92" customFormat="false" ht="12.8" hidden="false" customHeight="false" outlineLevel="0" collapsed="false">
      <c r="A92" s="0" t="n">
        <f aca="false">bus!A92</f>
        <v>90</v>
      </c>
      <c r="B92" s="0" t="n">
        <f aca="false">bus!Q92</f>
        <v>36.7673305364644</v>
      </c>
      <c r="C92" s="0" t="n">
        <f aca="false">bus!R92</f>
        <v>-1.36377539781515</v>
      </c>
    </row>
    <row r="93" customFormat="false" ht="12.8" hidden="false" customHeight="false" outlineLevel="0" collapsed="false">
      <c r="A93" s="0" t="n">
        <f aca="false">bus!A93</f>
        <v>91</v>
      </c>
      <c r="B93" s="0" t="n">
        <f aca="false">bus!Q93</f>
        <v>36.7748666444081</v>
      </c>
      <c r="C93" s="0" t="n">
        <f aca="false">bus!R93</f>
        <v>-1.37859409878224</v>
      </c>
    </row>
    <row r="94" customFormat="false" ht="12.8" hidden="false" customHeight="false" outlineLevel="0" collapsed="false">
      <c r="A94" s="0" t="n">
        <f aca="false">bus!A94</f>
        <v>92</v>
      </c>
      <c r="B94" s="0" t="n">
        <f aca="false">bus!Q94</f>
        <v>36.7567183085312</v>
      </c>
      <c r="C94" s="0" t="n">
        <f aca="false">bus!R94</f>
        <v>-1.38099466561844</v>
      </c>
    </row>
    <row r="95" customFormat="false" ht="12.8" hidden="false" customHeight="false" outlineLevel="0" collapsed="false">
      <c r="A95" s="0" t="n">
        <f aca="false">bus!A95</f>
        <v>93</v>
      </c>
      <c r="B95" s="0" t="n">
        <f aca="false">bus!Q95</f>
        <v>36.7567865754473</v>
      </c>
      <c r="C95" s="0" t="n">
        <f aca="false">bus!R95</f>
        <v>-1.37905058253932</v>
      </c>
    </row>
    <row r="96" customFormat="false" ht="12.8" hidden="false" customHeight="false" outlineLevel="0" collapsed="false">
      <c r="A96" s="0" t="n">
        <f aca="false">bus!A96</f>
        <v>94</v>
      </c>
      <c r="B96" s="0" t="n">
        <f aca="false">bus!Q96</f>
        <v>36.7552123181797</v>
      </c>
      <c r="C96" s="0" t="n">
        <f aca="false">bus!R96</f>
        <v>-1.3632251871156</v>
      </c>
    </row>
    <row r="97" customFormat="false" ht="12.8" hidden="false" customHeight="false" outlineLevel="0" collapsed="false">
      <c r="A97" s="0" t="n">
        <f aca="false">bus!A97</f>
        <v>95</v>
      </c>
      <c r="B97" s="0" t="n">
        <f aca="false">bus!Q97</f>
        <v>36.7505226572627</v>
      </c>
      <c r="C97" s="0" t="n">
        <f aca="false">bus!R97</f>
        <v>-1.37408454262385</v>
      </c>
    </row>
    <row r="98" customFormat="false" ht="12.8" hidden="false" customHeight="false" outlineLevel="0" collapsed="false">
      <c r="A98" s="0" t="n">
        <f aca="false">bus!A98</f>
        <v>96</v>
      </c>
      <c r="B98" s="0" t="n">
        <f aca="false">bus!Q98</f>
        <v>36.763526981731</v>
      </c>
      <c r="C98" s="0" t="n">
        <f aca="false">bus!R98</f>
        <v>-1.36789570407714</v>
      </c>
    </row>
    <row r="99" customFormat="false" ht="12.8" hidden="false" customHeight="false" outlineLevel="0" collapsed="false">
      <c r="A99" s="0" t="n">
        <f aca="false">bus!A99</f>
        <v>97</v>
      </c>
      <c r="B99" s="0" t="n">
        <f aca="false">bus!Q99</f>
        <v>36.7624223632652</v>
      </c>
      <c r="C99" s="0" t="n">
        <f aca="false">bus!R99</f>
        <v>-1.37265521504387</v>
      </c>
    </row>
    <row r="100" customFormat="false" ht="12.8" hidden="false" customHeight="false" outlineLevel="0" collapsed="false">
      <c r="A100" s="0" t="n">
        <f aca="false">bus!A100</f>
        <v>98</v>
      </c>
      <c r="B100" s="0" t="n">
        <f aca="false">bus!Q100</f>
        <v>36.7681820421319</v>
      </c>
      <c r="C100" s="0" t="n">
        <f aca="false">bus!R100</f>
        <v>-1.37197221229169</v>
      </c>
    </row>
    <row r="101" customFormat="false" ht="12.8" hidden="false" customHeight="false" outlineLevel="0" collapsed="false">
      <c r="A101" s="0" t="n">
        <f aca="false">bus!A101</f>
        <v>99</v>
      </c>
      <c r="B101" s="0" t="n">
        <f aca="false">bus!Q101</f>
        <v>36.7661985846384</v>
      </c>
      <c r="C101" s="0" t="n">
        <f aca="false">bus!R101</f>
        <v>-1.37000010459701</v>
      </c>
    </row>
    <row r="102" customFormat="false" ht="12.8" hidden="false" customHeight="false" outlineLevel="0" collapsed="false">
      <c r="A102" s="0" t="n">
        <f aca="false">bus!A102</f>
        <v>100</v>
      </c>
      <c r="B102" s="0" t="n">
        <f aca="false">bus!Q102</f>
        <v>36.7608369568325</v>
      </c>
      <c r="C102" s="0" t="n">
        <f aca="false">bus!R102</f>
        <v>-1.36805173513509</v>
      </c>
    </row>
    <row r="103" customFormat="false" ht="12.8" hidden="false" customHeight="false" outlineLevel="0" collapsed="false">
      <c r="A103" s="0" t="n">
        <f aca="false">bus!A103</f>
        <v>101</v>
      </c>
      <c r="B103" s="0" t="n">
        <f aca="false">bus!Q103</f>
        <v>36.7579665525604</v>
      </c>
      <c r="C103" s="0" t="n">
        <f aca="false">bus!R103</f>
        <v>-1.34209999724138</v>
      </c>
    </row>
    <row r="104" customFormat="false" ht="12.8" hidden="false" customHeight="false" outlineLevel="0" collapsed="false">
      <c r="A104" s="0" t="n">
        <f aca="false">bus!A104</f>
        <v>102</v>
      </c>
      <c r="B104" s="0" t="n">
        <f aca="false">bus!Q104</f>
        <v>36.7616372656626</v>
      </c>
      <c r="C104" s="0" t="n">
        <f aca="false">bus!R104</f>
        <v>-1.35898377956509</v>
      </c>
    </row>
    <row r="105" customFormat="false" ht="12.8" hidden="false" customHeight="false" outlineLevel="0" collapsed="false">
      <c r="A105" s="0" t="n">
        <f aca="false">bus!A105</f>
        <v>103</v>
      </c>
      <c r="B105" s="0" t="n">
        <f aca="false">bus!Q105</f>
        <v>36.768206929511</v>
      </c>
      <c r="C105" s="0" t="n">
        <f aca="false">bus!R105</f>
        <v>-1.37629011528426</v>
      </c>
    </row>
    <row r="106" customFormat="false" ht="12.8" hidden="false" customHeight="false" outlineLevel="0" collapsed="false">
      <c r="A106" s="0" t="n">
        <f aca="false">bus!A106</f>
        <v>104</v>
      </c>
      <c r="B106" s="0" t="n">
        <f aca="false">bus!Q106</f>
        <v>36.7634672835673</v>
      </c>
      <c r="C106" s="0" t="n">
        <f aca="false">bus!R106</f>
        <v>-1.38317905863203</v>
      </c>
    </row>
    <row r="107" customFormat="false" ht="12.8" hidden="false" customHeight="false" outlineLevel="0" collapsed="false">
      <c r="A107" s="0" t="n">
        <f aca="false">bus!A107</f>
        <v>105</v>
      </c>
      <c r="B107" s="0" t="n">
        <f aca="false">bus!Q107</f>
        <v>36.7612068626399</v>
      </c>
      <c r="C107" s="0" t="n">
        <f aca="false">bus!R107</f>
        <v>-1.37964570579744</v>
      </c>
    </row>
    <row r="108" customFormat="false" ht="12.8" hidden="false" customHeight="false" outlineLevel="0" collapsed="false">
      <c r="A108" s="0" t="n">
        <f aca="false">bus!A108</f>
        <v>106</v>
      </c>
      <c r="B108" s="0" t="n">
        <f aca="false">bus!Q108</f>
        <v>36.7644866512733</v>
      </c>
      <c r="C108" s="0" t="n">
        <f aca="false">bus!R108</f>
        <v>-1.37824857283834</v>
      </c>
    </row>
    <row r="109" customFormat="false" ht="12.8" hidden="false" customHeight="false" outlineLevel="0" collapsed="false">
      <c r="A109" s="0" t="n">
        <f aca="false">bus!A109</f>
        <v>107</v>
      </c>
      <c r="B109" s="0" t="n">
        <f aca="false">bus!Q109</f>
        <v>36.7602629004934</v>
      </c>
      <c r="C109" s="0" t="n">
        <f aca="false">bus!R109</f>
        <v>-1.37549780111096</v>
      </c>
    </row>
    <row r="110" customFormat="false" ht="12.8" hidden="false" customHeight="false" outlineLevel="0" collapsed="false">
      <c r="A110" s="0" t="n">
        <f aca="false">bus!A110</f>
        <v>108</v>
      </c>
      <c r="B110" s="0" t="n">
        <f aca="false">bus!Q110</f>
        <v>36.7579264893446</v>
      </c>
      <c r="C110" s="0" t="n">
        <f aca="false">bus!R110</f>
        <v>-1.37349144029173</v>
      </c>
    </row>
    <row r="111" customFormat="false" ht="12.8" hidden="false" customHeight="false" outlineLevel="0" collapsed="false">
      <c r="A111" s="0" t="n">
        <f aca="false">bus!A111</f>
        <v>109</v>
      </c>
      <c r="B111" s="0" t="n">
        <f aca="false">bus!Q111</f>
        <v>36.7586892630442</v>
      </c>
      <c r="C111" s="0" t="n">
        <f aca="false">bus!R111</f>
        <v>-1.38004691996939</v>
      </c>
    </row>
    <row r="112" customFormat="false" ht="12.8" hidden="false" customHeight="false" outlineLevel="0" collapsed="false">
      <c r="A112" s="0" t="n">
        <f aca="false">bus!A112</f>
        <v>110</v>
      </c>
      <c r="B112" s="0" t="n">
        <f aca="false">bus!Q112</f>
        <v>36.7582431679171</v>
      </c>
      <c r="C112" s="0" t="n">
        <f aca="false">bus!R112</f>
        <v>-1.37584084408693</v>
      </c>
    </row>
    <row r="113" customFormat="false" ht="12.8" hidden="false" customHeight="false" outlineLevel="0" collapsed="false">
      <c r="A113" s="0" t="n">
        <f aca="false">bus!A113</f>
        <v>111</v>
      </c>
      <c r="B113" s="0" t="n">
        <f aca="false">bus!Q113</f>
        <v>36.762076283107</v>
      </c>
      <c r="C113" s="0" t="n">
        <f aca="false">bus!R113</f>
        <v>-1.34714933688208</v>
      </c>
    </row>
    <row r="114" customFormat="false" ht="12.8" hidden="false" customHeight="false" outlineLevel="0" collapsed="false">
      <c r="A114" s="0" t="n">
        <f aca="false">bus!A114</f>
        <v>112</v>
      </c>
      <c r="B114" s="0" t="n">
        <f aca="false">bus!Q114</f>
        <v>36.7649949841971</v>
      </c>
      <c r="C114" s="0" t="n">
        <f aca="false">bus!R114</f>
        <v>-1.36363436841892</v>
      </c>
    </row>
    <row r="115" customFormat="false" ht="12.8" hidden="false" customHeight="false" outlineLevel="0" collapsed="false">
      <c r="A115" s="0" t="n">
        <f aca="false">bus!A115</f>
        <v>113</v>
      </c>
      <c r="B115" s="0" t="n">
        <f aca="false">bus!Q115</f>
        <v>36.7698813824731</v>
      </c>
      <c r="C115" s="0" t="n">
        <f aca="false">bus!R115</f>
        <v>-1.38001194403103</v>
      </c>
    </row>
    <row r="116" customFormat="false" ht="12.8" hidden="false" customHeight="false" outlineLevel="0" collapsed="false">
      <c r="A116" s="0" t="n">
        <f aca="false">bus!A116</f>
        <v>114</v>
      </c>
      <c r="B116" s="0" t="n">
        <f aca="false">bus!Q116</f>
        <v>36.7622855261742</v>
      </c>
      <c r="C116" s="0" t="n">
        <f aca="false">bus!R116</f>
        <v>-1.36069603276204</v>
      </c>
    </row>
    <row r="117" customFormat="false" ht="12.8" hidden="false" customHeight="false" outlineLevel="0" collapsed="false">
      <c r="A117" s="0" t="n">
        <f aca="false">bus!A117</f>
        <v>115</v>
      </c>
      <c r="B117" s="0" t="n">
        <f aca="false">bus!Q117</f>
        <v>36.7624931584252</v>
      </c>
      <c r="C117" s="0" t="n">
        <f aca="false">bus!R117</f>
        <v>-1.3609281124923</v>
      </c>
    </row>
    <row r="118" customFormat="false" ht="12.8" hidden="false" customHeight="false" outlineLevel="0" collapsed="false">
      <c r="A118" s="0" t="n">
        <f aca="false">bus!A118</f>
        <v>116</v>
      </c>
      <c r="B118" s="0" t="n">
        <f aca="false">bus!Q118</f>
        <v>36.76591701561</v>
      </c>
      <c r="C118" s="0" t="n">
        <f aca="false">bus!R118</f>
        <v>-1.36494782278443</v>
      </c>
    </row>
    <row r="119" customFormat="false" ht="12.8" hidden="false" customHeight="false" outlineLevel="0" collapsed="false">
      <c r="A119" s="0" t="n">
        <f aca="false">bus!A119</f>
        <v>117</v>
      </c>
      <c r="B119" s="0" t="n">
        <f aca="false">bus!Q119</f>
        <v>36.7673984075653</v>
      </c>
      <c r="C119" s="0" t="n">
        <f aca="false">bus!R119</f>
        <v>-1.36823663832402</v>
      </c>
    </row>
    <row r="120" customFormat="false" ht="12.8" hidden="false" customHeight="false" outlineLevel="0" collapsed="false">
      <c r="A120" s="0" t="n">
        <f aca="false">bus!A120</f>
        <v>118</v>
      </c>
      <c r="B120" s="0" t="n">
        <f aca="false">bus!Q120</f>
        <v>36.7670765841199</v>
      </c>
      <c r="C120" s="0" t="n">
        <f aca="false">bus!R120</f>
        <v>-1.36999879607117</v>
      </c>
    </row>
    <row r="121" customFormat="false" ht="12.8" hidden="false" customHeight="false" outlineLevel="0" collapsed="false">
      <c r="A121" s="0" t="n">
        <f aca="false">bus!A121</f>
        <v>119</v>
      </c>
      <c r="B121" s="0" t="n">
        <f aca="false">bus!Q121</f>
        <v>36.7692169954759</v>
      </c>
      <c r="C121" s="0" t="n">
        <f aca="false">bus!R121</f>
        <v>-1.37588183070028</v>
      </c>
    </row>
    <row r="122" customFormat="false" ht="12.8" hidden="false" customHeight="false" outlineLevel="0" collapsed="false">
      <c r="A122" s="0" t="n">
        <f aca="false">bus!A122</f>
        <v>120</v>
      </c>
      <c r="B122" s="0" t="n">
        <f aca="false">bus!Q122</f>
        <v>36.7581961720968</v>
      </c>
      <c r="C122" s="0" t="n">
        <f aca="false">bus!R122</f>
        <v>-1.37541704664815</v>
      </c>
    </row>
    <row r="123" customFormat="false" ht="12.8" hidden="false" customHeight="false" outlineLevel="0" collapsed="false">
      <c r="A123" s="0" t="n">
        <f aca="false">bus!A123</f>
        <v>121</v>
      </c>
      <c r="B123" s="0" t="n">
        <f aca="false">bus!Q123</f>
        <v>36.757888759798</v>
      </c>
      <c r="C123" s="0" t="n">
        <f aca="false">bus!R123</f>
        <v>-1.37319733022595</v>
      </c>
    </row>
    <row r="124" customFormat="false" ht="12.8" hidden="false" customHeight="false" outlineLevel="0" collapsed="false">
      <c r="A124" s="0" t="n">
        <f aca="false">bus!A124</f>
        <v>122</v>
      </c>
      <c r="B124" s="0" t="n">
        <f aca="false">bus!Q124</f>
        <v>36.7585500007543</v>
      </c>
      <c r="C124" s="0" t="n">
        <f aca="false">bus!R124</f>
        <v>-1.3788663993872</v>
      </c>
    </row>
    <row r="125" customFormat="false" ht="12.8" hidden="false" customHeight="false" outlineLevel="0" collapsed="false">
      <c r="A125" s="0" t="n">
        <f aca="false">bus!A125</f>
        <v>123</v>
      </c>
      <c r="B125" s="0" t="n">
        <f aca="false">bus!Q125</f>
        <v>36.7612166137447</v>
      </c>
      <c r="C125" s="0" t="n">
        <f aca="false">bus!R125</f>
        <v>-1.38256040644122</v>
      </c>
    </row>
    <row r="126" customFormat="false" ht="12.8" hidden="false" customHeight="false" outlineLevel="0" collapsed="false">
      <c r="A126" s="0" t="n">
        <f aca="false">bus!A126</f>
        <v>124</v>
      </c>
      <c r="B126" s="0" t="n">
        <f aca="false">bus!Q126</f>
        <v>36.7411357236897</v>
      </c>
      <c r="C126" s="0" t="n">
        <f aca="false">bus!R126</f>
        <v>-1.3751567511646</v>
      </c>
    </row>
    <row r="127" customFormat="false" ht="12.8" hidden="false" customHeight="false" outlineLevel="0" collapsed="false">
      <c r="A127" s="0" t="n">
        <f aca="false">bus!A127</f>
        <v>125</v>
      </c>
      <c r="B127" s="0" t="n">
        <f aca="false">bus!Q127</f>
        <v>36.7462733180924</v>
      </c>
      <c r="C127" s="0" t="n">
        <f aca="false">bus!R127</f>
        <v>-1.37453872997444</v>
      </c>
    </row>
    <row r="128" customFormat="false" ht="12.8" hidden="false" customHeight="false" outlineLevel="0" collapsed="false">
      <c r="A128" s="0" t="n">
        <f aca="false">bus!A128</f>
        <v>126</v>
      </c>
      <c r="B128" s="0" t="n">
        <f aca="false">bus!Q128</f>
        <v>36.7463050284598</v>
      </c>
      <c r="C128" s="0" t="n">
        <f aca="false">bus!R128</f>
        <v>-1.38080303707381</v>
      </c>
    </row>
    <row r="129" customFormat="false" ht="12.8" hidden="false" customHeight="false" outlineLevel="0" collapsed="false">
      <c r="A129" s="0" t="n">
        <f aca="false">bus!A129</f>
        <v>127</v>
      </c>
      <c r="B129" s="0" t="n">
        <f aca="false">bus!Q129</f>
        <v>36.7555190442461</v>
      </c>
      <c r="C129" s="0" t="n">
        <f aca="false">bus!R129</f>
        <v>-1.35702584112019</v>
      </c>
    </row>
    <row r="130" customFormat="false" ht="12.8" hidden="false" customHeight="false" outlineLevel="0" collapsed="false">
      <c r="A130" s="0" t="n">
        <f aca="false">bus!A130</f>
        <v>128</v>
      </c>
      <c r="B130" s="0" t="n">
        <f aca="false">bus!Q130</f>
        <v>36.7558333036587</v>
      </c>
      <c r="C130" s="0" t="n">
        <f aca="false">bus!R130</f>
        <v>-1.36313160563965</v>
      </c>
    </row>
    <row r="131" customFormat="false" ht="12.8" hidden="false" customHeight="false" outlineLevel="0" collapsed="false">
      <c r="A131" s="0" t="n">
        <f aca="false">bus!A131</f>
        <v>129</v>
      </c>
      <c r="B131" s="0" t="n">
        <f aca="false">bus!Q131</f>
        <v>36.7636846570309</v>
      </c>
      <c r="C131" s="0" t="n">
        <f aca="false">bus!R131</f>
        <v>-1.36223224500122</v>
      </c>
    </row>
    <row r="132" customFormat="false" ht="12.8" hidden="false" customHeight="false" outlineLevel="0" collapsed="false">
      <c r="A132" s="0" t="n">
        <f aca="false">bus!A132</f>
        <v>130</v>
      </c>
      <c r="B132" s="0" t="n">
        <f aca="false">bus!Q132</f>
        <v>36.7646794846246</v>
      </c>
      <c r="C132" s="0" t="n">
        <f aca="false">bus!R132</f>
        <v>-1.36330388643667</v>
      </c>
    </row>
    <row r="133" customFormat="false" ht="12.8" hidden="false" customHeight="false" outlineLevel="0" collapsed="false">
      <c r="A133" s="0" t="n">
        <f aca="false">bus!A133</f>
        <v>131</v>
      </c>
      <c r="B133" s="0" t="n">
        <f aca="false">bus!Q133</f>
        <v>36.7570291160282</v>
      </c>
      <c r="C133" s="0" t="n">
        <f aca="false">bus!R133</f>
        <v>-1.34932128908751</v>
      </c>
    </row>
    <row r="134" customFormat="false" ht="12.8" hidden="false" customHeight="false" outlineLevel="0" collapsed="false">
      <c r="A134" s="0" t="n">
        <f aca="false">bus!A134</f>
        <v>132</v>
      </c>
      <c r="B134" s="0" t="n">
        <f aca="false">bus!Q134</f>
        <v>36.7563878830746</v>
      </c>
      <c r="C134" s="0" t="n">
        <f aca="false">bus!R134</f>
        <v>-1.35283104378804</v>
      </c>
    </row>
    <row r="135" customFormat="false" ht="12.8" hidden="false" customHeight="false" outlineLevel="0" collapsed="false">
      <c r="A135" s="0" t="n">
        <f aca="false">bus!A135</f>
        <v>133</v>
      </c>
      <c r="B135" s="0" t="n">
        <f aca="false">bus!Q135</f>
        <v>36.7589102901439</v>
      </c>
      <c r="C135" s="0" t="n">
        <f aca="false">bus!R135</f>
        <v>-1.35254987804557</v>
      </c>
    </row>
    <row r="136" customFormat="false" ht="12.8" hidden="false" customHeight="false" outlineLevel="0" collapsed="false">
      <c r="A136" s="0" t="n">
        <f aca="false">bus!A136</f>
        <v>134</v>
      </c>
      <c r="B136" s="0" t="n">
        <f aca="false">bus!Q136</f>
        <v>36.7603337106913</v>
      </c>
      <c r="C136" s="0" t="n">
        <f aca="false">bus!R136</f>
        <v>-1.35236395032121</v>
      </c>
    </row>
    <row r="137" customFormat="false" ht="12.8" hidden="false" customHeight="false" outlineLevel="0" collapsed="false">
      <c r="A137" s="0" t="n">
        <f aca="false">bus!A137</f>
        <v>135</v>
      </c>
      <c r="B137" s="0" t="n">
        <f aca="false">bus!Q137</f>
        <v>36.7623921963995</v>
      </c>
      <c r="C137" s="0" t="n">
        <f aca="false">bus!R137</f>
        <v>-1.35194549133002</v>
      </c>
    </row>
    <row r="138" customFormat="false" ht="12.8" hidden="false" customHeight="false" outlineLevel="0" collapsed="false">
      <c r="A138" s="0" t="n">
        <f aca="false">bus!A138</f>
        <v>136</v>
      </c>
      <c r="B138" s="0" t="n">
        <f aca="false">bus!Q138</f>
        <v>36.7633764169857</v>
      </c>
      <c r="C138" s="0" t="n">
        <f aca="false">bus!R138</f>
        <v>-1.34667459800873</v>
      </c>
    </row>
    <row r="139" customFormat="false" ht="12.8" hidden="false" customHeight="false" outlineLevel="0" collapsed="false">
      <c r="A139" s="0" t="n">
        <f aca="false">bus!A139</f>
        <v>137</v>
      </c>
      <c r="B139" s="0" t="n">
        <f aca="false">bus!Q139</f>
        <v>36.7617961576617</v>
      </c>
      <c r="C139" s="0" t="n">
        <f aca="false">bus!R139</f>
        <v>-1.35583823096373</v>
      </c>
    </row>
    <row r="140" customFormat="false" ht="12.8" hidden="false" customHeight="false" outlineLevel="0" collapsed="false">
      <c r="A140" s="0" t="n">
        <f aca="false">bus!A140</f>
        <v>138</v>
      </c>
      <c r="B140" s="0" t="n">
        <f aca="false">bus!Q140</f>
        <v>36.7651574651075</v>
      </c>
      <c r="C140" s="0" t="n">
        <f aca="false">bus!R140</f>
        <v>-1.34656776213099</v>
      </c>
    </row>
    <row r="141" customFormat="false" ht="12.8" hidden="false" customHeight="false" outlineLevel="0" collapsed="false">
      <c r="A141" s="0" t="n">
        <f aca="false">bus!A141</f>
        <v>139</v>
      </c>
      <c r="B141" s="0" t="n">
        <f aca="false">bus!Q141</f>
        <v>36.7620971077276</v>
      </c>
      <c r="C141" s="0" t="n">
        <f aca="false">bus!R141</f>
        <v>-1.35668690737419</v>
      </c>
    </row>
    <row r="142" customFormat="false" ht="12.8" hidden="false" customHeight="false" outlineLevel="0" collapsed="false">
      <c r="A142" s="0" t="n">
        <f aca="false">bus!A142</f>
        <v>140</v>
      </c>
      <c r="B142" s="0" t="n">
        <f aca="false">bus!Q142</f>
        <v>36.7624322359531</v>
      </c>
      <c r="C142" s="0" t="n">
        <f aca="false">bus!R142</f>
        <v>-1.35891324510337</v>
      </c>
    </row>
    <row r="143" customFormat="false" ht="12.8" hidden="false" customHeight="false" outlineLevel="0" collapsed="false">
      <c r="A143" s="0" t="n">
        <f aca="false">bus!A143</f>
        <v>141</v>
      </c>
      <c r="B143" s="0" t="n">
        <f aca="false">bus!Q143</f>
        <v>36.7568232402855</v>
      </c>
      <c r="C143" s="0" t="n">
        <f aca="false">bus!R143</f>
        <v>-1.34692593186729</v>
      </c>
    </row>
    <row r="144" customFormat="false" ht="12.8" hidden="false" customHeight="false" outlineLevel="0" collapsed="false">
      <c r="A144" s="0" t="n">
        <f aca="false">bus!A144</f>
        <v>142</v>
      </c>
      <c r="B144" s="0" t="n">
        <f aca="false">bus!Q144</f>
        <v>36.7618156185011</v>
      </c>
      <c r="C144" s="0" t="n">
        <f aca="false">bus!R144</f>
        <v>-1.35592046277368</v>
      </c>
    </row>
    <row r="145" customFormat="false" ht="12.8" hidden="false" customHeight="false" outlineLevel="0" collapsed="false">
      <c r="A145" s="0" t="n">
        <f aca="false">bus!A145</f>
        <v>143</v>
      </c>
      <c r="B145" s="0" t="n">
        <f aca="false">bus!Q145</f>
        <v>36.7471553579504</v>
      </c>
      <c r="C145" s="0" t="n">
        <f aca="false">bus!R145</f>
        <v>-1.38099637926356</v>
      </c>
    </row>
    <row r="146" customFormat="false" ht="12.8" hidden="false" customHeight="false" outlineLevel="0" collapsed="false">
      <c r="A146" s="0" t="n">
        <f aca="false">bus!A146</f>
        <v>144</v>
      </c>
      <c r="B146" s="0" t="n">
        <f aca="false">bus!Q146</f>
        <v>36.7465582726068</v>
      </c>
      <c r="C146" s="0" t="n">
        <f aca="false">bus!R146</f>
        <v>-1.37450408676786</v>
      </c>
    </row>
    <row r="147" customFormat="false" ht="12.8" hidden="false" customHeight="false" outlineLevel="0" collapsed="false">
      <c r="A147" s="0" t="n">
        <f aca="false">bus!A147</f>
        <v>145</v>
      </c>
      <c r="B147" s="0" t="n">
        <f aca="false">bus!Q147</f>
        <v>36.7637952838629</v>
      </c>
      <c r="C147" s="0" t="n">
        <f aca="false">bus!R147</f>
        <v>-1.36213885472542</v>
      </c>
    </row>
    <row r="148" customFormat="false" ht="12.8" hidden="false" customHeight="false" outlineLevel="0" collapsed="false">
      <c r="A148" s="0" t="n">
        <f aca="false">bus!A148</f>
        <v>146</v>
      </c>
      <c r="B148" s="0" t="n">
        <f aca="false">bus!Q148</f>
        <v>36.7618227067845</v>
      </c>
      <c r="C148" s="0" t="n">
        <f aca="false">bus!R148</f>
        <v>-1.36177241961839</v>
      </c>
    </row>
    <row r="149" customFormat="false" ht="12.8" hidden="false" customHeight="false" outlineLevel="0" collapsed="false">
      <c r="A149" s="0" t="n">
        <f aca="false">bus!A149</f>
        <v>147</v>
      </c>
      <c r="B149" s="0" t="n">
        <f aca="false">bus!Q149</f>
        <v>36.7410896562047</v>
      </c>
      <c r="C149" s="0" t="n">
        <f aca="false">bus!R149</f>
        <v>-1.37418876869938</v>
      </c>
    </row>
    <row r="150" customFormat="false" ht="12.8" hidden="false" customHeight="false" outlineLevel="0" collapsed="false">
      <c r="A150" s="0" t="n">
        <f aca="false">bus!A150</f>
        <v>148</v>
      </c>
      <c r="B150" s="0" t="n">
        <f aca="false">bus!Q150</f>
        <v>36.7412361387439</v>
      </c>
      <c r="C150" s="0" t="n">
        <f aca="false">bus!R150</f>
        <v>-1.37728738234144</v>
      </c>
    </row>
    <row r="151" customFormat="false" ht="12.8" hidden="false" customHeight="false" outlineLevel="0" collapsed="false">
      <c r="A151" s="0" t="n">
        <f aca="false">bus!A151</f>
        <v>149</v>
      </c>
      <c r="B151" s="0" t="n">
        <f aca="false">bus!Q151</f>
        <v>36.7539687234416</v>
      </c>
      <c r="C151" s="0" t="n">
        <f aca="false">bus!R151</f>
        <v>-1.34724283485521</v>
      </c>
    </row>
    <row r="152" customFormat="false" ht="12.8" hidden="false" customHeight="false" outlineLevel="0" collapsed="false">
      <c r="A152" s="0" t="n">
        <f aca="false">bus!A152</f>
        <v>150</v>
      </c>
      <c r="B152" s="0" t="n">
        <f aca="false">bus!Q152</f>
        <v>36.7586495558373</v>
      </c>
      <c r="C152" s="0" t="n">
        <f aca="false">bus!R152</f>
        <v>-1.34867344535816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91"/>
  <sheetViews>
    <sheetView showFormulas="false" showGridLines="true" showRowColHeaders="true" showZeros="true" rightToLeft="false" tabSelected="false" showOutlineSymbols="true" defaultGridColor="true" view="normal" topLeftCell="J81" colorId="64" zoomScale="82" zoomScaleNormal="82" zoomScalePageLayoutView="100" workbookViewId="0">
      <selection pane="topLeft" activeCell="U95" activeCellId="0" sqref="U95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34.59"/>
    <col collapsed="false" customWidth="true" hidden="false" outlineLevel="0" max="3" min="3" style="0" width="9.91"/>
    <col collapsed="false" customWidth="true" hidden="false" outlineLevel="0" max="4" min="4" style="0" width="10.05"/>
    <col collapsed="false" customWidth="true" hidden="false" outlineLevel="0" max="5" min="5" style="0" width="5.88"/>
    <col collapsed="false" customWidth="true" hidden="false" outlineLevel="0" max="6" min="6" style="0" width="4.48"/>
    <col collapsed="false" customWidth="true" hidden="false" outlineLevel="0" max="7" min="7" style="0" width="9.91"/>
    <col collapsed="false" customWidth="true" hidden="false" outlineLevel="0" max="8" min="8" style="0" width="9.35"/>
    <col collapsed="false" customWidth="true" hidden="false" outlineLevel="0" max="9" min="9" style="0" width="7.54"/>
    <col collapsed="false" customWidth="true" hidden="false" outlineLevel="0" max="10" min="10" style="0" width="8.1"/>
    <col collapsed="false" customWidth="true" hidden="false" outlineLevel="0" max="11" min="11" style="0" width="9.78"/>
    <col collapsed="false" customWidth="true" hidden="false" outlineLevel="0" max="12" min="12" style="0" width="4.9"/>
    <col collapsed="false" customWidth="true" hidden="false" outlineLevel="0" max="13" min="13" style="0" width="7.13"/>
    <col collapsed="false" customWidth="true" hidden="false" outlineLevel="0" max="14" min="14" style="0" width="11.04"/>
    <col collapsed="false" customWidth="true" hidden="false" outlineLevel="0" max="15" min="15" style="0" width="11.85"/>
    <col collapsed="false" customWidth="true" hidden="false" outlineLevel="0" max="16" min="16" style="0" width="7.26"/>
    <col collapsed="false" customWidth="true" hidden="false" outlineLevel="0" max="17" min="17" style="0" width="10.18"/>
    <col collapsed="false" customWidth="true" hidden="false" outlineLevel="0" max="18" min="18" style="0" width="10.32"/>
    <col collapsed="false" customWidth="true" hidden="false" outlineLevel="0" max="20" min="19" style="0" width="10.18"/>
    <col collapsed="false" customWidth="true" hidden="false" outlineLevel="0" max="21" min="21" style="0" width="28.38"/>
    <col collapsed="false" customWidth="true" hidden="false" outlineLevel="0" max="22" min="22" style="0" width="9.07"/>
    <col collapsed="false" customWidth="true" hidden="false" outlineLevel="0" max="23" min="23" style="0" width="12.13"/>
    <col collapsed="false" customWidth="true" hidden="false" outlineLevel="0" max="24" min="24" style="0" width="9.91"/>
    <col collapsed="false" customWidth="true" hidden="false" outlineLevel="0" max="25" min="25" style="0" width="9.07"/>
    <col collapsed="false" customWidth="true" hidden="false" outlineLevel="0" max="26" min="26" style="0" width="12.13"/>
    <col collapsed="false" customWidth="true" hidden="false" outlineLevel="0" max="27" min="27" style="0" width="9.91"/>
    <col collapsed="false" customWidth="true" hidden="false" outlineLevel="0" max="28" min="28" style="0" width="31.99"/>
    <col collapsed="false" customWidth="true" hidden="false" outlineLevel="0" max="29" min="29" style="0" width="22.41"/>
    <col collapsed="false" customWidth="true" hidden="false" outlineLevel="0" max="31" min="30" style="0" width="10.18"/>
    <col collapsed="false" customWidth="true" hidden="false" outlineLevel="0" max="32" min="32" style="0" width="28.25"/>
    <col collapsed="false" customWidth="true" hidden="false" outlineLevel="0" max="33" min="33" style="0" width="27.69"/>
    <col collapsed="false" customWidth="true" hidden="false" outlineLevel="0" max="34" min="34" style="0" width="9.91"/>
    <col collapsed="false" customWidth="true" hidden="false" outlineLevel="0" max="35" min="35" style="0" width="10.32"/>
    <col collapsed="false" customWidth="true" hidden="false" outlineLevel="0" max="36" min="36" style="0" width="57.84"/>
    <col collapsed="false" customWidth="true" hidden="false" outlineLevel="0" max="38" min="37" style="0" width="17.96"/>
    <col collapsed="false" customWidth="true" hidden="false" outlineLevel="0" max="39" min="39" style="0" width="10.05"/>
    <col collapsed="false" customWidth="true" hidden="false" outlineLevel="0" max="40" min="40" style="0" width="10.32"/>
    <col collapsed="false" customWidth="true" hidden="false" outlineLevel="0" max="42" min="41" style="0" width="14.21"/>
    <col collapsed="false" customWidth="true" hidden="false" outlineLevel="0" max="43" min="43" style="0" width="20.6"/>
    <col collapsed="false" customWidth="true" hidden="false" outlineLevel="0" max="44" min="44" style="0" width="19.49"/>
    <col collapsed="false" customWidth="true" hidden="false" outlineLevel="0" max="45" min="45" style="0" width="10.32"/>
    <col collapsed="false" customWidth="true" hidden="false" outlineLevel="0" max="46" min="46" style="0" width="10.88"/>
    <col collapsed="false" customWidth="true" hidden="false" outlineLevel="0" max="47" min="47" style="0" width="10.18"/>
    <col collapsed="false" customWidth="true" hidden="false" outlineLevel="0" max="50" min="48" style="0" width="11.3"/>
    <col collapsed="false" customWidth="true" hidden="false" outlineLevel="0" max="51" min="51" style="0" width="9.35"/>
    <col collapsed="false" customWidth="true" hidden="false" outlineLevel="0" max="52" min="52" style="0" width="10.05"/>
    <col collapsed="false" customWidth="true" hidden="false" outlineLevel="0" max="53" min="53" style="0" width="10.88"/>
    <col collapsed="false" customWidth="true" hidden="false" outlineLevel="0" max="54" min="54" style="0" width="18.92"/>
    <col collapsed="false" customWidth="true" hidden="false" outlineLevel="0" max="55" min="55" style="0" width="10.18"/>
    <col collapsed="false" customWidth="true" hidden="false" outlineLevel="0" max="56" min="56" style="0" width="8.21"/>
    <col collapsed="false" customWidth="true" hidden="false" outlineLevel="0" max="57" min="57" style="0" width="33.8"/>
    <col collapsed="false" customWidth="true" hidden="false" outlineLevel="0" max="58" min="58" style="0" width="35.33"/>
    <col collapsed="false" customWidth="true" hidden="false" outlineLevel="0" max="59" min="59" style="0" width="9.47"/>
    <col collapsed="false" customWidth="true" hidden="false" outlineLevel="0" max="61" min="60" style="0" width="9.91"/>
    <col collapsed="false" customWidth="true" hidden="false" outlineLevel="0" max="62" min="62" style="0" width="10.73"/>
    <col collapsed="false" customWidth="true" hidden="false" outlineLevel="0" max="63" min="63" style="0" width="10.6"/>
    <col collapsed="false" customWidth="true" hidden="false" outlineLevel="0" max="64" min="64" style="0" width="10.73"/>
    <col collapsed="false" customWidth="true" hidden="false" outlineLevel="0" max="65" min="65" style="0" width="15.88"/>
    <col collapsed="false" customWidth="true" hidden="false" outlineLevel="0" max="66" min="66" style="0" width="7.41"/>
    <col collapsed="false" customWidth="false" hidden="false" outlineLevel="0" max="1025" min="67" style="0" width="11.52"/>
  </cols>
  <sheetData>
    <row r="1" customFormat="false" ht="12.8" hidden="false" customHeight="false" outlineLevel="0" collapsed="false">
      <c r="A1" s="5" t="s">
        <v>30</v>
      </c>
      <c r="B1" s="5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36</v>
      </c>
      <c r="H1" s="5" t="s">
        <v>37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5" t="s">
        <v>43</v>
      </c>
      <c r="O1" s="5" t="s">
        <v>44</v>
      </c>
      <c r="P1" s="5" t="s">
        <v>45</v>
      </c>
      <c r="Q1" s="5" t="s">
        <v>46</v>
      </c>
      <c r="R1" s="5" t="s">
        <v>47</v>
      </c>
      <c r="S1" s="5" t="s">
        <v>48</v>
      </c>
      <c r="T1" s="5" t="s">
        <v>49</v>
      </c>
      <c r="U1" s="5" t="s">
        <v>50</v>
      </c>
      <c r="V1" s="5"/>
      <c r="W1" s="5"/>
      <c r="Y1" s="0" t="s">
        <v>51</v>
      </c>
      <c r="Z1" s="0" t="s">
        <v>52</v>
      </c>
      <c r="AA1" s="0" t="s">
        <v>53</v>
      </c>
      <c r="AB1" s="0" t="s">
        <v>54</v>
      </c>
      <c r="AC1" s="0" t="s">
        <v>55</v>
      </c>
      <c r="AD1" s="0" t="s">
        <v>56</v>
      </c>
      <c r="AE1" s="0" t="s">
        <v>57</v>
      </c>
      <c r="AF1" s="0" t="s">
        <v>58</v>
      </c>
      <c r="AG1" s="0" t="s">
        <v>59</v>
      </c>
      <c r="AH1" s="0" t="s">
        <v>60</v>
      </c>
      <c r="AI1" s="0" t="s">
        <v>61</v>
      </c>
      <c r="AJ1" s="0" t="s">
        <v>62</v>
      </c>
      <c r="AK1" s="0" t="s">
        <v>63</v>
      </c>
      <c r="AL1" s="0" t="s">
        <v>64</v>
      </c>
      <c r="AM1" s="0" t="s">
        <v>65</v>
      </c>
      <c r="AN1" s="0" t="s">
        <v>66</v>
      </c>
      <c r="AO1" s="0" t="s">
        <v>67</v>
      </c>
      <c r="AP1" s="0" t="s">
        <v>68</v>
      </c>
      <c r="AQ1" s="0" t="s">
        <v>69</v>
      </c>
      <c r="AR1" s="0" t="s">
        <v>70</v>
      </c>
      <c r="AS1" s="0" t="s">
        <v>71</v>
      </c>
      <c r="AT1" s="0" t="s">
        <v>72</v>
      </c>
      <c r="AU1" s="0" t="s">
        <v>73</v>
      </c>
      <c r="AV1" s="0" t="s">
        <v>74</v>
      </c>
      <c r="AW1" s="0" t="s">
        <v>75</v>
      </c>
      <c r="AX1" s="0" t="s">
        <v>76</v>
      </c>
      <c r="AY1" s="0" t="s">
        <v>77</v>
      </c>
      <c r="AZ1" s="0" t="s">
        <v>78</v>
      </c>
      <c r="BA1" s="0" t="s">
        <v>79</v>
      </c>
      <c r="BB1" s="0" t="s">
        <v>80</v>
      </c>
      <c r="BC1" s="0" t="s">
        <v>81</v>
      </c>
      <c r="BD1" s="0" t="s">
        <v>82</v>
      </c>
      <c r="BE1" s="0" t="s">
        <v>83</v>
      </c>
      <c r="BF1" s="0" t="s">
        <v>84</v>
      </c>
      <c r="BG1" s="0" t="s">
        <v>85</v>
      </c>
      <c r="BH1" s="0" t="s">
        <v>86</v>
      </c>
      <c r="BI1" s="0" t="s">
        <v>87</v>
      </c>
      <c r="BJ1" s="0" t="s">
        <v>88</v>
      </c>
      <c r="BK1" s="0" t="s">
        <v>89</v>
      </c>
      <c r="BL1" s="0" t="s">
        <v>90</v>
      </c>
      <c r="BM1" s="0" t="s">
        <v>91</v>
      </c>
      <c r="BN1" s="0" t="s">
        <v>92</v>
      </c>
    </row>
    <row r="2" customFormat="false" ht="12.8" hidden="false" customHeight="false" outlineLevel="0" collapsed="false">
      <c r="A2" s="0" t="n">
        <v>36.7605795763563</v>
      </c>
      <c r="B2" s="0" t="n">
        <v>-1.35286426923963</v>
      </c>
      <c r="C2" s="0" t="n">
        <v>106600</v>
      </c>
      <c r="H2" s="0" t="n">
        <v>-1</v>
      </c>
      <c r="I2" s="0" t="n">
        <v>0</v>
      </c>
      <c r="J2" s="0" t="n">
        <v>-1</v>
      </c>
      <c r="M2" s="0" t="s">
        <v>93</v>
      </c>
      <c r="Q2" s="0" t="s">
        <v>94</v>
      </c>
      <c r="R2" s="0" t="s">
        <v>95</v>
      </c>
      <c r="S2" s="0" t="s">
        <v>95</v>
      </c>
      <c r="T2" s="0" t="n">
        <v>106600</v>
      </c>
      <c r="U2" s="0" t="n">
        <v>106600</v>
      </c>
      <c r="V2" s="0" t="n">
        <f aca="false">A2</f>
        <v>36.7605795763563</v>
      </c>
      <c r="W2" s="0" t="n">
        <f aca="false">B2</f>
        <v>-1.35286426923963</v>
      </c>
      <c r="Y2" s="0" t="n">
        <v>300653992</v>
      </c>
      <c r="Z2" s="0" t="s">
        <v>96</v>
      </c>
      <c r="AA2" s="6" t="s">
        <v>97</v>
      </c>
      <c r="AB2" s="0" t="s">
        <v>98</v>
      </c>
      <c r="AC2" s="0" t="s">
        <v>99</v>
      </c>
      <c r="AD2" s="6" t="s">
        <v>97</v>
      </c>
      <c r="AE2" s="0" t="n">
        <v>315</v>
      </c>
      <c r="AH2" s="0" t="n">
        <v>0</v>
      </c>
      <c r="AI2" s="0" t="n">
        <v>0</v>
      </c>
      <c r="AK2" s="0" t="s">
        <v>100</v>
      </c>
      <c r="AL2" s="6" t="s">
        <v>101</v>
      </c>
      <c r="AO2" s="0" t="s">
        <v>102</v>
      </c>
      <c r="AP2" s="0" t="n">
        <v>32287</v>
      </c>
      <c r="AQ2" s="0" t="s">
        <v>103</v>
      </c>
      <c r="AR2" s="0" t="s">
        <v>104</v>
      </c>
      <c r="AS2" s="0" t="n">
        <v>208001428</v>
      </c>
      <c r="AT2" s="0" t="s">
        <v>105</v>
      </c>
      <c r="AU2" s="0" t="s">
        <v>106</v>
      </c>
      <c r="AV2" s="0" t="n">
        <v>0</v>
      </c>
      <c r="AW2" s="0" t="n">
        <v>0</v>
      </c>
      <c r="AX2" s="0" t="n">
        <v>0</v>
      </c>
      <c r="AY2" s="0" t="s">
        <v>107</v>
      </c>
      <c r="AZ2" s="0" t="s">
        <v>108</v>
      </c>
      <c r="BB2" s="0" t="s">
        <v>109</v>
      </c>
      <c r="BD2" s="0" t="s">
        <v>110</v>
      </c>
      <c r="BE2" s="0" t="s">
        <v>111</v>
      </c>
      <c r="BF2" s="0" t="s">
        <v>105</v>
      </c>
      <c r="BG2" s="0" t="n">
        <v>0</v>
      </c>
      <c r="BH2" s="0" t="s">
        <v>110</v>
      </c>
      <c r="BI2" s="0" t="n">
        <v>0</v>
      </c>
      <c r="BJ2" s="0" t="n">
        <v>0</v>
      </c>
      <c r="BM2" s="0" t="n">
        <v>121112015023793</v>
      </c>
    </row>
    <row r="3" s="7" customFormat="true" ht="12.8" hidden="false" customHeight="false" outlineLevel="0" collapsed="false">
      <c r="A3" s="0" t="n">
        <v>36.7554608025107</v>
      </c>
      <c r="B3" s="0" t="n">
        <v>-1.35688558713458</v>
      </c>
      <c r="C3" s="0" t="n">
        <v>106612</v>
      </c>
      <c r="D3" s="0"/>
      <c r="E3" s="0"/>
      <c r="F3" s="0"/>
      <c r="G3" s="0"/>
      <c r="H3" s="0" t="n">
        <v>-1</v>
      </c>
      <c r="I3" s="0" t="n">
        <v>0</v>
      </c>
      <c r="J3" s="0" t="n">
        <v>-1</v>
      </c>
      <c r="K3" s="0"/>
      <c r="L3" s="0"/>
      <c r="M3" s="0" t="s">
        <v>93</v>
      </c>
      <c r="N3" s="0"/>
      <c r="O3" s="0"/>
      <c r="P3" s="0"/>
      <c r="Q3" s="0" t="s">
        <v>94</v>
      </c>
      <c r="R3" s="0" t="s">
        <v>95</v>
      </c>
      <c r="S3" s="0" t="s">
        <v>112</v>
      </c>
      <c r="T3" s="0" t="n">
        <v>106612</v>
      </c>
      <c r="U3" s="0" t="n">
        <v>106612</v>
      </c>
      <c r="V3" s="0" t="n">
        <f aca="false">A3</f>
        <v>36.7554608025107</v>
      </c>
      <c r="W3" s="0" t="n">
        <f aca="false">B3</f>
        <v>-1.35688558713458</v>
      </c>
      <c r="Y3" s="7" t="n">
        <v>300640056</v>
      </c>
      <c r="AA3" s="7" t="s">
        <v>113</v>
      </c>
      <c r="AB3" s="7" t="s">
        <v>114</v>
      </c>
      <c r="AC3" s="7" t="s">
        <v>115</v>
      </c>
      <c r="AE3" s="7" t="n">
        <v>200</v>
      </c>
      <c r="AH3" s="7" t="n">
        <v>0</v>
      </c>
      <c r="AI3" s="7" t="n">
        <v>0</v>
      </c>
      <c r="AK3" s="7" t="s">
        <v>116</v>
      </c>
      <c r="AL3" s="7" t="s">
        <v>117</v>
      </c>
      <c r="AO3" s="7" t="s">
        <v>102</v>
      </c>
      <c r="AP3" s="7" t="n">
        <v>2037</v>
      </c>
      <c r="AQ3" s="7" t="s">
        <v>103</v>
      </c>
      <c r="AR3" s="7" t="s">
        <v>104</v>
      </c>
      <c r="AS3" s="7" t="n">
        <v>208001428</v>
      </c>
      <c r="AT3" s="7" t="s">
        <v>105</v>
      </c>
      <c r="AV3" s="7" t="n">
        <v>1</v>
      </c>
      <c r="AW3" s="7" t="n">
        <v>1</v>
      </c>
      <c r="AX3" s="7" t="n">
        <v>0</v>
      </c>
      <c r="AY3" s="7" t="s">
        <v>118</v>
      </c>
      <c r="AZ3" s="7" t="s">
        <v>119</v>
      </c>
      <c r="BD3" s="7" t="s">
        <v>110</v>
      </c>
      <c r="BE3" s="7" t="s">
        <v>120</v>
      </c>
      <c r="BF3" s="7" t="s">
        <v>121</v>
      </c>
      <c r="BG3" s="7" t="n">
        <v>0.0447</v>
      </c>
      <c r="BH3" s="7" t="s">
        <v>110</v>
      </c>
      <c r="BI3" s="7" t="n">
        <v>150</v>
      </c>
      <c r="BJ3" s="7" t="n">
        <v>0</v>
      </c>
    </row>
    <row r="4" customFormat="false" ht="12.8" hidden="false" customHeight="false" outlineLevel="0" collapsed="false">
      <c r="A4" s="0" t="n">
        <v>36.7577418860007</v>
      </c>
      <c r="B4" s="0" t="n">
        <v>-1.34328854424595</v>
      </c>
      <c r="C4" s="0" t="n">
        <v>12747</v>
      </c>
      <c r="H4" s="0" t="n">
        <v>-1</v>
      </c>
      <c r="I4" s="0" t="n">
        <v>0</v>
      </c>
      <c r="J4" s="0" t="n">
        <v>-1</v>
      </c>
      <c r="M4" s="0" t="s">
        <v>93</v>
      </c>
      <c r="Q4" s="0" t="s">
        <v>94</v>
      </c>
      <c r="R4" s="0" t="s">
        <v>95</v>
      </c>
      <c r="S4" s="0" t="s">
        <v>95</v>
      </c>
      <c r="T4" s="0" t="n">
        <v>12747</v>
      </c>
      <c r="U4" s="0" t="s">
        <v>122</v>
      </c>
      <c r="V4" s="0" t="n">
        <f aca="false">A4</f>
        <v>36.7577418860007</v>
      </c>
      <c r="W4" s="0" t="n">
        <f aca="false">B4</f>
        <v>-1.34328854424595</v>
      </c>
      <c r="Y4" s="0" t="n">
        <v>300001570</v>
      </c>
      <c r="AA4" s="0" t="s">
        <v>113</v>
      </c>
      <c r="AB4" s="0" t="s">
        <v>123</v>
      </c>
      <c r="AC4" s="0" t="s">
        <v>115</v>
      </c>
      <c r="AE4" s="0" t="n">
        <v>100</v>
      </c>
      <c r="AH4" s="0" t="n">
        <v>0</v>
      </c>
      <c r="AI4" s="0" t="n">
        <v>203</v>
      </c>
      <c r="AK4" s="0" t="s">
        <v>124</v>
      </c>
      <c r="AL4" s="0" t="s">
        <v>125</v>
      </c>
      <c r="AO4" s="0" t="s">
        <v>102</v>
      </c>
      <c r="AP4" s="0" t="s">
        <v>126</v>
      </c>
      <c r="AQ4" s="0" t="s">
        <v>103</v>
      </c>
      <c r="AR4" s="0" t="s">
        <v>104</v>
      </c>
      <c r="AS4" s="0" t="n">
        <v>208001428</v>
      </c>
      <c r="AT4" s="0" t="s">
        <v>105</v>
      </c>
      <c r="AU4" s="0" t="s">
        <v>106</v>
      </c>
      <c r="AV4" s="0" t="n">
        <v>59</v>
      </c>
      <c r="AW4" s="0" t="n">
        <v>65</v>
      </c>
      <c r="AX4" s="0" t="n">
        <v>0</v>
      </c>
      <c r="AY4" s="0" t="s">
        <v>107</v>
      </c>
      <c r="AZ4" s="0" t="s">
        <v>108</v>
      </c>
      <c r="BA4" s="0" t="s">
        <v>110</v>
      </c>
      <c r="BB4" s="0" t="s">
        <v>109</v>
      </c>
      <c r="BC4" s="0" t="n">
        <v>35</v>
      </c>
      <c r="BD4" s="0" t="s">
        <v>110</v>
      </c>
      <c r="BE4" s="0" t="s">
        <v>127</v>
      </c>
      <c r="BF4" s="0" t="s">
        <v>105</v>
      </c>
      <c r="BG4" s="0" t="n">
        <v>3.1001</v>
      </c>
      <c r="BH4" s="0" t="s">
        <v>96</v>
      </c>
      <c r="BI4" s="0" t="n">
        <v>24749</v>
      </c>
      <c r="BJ4" s="0" t="n">
        <v>3.8</v>
      </c>
      <c r="BK4" s="0" t="n">
        <v>551.3</v>
      </c>
      <c r="BL4" s="0" t="n">
        <v>3.8</v>
      </c>
    </row>
    <row r="5" customFormat="false" ht="12.8" hidden="false" customHeight="false" outlineLevel="0" collapsed="false">
      <c r="A5" s="0" t="n">
        <v>36.7666444907395</v>
      </c>
      <c r="B5" s="0" t="n">
        <v>-1.36618876197399</v>
      </c>
      <c r="C5" s="0" t="n">
        <v>13595</v>
      </c>
      <c r="H5" s="0" t="n">
        <v>-1</v>
      </c>
      <c r="I5" s="0" t="n">
        <v>0</v>
      </c>
      <c r="J5" s="0" t="n">
        <v>-1</v>
      </c>
      <c r="M5" s="0" t="s">
        <v>93</v>
      </c>
      <c r="Q5" s="0" t="s">
        <v>94</v>
      </c>
      <c r="R5" s="0" t="s">
        <v>128</v>
      </c>
      <c r="S5" s="0" t="s">
        <v>129</v>
      </c>
      <c r="T5" s="0" t="n">
        <v>13595</v>
      </c>
      <c r="U5" s="0" t="s">
        <v>130</v>
      </c>
      <c r="V5" s="0" t="n">
        <f aca="false">A5</f>
        <v>36.7666444907395</v>
      </c>
      <c r="W5" s="0" t="n">
        <f aca="false">B5</f>
        <v>-1.36618876197399</v>
      </c>
      <c r="Y5" s="0" t="n">
        <v>300654000</v>
      </c>
      <c r="AA5" s="0" t="s">
        <v>113</v>
      </c>
      <c r="AB5" s="0" t="s">
        <v>131</v>
      </c>
      <c r="AC5" s="0" t="s">
        <v>115</v>
      </c>
      <c r="AE5" s="0" t="n">
        <v>200</v>
      </c>
      <c r="AH5" s="0" t="n">
        <v>0</v>
      </c>
      <c r="AI5" s="0" t="n">
        <v>0</v>
      </c>
      <c r="AK5" s="0" t="s">
        <v>124</v>
      </c>
      <c r="AL5" s="0" t="s">
        <v>132</v>
      </c>
      <c r="AO5" s="0" t="s">
        <v>102</v>
      </c>
      <c r="AP5" s="0" t="s">
        <v>126</v>
      </c>
      <c r="AQ5" s="0" t="s">
        <v>103</v>
      </c>
      <c r="AR5" s="0" t="s">
        <v>104</v>
      </c>
      <c r="AS5" s="0" t="n">
        <v>208001428</v>
      </c>
      <c r="AT5" s="0" t="s">
        <v>105</v>
      </c>
      <c r="AU5" s="0" t="s">
        <v>106</v>
      </c>
      <c r="AV5" s="0" t="n">
        <v>42</v>
      </c>
      <c r="AW5" s="0" t="n">
        <v>47</v>
      </c>
      <c r="AX5" s="0" t="n">
        <v>0</v>
      </c>
      <c r="AY5" s="0" t="s">
        <v>107</v>
      </c>
      <c r="AZ5" s="0" t="s">
        <v>108</v>
      </c>
      <c r="BA5" s="0" t="s">
        <v>110</v>
      </c>
      <c r="BB5" s="0" t="s">
        <v>109</v>
      </c>
      <c r="BC5" s="0" t="n">
        <v>39</v>
      </c>
      <c r="BD5" s="0" t="s">
        <v>110</v>
      </c>
      <c r="BE5" s="0" t="s">
        <v>127</v>
      </c>
      <c r="BF5" s="0" t="s">
        <v>133</v>
      </c>
      <c r="BG5" s="0" t="n">
        <v>2.562</v>
      </c>
      <c r="BH5" s="0" t="s">
        <v>96</v>
      </c>
      <c r="BI5" s="0" t="n">
        <v>20288</v>
      </c>
      <c r="BJ5" s="0" t="n">
        <v>0</v>
      </c>
    </row>
    <row r="6" customFormat="false" ht="12.8" hidden="false" customHeight="false" outlineLevel="0" collapsed="false">
      <c r="A6" s="0" t="n">
        <v>36.7565958938682</v>
      </c>
      <c r="B6" s="0" t="n">
        <v>-1.36954724767579</v>
      </c>
      <c r="C6" s="0" t="n">
        <v>16041</v>
      </c>
      <c r="H6" s="0" t="n">
        <v>-1</v>
      </c>
      <c r="I6" s="0" t="n">
        <v>0</v>
      </c>
      <c r="J6" s="0" t="n">
        <v>-1</v>
      </c>
      <c r="M6" s="0" t="s">
        <v>93</v>
      </c>
      <c r="Q6" s="0" t="s">
        <v>94</v>
      </c>
      <c r="R6" s="0" t="s">
        <v>95</v>
      </c>
      <c r="S6" s="0" t="s">
        <v>112</v>
      </c>
      <c r="T6" s="0" t="n">
        <v>16041</v>
      </c>
      <c r="U6" s="0" t="s">
        <v>134</v>
      </c>
      <c r="V6" s="0" t="n">
        <f aca="false">A6</f>
        <v>36.7565958938682</v>
      </c>
      <c r="W6" s="0" t="n">
        <f aca="false">B6</f>
        <v>-1.36954724767579</v>
      </c>
      <c r="Y6" s="0" t="n">
        <v>300601468</v>
      </c>
      <c r="AA6" s="0" t="s">
        <v>113</v>
      </c>
      <c r="AB6" s="0" t="s">
        <v>135</v>
      </c>
      <c r="AC6" s="0" t="s">
        <v>115</v>
      </c>
      <c r="AE6" s="0" t="n">
        <v>200</v>
      </c>
      <c r="AH6" s="0" t="n">
        <v>0</v>
      </c>
      <c r="AI6" s="0" t="n">
        <v>6</v>
      </c>
      <c r="AK6" s="6" t="s">
        <v>136</v>
      </c>
      <c r="AL6" s="0" t="s">
        <v>137</v>
      </c>
      <c r="AO6" s="0" t="s">
        <v>102</v>
      </c>
      <c r="AP6" s="0" t="s">
        <v>126</v>
      </c>
      <c r="AQ6" s="0" t="s">
        <v>103</v>
      </c>
      <c r="AR6" s="0" t="s">
        <v>104</v>
      </c>
      <c r="AS6" s="0" t="n">
        <v>208001428</v>
      </c>
      <c r="AT6" s="0" t="s">
        <v>105</v>
      </c>
      <c r="AU6" s="0" t="s">
        <v>106</v>
      </c>
      <c r="AV6" s="0" t="n">
        <v>2</v>
      </c>
      <c r="AW6" s="0" t="n">
        <v>2</v>
      </c>
      <c r="AX6" s="0" t="n">
        <v>0</v>
      </c>
      <c r="AY6" s="0" t="s">
        <v>118</v>
      </c>
      <c r="AZ6" s="0" t="s">
        <v>108</v>
      </c>
      <c r="BA6" s="0" t="s">
        <v>110</v>
      </c>
      <c r="BB6" s="0" t="s">
        <v>109</v>
      </c>
      <c r="BD6" s="0" t="s">
        <v>110</v>
      </c>
      <c r="BE6" s="0" t="s">
        <v>138</v>
      </c>
      <c r="BF6" s="0" t="s">
        <v>139</v>
      </c>
      <c r="BG6" s="0" t="n">
        <v>0.1685</v>
      </c>
      <c r="BH6" s="0" t="s">
        <v>110</v>
      </c>
      <c r="BI6" s="0" t="n">
        <v>113</v>
      </c>
      <c r="BJ6" s="0" t="n">
        <v>0</v>
      </c>
    </row>
    <row r="7" customFormat="false" ht="12.8" hidden="false" customHeight="false" outlineLevel="0" collapsed="false">
      <c r="A7" s="0" t="n">
        <v>36.7575736263158</v>
      </c>
      <c r="B7" s="0" t="n">
        <v>-1.36825584429273</v>
      </c>
      <c r="C7" s="0" t="n">
        <v>457</v>
      </c>
      <c r="H7" s="0" t="n">
        <v>-1</v>
      </c>
      <c r="I7" s="0" t="n">
        <v>0</v>
      </c>
      <c r="J7" s="0" t="n">
        <v>-1</v>
      </c>
      <c r="M7" s="0" t="s">
        <v>93</v>
      </c>
      <c r="Q7" s="0" t="s">
        <v>94</v>
      </c>
      <c r="R7" s="0" t="s">
        <v>95</v>
      </c>
      <c r="S7" s="0" t="s">
        <v>112</v>
      </c>
      <c r="T7" s="0" t="n">
        <v>457</v>
      </c>
      <c r="U7" s="0" t="s">
        <v>140</v>
      </c>
      <c r="V7" s="0" t="n">
        <f aca="false">A7</f>
        <v>36.7575736263158</v>
      </c>
      <c r="W7" s="0" t="n">
        <f aca="false">B7</f>
        <v>-1.36825584429273</v>
      </c>
      <c r="Y7" s="0" t="n">
        <v>300001568</v>
      </c>
      <c r="AA7" s="0" t="s">
        <v>113</v>
      </c>
      <c r="AB7" s="0" t="s">
        <v>141</v>
      </c>
      <c r="AC7" s="0" t="s">
        <v>142</v>
      </c>
      <c r="AE7" s="0" t="n">
        <v>100</v>
      </c>
      <c r="AH7" s="0" t="n">
        <v>0</v>
      </c>
      <c r="AI7" s="0" t="n">
        <v>149</v>
      </c>
      <c r="AK7" s="0" t="s">
        <v>143</v>
      </c>
      <c r="AL7" s="0" t="s">
        <v>144</v>
      </c>
      <c r="AO7" s="0" t="s">
        <v>102</v>
      </c>
      <c r="AP7" s="0" t="s">
        <v>126</v>
      </c>
      <c r="AQ7" s="0" t="s">
        <v>103</v>
      </c>
      <c r="AR7" s="0" t="s">
        <v>104</v>
      </c>
      <c r="AS7" s="0" t="n">
        <v>208001428</v>
      </c>
      <c r="AT7" s="0" t="s">
        <v>105</v>
      </c>
      <c r="AU7" s="0" t="s">
        <v>106</v>
      </c>
      <c r="AV7" s="0" t="n">
        <v>27</v>
      </c>
      <c r="AW7" s="0" t="n">
        <v>32</v>
      </c>
      <c r="AX7" s="0" t="n">
        <v>0</v>
      </c>
      <c r="AY7" s="0" t="s">
        <v>119</v>
      </c>
      <c r="AZ7" s="0" t="s">
        <v>108</v>
      </c>
      <c r="BB7" s="0" t="s">
        <v>109</v>
      </c>
      <c r="BC7" s="0" t="n">
        <v>49.5</v>
      </c>
      <c r="BD7" s="0" t="s">
        <v>110</v>
      </c>
      <c r="BE7" s="0" t="s">
        <v>145</v>
      </c>
      <c r="BF7" s="0" t="s">
        <v>146</v>
      </c>
      <c r="BG7" s="0" t="n">
        <v>2.3477</v>
      </c>
      <c r="BH7" s="0" t="s">
        <v>110</v>
      </c>
      <c r="BI7" s="0" t="n">
        <v>18579</v>
      </c>
      <c r="BJ7" s="0" t="n">
        <v>0.8</v>
      </c>
      <c r="BK7" s="0" t="n">
        <v>109.6</v>
      </c>
      <c r="BL7" s="0" t="n">
        <v>0.8</v>
      </c>
      <c r="BM7" s="0" t="n">
        <v>121112018010214</v>
      </c>
    </row>
    <row r="8" customFormat="false" ht="12.8" hidden="false" customHeight="false" outlineLevel="0" collapsed="false">
      <c r="A8" s="0" t="n">
        <v>36.7616185428589</v>
      </c>
      <c r="B8" s="0" t="n">
        <v>-1.35672560455267</v>
      </c>
      <c r="C8" s="0" t="n">
        <v>117295</v>
      </c>
      <c r="H8" s="0" t="n">
        <v>-1</v>
      </c>
      <c r="I8" s="0" t="n">
        <v>0</v>
      </c>
      <c r="J8" s="0" t="n">
        <v>-1</v>
      </c>
      <c r="M8" s="0" t="s">
        <v>93</v>
      </c>
      <c r="Q8" s="0" t="s">
        <v>94</v>
      </c>
      <c r="R8" s="0" t="s">
        <v>95</v>
      </c>
      <c r="S8" s="0" t="s">
        <v>112</v>
      </c>
      <c r="T8" s="0" t="n">
        <v>117295</v>
      </c>
      <c r="U8" s="0" t="s">
        <v>147</v>
      </c>
      <c r="V8" s="0" t="n">
        <f aca="false">A8</f>
        <v>36.7616185428589</v>
      </c>
      <c r="W8" s="0" t="n">
        <f aca="false">B8</f>
        <v>-1.35672560455267</v>
      </c>
      <c r="Y8" s="0" t="n">
        <v>300634591</v>
      </c>
      <c r="AA8" s="0" t="s">
        <v>113</v>
      </c>
      <c r="AB8" s="0" t="s">
        <v>148</v>
      </c>
      <c r="AC8" s="0" t="s">
        <v>115</v>
      </c>
      <c r="AE8" s="0" t="n">
        <v>200</v>
      </c>
      <c r="AH8" s="0" t="n">
        <v>0</v>
      </c>
      <c r="AI8" s="0" t="n">
        <v>24</v>
      </c>
      <c r="AK8" s="0" t="s">
        <v>149</v>
      </c>
      <c r="AL8" s="6" t="s">
        <v>150</v>
      </c>
      <c r="AO8" s="0" t="s">
        <v>102</v>
      </c>
      <c r="AP8" s="0" t="s">
        <v>151</v>
      </c>
      <c r="AQ8" s="0" t="s">
        <v>103</v>
      </c>
      <c r="AR8" s="0" t="s">
        <v>104</v>
      </c>
      <c r="AS8" s="0" t="n">
        <v>208001428</v>
      </c>
      <c r="AT8" s="0" t="s">
        <v>105</v>
      </c>
      <c r="AV8" s="0" t="n">
        <v>49</v>
      </c>
      <c r="AW8" s="0" t="n">
        <v>55</v>
      </c>
      <c r="AX8" s="0" t="n">
        <v>0</v>
      </c>
      <c r="AY8" s="0" t="s">
        <v>119</v>
      </c>
      <c r="AZ8" s="0" t="s">
        <v>108</v>
      </c>
      <c r="BA8" s="0" t="s">
        <v>110</v>
      </c>
      <c r="BC8" s="0" t="n">
        <v>14.5</v>
      </c>
      <c r="BD8" s="0" t="s">
        <v>110</v>
      </c>
      <c r="BE8" s="0" t="s">
        <v>152</v>
      </c>
      <c r="BF8" s="0" t="s">
        <v>153</v>
      </c>
      <c r="BG8" s="0" t="n">
        <v>2.9068</v>
      </c>
      <c r="BH8" s="0" t="s">
        <v>110</v>
      </c>
      <c r="BI8" s="0" t="n">
        <v>19701</v>
      </c>
      <c r="BJ8" s="0" t="n">
        <v>0.9</v>
      </c>
      <c r="BK8" s="0" t="n">
        <v>264.3</v>
      </c>
      <c r="BL8" s="0" t="n">
        <v>1.8</v>
      </c>
    </row>
    <row r="9" customFormat="false" ht="12.8" hidden="false" customHeight="false" outlineLevel="0" collapsed="false">
      <c r="A9" s="0" t="n">
        <v>36.7569132002294</v>
      </c>
      <c r="B9" s="0" t="n">
        <v>-1.35272869876763</v>
      </c>
      <c r="C9" s="0" t="s">
        <v>154</v>
      </c>
      <c r="H9" s="0" t="n">
        <v>-1</v>
      </c>
      <c r="I9" s="0" t="n">
        <v>0</v>
      </c>
      <c r="J9" s="0" t="n">
        <v>-1</v>
      </c>
      <c r="M9" s="0" t="s">
        <v>93</v>
      </c>
      <c r="Q9" s="0" t="s">
        <v>94</v>
      </c>
      <c r="R9" s="0" t="s">
        <v>95</v>
      </c>
      <c r="S9" s="0" t="s">
        <v>95</v>
      </c>
      <c r="T9" s="0" t="s">
        <v>154</v>
      </c>
      <c r="U9" s="0" t="s">
        <v>155</v>
      </c>
      <c r="V9" s="0" t="n">
        <f aca="false">A9</f>
        <v>36.7569132002294</v>
      </c>
      <c r="W9" s="0" t="n">
        <f aca="false">B9</f>
        <v>-1.35272869876763</v>
      </c>
      <c r="Y9" s="0" t="n">
        <v>300654004</v>
      </c>
      <c r="AA9" s="0" t="s">
        <v>113</v>
      </c>
      <c r="AB9" s="0" t="s">
        <v>156</v>
      </c>
      <c r="AC9" s="0" t="s">
        <v>115</v>
      </c>
      <c r="AE9" s="0" t="n">
        <v>200</v>
      </c>
      <c r="AH9" s="0" t="n">
        <v>0</v>
      </c>
      <c r="AI9" s="0" t="n">
        <v>0</v>
      </c>
      <c r="AK9" s="6" t="s">
        <v>157</v>
      </c>
      <c r="AL9" s="6" t="s">
        <v>158</v>
      </c>
      <c r="AO9" s="0" t="s">
        <v>102</v>
      </c>
      <c r="AP9" s="0" t="s">
        <v>126</v>
      </c>
      <c r="AQ9" s="0" t="s">
        <v>103</v>
      </c>
      <c r="AR9" s="0" t="s">
        <v>104</v>
      </c>
      <c r="AS9" s="0" t="n">
        <v>208001428</v>
      </c>
      <c r="AT9" s="0" t="s">
        <v>105</v>
      </c>
      <c r="AV9" s="0" t="n">
        <v>17</v>
      </c>
      <c r="AW9" s="0" t="n">
        <v>21</v>
      </c>
      <c r="AX9" s="0" t="n">
        <v>0</v>
      </c>
      <c r="AY9" s="0" t="s">
        <v>107</v>
      </c>
      <c r="AZ9" s="0" t="s">
        <v>108</v>
      </c>
      <c r="BD9" s="0" t="s">
        <v>110</v>
      </c>
      <c r="BE9" s="0" t="s">
        <v>159</v>
      </c>
      <c r="BF9" s="0" t="s">
        <v>160</v>
      </c>
      <c r="BG9" s="0" t="n">
        <v>1.7616</v>
      </c>
      <c r="BH9" s="0" t="s">
        <v>110</v>
      </c>
      <c r="BI9" s="0" t="n">
        <v>13085</v>
      </c>
      <c r="BJ9" s="0" t="n">
        <v>0.75</v>
      </c>
      <c r="BK9" s="0" t="n">
        <v>213.1</v>
      </c>
      <c r="BL9" s="0" t="n">
        <v>1.5</v>
      </c>
    </row>
    <row r="10" customFormat="false" ht="12.8" hidden="false" customHeight="false" outlineLevel="0" collapsed="false">
      <c r="A10" s="0" t="n">
        <v>36.7503475000925</v>
      </c>
      <c r="B10" s="0" t="n">
        <v>-1.35358701297463</v>
      </c>
      <c r="C10" s="0" t="n">
        <v>13129</v>
      </c>
      <c r="H10" s="0" t="n">
        <v>-1</v>
      </c>
      <c r="I10" s="0" t="n">
        <v>0</v>
      </c>
      <c r="J10" s="0" t="n">
        <v>-1</v>
      </c>
      <c r="M10" s="0" t="s">
        <v>93</v>
      </c>
      <c r="Q10" s="0" t="s">
        <v>94</v>
      </c>
      <c r="R10" s="0" t="s">
        <v>95</v>
      </c>
      <c r="S10" s="0" t="s">
        <v>95</v>
      </c>
      <c r="T10" s="0" t="n">
        <v>13129</v>
      </c>
      <c r="U10" s="0" t="s">
        <v>161</v>
      </c>
      <c r="V10" s="0" t="n">
        <f aca="false">A10</f>
        <v>36.7503475000925</v>
      </c>
      <c r="W10" s="0" t="n">
        <f aca="false">B10</f>
        <v>-1.35358701297463</v>
      </c>
      <c r="Y10" s="0" t="n">
        <v>300002086</v>
      </c>
      <c r="AA10" s="0" t="s">
        <v>113</v>
      </c>
      <c r="AB10" s="0" t="s">
        <v>162</v>
      </c>
      <c r="AC10" s="0" t="s">
        <v>115</v>
      </c>
      <c r="AE10" s="0" t="n">
        <v>100</v>
      </c>
      <c r="AH10" s="0" t="n">
        <v>0</v>
      </c>
      <c r="AI10" s="0" t="n">
        <v>25</v>
      </c>
      <c r="AK10" s="0" t="s">
        <v>163</v>
      </c>
      <c r="AL10" s="6" t="s">
        <v>164</v>
      </c>
      <c r="AO10" s="0" t="s">
        <v>102</v>
      </c>
      <c r="AP10" s="0" t="s">
        <v>151</v>
      </c>
      <c r="AQ10" s="0" t="s">
        <v>103</v>
      </c>
      <c r="AR10" s="0" t="s">
        <v>104</v>
      </c>
      <c r="AS10" s="0" t="n">
        <v>208001428</v>
      </c>
      <c r="AT10" s="0" t="s">
        <v>105</v>
      </c>
      <c r="AV10" s="0" t="n">
        <v>13</v>
      </c>
      <c r="AW10" s="0" t="n">
        <v>20</v>
      </c>
      <c r="AX10" s="0" t="n">
        <v>0</v>
      </c>
      <c r="AY10" s="0" t="s">
        <v>119</v>
      </c>
      <c r="AZ10" s="0" t="s">
        <v>108</v>
      </c>
      <c r="BD10" s="0" t="s">
        <v>110</v>
      </c>
      <c r="BE10" s="0" t="s">
        <v>165</v>
      </c>
      <c r="BF10" s="0" t="s">
        <v>165</v>
      </c>
      <c r="BG10" s="0" t="n">
        <v>1.8089</v>
      </c>
      <c r="BH10" s="0" t="s">
        <v>110</v>
      </c>
      <c r="BI10" s="0" t="n">
        <v>21077</v>
      </c>
      <c r="BJ10" s="0" t="n">
        <v>0</v>
      </c>
    </row>
    <row r="11" customFormat="false" ht="12.8" hidden="false" customHeight="false" outlineLevel="0" collapsed="false">
      <c r="A11" s="0" t="n">
        <v>36.7548357734722</v>
      </c>
      <c r="B11" s="0" t="n">
        <v>-1.35305642471318</v>
      </c>
      <c r="C11" s="0" t="n">
        <v>13546</v>
      </c>
      <c r="H11" s="0" t="n">
        <v>-1</v>
      </c>
      <c r="I11" s="0" t="n">
        <v>0</v>
      </c>
      <c r="J11" s="0" t="n">
        <v>-1</v>
      </c>
      <c r="M11" s="0" t="s">
        <v>93</v>
      </c>
      <c r="Q11" s="0" t="s">
        <v>94</v>
      </c>
      <c r="R11" s="0" t="s">
        <v>95</v>
      </c>
      <c r="S11" s="0" t="s">
        <v>95</v>
      </c>
      <c r="T11" s="0" t="n">
        <v>13546</v>
      </c>
      <c r="U11" s="0" t="s">
        <v>166</v>
      </c>
      <c r="V11" s="0" t="n">
        <f aca="false">A11</f>
        <v>36.7548357734722</v>
      </c>
      <c r="W11" s="0" t="n">
        <f aca="false">B11</f>
        <v>-1.35305642471318</v>
      </c>
      <c r="Y11" s="0" t="n">
        <v>300002080</v>
      </c>
      <c r="AA11" s="0" t="s">
        <v>113</v>
      </c>
      <c r="AB11" s="0" t="s">
        <v>167</v>
      </c>
      <c r="AC11" s="0" t="s">
        <v>115</v>
      </c>
      <c r="AE11" s="0" t="n">
        <v>200</v>
      </c>
      <c r="AH11" s="0" t="n">
        <v>0</v>
      </c>
      <c r="AI11" s="0" t="n">
        <v>73</v>
      </c>
      <c r="AK11" s="0" t="s">
        <v>168</v>
      </c>
      <c r="AL11" s="6" t="s">
        <v>169</v>
      </c>
      <c r="AO11" s="0" t="s">
        <v>102</v>
      </c>
      <c r="AP11" s="0" t="s">
        <v>151</v>
      </c>
      <c r="AQ11" s="0" t="s">
        <v>103</v>
      </c>
      <c r="AR11" s="0" t="s">
        <v>104</v>
      </c>
      <c r="AS11" s="0" t="n">
        <v>208001428</v>
      </c>
      <c r="AT11" s="0" t="s">
        <v>105</v>
      </c>
      <c r="AU11" s="0" t="s">
        <v>106</v>
      </c>
      <c r="AV11" s="0" t="n">
        <v>35</v>
      </c>
      <c r="AW11" s="0" t="n">
        <v>39</v>
      </c>
      <c r="AX11" s="0" t="n">
        <v>0</v>
      </c>
      <c r="AY11" s="0" t="s">
        <v>118</v>
      </c>
      <c r="AZ11" s="0" t="s">
        <v>108</v>
      </c>
      <c r="BA11" s="0" t="s">
        <v>110</v>
      </c>
      <c r="BB11" s="0" t="s">
        <v>109</v>
      </c>
      <c r="BD11" s="0" t="s">
        <v>110</v>
      </c>
      <c r="BE11" s="0" t="s">
        <v>170</v>
      </c>
      <c r="BF11" s="0" t="s">
        <v>171</v>
      </c>
      <c r="BG11" s="0" t="n">
        <v>0.9751</v>
      </c>
      <c r="BH11" s="0" t="s">
        <v>110</v>
      </c>
      <c r="BI11" s="0" t="n">
        <v>11260</v>
      </c>
      <c r="BJ11" s="0" t="n">
        <v>5.6</v>
      </c>
      <c r="BK11" s="0" t="n">
        <v>1616.5</v>
      </c>
      <c r="BL11" s="0" t="n">
        <v>11.2</v>
      </c>
    </row>
    <row r="12" customFormat="false" ht="12.8" hidden="false" customHeight="false" outlineLevel="0" collapsed="false">
      <c r="A12" s="0" t="n">
        <v>36.7584725839617</v>
      </c>
      <c r="B12" s="0" t="n">
        <v>-1.35639817290244</v>
      </c>
      <c r="C12" s="0" t="s">
        <v>172</v>
      </c>
      <c r="H12" s="0" t="n">
        <v>-1</v>
      </c>
      <c r="I12" s="0" t="n">
        <v>0</v>
      </c>
      <c r="J12" s="0" t="n">
        <v>-1</v>
      </c>
      <c r="M12" s="0" t="s">
        <v>93</v>
      </c>
      <c r="Q12" s="0" t="s">
        <v>94</v>
      </c>
      <c r="R12" s="0" t="s">
        <v>95</v>
      </c>
      <c r="S12" s="0" t="s">
        <v>112</v>
      </c>
      <c r="T12" s="0" t="s">
        <v>172</v>
      </c>
      <c r="U12" s="0" t="s">
        <v>173</v>
      </c>
      <c r="V12" s="0" t="n">
        <f aca="false">A12</f>
        <v>36.7584725839617</v>
      </c>
      <c r="W12" s="0" t="n">
        <f aca="false">B12</f>
        <v>-1.35639817290244</v>
      </c>
      <c r="Y12" s="0" t="n">
        <v>300002077</v>
      </c>
      <c r="AA12" s="0" t="s">
        <v>113</v>
      </c>
      <c r="AB12" s="0" t="s">
        <v>174</v>
      </c>
      <c r="AC12" s="0" t="s">
        <v>99</v>
      </c>
      <c r="AE12" s="0" t="n">
        <v>200</v>
      </c>
      <c r="AH12" s="0" t="n">
        <v>0</v>
      </c>
      <c r="AI12" s="0" t="n">
        <v>531</v>
      </c>
      <c r="AK12" s="0" t="s">
        <v>175</v>
      </c>
      <c r="AL12" s="6" t="s">
        <v>176</v>
      </c>
      <c r="AO12" s="0" t="s">
        <v>102</v>
      </c>
      <c r="AP12" s="0" t="s">
        <v>151</v>
      </c>
      <c r="AQ12" s="0" t="s">
        <v>103</v>
      </c>
      <c r="AR12" s="0" t="s">
        <v>104</v>
      </c>
      <c r="AS12" s="0" t="n">
        <v>208001428</v>
      </c>
      <c r="AT12" s="0" t="s">
        <v>105</v>
      </c>
      <c r="AU12" s="0" t="s">
        <v>106</v>
      </c>
      <c r="AV12" s="0" t="n">
        <v>47</v>
      </c>
      <c r="AW12" s="0" t="n">
        <v>59</v>
      </c>
      <c r="AX12" s="0" t="n">
        <v>0</v>
      </c>
      <c r="AY12" s="0" t="s">
        <v>107</v>
      </c>
      <c r="AZ12" s="0" t="s">
        <v>108</v>
      </c>
      <c r="BA12" s="0" t="s">
        <v>110</v>
      </c>
      <c r="BB12" s="0" t="s">
        <v>109</v>
      </c>
      <c r="BC12" s="0" t="n">
        <v>96</v>
      </c>
      <c r="BD12" s="0" t="s">
        <v>110</v>
      </c>
      <c r="BE12" s="0" t="s">
        <v>177</v>
      </c>
      <c r="BF12" s="0" t="s">
        <v>178</v>
      </c>
      <c r="BG12" s="0" t="n">
        <v>3.378</v>
      </c>
      <c r="BH12" s="0" t="s">
        <v>110</v>
      </c>
      <c r="BI12" s="0" t="n">
        <v>37728</v>
      </c>
      <c r="BJ12" s="0" t="n">
        <v>0</v>
      </c>
    </row>
    <row r="13" customFormat="false" ht="12.8" hidden="false" customHeight="false" outlineLevel="0" collapsed="false">
      <c r="A13" s="0" t="n">
        <v>36.7531188035318</v>
      </c>
      <c r="B13" s="0" t="n">
        <v>-1.35326474608744</v>
      </c>
      <c r="C13" s="0" t="n">
        <v>433</v>
      </c>
      <c r="H13" s="0" t="n">
        <v>-1</v>
      </c>
      <c r="I13" s="0" t="n">
        <v>0</v>
      </c>
      <c r="J13" s="0" t="n">
        <v>-1</v>
      </c>
      <c r="M13" s="0" t="s">
        <v>93</v>
      </c>
      <c r="N13" s="0" t="s">
        <v>179</v>
      </c>
      <c r="O13" s="0" t="s">
        <v>180</v>
      </c>
      <c r="P13" s="0" t="s">
        <v>181</v>
      </c>
      <c r="Q13" s="0" t="s">
        <v>94</v>
      </c>
      <c r="T13" s="0" t="n">
        <v>433</v>
      </c>
      <c r="U13" s="0" t="s">
        <v>182</v>
      </c>
      <c r="V13" s="0" t="n">
        <f aca="false">A13</f>
        <v>36.7531188035318</v>
      </c>
      <c r="W13" s="0" t="n">
        <f aca="false">B13</f>
        <v>-1.35326474608744</v>
      </c>
      <c r="Y13" s="0" t="n">
        <v>300002079</v>
      </c>
      <c r="AA13" s="0" t="s">
        <v>113</v>
      </c>
      <c r="AB13" s="0" t="s">
        <v>183</v>
      </c>
      <c r="AC13" s="0" t="s">
        <v>115</v>
      </c>
      <c r="AE13" s="0" t="n">
        <v>200</v>
      </c>
      <c r="AH13" s="0" t="n">
        <v>0</v>
      </c>
      <c r="AI13" s="0" t="n">
        <v>96</v>
      </c>
      <c r="AK13" s="0" t="s">
        <v>184</v>
      </c>
      <c r="AL13" s="6" t="s">
        <v>185</v>
      </c>
      <c r="AO13" s="0" t="s">
        <v>102</v>
      </c>
      <c r="AP13" s="0" t="s">
        <v>151</v>
      </c>
      <c r="AQ13" s="0" t="s">
        <v>103</v>
      </c>
      <c r="AR13" s="0" t="s">
        <v>104</v>
      </c>
      <c r="AS13" s="0" t="n">
        <v>208001428</v>
      </c>
      <c r="AT13" s="0" t="s">
        <v>105</v>
      </c>
      <c r="AU13" s="0" t="s">
        <v>106</v>
      </c>
      <c r="AV13" s="0" t="n">
        <v>22</v>
      </c>
      <c r="AW13" s="0" t="n">
        <v>26</v>
      </c>
      <c r="AX13" s="0" t="n">
        <v>0</v>
      </c>
      <c r="AY13" s="0" t="s">
        <v>107</v>
      </c>
      <c r="AZ13" s="0" t="s">
        <v>108</v>
      </c>
      <c r="BA13" s="0" t="s">
        <v>110</v>
      </c>
      <c r="BB13" s="0" t="s">
        <v>109</v>
      </c>
      <c r="BD13" s="0" t="s">
        <v>110</v>
      </c>
      <c r="BE13" s="0" t="s">
        <v>186</v>
      </c>
      <c r="BF13" s="0" t="s">
        <v>187</v>
      </c>
      <c r="BG13" s="0" t="n">
        <v>1.5187</v>
      </c>
      <c r="BH13" s="0" t="s">
        <v>110</v>
      </c>
      <c r="BI13" s="0" t="n">
        <v>14591</v>
      </c>
      <c r="BJ13" s="0" t="n">
        <v>0</v>
      </c>
    </row>
    <row r="14" customFormat="false" ht="12.8" hidden="false" customHeight="false" outlineLevel="0" collapsed="false">
      <c r="A14" s="0" t="n">
        <v>36.763036432869</v>
      </c>
      <c r="B14" s="0" t="n">
        <v>-1.35049720568309</v>
      </c>
      <c r="C14" s="0" t="n">
        <v>409</v>
      </c>
      <c r="H14" s="0" t="n">
        <v>-1</v>
      </c>
      <c r="I14" s="0" t="n">
        <v>0</v>
      </c>
      <c r="J14" s="0" t="n">
        <v>-1</v>
      </c>
      <c r="M14" s="0" t="s">
        <v>93</v>
      </c>
      <c r="Q14" s="0" t="s">
        <v>94</v>
      </c>
      <c r="R14" s="0" t="s">
        <v>95</v>
      </c>
      <c r="S14" s="0" t="s">
        <v>95</v>
      </c>
      <c r="T14" s="0" t="n">
        <v>409</v>
      </c>
      <c r="U14" s="0" t="s">
        <v>188</v>
      </c>
      <c r="V14" s="0" t="n">
        <f aca="false">A14</f>
        <v>36.763036432869</v>
      </c>
      <c r="W14" s="0" t="n">
        <f aca="false">B14</f>
        <v>-1.35049720568309</v>
      </c>
      <c r="Y14" s="0" t="n">
        <v>300002093</v>
      </c>
      <c r="Z14" s="0" t="s">
        <v>96</v>
      </c>
      <c r="AA14" s="0" t="s">
        <v>113</v>
      </c>
      <c r="AB14" s="0" t="s">
        <v>189</v>
      </c>
      <c r="AC14" s="0" t="s">
        <v>99</v>
      </c>
      <c r="AD14" s="0" t="s">
        <v>190</v>
      </c>
      <c r="AE14" s="0" t="n">
        <v>100</v>
      </c>
      <c r="AH14" s="0" t="n">
        <v>0</v>
      </c>
      <c r="AI14" s="0" t="n">
        <v>74</v>
      </c>
      <c r="AK14" s="0" t="s">
        <v>191</v>
      </c>
      <c r="AL14" s="0" t="s">
        <v>192</v>
      </c>
      <c r="AO14" s="0" t="s">
        <v>102</v>
      </c>
      <c r="AP14" s="0" t="s">
        <v>151</v>
      </c>
      <c r="AQ14" s="0" t="s">
        <v>103</v>
      </c>
      <c r="AR14" s="0" t="s">
        <v>104</v>
      </c>
      <c r="AS14" s="0" t="n">
        <v>208001428</v>
      </c>
      <c r="AT14" s="0" t="s">
        <v>105</v>
      </c>
      <c r="AU14" s="0" t="s">
        <v>106</v>
      </c>
      <c r="AV14" s="0" t="n">
        <v>11</v>
      </c>
      <c r="AW14" s="0" t="n">
        <v>16</v>
      </c>
      <c r="AX14" s="0" t="n">
        <v>0</v>
      </c>
      <c r="AY14" s="0" t="s">
        <v>119</v>
      </c>
      <c r="AZ14" s="0" t="s">
        <v>108</v>
      </c>
      <c r="BB14" s="0" t="s">
        <v>109</v>
      </c>
      <c r="BD14" s="0" t="s">
        <v>110</v>
      </c>
      <c r="BE14" s="0" t="s">
        <v>193</v>
      </c>
      <c r="BF14" s="0" t="s">
        <v>194</v>
      </c>
      <c r="BG14" s="0" t="n">
        <v>0.664</v>
      </c>
      <c r="BH14" s="0" t="s">
        <v>110</v>
      </c>
      <c r="BI14" s="0" t="n">
        <v>17028</v>
      </c>
      <c r="BJ14" s="0" t="n">
        <v>0</v>
      </c>
      <c r="BM14" s="0" t="n">
        <v>121112018061352</v>
      </c>
    </row>
    <row r="15" customFormat="false" ht="12.8" hidden="false" customHeight="false" outlineLevel="0" collapsed="false">
      <c r="A15" s="0" t="n">
        <v>36.7654302091879</v>
      </c>
      <c r="B15" s="0" t="n">
        <v>-1.34598825744552</v>
      </c>
      <c r="C15" s="0" t="n">
        <v>16253</v>
      </c>
      <c r="H15" s="0" t="n">
        <v>-1</v>
      </c>
      <c r="I15" s="0" t="n">
        <v>0</v>
      </c>
      <c r="J15" s="0" t="n">
        <v>-1</v>
      </c>
      <c r="M15" s="0" t="s">
        <v>93</v>
      </c>
      <c r="Q15" s="0" t="s">
        <v>94</v>
      </c>
      <c r="R15" s="0" t="s">
        <v>95</v>
      </c>
      <c r="S15" s="0" t="s">
        <v>95</v>
      </c>
      <c r="T15" s="0" t="n">
        <v>16253</v>
      </c>
      <c r="U15" s="0" t="s">
        <v>195</v>
      </c>
      <c r="V15" s="0" t="n">
        <f aca="false">A15</f>
        <v>36.7654302091879</v>
      </c>
      <c r="W15" s="0" t="n">
        <f aca="false">B15</f>
        <v>-1.34598825744552</v>
      </c>
      <c r="Y15" s="0" t="n">
        <v>300001556</v>
      </c>
      <c r="AA15" s="0" t="s">
        <v>113</v>
      </c>
      <c r="AB15" s="0" t="s">
        <v>196</v>
      </c>
      <c r="AC15" s="0" t="s">
        <v>99</v>
      </c>
      <c r="AE15" s="0" t="n">
        <v>100</v>
      </c>
      <c r="AH15" s="0" t="n">
        <v>0</v>
      </c>
      <c r="AI15" s="0" t="n">
        <v>279</v>
      </c>
      <c r="AK15" s="6" t="s">
        <v>197</v>
      </c>
      <c r="AL15" s="6" t="s">
        <v>198</v>
      </c>
      <c r="AM15" s="0" t="s">
        <v>199</v>
      </c>
      <c r="AO15" s="0" t="s">
        <v>102</v>
      </c>
      <c r="AP15" s="0" t="s">
        <v>126</v>
      </c>
      <c r="AQ15" s="0" t="s">
        <v>103</v>
      </c>
      <c r="AR15" s="0" t="s">
        <v>104</v>
      </c>
      <c r="AS15" s="0" t="n">
        <v>208001428</v>
      </c>
      <c r="AT15" s="0" t="s">
        <v>105</v>
      </c>
      <c r="AU15" s="0" t="s">
        <v>106</v>
      </c>
      <c r="AV15" s="0" t="n">
        <v>75</v>
      </c>
      <c r="AW15" s="0" t="n">
        <v>89</v>
      </c>
      <c r="AX15" s="0" t="n">
        <v>0</v>
      </c>
      <c r="AY15" s="0" t="s">
        <v>107</v>
      </c>
      <c r="AZ15" s="0" t="s">
        <v>108</v>
      </c>
      <c r="BB15" s="0" t="s">
        <v>109</v>
      </c>
      <c r="BD15" s="0" t="s">
        <v>110</v>
      </c>
      <c r="BE15" s="0" t="s">
        <v>200</v>
      </c>
      <c r="BF15" s="0" t="s">
        <v>201</v>
      </c>
      <c r="BG15" s="0" t="n">
        <v>1.0767</v>
      </c>
      <c r="BH15" s="0" t="s">
        <v>110</v>
      </c>
      <c r="BI15" s="0" t="n">
        <v>36982</v>
      </c>
      <c r="BK15" s="0" t="n">
        <v>510.6</v>
      </c>
      <c r="BL15" s="0" t="n">
        <v>3.5</v>
      </c>
      <c r="BM15" s="0" t="n">
        <v>121532020120403</v>
      </c>
      <c r="BN15" s="0" t="s">
        <v>202</v>
      </c>
    </row>
    <row r="16" customFormat="false" ht="12.8" hidden="false" customHeight="false" outlineLevel="0" collapsed="false">
      <c r="A16" s="0" t="n">
        <v>36.7633226633752</v>
      </c>
      <c r="B16" s="0" t="n">
        <v>-1.34656625225938</v>
      </c>
      <c r="C16" s="0" t="n">
        <v>1956</v>
      </c>
      <c r="H16" s="0" t="n">
        <v>-1</v>
      </c>
      <c r="I16" s="0" t="n">
        <v>0</v>
      </c>
      <c r="J16" s="0" t="n">
        <v>-1</v>
      </c>
      <c r="M16" s="0" t="s">
        <v>93</v>
      </c>
      <c r="Q16" s="0" t="s">
        <v>94</v>
      </c>
      <c r="R16" s="0" t="s">
        <v>95</v>
      </c>
      <c r="S16" s="0" t="s">
        <v>95</v>
      </c>
      <c r="T16" s="0" t="n">
        <v>1956</v>
      </c>
      <c r="U16" s="0" t="s">
        <v>203</v>
      </c>
      <c r="V16" s="0" t="n">
        <f aca="false">A16</f>
        <v>36.7633226633752</v>
      </c>
      <c r="W16" s="0" t="n">
        <f aca="false">B16</f>
        <v>-1.34656625225938</v>
      </c>
      <c r="Y16" s="0" t="n">
        <v>300704117</v>
      </c>
      <c r="AB16" s="0" t="s">
        <v>204</v>
      </c>
      <c r="AC16" s="0" t="s">
        <v>115</v>
      </c>
      <c r="AE16" s="0" t="n">
        <v>200</v>
      </c>
      <c r="AK16" s="0" t="s">
        <v>205</v>
      </c>
      <c r="AL16" s="0" t="s">
        <v>206</v>
      </c>
      <c r="AM16" s="0" t="s">
        <v>207</v>
      </c>
      <c r="AQ16" s="0" t="s">
        <v>103</v>
      </c>
      <c r="AR16" s="0" t="s">
        <v>104</v>
      </c>
      <c r="AS16" s="0" t="n">
        <v>208001428</v>
      </c>
      <c r="AT16" s="0" t="s">
        <v>105</v>
      </c>
      <c r="AV16" s="0" t="n">
        <v>1</v>
      </c>
      <c r="AW16" s="0" t="n">
        <v>1</v>
      </c>
      <c r="BD16" s="0" t="s">
        <v>110</v>
      </c>
      <c r="BE16" s="0" t="s">
        <v>208</v>
      </c>
      <c r="BF16" s="0" t="s">
        <v>208</v>
      </c>
      <c r="BG16" s="0" t="n">
        <v>0.0472</v>
      </c>
      <c r="BH16" s="0" t="s">
        <v>110</v>
      </c>
      <c r="BI16" s="0" t="n">
        <v>96</v>
      </c>
      <c r="BJ16" s="0" t="n">
        <v>0</v>
      </c>
    </row>
    <row r="17" customFormat="false" ht="12.8" hidden="false" customHeight="false" outlineLevel="0" collapsed="false">
      <c r="A17" s="0" t="n">
        <v>36.7594311309821</v>
      </c>
      <c r="B17" s="0" t="n">
        <v>-1.36389019607431</v>
      </c>
      <c r="C17" s="0" t="s">
        <v>209</v>
      </c>
      <c r="H17" s="0" t="n">
        <v>-1</v>
      </c>
      <c r="I17" s="0" t="n">
        <v>0</v>
      </c>
      <c r="J17" s="0" t="n">
        <v>-1</v>
      </c>
      <c r="M17" s="0" t="s">
        <v>93</v>
      </c>
      <c r="Q17" s="0" t="s">
        <v>94</v>
      </c>
      <c r="R17" s="0" t="s">
        <v>95</v>
      </c>
      <c r="S17" s="0" t="s">
        <v>112</v>
      </c>
      <c r="T17" s="0" t="s">
        <v>209</v>
      </c>
      <c r="U17" s="0" t="s">
        <v>210</v>
      </c>
      <c r="V17" s="0" t="n">
        <f aca="false">A17</f>
        <v>36.7594311309821</v>
      </c>
      <c r="W17" s="0" t="n">
        <f aca="false">B17</f>
        <v>-1.36389019607431</v>
      </c>
      <c r="Y17" s="0" t="n">
        <v>300745064</v>
      </c>
      <c r="AA17" s="0" t="s">
        <v>211</v>
      </c>
      <c r="AB17" s="0" t="s">
        <v>212</v>
      </c>
      <c r="AC17" s="0" t="s">
        <v>213</v>
      </c>
      <c r="AE17" s="0" t="n">
        <v>315</v>
      </c>
      <c r="AL17" s="0" t="s">
        <v>214</v>
      </c>
      <c r="AM17" s="0" t="s">
        <v>215</v>
      </c>
      <c r="AQ17" s="0" t="s">
        <v>103</v>
      </c>
      <c r="AR17" s="0" t="s">
        <v>104</v>
      </c>
      <c r="AS17" s="0" t="n">
        <v>208001428</v>
      </c>
      <c r="AT17" s="0" t="s">
        <v>105</v>
      </c>
      <c r="AU17" s="0" t="s">
        <v>106</v>
      </c>
      <c r="AV17" s="0" t="n">
        <v>1</v>
      </c>
      <c r="AW17" s="0" t="n">
        <v>1</v>
      </c>
      <c r="BB17" s="0" t="s">
        <v>109</v>
      </c>
      <c r="BD17" s="0" t="s">
        <v>110</v>
      </c>
      <c r="BF17" s="0" t="s">
        <v>216</v>
      </c>
      <c r="BG17" s="0" t="n">
        <v>0.0317</v>
      </c>
      <c r="BI17" s="0" t="n">
        <v>410</v>
      </c>
    </row>
    <row r="18" customFormat="false" ht="12.8" hidden="false" customHeight="false" outlineLevel="0" collapsed="false">
      <c r="A18" s="0" t="n">
        <v>36.7645527914373</v>
      </c>
      <c r="B18" s="0" t="n">
        <v>-1.36342505805443</v>
      </c>
      <c r="C18" s="0" t="n">
        <v>169238</v>
      </c>
      <c r="H18" s="0" t="n">
        <v>-1</v>
      </c>
      <c r="I18" s="0" t="n">
        <v>0</v>
      </c>
      <c r="J18" s="0" t="n">
        <v>-1</v>
      </c>
      <c r="M18" s="0" t="s">
        <v>93</v>
      </c>
      <c r="Q18" s="0" t="s">
        <v>94</v>
      </c>
      <c r="R18" s="0" t="s">
        <v>128</v>
      </c>
      <c r="S18" s="0" t="s">
        <v>129</v>
      </c>
      <c r="T18" s="0" t="n">
        <v>169238</v>
      </c>
      <c r="U18" s="0" t="s">
        <v>217</v>
      </c>
      <c r="V18" s="0" t="n">
        <f aca="false">A18</f>
        <v>36.7645527914373</v>
      </c>
      <c r="W18" s="0" t="n">
        <f aca="false">B18</f>
        <v>-1.36342505805443</v>
      </c>
      <c r="Y18" s="0" t="n">
        <v>300001526</v>
      </c>
      <c r="AA18" s="0" t="s">
        <v>113</v>
      </c>
      <c r="AB18" s="0" t="s">
        <v>218</v>
      </c>
      <c r="AC18" s="0" t="s">
        <v>115</v>
      </c>
      <c r="AE18" s="0" t="n">
        <v>15</v>
      </c>
      <c r="AH18" s="0" t="n">
        <v>0</v>
      </c>
      <c r="AI18" s="0" t="n">
        <v>0</v>
      </c>
      <c r="AK18" s="6" t="s">
        <v>219</v>
      </c>
      <c r="AL18" s="0" t="s">
        <v>220</v>
      </c>
      <c r="AO18" s="0" t="s">
        <v>102</v>
      </c>
      <c r="AP18" s="0" t="s">
        <v>126</v>
      </c>
      <c r="AQ18" s="0" t="s">
        <v>103</v>
      </c>
      <c r="AR18" s="0" t="s">
        <v>104</v>
      </c>
      <c r="AS18" s="0" t="n">
        <v>208001428</v>
      </c>
      <c r="AT18" s="0" t="s">
        <v>105</v>
      </c>
      <c r="AV18" s="0" t="n">
        <v>40</v>
      </c>
      <c r="AW18" s="0" t="n">
        <v>40</v>
      </c>
      <c r="AX18" s="0" t="n">
        <v>0</v>
      </c>
      <c r="AY18" s="0" t="s">
        <v>107</v>
      </c>
      <c r="AZ18" s="0" t="s">
        <v>108</v>
      </c>
      <c r="BB18" s="0" t="s">
        <v>221</v>
      </c>
      <c r="BD18" s="0" t="s">
        <v>110</v>
      </c>
      <c r="BE18" s="0" t="s">
        <v>222</v>
      </c>
      <c r="BF18" s="0" t="s">
        <v>216</v>
      </c>
      <c r="BG18" s="0" t="n">
        <v>0.6829</v>
      </c>
      <c r="BH18" s="0" t="s">
        <v>110</v>
      </c>
      <c r="BI18" s="0" t="n">
        <v>723</v>
      </c>
      <c r="BJ18" s="0" t="n">
        <v>33.33</v>
      </c>
      <c r="BK18" s="0" t="n">
        <v>724.7</v>
      </c>
      <c r="BL18" s="0" t="n">
        <v>5</v>
      </c>
    </row>
    <row r="19" customFormat="false" ht="12.8" hidden="false" customHeight="false" outlineLevel="0" collapsed="false">
      <c r="A19" s="0" t="n">
        <v>36.756256521237</v>
      </c>
      <c r="B19" s="0" t="n">
        <v>-1.35172476577396</v>
      </c>
      <c r="C19" s="0" t="n">
        <v>4001</v>
      </c>
      <c r="H19" s="0" t="n">
        <v>-1</v>
      </c>
      <c r="I19" s="0" t="n">
        <v>0</v>
      </c>
      <c r="J19" s="0" t="n">
        <v>-1</v>
      </c>
      <c r="M19" s="0" t="s">
        <v>93</v>
      </c>
      <c r="Q19" s="0" t="s">
        <v>94</v>
      </c>
      <c r="R19" s="0" t="s">
        <v>95</v>
      </c>
      <c r="S19" s="0" t="s">
        <v>95</v>
      </c>
      <c r="T19" s="0" t="n">
        <v>4001</v>
      </c>
      <c r="U19" s="0" t="s">
        <v>223</v>
      </c>
      <c r="V19" s="0" t="n">
        <f aca="false">A19</f>
        <v>36.756256521237</v>
      </c>
      <c r="W19" s="0" t="n">
        <f aca="false">B19</f>
        <v>-1.35172476577396</v>
      </c>
      <c r="Y19" s="0" t="n">
        <v>300001573</v>
      </c>
      <c r="AA19" s="0" t="s">
        <v>113</v>
      </c>
      <c r="AB19" s="0" t="s">
        <v>224</v>
      </c>
      <c r="AC19" s="0" t="s">
        <v>115</v>
      </c>
      <c r="AE19" s="0" t="n">
        <v>200</v>
      </c>
      <c r="AH19" s="0" t="n">
        <v>0</v>
      </c>
      <c r="AI19" s="0" t="n">
        <v>275</v>
      </c>
      <c r="AK19" s="0" t="s">
        <v>225</v>
      </c>
      <c r="AL19" s="6" t="s">
        <v>226</v>
      </c>
      <c r="AO19" s="0" t="s">
        <v>102</v>
      </c>
      <c r="AP19" s="0" t="s">
        <v>126</v>
      </c>
      <c r="AQ19" s="0" t="s">
        <v>103</v>
      </c>
      <c r="AR19" s="0" t="s">
        <v>104</v>
      </c>
      <c r="AS19" s="0" t="n">
        <v>208001428</v>
      </c>
      <c r="AT19" s="0" t="s">
        <v>105</v>
      </c>
      <c r="AV19" s="0" t="n">
        <v>58</v>
      </c>
      <c r="AW19" s="0" t="n">
        <v>61</v>
      </c>
      <c r="AX19" s="0" t="n">
        <v>0</v>
      </c>
      <c r="AY19" s="0" t="s">
        <v>107</v>
      </c>
      <c r="AZ19" s="0" t="s">
        <v>108</v>
      </c>
      <c r="BC19" s="0" t="n">
        <v>39</v>
      </c>
      <c r="BD19" s="0" t="s">
        <v>110</v>
      </c>
      <c r="BE19" s="0" t="s">
        <v>227</v>
      </c>
      <c r="BF19" s="0" t="s">
        <v>228</v>
      </c>
      <c r="BG19" s="0" t="n">
        <v>2.2916</v>
      </c>
      <c r="BH19" s="0" t="s">
        <v>110</v>
      </c>
      <c r="BI19" s="0" t="n">
        <v>10209</v>
      </c>
      <c r="BJ19" s="0" t="n">
        <v>1.55</v>
      </c>
      <c r="BK19" s="0" t="n">
        <v>442.8</v>
      </c>
      <c r="BL19" s="0" t="n">
        <v>3.1</v>
      </c>
    </row>
    <row r="20" customFormat="false" ht="12.8" hidden="false" customHeight="false" outlineLevel="0" collapsed="false">
      <c r="A20" s="0" t="n">
        <v>36.757891416378</v>
      </c>
      <c r="B20" s="0" t="n">
        <v>-1.3499707011205</v>
      </c>
      <c r="C20" s="0" t="n">
        <v>165257</v>
      </c>
      <c r="H20" s="0" t="n">
        <v>-1</v>
      </c>
      <c r="I20" s="0" t="n">
        <v>0</v>
      </c>
      <c r="J20" s="0" t="n">
        <v>-1</v>
      </c>
      <c r="M20" s="0" t="s">
        <v>93</v>
      </c>
      <c r="Q20" s="0" t="s">
        <v>94</v>
      </c>
      <c r="T20" s="0" t="n">
        <v>165257</v>
      </c>
      <c r="U20" s="0" t="s">
        <v>229</v>
      </c>
      <c r="V20" s="0" t="n">
        <f aca="false">A20</f>
        <v>36.757891416378</v>
      </c>
      <c r="W20" s="0" t="n">
        <f aca="false">B20</f>
        <v>-1.3499707011205</v>
      </c>
      <c r="Y20" s="0" t="n">
        <v>300001514</v>
      </c>
      <c r="AA20" s="0" t="s">
        <v>113</v>
      </c>
      <c r="AB20" s="0" t="s">
        <v>230</v>
      </c>
      <c r="AC20" s="0" t="s">
        <v>115</v>
      </c>
      <c r="AE20" s="0" t="n">
        <v>50</v>
      </c>
      <c r="AH20" s="0" t="n">
        <v>0</v>
      </c>
      <c r="AI20" s="0" t="n">
        <v>112</v>
      </c>
      <c r="AK20" s="0" t="s">
        <v>231</v>
      </c>
      <c r="AL20" s="6" t="s">
        <v>232</v>
      </c>
      <c r="AO20" s="0" t="s">
        <v>102</v>
      </c>
      <c r="AP20" s="0" t="s">
        <v>126</v>
      </c>
      <c r="AQ20" s="0" t="s">
        <v>103</v>
      </c>
      <c r="AR20" s="0" t="s">
        <v>104</v>
      </c>
      <c r="AS20" s="0" t="n">
        <v>208001428</v>
      </c>
      <c r="AT20" s="0" t="s">
        <v>105</v>
      </c>
      <c r="AV20" s="0" t="n">
        <v>22</v>
      </c>
      <c r="AW20" s="0" t="n">
        <v>29</v>
      </c>
      <c r="AX20" s="0" t="n">
        <v>0</v>
      </c>
      <c r="AY20" s="0" t="s">
        <v>118</v>
      </c>
      <c r="AZ20" s="0" t="s">
        <v>108</v>
      </c>
      <c r="BC20" s="0" t="n">
        <v>22.5</v>
      </c>
      <c r="BD20" s="0" t="s">
        <v>110</v>
      </c>
      <c r="BE20" s="0" t="s">
        <v>138</v>
      </c>
      <c r="BF20" s="0" t="s">
        <v>233</v>
      </c>
      <c r="BG20" s="0" t="n">
        <v>1.1899</v>
      </c>
      <c r="BH20" s="0" t="s">
        <v>110</v>
      </c>
      <c r="BI20" s="0" t="n">
        <v>26055</v>
      </c>
      <c r="BJ20" s="0" t="n">
        <v>0</v>
      </c>
    </row>
    <row r="21" customFormat="false" ht="12.8" hidden="false" customHeight="false" outlineLevel="0" collapsed="false">
      <c r="A21" s="0" t="n">
        <v>36.7563236410844</v>
      </c>
      <c r="B21" s="0" t="n">
        <v>-1.35075336316955</v>
      </c>
      <c r="C21" s="0" t="s">
        <v>234</v>
      </c>
      <c r="H21" s="0" t="n">
        <v>-1</v>
      </c>
      <c r="I21" s="0" t="n">
        <v>0</v>
      </c>
      <c r="J21" s="0" t="n">
        <v>-1</v>
      </c>
      <c r="M21" s="0" t="s">
        <v>93</v>
      </c>
      <c r="Q21" s="0" t="s">
        <v>94</v>
      </c>
      <c r="R21" s="0" t="s">
        <v>95</v>
      </c>
      <c r="S21" s="0" t="s">
        <v>95</v>
      </c>
      <c r="T21" s="0" t="s">
        <v>234</v>
      </c>
      <c r="U21" s="0" t="s">
        <v>235</v>
      </c>
      <c r="V21" s="0" t="n">
        <f aca="false">A21</f>
        <v>36.7563236410844</v>
      </c>
      <c r="W21" s="0" t="n">
        <f aca="false">B21</f>
        <v>-1.35075336316955</v>
      </c>
      <c r="Y21" s="0" t="n">
        <v>300001546</v>
      </c>
      <c r="AA21" s="0" t="s">
        <v>113</v>
      </c>
      <c r="AB21" s="0" t="s">
        <v>236</v>
      </c>
      <c r="AC21" s="0" t="s">
        <v>115</v>
      </c>
      <c r="AE21" s="0" t="n">
        <v>200</v>
      </c>
      <c r="AH21" s="0" t="n">
        <v>0</v>
      </c>
      <c r="AI21" s="0" t="n">
        <v>471</v>
      </c>
      <c r="AK21" s="6" t="s">
        <v>237</v>
      </c>
      <c r="AL21" s="0" t="s">
        <v>238</v>
      </c>
      <c r="AO21" s="0" t="s">
        <v>102</v>
      </c>
      <c r="AP21" s="0" t="s">
        <v>126</v>
      </c>
      <c r="AQ21" s="0" t="s">
        <v>103</v>
      </c>
      <c r="AR21" s="0" t="s">
        <v>104</v>
      </c>
      <c r="AS21" s="0" t="n">
        <v>208001428</v>
      </c>
      <c r="AT21" s="0" t="s">
        <v>105</v>
      </c>
      <c r="AV21" s="0" t="n">
        <v>67</v>
      </c>
      <c r="AW21" s="0" t="n">
        <v>69</v>
      </c>
      <c r="AX21" s="0" t="n">
        <v>0</v>
      </c>
      <c r="AY21" s="0" t="s">
        <v>107</v>
      </c>
      <c r="AZ21" s="0" t="s">
        <v>108</v>
      </c>
      <c r="BB21" s="0" t="s">
        <v>109</v>
      </c>
      <c r="BC21" s="0" t="n">
        <v>60</v>
      </c>
      <c r="BD21" s="0" t="s">
        <v>110</v>
      </c>
      <c r="BE21" s="0" t="s">
        <v>138</v>
      </c>
      <c r="BF21" s="0" t="s">
        <v>239</v>
      </c>
      <c r="BG21" s="0" t="n">
        <v>1.9581</v>
      </c>
      <c r="BH21" s="0" t="s">
        <v>110</v>
      </c>
      <c r="BI21" s="0" t="n">
        <v>21902</v>
      </c>
      <c r="BJ21" s="0" t="n">
        <v>0</v>
      </c>
    </row>
    <row r="22" customFormat="false" ht="12.8" hidden="false" customHeight="false" outlineLevel="0" collapsed="false">
      <c r="A22" s="0" t="n">
        <v>36.7554793265145</v>
      </c>
      <c r="B22" s="0" t="n">
        <v>-1.3571046954011</v>
      </c>
      <c r="C22" s="0" t="n">
        <v>175528</v>
      </c>
      <c r="H22" s="0" t="n">
        <v>-1</v>
      </c>
      <c r="I22" s="0" t="n">
        <v>0</v>
      </c>
      <c r="J22" s="0" t="n">
        <v>-1</v>
      </c>
      <c r="M22" s="0" t="s">
        <v>93</v>
      </c>
      <c r="Q22" s="0" t="s">
        <v>94</v>
      </c>
      <c r="R22" s="0" t="s">
        <v>95</v>
      </c>
      <c r="S22" s="0" t="s">
        <v>112</v>
      </c>
      <c r="T22" s="0" t="n">
        <v>175528</v>
      </c>
      <c r="U22" s="0" t="s">
        <v>240</v>
      </c>
      <c r="V22" s="0" t="n">
        <f aca="false">A22</f>
        <v>36.7554793265145</v>
      </c>
      <c r="W22" s="0" t="n">
        <f aca="false">B22</f>
        <v>-1.3571046954011</v>
      </c>
      <c r="Y22" s="0" t="n">
        <v>300001538</v>
      </c>
      <c r="AA22" s="0" t="s">
        <v>113</v>
      </c>
      <c r="AB22" s="0" t="s">
        <v>241</v>
      </c>
      <c r="AC22" s="0" t="s">
        <v>115</v>
      </c>
      <c r="AE22" s="0" t="n">
        <v>200</v>
      </c>
      <c r="AH22" s="0" t="n">
        <v>0</v>
      </c>
      <c r="AI22" s="0" t="n">
        <v>87</v>
      </c>
      <c r="AK22" s="0" t="s">
        <v>242</v>
      </c>
      <c r="AL22" s="0" t="s">
        <v>243</v>
      </c>
      <c r="AO22" s="0" t="s">
        <v>102</v>
      </c>
      <c r="AP22" s="0" t="s">
        <v>126</v>
      </c>
      <c r="AQ22" s="0" t="s">
        <v>103</v>
      </c>
      <c r="AR22" s="0" t="s">
        <v>104</v>
      </c>
      <c r="AS22" s="0" t="n">
        <v>208001428</v>
      </c>
      <c r="AT22" s="0" t="s">
        <v>105</v>
      </c>
      <c r="AV22" s="0" t="n">
        <v>78</v>
      </c>
      <c r="AW22" s="0" t="n">
        <v>80</v>
      </c>
      <c r="AX22" s="0" t="n">
        <v>0</v>
      </c>
      <c r="AY22" s="0" t="s">
        <v>107</v>
      </c>
      <c r="AZ22" s="0" t="s">
        <v>108</v>
      </c>
      <c r="BD22" s="0" t="s">
        <v>110</v>
      </c>
      <c r="BE22" s="0" t="s">
        <v>244</v>
      </c>
      <c r="BF22" s="0" t="s">
        <v>245</v>
      </c>
      <c r="BG22" s="0" t="n">
        <v>0.7655</v>
      </c>
      <c r="BH22" s="0" t="s">
        <v>110</v>
      </c>
      <c r="BI22" s="0" t="n">
        <v>14261</v>
      </c>
      <c r="BJ22" s="0" t="n">
        <v>5.5</v>
      </c>
      <c r="BK22" s="0" t="n">
        <v>1577.4</v>
      </c>
      <c r="BL22" s="0" t="n">
        <v>11</v>
      </c>
    </row>
    <row r="23" customFormat="false" ht="12.8" hidden="false" customHeight="false" outlineLevel="0" collapsed="false">
      <c r="A23" s="0" t="n">
        <v>36.7545773444594</v>
      </c>
      <c r="B23" s="0" t="n">
        <v>-1.36095430482037</v>
      </c>
      <c r="C23" s="0" t="n">
        <v>127138</v>
      </c>
      <c r="H23" s="0" t="n">
        <v>-1</v>
      </c>
      <c r="I23" s="0" t="n">
        <v>0</v>
      </c>
      <c r="J23" s="0" t="n">
        <v>-1</v>
      </c>
      <c r="M23" s="0" t="s">
        <v>93</v>
      </c>
      <c r="Q23" s="0" t="s">
        <v>94</v>
      </c>
      <c r="R23" s="0" t="s">
        <v>95</v>
      </c>
      <c r="S23" s="0" t="s">
        <v>112</v>
      </c>
      <c r="T23" s="0" t="n">
        <v>127138</v>
      </c>
      <c r="U23" s="0" t="s">
        <v>246</v>
      </c>
      <c r="V23" s="0" t="n">
        <f aca="false">A23</f>
        <v>36.7545773444594</v>
      </c>
      <c r="W23" s="0" t="n">
        <f aca="false">B23</f>
        <v>-1.36095430482037</v>
      </c>
      <c r="Y23" s="0" t="n">
        <v>300001532</v>
      </c>
      <c r="AA23" s="0" t="s">
        <v>113</v>
      </c>
      <c r="AB23" s="0" t="s">
        <v>247</v>
      </c>
      <c r="AC23" s="0" t="s">
        <v>115</v>
      </c>
      <c r="AE23" s="0" t="n">
        <v>315</v>
      </c>
      <c r="AH23" s="0" t="n">
        <v>0</v>
      </c>
      <c r="AI23" s="0" t="n">
        <v>36</v>
      </c>
      <c r="AK23" s="6" t="s">
        <v>248</v>
      </c>
      <c r="AL23" s="0" t="s">
        <v>249</v>
      </c>
      <c r="AO23" s="0" t="s">
        <v>102</v>
      </c>
      <c r="AP23" s="0" t="s">
        <v>126</v>
      </c>
      <c r="AQ23" s="0" t="s">
        <v>103</v>
      </c>
      <c r="AR23" s="0" t="s">
        <v>104</v>
      </c>
      <c r="AS23" s="0" t="n">
        <v>208001428</v>
      </c>
      <c r="AT23" s="0" t="s">
        <v>105</v>
      </c>
      <c r="AV23" s="0" t="n">
        <v>40</v>
      </c>
      <c r="AW23" s="0" t="n">
        <v>44</v>
      </c>
      <c r="AX23" s="0" t="n">
        <v>0</v>
      </c>
      <c r="AY23" s="0" t="s">
        <v>107</v>
      </c>
      <c r="AZ23" s="0" t="s">
        <v>108</v>
      </c>
      <c r="BB23" s="0" t="s">
        <v>109</v>
      </c>
      <c r="BC23" s="0" t="n">
        <v>64.5</v>
      </c>
      <c r="BD23" s="0" t="s">
        <v>110</v>
      </c>
      <c r="BE23" s="0" t="s">
        <v>250</v>
      </c>
      <c r="BF23" s="0" t="s">
        <v>251</v>
      </c>
      <c r="BG23" s="0" t="n">
        <v>1.2681</v>
      </c>
      <c r="BH23" s="0" t="s">
        <v>110</v>
      </c>
      <c r="BI23" s="0" t="n">
        <v>16277</v>
      </c>
      <c r="BJ23" s="0" t="n">
        <v>5.56</v>
      </c>
      <c r="BK23" s="0" t="n">
        <v>2515.9</v>
      </c>
      <c r="BL23" s="0" t="n">
        <v>17.5</v>
      </c>
    </row>
    <row r="24" customFormat="false" ht="12.8" hidden="false" customHeight="false" outlineLevel="0" collapsed="false">
      <c r="A24" s="0" t="n">
        <v>36.7565940277503</v>
      </c>
      <c r="B24" s="0" t="n">
        <v>-1.36136318895282</v>
      </c>
      <c r="C24" s="0" t="n">
        <v>45161</v>
      </c>
      <c r="H24" s="0" t="n">
        <v>-1</v>
      </c>
      <c r="I24" s="0" t="n">
        <v>0</v>
      </c>
      <c r="J24" s="0" t="n">
        <v>-1</v>
      </c>
      <c r="M24" s="0" t="s">
        <v>93</v>
      </c>
      <c r="Q24" s="0" t="s">
        <v>94</v>
      </c>
      <c r="R24" s="0" t="s">
        <v>95</v>
      </c>
      <c r="S24" s="0" t="s">
        <v>112</v>
      </c>
      <c r="T24" s="0" t="n">
        <v>45161</v>
      </c>
      <c r="U24" s="0" t="s">
        <v>252</v>
      </c>
      <c r="V24" s="0" t="n">
        <f aca="false">A24</f>
        <v>36.7565940277503</v>
      </c>
      <c r="W24" s="0" t="n">
        <f aca="false">B24</f>
        <v>-1.36136318895282</v>
      </c>
      <c r="Y24" s="0" t="n">
        <v>300001565</v>
      </c>
      <c r="AA24" s="0" t="s">
        <v>113</v>
      </c>
      <c r="AB24" s="0" t="s">
        <v>253</v>
      </c>
      <c r="AC24" s="0" t="s">
        <v>115</v>
      </c>
      <c r="AE24" s="0" t="n">
        <v>100</v>
      </c>
      <c r="AH24" s="0" t="n">
        <v>0</v>
      </c>
      <c r="AI24" s="0" t="n">
        <v>0</v>
      </c>
      <c r="AK24" s="0" t="s">
        <v>254</v>
      </c>
      <c r="AL24" s="0" t="s">
        <v>255</v>
      </c>
      <c r="AO24" s="0" t="s">
        <v>102</v>
      </c>
      <c r="AP24" s="0" t="s">
        <v>126</v>
      </c>
      <c r="AQ24" s="0" t="s">
        <v>103</v>
      </c>
      <c r="AR24" s="0" t="s">
        <v>104</v>
      </c>
      <c r="AS24" s="0" t="n">
        <v>208001428</v>
      </c>
      <c r="AT24" s="0" t="s">
        <v>105</v>
      </c>
      <c r="AV24" s="0" t="n">
        <v>1</v>
      </c>
      <c r="AW24" s="0" t="n">
        <v>1</v>
      </c>
      <c r="AX24" s="0" t="n">
        <v>0</v>
      </c>
      <c r="AY24" s="0" t="s">
        <v>107</v>
      </c>
      <c r="AZ24" s="0" t="s">
        <v>108</v>
      </c>
      <c r="BC24" s="0" t="n">
        <v>7.5</v>
      </c>
      <c r="BD24" s="0" t="s">
        <v>110</v>
      </c>
      <c r="BE24" s="0" t="s">
        <v>120</v>
      </c>
      <c r="BF24" s="0" t="s">
        <v>256</v>
      </c>
      <c r="BG24" s="0" t="n">
        <v>0.0332</v>
      </c>
      <c r="BH24" s="0" t="s">
        <v>110</v>
      </c>
      <c r="BI24" s="0" t="n">
        <v>76</v>
      </c>
      <c r="BJ24" s="0" t="n">
        <v>0</v>
      </c>
    </row>
    <row r="25" customFormat="false" ht="12.8" hidden="false" customHeight="false" outlineLevel="0" collapsed="false">
      <c r="A25" s="0" t="n">
        <v>36.7609651864401</v>
      </c>
      <c r="B25" s="0" t="n">
        <v>-1.36078082293381</v>
      </c>
      <c r="C25" s="0" t="n">
        <v>32027</v>
      </c>
      <c r="H25" s="0" t="n">
        <v>-1</v>
      </c>
      <c r="I25" s="0" t="n">
        <v>0</v>
      </c>
      <c r="J25" s="0" t="n">
        <v>-1</v>
      </c>
      <c r="M25" s="0" t="s">
        <v>93</v>
      </c>
      <c r="Q25" s="0" t="s">
        <v>94</v>
      </c>
      <c r="R25" s="0" t="s">
        <v>95</v>
      </c>
      <c r="S25" s="0" t="s">
        <v>112</v>
      </c>
      <c r="T25" s="0" t="n">
        <v>32027</v>
      </c>
      <c r="U25" s="0" t="s">
        <v>257</v>
      </c>
      <c r="V25" s="0" t="n">
        <f aca="false">A25</f>
        <v>36.7609651864401</v>
      </c>
      <c r="W25" s="0" t="n">
        <f aca="false">B25</f>
        <v>-1.36078082293381</v>
      </c>
      <c r="Y25" s="0" t="n">
        <v>300666047</v>
      </c>
      <c r="AA25" s="0" t="s">
        <v>258</v>
      </c>
      <c r="AB25" s="0" t="s">
        <v>259</v>
      </c>
      <c r="AC25" s="0" t="s">
        <v>115</v>
      </c>
      <c r="AE25" s="0" t="n">
        <v>630</v>
      </c>
      <c r="AH25" s="0" t="n">
        <v>0</v>
      </c>
      <c r="AI25" s="0" t="n">
        <v>0</v>
      </c>
      <c r="AK25" s="0" t="s">
        <v>260</v>
      </c>
      <c r="AL25" s="0" t="s">
        <v>261</v>
      </c>
      <c r="AO25" s="0" t="s">
        <v>102</v>
      </c>
      <c r="AP25" s="0" t="s">
        <v>126</v>
      </c>
      <c r="AQ25" s="0" t="s">
        <v>103</v>
      </c>
      <c r="AR25" s="0" t="s">
        <v>104</v>
      </c>
      <c r="AS25" s="0" t="n">
        <v>208001428</v>
      </c>
      <c r="AT25" s="0" t="s">
        <v>105</v>
      </c>
      <c r="AV25" s="0" t="n">
        <v>1</v>
      </c>
      <c r="AW25" s="0" t="n">
        <v>1</v>
      </c>
      <c r="AX25" s="0" t="n">
        <v>0</v>
      </c>
      <c r="AY25" s="0" t="s">
        <v>118</v>
      </c>
      <c r="AZ25" s="0" t="s">
        <v>108</v>
      </c>
      <c r="BD25" s="0" t="s">
        <v>110</v>
      </c>
      <c r="BE25" s="0" t="s">
        <v>262</v>
      </c>
      <c r="BF25" s="0" t="s">
        <v>262</v>
      </c>
      <c r="BG25" s="0" t="n">
        <v>0.0032</v>
      </c>
      <c r="BH25" s="0" t="s">
        <v>110</v>
      </c>
      <c r="BI25" s="0" t="n">
        <v>250</v>
      </c>
      <c r="BJ25" s="0" t="n">
        <v>0</v>
      </c>
    </row>
    <row r="26" customFormat="false" ht="12.8" hidden="false" customHeight="false" outlineLevel="0" collapsed="false">
      <c r="A26" s="0" t="n">
        <v>36.7460292057179</v>
      </c>
      <c r="B26" s="0" t="n">
        <v>-1.38183859493755</v>
      </c>
      <c r="C26" s="0" t="n">
        <v>168973</v>
      </c>
      <c r="H26" s="0" t="n">
        <v>-1</v>
      </c>
      <c r="I26" s="0" t="n">
        <v>0</v>
      </c>
      <c r="J26" s="0" t="n">
        <v>-1</v>
      </c>
      <c r="M26" s="0" t="s">
        <v>93</v>
      </c>
      <c r="Q26" s="0" t="s">
        <v>94</v>
      </c>
      <c r="R26" s="0" t="s">
        <v>95</v>
      </c>
      <c r="S26" s="0" t="s">
        <v>112</v>
      </c>
      <c r="T26" s="0" t="n">
        <v>168973</v>
      </c>
      <c r="U26" s="0" t="s">
        <v>263</v>
      </c>
      <c r="V26" s="0" t="n">
        <f aca="false">A26</f>
        <v>36.7460292057179</v>
      </c>
      <c r="W26" s="0" t="n">
        <f aca="false">B26</f>
        <v>-1.38183859493755</v>
      </c>
      <c r="Y26" s="0" t="n">
        <v>300666483</v>
      </c>
      <c r="AA26" s="6" t="s">
        <v>264</v>
      </c>
      <c r="AB26" s="0" t="s">
        <v>265</v>
      </c>
      <c r="AC26" s="0" t="s">
        <v>115</v>
      </c>
      <c r="AE26" s="0" t="n">
        <v>315</v>
      </c>
      <c r="AH26" s="0" t="n">
        <v>0</v>
      </c>
      <c r="AI26" s="0" t="n">
        <v>3</v>
      </c>
      <c r="AK26" s="6" t="s">
        <v>266</v>
      </c>
      <c r="AL26" s="0" t="s">
        <v>267</v>
      </c>
      <c r="AO26" s="0" t="s">
        <v>102</v>
      </c>
      <c r="AP26" s="0" t="s">
        <v>126</v>
      </c>
      <c r="AQ26" s="0" t="s">
        <v>103</v>
      </c>
      <c r="AR26" s="0" t="s">
        <v>104</v>
      </c>
      <c r="AS26" s="0" t="n">
        <v>208001428</v>
      </c>
      <c r="AT26" s="0" t="s">
        <v>105</v>
      </c>
      <c r="AV26" s="0" t="n">
        <v>3</v>
      </c>
      <c r="AW26" s="0" t="n">
        <v>3</v>
      </c>
      <c r="AX26" s="0" t="n">
        <v>0</v>
      </c>
      <c r="AY26" s="0" t="s">
        <v>107</v>
      </c>
      <c r="AZ26" s="0" t="s">
        <v>108</v>
      </c>
      <c r="BB26" s="0" t="s">
        <v>109</v>
      </c>
      <c r="BC26" s="0" t="n">
        <v>42</v>
      </c>
      <c r="BD26" s="0" t="s">
        <v>110</v>
      </c>
      <c r="BE26" s="0" t="s">
        <v>268</v>
      </c>
      <c r="BF26" s="0" t="s">
        <v>269</v>
      </c>
      <c r="BG26" s="0" t="n">
        <v>0.3758</v>
      </c>
      <c r="BH26" s="0" t="s">
        <v>110</v>
      </c>
      <c r="BI26" s="0" t="n">
        <v>271</v>
      </c>
      <c r="BJ26" s="0" t="n">
        <v>0</v>
      </c>
    </row>
    <row r="27" customFormat="false" ht="12.8" hidden="false" customHeight="false" outlineLevel="0" collapsed="false">
      <c r="A27" s="0" t="n">
        <v>36.749047924785</v>
      </c>
      <c r="B27" s="0" t="n">
        <v>-1.38149034139184</v>
      </c>
      <c r="C27" s="0" t="n">
        <v>13073</v>
      </c>
      <c r="H27" s="0" t="n">
        <v>-1</v>
      </c>
      <c r="I27" s="0" t="n">
        <v>0</v>
      </c>
      <c r="J27" s="0" t="n">
        <v>-1</v>
      </c>
      <c r="M27" s="0" t="s">
        <v>93</v>
      </c>
      <c r="Q27" s="0" t="s">
        <v>94</v>
      </c>
      <c r="R27" s="0" t="s">
        <v>95</v>
      </c>
      <c r="S27" s="0" t="s">
        <v>112</v>
      </c>
      <c r="T27" s="0" t="n">
        <v>13073</v>
      </c>
      <c r="U27" s="0" t="s">
        <v>270</v>
      </c>
      <c r="V27" s="0" t="n">
        <f aca="false">A27</f>
        <v>36.749047924785</v>
      </c>
      <c r="W27" s="0" t="n">
        <f aca="false">B27</f>
        <v>-1.38149034139184</v>
      </c>
      <c r="Y27" s="0" t="n">
        <v>300002084</v>
      </c>
      <c r="AA27" s="0" t="s">
        <v>113</v>
      </c>
      <c r="AB27" s="0" t="s">
        <v>271</v>
      </c>
      <c r="AC27" s="0" t="s">
        <v>115</v>
      </c>
      <c r="AE27" s="0" t="n">
        <v>200</v>
      </c>
      <c r="AH27" s="0" t="n">
        <v>0</v>
      </c>
      <c r="AI27" s="0" t="n">
        <v>86</v>
      </c>
      <c r="AK27" s="0" t="s">
        <v>272</v>
      </c>
      <c r="AL27" s="6" t="s">
        <v>273</v>
      </c>
      <c r="AO27" s="0" t="s">
        <v>102</v>
      </c>
      <c r="AP27" s="0" t="s">
        <v>151</v>
      </c>
      <c r="AQ27" s="0" t="s">
        <v>103</v>
      </c>
      <c r="AR27" s="0" t="s">
        <v>104</v>
      </c>
      <c r="AS27" s="0" t="n">
        <v>208001428</v>
      </c>
      <c r="AT27" s="0" t="s">
        <v>105</v>
      </c>
      <c r="AU27" s="0" t="s">
        <v>106</v>
      </c>
      <c r="AV27" s="0" t="n">
        <v>14</v>
      </c>
      <c r="AW27" s="0" t="n">
        <v>16</v>
      </c>
      <c r="AX27" s="0" t="n">
        <v>0</v>
      </c>
      <c r="AY27" s="0" t="s">
        <v>107</v>
      </c>
      <c r="AZ27" s="0" t="s">
        <v>108</v>
      </c>
      <c r="BB27" s="0" t="s">
        <v>109</v>
      </c>
      <c r="BC27" s="0" t="n">
        <v>33</v>
      </c>
      <c r="BD27" s="0" t="s">
        <v>110</v>
      </c>
      <c r="BE27" s="0" t="s">
        <v>274</v>
      </c>
      <c r="BF27" s="0" t="s">
        <v>274</v>
      </c>
      <c r="BG27" s="0" t="n">
        <v>1.2404</v>
      </c>
      <c r="BH27" s="0" t="s">
        <v>110</v>
      </c>
      <c r="BI27" s="0" t="n">
        <v>15033</v>
      </c>
      <c r="BJ27" s="0" t="n">
        <v>0</v>
      </c>
    </row>
    <row r="28" customFormat="false" ht="12.8" hidden="false" customHeight="false" outlineLevel="0" collapsed="false">
      <c r="A28" s="0" t="n">
        <v>36.7471094242747</v>
      </c>
      <c r="B28" s="0" t="n">
        <v>-1.35713395967179</v>
      </c>
      <c r="C28" s="0" t="s">
        <v>275</v>
      </c>
      <c r="H28" s="0" t="n">
        <v>-1</v>
      </c>
      <c r="I28" s="0" t="n">
        <v>0</v>
      </c>
      <c r="J28" s="0" t="n">
        <v>-1</v>
      </c>
      <c r="M28" s="0" t="s">
        <v>93</v>
      </c>
      <c r="N28" s="0" t="s">
        <v>179</v>
      </c>
      <c r="O28" s="0" t="s">
        <v>180</v>
      </c>
      <c r="P28" s="0" t="s">
        <v>181</v>
      </c>
      <c r="Q28" s="0" t="s">
        <v>94</v>
      </c>
      <c r="T28" s="0" t="s">
        <v>275</v>
      </c>
      <c r="U28" s="0" t="s">
        <v>276</v>
      </c>
      <c r="V28" s="0" t="n">
        <f aca="false">A28</f>
        <v>36.7471094242747</v>
      </c>
      <c r="W28" s="0" t="n">
        <f aca="false">B28</f>
        <v>-1.35713395967179</v>
      </c>
      <c r="Y28" s="0" t="n">
        <v>300002099</v>
      </c>
      <c r="AA28" s="0" t="s">
        <v>113</v>
      </c>
      <c r="AB28" s="0" t="s">
        <v>277</v>
      </c>
      <c r="AC28" s="0" t="s">
        <v>115</v>
      </c>
      <c r="AE28" s="0" t="n">
        <v>200</v>
      </c>
      <c r="AH28" s="0" t="n">
        <v>1</v>
      </c>
      <c r="AI28" s="0" t="n">
        <v>199</v>
      </c>
      <c r="AK28" s="0" t="s">
        <v>278</v>
      </c>
      <c r="AL28" s="6" t="s">
        <v>279</v>
      </c>
      <c r="AO28" s="0" t="s">
        <v>102</v>
      </c>
      <c r="AP28" s="0" t="s">
        <v>151</v>
      </c>
      <c r="AQ28" s="0" t="s">
        <v>103</v>
      </c>
      <c r="AR28" s="0" t="s">
        <v>104</v>
      </c>
      <c r="AS28" s="0" t="n">
        <v>208001428</v>
      </c>
      <c r="AT28" s="0" t="s">
        <v>105</v>
      </c>
      <c r="AV28" s="0" t="n">
        <v>32</v>
      </c>
      <c r="AW28" s="0" t="n">
        <v>42</v>
      </c>
      <c r="AX28" s="0" t="n">
        <v>0</v>
      </c>
      <c r="AY28" s="0" t="s">
        <v>119</v>
      </c>
      <c r="AZ28" s="0" t="s">
        <v>108</v>
      </c>
      <c r="BC28" s="0" t="n">
        <v>14.5</v>
      </c>
      <c r="BD28" s="0" t="s">
        <v>110</v>
      </c>
      <c r="BE28" s="0" t="s">
        <v>280</v>
      </c>
      <c r="BF28" s="0" t="s">
        <v>281</v>
      </c>
      <c r="BG28" s="0" t="n">
        <v>2.7697</v>
      </c>
      <c r="BH28" s="0" t="s">
        <v>110</v>
      </c>
      <c r="BI28" s="0" t="n">
        <v>38088</v>
      </c>
      <c r="BJ28" s="0" t="n">
        <v>24.25</v>
      </c>
      <c r="BK28" s="0" t="n">
        <v>6962.1</v>
      </c>
      <c r="BL28" s="0" t="n">
        <v>48.5</v>
      </c>
    </row>
    <row r="29" customFormat="false" ht="12.8" hidden="false" customHeight="false" outlineLevel="0" collapsed="false">
      <c r="A29" s="0" t="n">
        <v>36.7667231620065</v>
      </c>
      <c r="B29" s="0" t="n">
        <v>-1.38047793835761</v>
      </c>
      <c r="C29" s="0" t="s">
        <v>282</v>
      </c>
      <c r="H29" s="0" t="n">
        <v>-1</v>
      </c>
      <c r="I29" s="0" t="n">
        <v>0</v>
      </c>
      <c r="J29" s="0" t="n">
        <v>-1</v>
      </c>
      <c r="M29" s="0" t="s">
        <v>93</v>
      </c>
      <c r="Q29" s="0" t="s">
        <v>94</v>
      </c>
      <c r="R29" s="0" t="s">
        <v>95</v>
      </c>
      <c r="S29" s="0" t="s">
        <v>112</v>
      </c>
      <c r="T29" s="0" t="s">
        <v>282</v>
      </c>
      <c r="U29" s="0" t="s">
        <v>283</v>
      </c>
      <c r="V29" s="0" t="n">
        <f aca="false">A29</f>
        <v>36.7667231620065</v>
      </c>
      <c r="W29" s="0" t="n">
        <f aca="false">B29</f>
        <v>-1.38047793835761</v>
      </c>
      <c r="Y29" s="0" t="n">
        <v>300663787</v>
      </c>
      <c r="AA29" s="0" t="s">
        <v>284</v>
      </c>
      <c r="AB29" s="0" t="s">
        <v>285</v>
      </c>
      <c r="AC29" s="0" t="s">
        <v>115</v>
      </c>
      <c r="AE29" s="0" t="n">
        <v>315</v>
      </c>
      <c r="AF29" s="0" t="s">
        <v>286</v>
      </c>
      <c r="AG29" s="0" t="s">
        <v>287</v>
      </c>
      <c r="AH29" s="0" t="n">
        <v>0</v>
      </c>
      <c r="AI29" s="0" t="n">
        <v>0</v>
      </c>
      <c r="AJ29" s="0" t="s">
        <v>288</v>
      </c>
      <c r="AK29" s="0" t="s">
        <v>289</v>
      </c>
      <c r="AL29" s="6" t="s">
        <v>290</v>
      </c>
      <c r="AO29" s="0" t="s">
        <v>102</v>
      </c>
      <c r="AP29" s="0" t="s">
        <v>126</v>
      </c>
      <c r="AQ29" s="0" t="s">
        <v>103</v>
      </c>
      <c r="AR29" s="0" t="s">
        <v>104</v>
      </c>
      <c r="AS29" s="0" t="n">
        <v>208001428</v>
      </c>
      <c r="AT29" s="0" t="s">
        <v>105</v>
      </c>
      <c r="AU29" s="0" t="s">
        <v>106</v>
      </c>
      <c r="AV29" s="0" t="n">
        <v>0</v>
      </c>
      <c r="AW29" s="0" t="n">
        <v>0</v>
      </c>
      <c r="AX29" s="0" t="n">
        <v>0</v>
      </c>
      <c r="AY29" s="0" t="s">
        <v>107</v>
      </c>
      <c r="AZ29" s="0" t="s">
        <v>108</v>
      </c>
      <c r="BA29" s="0" t="s">
        <v>110</v>
      </c>
      <c r="BB29" s="0" t="s">
        <v>109</v>
      </c>
      <c r="BD29" s="0" t="s">
        <v>110</v>
      </c>
      <c r="BE29" s="0" t="s">
        <v>291</v>
      </c>
      <c r="BF29" s="0" t="s">
        <v>292</v>
      </c>
      <c r="BG29" s="0" t="n">
        <v>0.0307</v>
      </c>
      <c r="BH29" s="0" t="s">
        <v>110</v>
      </c>
      <c r="BI29" s="0" t="n">
        <v>0</v>
      </c>
      <c r="BJ29" s="0" t="n">
        <v>0</v>
      </c>
    </row>
    <row r="30" customFormat="false" ht="12.8" hidden="false" customHeight="false" outlineLevel="0" collapsed="false">
      <c r="A30" s="0" t="n">
        <v>36.7732945605242</v>
      </c>
      <c r="B30" s="0" t="n">
        <v>-1.37963397207946</v>
      </c>
      <c r="C30" s="0" t="n">
        <v>463</v>
      </c>
      <c r="H30" s="0" t="n">
        <v>-1</v>
      </c>
      <c r="I30" s="0" t="n">
        <v>0</v>
      </c>
      <c r="J30" s="0" t="n">
        <v>-1</v>
      </c>
      <c r="M30" s="0" t="s">
        <v>93</v>
      </c>
      <c r="N30" s="0" t="s">
        <v>179</v>
      </c>
      <c r="O30" s="0" t="s">
        <v>180</v>
      </c>
      <c r="P30" s="0" t="s">
        <v>181</v>
      </c>
      <c r="Q30" s="0" t="s">
        <v>94</v>
      </c>
      <c r="T30" s="0" t="n">
        <v>463</v>
      </c>
      <c r="U30" s="0" t="s">
        <v>293</v>
      </c>
      <c r="V30" s="0" t="n">
        <f aca="false">A30</f>
        <v>36.7732945605242</v>
      </c>
      <c r="W30" s="0" t="n">
        <f aca="false">B30</f>
        <v>-1.37963397207946</v>
      </c>
      <c r="Y30" s="0" t="n">
        <v>300001549</v>
      </c>
      <c r="AA30" s="0" t="s">
        <v>113</v>
      </c>
      <c r="AB30" s="0" t="s">
        <v>294</v>
      </c>
      <c r="AC30" s="0" t="s">
        <v>99</v>
      </c>
      <c r="AE30" s="0" t="n">
        <v>315</v>
      </c>
      <c r="AH30" s="0" t="n">
        <v>0</v>
      </c>
      <c r="AI30" s="0" t="n">
        <v>508</v>
      </c>
      <c r="AK30" s="0" t="s">
        <v>124</v>
      </c>
      <c r="AL30" s="6" t="s">
        <v>295</v>
      </c>
      <c r="AO30" s="0" t="s">
        <v>102</v>
      </c>
      <c r="AP30" s="0" t="s">
        <v>126</v>
      </c>
      <c r="AQ30" s="0" t="s">
        <v>103</v>
      </c>
      <c r="AR30" s="0" t="s">
        <v>104</v>
      </c>
      <c r="AS30" s="0" t="n">
        <v>208001428</v>
      </c>
      <c r="AT30" s="0" t="s">
        <v>105</v>
      </c>
      <c r="AU30" s="0" t="s">
        <v>106</v>
      </c>
      <c r="AV30" s="0" t="n">
        <v>69</v>
      </c>
      <c r="AW30" s="0" t="n">
        <v>70</v>
      </c>
      <c r="AX30" s="0" t="n">
        <v>0</v>
      </c>
      <c r="AY30" s="0" t="s">
        <v>107</v>
      </c>
      <c r="AZ30" s="0" t="s">
        <v>108</v>
      </c>
      <c r="BA30" s="0" t="s">
        <v>110</v>
      </c>
      <c r="BB30" s="0" t="s">
        <v>109</v>
      </c>
      <c r="BD30" s="0" t="s">
        <v>110</v>
      </c>
      <c r="BE30" s="0" t="s">
        <v>296</v>
      </c>
      <c r="BF30" s="0" t="s">
        <v>105</v>
      </c>
      <c r="BG30" s="0" t="n">
        <v>1.3802</v>
      </c>
      <c r="BH30" s="0" t="s">
        <v>96</v>
      </c>
      <c r="BI30" s="0" t="n">
        <v>4380</v>
      </c>
      <c r="BJ30" s="0" t="n">
        <v>0.86</v>
      </c>
      <c r="BK30" s="0" t="n">
        <v>387.8</v>
      </c>
      <c r="BL30" s="0" t="n">
        <v>2.7</v>
      </c>
      <c r="BM30" s="0" t="n">
        <v>121112017120409</v>
      </c>
    </row>
    <row r="31" customFormat="false" ht="12.8" hidden="false" customHeight="false" outlineLevel="0" collapsed="false">
      <c r="A31" s="7" t="n">
        <v>36.7673305364644</v>
      </c>
      <c r="B31" s="7" t="n">
        <v>-1.36377539781515</v>
      </c>
      <c r="C31" s="7" t="n">
        <v>2038</v>
      </c>
      <c r="D31" s="7"/>
      <c r="E31" s="7"/>
      <c r="F31" s="7"/>
      <c r="G31" s="7"/>
      <c r="H31" s="7" t="n">
        <v>-1</v>
      </c>
      <c r="I31" s="7" t="n">
        <v>0</v>
      </c>
      <c r="J31" s="7" t="n">
        <v>-1</v>
      </c>
      <c r="K31" s="7"/>
      <c r="L31" s="7"/>
      <c r="M31" s="7" t="s">
        <v>93</v>
      </c>
      <c r="N31" s="7"/>
      <c r="O31" s="7"/>
      <c r="P31" s="7"/>
      <c r="Q31" s="7" t="s">
        <v>94</v>
      </c>
      <c r="R31" s="7"/>
      <c r="S31" s="7"/>
      <c r="T31" s="7" t="n">
        <v>2038</v>
      </c>
      <c r="U31" s="7" t="s">
        <v>297</v>
      </c>
      <c r="V31" s="7" t="n">
        <f aca="false">A31</f>
        <v>36.7673305364644</v>
      </c>
      <c r="W31" s="7" t="n">
        <f aca="false">B31</f>
        <v>-1.36377539781515</v>
      </c>
      <c r="Y31" s="0" t="n">
        <v>300002095</v>
      </c>
      <c r="Z31" s="0" t="s">
        <v>96</v>
      </c>
      <c r="AA31" s="0" t="s">
        <v>113</v>
      </c>
      <c r="AB31" s="0" t="s">
        <v>298</v>
      </c>
      <c r="AC31" s="0" t="s">
        <v>99</v>
      </c>
      <c r="AD31" s="0" t="s">
        <v>299</v>
      </c>
      <c r="AE31" s="0" t="n">
        <v>50</v>
      </c>
      <c r="AH31" s="0" t="n">
        <v>0</v>
      </c>
      <c r="AI31" s="0" t="n">
        <v>132</v>
      </c>
      <c r="AK31" s="0" t="s">
        <v>124</v>
      </c>
      <c r="AL31" s="6" t="s">
        <v>300</v>
      </c>
      <c r="AO31" s="0" t="s">
        <v>102</v>
      </c>
      <c r="AP31" s="0" t="s">
        <v>102</v>
      </c>
      <c r="AQ31" s="0" t="s">
        <v>103</v>
      </c>
      <c r="AR31" s="0" t="s">
        <v>104</v>
      </c>
      <c r="AS31" s="0" t="n">
        <v>208001428</v>
      </c>
      <c r="AT31" s="0" t="s">
        <v>105</v>
      </c>
      <c r="AV31" s="0" t="n">
        <v>28</v>
      </c>
      <c r="AW31" s="0" t="n">
        <v>35</v>
      </c>
      <c r="AX31" s="0" t="n">
        <v>0</v>
      </c>
      <c r="AY31" s="0" t="s">
        <v>119</v>
      </c>
      <c r="AZ31" s="0" t="s">
        <v>108</v>
      </c>
      <c r="BC31" s="0" t="n">
        <v>41.5</v>
      </c>
      <c r="BD31" s="0" t="s">
        <v>110</v>
      </c>
      <c r="BF31" s="0" t="s">
        <v>105</v>
      </c>
      <c r="BG31" s="0" t="n">
        <v>2.0451</v>
      </c>
      <c r="BH31" s="0" t="s">
        <v>96</v>
      </c>
      <c r="BI31" s="0" t="n">
        <v>14606</v>
      </c>
      <c r="BJ31" s="0" t="n">
        <v>7.8</v>
      </c>
      <c r="BK31" s="0" t="n">
        <v>554.7</v>
      </c>
      <c r="BL31" s="0" t="n">
        <v>3.9</v>
      </c>
    </row>
    <row r="32" customFormat="false" ht="12.8" hidden="false" customHeight="false" outlineLevel="0" collapsed="false">
      <c r="A32" s="7" t="n">
        <v>36.7748666444081</v>
      </c>
      <c r="B32" s="7" t="n">
        <v>-1.37859409878224</v>
      </c>
      <c r="C32" s="7" t="n">
        <v>2037</v>
      </c>
      <c r="D32" s="7"/>
      <c r="E32" s="7"/>
      <c r="F32" s="7"/>
      <c r="G32" s="7"/>
      <c r="H32" s="7" t="n">
        <v>-1</v>
      </c>
      <c r="I32" s="7" t="n">
        <v>0</v>
      </c>
      <c r="J32" s="7" t="n">
        <v>-1</v>
      </c>
      <c r="K32" s="7"/>
      <c r="L32" s="7"/>
      <c r="M32" s="7" t="s">
        <v>93</v>
      </c>
      <c r="N32" s="7"/>
      <c r="O32" s="7"/>
      <c r="P32" s="7"/>
      <c r="Q32" s="7" t="s">
        <v>94</v>
      </c>
      <c r="R32" s="7" t="s">
        <v>128</v>
      </c>
      <c r="S32" s="7" t="s">
        <v>129</v>
      </c>
      <c r="T32" s="7" t="n">
        <v>2037</v>
      </c>
      <c r="U32" s="7" t="s">
        <v>301</v>
      </c>
      <c r="V32" s="7" t="n">
        <f aca="false">A32</f>
        <v>36.7748666444081</v>
      </c>
      <c r="W32" s="7" t="n">
        <f aca="false">B32</f>
        <v>-1.37859409878224</v>
      </c>
      <c r="Y32" s="0" t="n">
        <v>300652975</v>
      </c>
      <c r="AA32" s="0" t="s">
        <v>113</v>
      </c>
      <c r="AB32" s="0" t="s">
        <v>302</v>
      </c>
      <c r="AC32" s="0" t="s">
        <v>115</v>
      </c>
      <c r="AE32" s="0" t="n">
        <v>100</v>
      </c>
      <c r="AH32" s="0" t="n">
        <v>0</v>
      </c>
      <c r="AI32" s="0" t="n">
        <v>0</v>
      </c>
      <c r="AK32" s="0" t="s">
        <v>303</v>
      </c>
      <c r="AL32" s="0" t="s">
        <v>304</v>
      </c>
      <c r="AM32" s="0" t="s">
        <v>305</v>
      </c>
      <c r="AN32" s="0" t="s">
        <v>305</v>
      </c>
      <c r="AO32" s="0" t="s">
        <v>102</v>
      </c>
      <c r="AP32" s="0" t="s">
        <v>306</v>
      </c>
      <c r="AQ32" s="0" t="s">
        <v>103</v>
      </c>
      <c r="AR32" s="0" t="s">
        <v>104</v>
      </c>
      <c r="AS32" s="0" t="n">
        <v>208001428</v>
      </c>
      <c r="AT32" s="0" t="s">
        <v>105</v>
      </c>
      <c r="AU32" s="0" t="s">
        <v>106</v>
      </c>
      <c r="AV32" s="0" t="n">
        <v>24</v>
      </c>
      <c r="AW32" s="0" t="n">
        <v>28</v>
      </c>
      <c r="AX32" s="0" t="n">
        <v>0</v>
      </c>
      <c r="AY32" s="0" t="s">
        <v>107</v>
      </c>
      <c r="AZ32" s="0" t="s">
        <v>108</v>
      </c>
      <c r="BB32" s="0" t="s">
        <v>109</v>
      </c>
      <c r="BC32" s="0" t="n">
        <v>160</v>
      </c>
      <c r="BD32" s="0" t="s">
        <v>110</v>
      </c>
      <c r="BE32" s="0" t="s">
        <v>307</v>
      </c>
      <c r="BF32" s="0" t="s">
        <v>308</v>
      </c>
      <c r="BG32" s="0" t="n">
        <v>1.8664</v>
      </c>
      <c r="BH32" s="0" t="s">
        <v>110</v>
      </c>
      <c r="BI32" s="0" t="n">
        <v>17584</v>
      </c>
      <c r="BJ32" s="0" t="n">
        <v>0</v>
      </c>
    </row>
    <row r="33" customFormat="false" ht="12.8" hidden="false" customHeight="false" outlineLevel="0" collapsed="false">
      <c r="A33" s="0" t="n">
        <v>36.7567183085312</v>
      </c>
      <c r="B33" s="0" t="n">
        <v>-1.38099466561844</v>
      </c>
      <c r="C33" s="0" t="n">
        <v>16370</v>
      </c>
      <c r="H33" s="0" t="n">
        <v>-1</v>
      </c>
      <c r="I33" s="0" t="n">
        <v>0</v>
      </c>
      <c r="J33" s="0" t="n">
        <v>-1</v>
      </c>
      <c r="M33" s="0" t="s">
        <v>93</v>
      </c>
      <c r="Q33" s="0" t="s">
        <v>94</v>
      </c>
      <c r="R33" s="0" t="s">
        <v>95</v>
      </c>
      <c r="S33" s="0" t="s">
        <v>112</v>
      </c>
      <c r="T33" s="0" t="n">
        <v>16370</v>
      </c>
      <c r="U33" s="0" t="s">
        <v>309</v>
      </c>
      <c r="V33" s="0" t="n">
        <f aca="false">A33</f>
        <v>36.7567183085312</v>
      </c>
      <c r="W33" s="0" t="n">
        <f aca="false">B33</f>
        <v>-1.38099466561844</v>
      </c>
      <c r="Y33" s="0" t="n">
        <v>300002075</v>
      </c>
      <c r="Z33" s="0" t="s">
        <v>96</v>
      </c>
      <c r="AA33" s="0" t="s">
        <v>310</v>
      </c>
      <c r="AB33" s="0" t="s">
        <v>311</v>
      </c>
      <c r="AC33" s="0" t="s">
        <v>213</v>
      </c>
      <c r="AD33" s="6" t="s">
        <v>97</v>
      </c>
      <c r="AE33" s="0" t="n">
        <v>200</v>
      </c>
      <c r="AF33" s="0" t="s">
        <v>286</v>
      </c>
      <c r="AG33" s="0" t="s">
        <v>312</v>
      </c>
      <c r="AH33" s="0" t="n">
        <v>0</v>
      </c>
      <c r="AI33" s="0" t="n">
        <v>157</v>
      </c>
      <c r="AK33" s="0" t="s">
        <v>313</v>
      </c>
      <c r="AL33" s="0" t="s">
        <v>314</v>
      </c>
      <c r="AM33" s="0" t="s">
        <v>305</v>
      </c>
      <c r="AN33" s="0" t="s">
        <v>305</v>
      </c>
      <c r="AO33" s="0" t="s">
        <v>102</v>
      </c>
      <c r="AP33" s="0" t="s">
        <v>151</v>
      </c>
      <c r="AQ33" s="0" t="s">
        <v>103</v>
      </c>
      <c r="AR33" s="0" t="s">
        <v>104</v>
      </c>
      <c r="AS33" s="0" t="n">
        <v>208001428</v>
      </c>
      <c r="AT33" s="0" t="s">
        <v>105</v>
      </c>
      <c r="AU33" s="0" t="s">
        <v>106</v>
      </c>
      <c r="AV33" s="0" t="n">
        <v>55</v>
      </c>
      <c r="AW33" s="0" t="n">
        <v>71</v>
      </c>
      <c r="AX33" s="0" t="n">
        <v>0</v>
      </c>
      <c r="AY33" s="0" t="s">
        <v>107</v>
      </c>
      <c r="AZ33" s="0" t="s">
        <v>108</v>
      </c>
      <c r="BB33" s="0" t="s">
        <v>109</v>
      </c>
      <c r="BC33" s="0" t="n">
        <v>160</v>
      </c>
      <c r="BD33" s="0" t="s">
        <v>110</v>
      </c>
      <c r="BE33" s="0" t="s">
        <v>315</v>
      </c>
      <c r="BF33" s="0" t="s">
        <v>316</v>
      </c>
      <c r="BG33" s="0" t="n">
        <v>4.0304</v>
      </c>
      <c r="BH33" s="0" t="s">
        <v>110</v>
      </c>
      <c r="BI33" s="0" t="n">
        <v>42220</v>
      </c>
      <c r="BJ33" s="0" t="n">
        <v>15.9</v>
      </c>
      <c r="BK33" s="0" t="n">
        <v>4599.9</v>
      </c>
      <c r="BL33" s="0" t="n">
        <v>31.8</v>
      </c>
    </row>
    <row r="34" customFormat="false" ht="12.8" hidden="false" customHeight="false" outlineLevel="0" collapsed="false">
      <c r="A34" s="0" t="n">
        <v>36.7567865754473</v>
      </c>
      <c r="B34" s="0" t="n">
        <v>-1.37905058253932</v>
      </c>
      <c r="C34" s="0" t="n">
        <v>450</v>
      </c>
      <c r="H34" s="0" t="n">
        <v>-1</v>
      </c>
      <c r="I34" s="0" t="n">
        <v>0</v>
      </c>
      <c r="J34" s="0" t="n">
        <v>-1</v>
      </c>
      <c r="M34" s="0" t="s">
        <v>93</v>
      </c>
      <c r="Q34" s="0" t="s">
        <v>94</v>
      </c>
      <c r="R34" s="0" t="s">
        <v>95</v>
      </c>
      <c r="S34" s="0" t="s">
        <v>112</v>
      </c>
      <c r="T34" s="0" t="n">
        <v>450</v>
      </c>
      <c r="U34" s="0" t="s">
        <v>317</v>
      </c>
      <c r="V34" s="0" t="n">
        <f aca="false">A34</f>
        <v>36.7567865754473</v>
      </c>
      <c r="W34" s="0" t="n">
        <f aca="false">B34</f>
        <v>-1.37905058253932</v>
      </c>
      <c r="Y34" s="0" t="n">
        <v>300001633</v>
      </c>
      <c r="AA34" s="0" t="s">
        <v>113</v>
      </c>
      <c r="AB34" s="0" t="s">
        <v>318</v>
      </c>
      <c r="AC34" s="0" t="s">
        <v>99</v>
      </c>
      <c r="AE34" s="0" t="n">
        <v>200</v>
      </c>
      <c r="AH34" s="0" t="n">
        <v>0</v>
      </c>
      <c r="AI34" s="0" t="n">
        <v>160</v>
      </c>
      <c r="AK34" s="6" t="s">
        <v>319</v>
      </c>
      <c r="AL34" s="6" t="s">
        <v>320</v>
      </c>
      <c r="AM34" s="0" t="s">
        <v>321</v>
      </c>
      <c r="AO34" s="0" t="s">
        <v>102</v>
      </c>
      <c r="AP34" s="0" t="s">
        <v>126</v>
      </c>
      <c r="AQ34" s="0" t="s">
        <v>103</v>
      </c>
      <c r="AR34" s="0" t="s">
        <v>104</v>
      </c>
      <c r="AS34" s="0" t="n">
        <v>208001428</v>
      </c>
      <c r="AT34" s="0" t="s">
        <v>105</v>
      </c>
      <c r="AV34" s="0" t="n">
        <v>16</v>
      </c>
      <c r="AW34" s="0" t="n">
        <v>18</v>
      </c>
      <c r="AX34" s="0" t="n">
        <v>0</v>
      </c>
      <c r="AY34" s="0" t="s">
        <v>119</v>
      </c>
      <c r="AZ34" s="0" t="s">
        <v>108</v>
      </c>
      <c r="BD34" s="0" t="s">
        <v>110</v>
      </c>
      <c r="BE34" s="0" t="s">
        <v>138</v>
      </c>
      <c r="BF34" s="0" t="s">
        <v>322</v>
      </c>
      <c r="BG34" s="0" t="n">
        <v>0.1517</v>
      </c>
      <c r="BH34" s="0" t="s">
        <v>110</v>
      </c>
      <c r="BI34" s="0" t="n">
        <v>13592</v>
      </c>
      <c r="BJ34" s="0" t="n">
        <v>2.05</v>
      </c>
      <c r="BK34" s="0" t="n">
        <v>592.3</v>
      </c>
      <c r="BL34" s="0" t="n">
        <v>4.1</v>
      </c>
      <c r="BM34" s="0" t="n">
        <v>121532020093392</v>
      </c>
      <c r="BN34" s="0" t="s">
        <v>202</v>
      </c>
    </row>
    <row r="35" s="7" customFormat="true" ht="12.8" hidden="false" customHeight="false" outlineLevel="0" collapsed="false">
      <c r="A35" s="0" t="n">
        <v>36.7552123181797</v>
      </c>
      <c r="B35" s="0" t="n">
        <v>-1.3632251871156</v>
      </c>
      <c r="C35" s="0" t="n">
        <v>456</v>
      </c>
      <c r="D35" s="0"/>
      <c r="E35" s="0"/>
      <c r="F35" s="0"/>
      <c r="G35" s="0"/>
      <c r="H35" s="0" t="n">
        <v>-1</v>
      </c>
      <c r="I35" s="0" t="n">
        <v>0</v>
      </c>
      <c r="J35" s="0" t="n">
        <v>-1</v>
      </c>
      <c r="K35" s="0"/>
      <c r="L35" s="0"/>
      <c r="M35" s="0" t="s">
        <v>93</v>
      </c>
      <c r="N35" s="0" t="s">
        <v>179</v>
      </c>
      <c r="O35" s="0" t="s">
        <v>180</v>
      </c>
      <c r="P35" s="0" t="s">
        <v>181</v>
      </c>
      <c r="Q35" s="0" t="s">
        <v>94</v>
      </c>
      <c r="R35" s="0" t="s">
        <v>95</v>
      </c>
      <c r="S35" s="0" t="s">
        <v>112</v>
      </c>
      <c r="T35" s="0" t="n">
        <v>456</v>
      </c>
      <c r="U35" s="0" t="s">
        <v>323</v>
      </c>
      <c r="V35" s="0" t="n">
        <f aca="false">A35</f>
        <v>36.7552123181797</v>
      </c>
      <c r="W35" s="0" t="n">
        <f aca="false">B35</f>
        <v>-1.3632251871156</v>
      </c>
      <c r="Y35" s="7" t="n">
        <v>300001559</v>
      </c>
      <c r="AA35" s="7" t="s">
        <v>113</v>
      </c>
      <c r="AB35" s="7" t="s">
        <v>324</v>
      </c>
      <c r="AC35" s="7" t="s">
        <v>213</v>
      </c>
      <c r="AE35" s="7" t="n">
        <v>100</v>
      </c>
      <c r="AH35" s="7" t="n">
        <v>0</v>
      </c>
      <c r="AI35" s="7" t="n">
        <v>11</v>
      </c>
      <c r="AK35" s="7" t="s">
        <v>325</v>
      </c>
      <c r="AL35" s="8" t="s">
        <v>326</v>
      </c>
      <c r="AM35" s="7" t="s">
        <v>327</v>
      </c>
      <c r="AO35" s="7" t="s">
        <v>102</v>
      </c>
      <c r="AP35" s="7" t="s">
        <v>126</v>
      </c>
      <c r="AQ35" s="7" t="s">
        <v>103</v>
      </c>
      <c r="AR35" s="7" t="s">
        <v>104</v>
      </c>
      <c r="AS35" s="7" t="n">
        <v>208001428</v>
      </c>
      <c r="AT35" s="7" t="s">
        <v>105</v>
      </c>
      <c r="AU35" s="7" t="s">
        <v>106</v>
      </c>
      <c r="AV35" s="7" t="n">
        <v>15</v>
      </c>
      <c r="AW35" s="7" t="n">
        <v>17</v>
      </c>
      <c r="AX35" s="7" t="n">
        <v>0</v>
      </c>
      <c r="AY35" s="7" t="s">
        <v>119</v>
      </c>
      <c r="AZ35" s="7" t="s">
        <v>108</v>
      </c>
      <c r="BB35" s="7" t="s">
        <v>221</v>
      </c>
      <c r="BD35" s="7" t="s">
        <v>110</v>
      </c>
      <c r="BE35" s="7" t="n">
        <v>0</v>
      </c>
      <c r="BF35" s="7" t="n">
        <v>0</v>
      </c>
      <c r="BG35" s="7" t="n">
        <v>0.5613</v>
      </c>
      <c r="BH35" s="7" t="s">
        <v>110</v>
      </c>
      <c r="BI35" s="7" t="n">
        <v>6039</v>
      </c>
      <c r="BM35" s="7" t="n">
        <v>121112020011513</v>
      </c>
    </row>
    <row r="36" customFormat="false" ht="12.8" hidden="false" customHeight="false" outlineLevel="0" collapsed="false">
      <c r="A36" s="0" t="n">
        <v>36.7505226572627</v>
      </c>
      <c r="B36" s="0" t="n">
        <v>-1.37408454262385</v>
      </c>
      <c r="C36" s="0" t="n">
        <v>449</v>
      </c>
      <c r="H36" s="0" t="n">
        <v>-1</v>
      </c>
      <c r="I36" s="0" t="n">
        <v>0</v>
      </c>
      <c r="J36" s="0" t="n">
        <v>-1</v>
      </c>
      <c r="M36" s="0" t="s">
        <v>93</v>
      </c>
      <c r="Q36" s="0" t="s">
        <v>94</v>
      </c>
      <c r="R36" s="0" t="s">
        <v>95</v>
      </c>
      <c r="S36" s="0" t="s">
        <v>112</v>
      </c>
      <c r="T36" s="0" t="n">
        <v>449</v>
      </c>
      <c r="U36" s="0" t="s">
        <v>328</v>
      </c>
      <c r="V36" s="0" t="n">
        <f aca="false">A36</f>
        <v>36.7505226572627</v>
      </c>
      <c r="W36" s="0" t="n">
        <f aca="false">B36</f>
        <v>-1.37408454262385</v>
      </c>
      <c r="Y36" s="0" t="n">
        <v>300002097</v>
      </c>
      <c r="AA36" s="0" t="s">
        <v>113</v>
      </c>
      <c r="AB36" s="0" t="s">
        <v>329</v>
      </c>
      <c r="AC36" s="0" t="s">
        <v>115</v>
      </c>
      <c r="AE36" s="0" t="n">
        <v>200</v>
      </c>
      <c r="AH36" s="0" t="n">
        <v>0</v>
      </c>
      <c r="AI36" s="0" t="n">
        <v>9</v>
      </c>
      <c r="AK36" s="0" t="s">
        <v>330</v>
      </c>
      <c r="AL36" s="6" t="s">
        <v>331</v>
      </c>
      <c r="AM36" s="0" t="s">
        <v>332</v>
      </c>
      <c r="AN36" s="0" t="s">
        <v>333</v>
      </c>
      <c r="AO36" s="0" t="s">
        <v>102</v>
      </c>
      <c r="AP36" s="0" t="s">
        <v>151</v>
      </c>
      <c r="AQ36" s="0" t="s">
        <v>103</v>
      </c>
      <c r="AR36" s="0" t="s">
        <v>104</v>
      </c>
      <c r="AS36" s="0" t="n">
        <v>208001428</v>
      </c>
      <c r="AT36" s="0" t="s">
        <v>105</v>
      </c>
      <c r="AU36" s="0" t="s">
        <v>106</v>
      </c>
      <c r="AV36" s="0" t="n">
        <v>15</v>
      </c>
      <c r="AW36" s="0" t="n">
        <v>16</v>
      </c>
      <c r="AX36" s="0" t="n">
        <v>0</v>
      </c>
      <c r="AY36" s="0" t="s">
        <v>107</v>
      </c>
      <c r="AZ36" s="0" t="s">
        <v>108</v>
      </c>
      <c r="BA36" s="0" t="s">
        <v>110</v>
      </c>
      <c r="BB36" s="0" t="s">
        <v>109</v>
      </c>
      <c r="BD36" s="0" t="s">
        <v>110</v>
      </c>
      <c r="BE36" s="0" t="s">
        <v>334</v>
      </c>
      <c r="BF36" s="0" t="s">
        <v>335</v>
      </c>
      <c r="BG36" s="0" t="n">
        <v>0.9081</v>
      </c>
      <c r="BH36" s="0" t="s">
        <v>110</v>
      </c>
      <c r="BI36" s="0" t="n">
        <v>5078</v>
      </c>
      <c r="BJ36" s="0" t="n">
        <v>2.1</v>
      </c>
      <c r="BK36" s="0" t="n">
        <v>609.2</v>
      </c>
      <c r="BL36" s="0" t="n">
        <v>4.2</v>
      </c>
    </row>
    <row r="37" customFormat="false" ht="12.8" hidden="false" customHeight="false" outlineLevel="0" collapsed="false">
      <c r="A37" s="0" t="n">
        <v>36.763526981731</v>
      </c>
      <c r="B37" s="0" t="n">
        <v>-1.36789570407714</v>
      </c>
      <c r="C37" s="0" t="n">
        <v>459</v>
      </c>
      <c r="H37" s="0" t="n">
        <v>-1</v>
      </c>
      <c r="I37" s="0" t="n">
        <v>0</v>
      </c>
      <c r="J37" s="0" t="n">
        <v>-1</v>
      </c>
      <c r="M37" s="0" t="s">
        <v>93</v>
      </c>
      <c r="Q37" s="0" t="s">
        <v>94</v>
      </c>
      <c r="R37" s="0" t="s">
        <v>95</v>
      </c>
      <c r="S37" s="0" t="s">
        <v>112</v>
      </c>
      <c r="T37" s="0" t="n">
        <v>459</v>
      </c>
      <c r="U37" s="0" t="s">
        <v>336</v>
      </c>
      <c r="V37" s="0" t="n">
        <f aca="false">A37</f>
        <v>36.763526981731</v>
      </c>
      <c r="W37" s="0" t="n">
        <f aca="false">B37</f>
        <v>-1.36789570407714</v>
      </c>
      <c r="Y37" s="0" t="n">
        <v>300654035</v>
      </c>
      <c r="AA37" s="0" t="s">
        <v>113</v>
      </c>
      <c r="AB37" s="0" t="s">
        <v>337</v>
      </c>
      <c r="AC37" s="0" t="s">
        <v>115</v>
      </c>
      <c r="AE37" s="0" t="n">
        <v>100</v>
      </c>
      <c r="AH37" s="0" t="n">
        <v>0</v>
      </c>
      <c r="AI37" s="0" t="n">
        <v>0</v>
      </c>
      <c r="AK37" s="0" t="s">
        <v>338</v>
      </c>
      <c r="AL37" s="0" t="s">
        <v>339</v>
      </c>
      <c r="AO37" s="0" t="s">
        <v>102</v>
      </c>
      <c r="AP37" s="0" t="s">
        <v>126</v>
      </c>
      <c r="AQ37" s="0" t="s">
        <v>103</v>
      </c>
      <c r="AR37" s="0" t="s">
        <v>104</v>
      </c>
      <c r="AS37" s="0" t="n">
        <v>208001428</v>
      </c>
      <c r="AT37" s="0" t="s">
        <v>105</v>
      </c>
      <c r="AV37" s="0" t="n">
        <v>133</v>
      </c>
      <c r="AW37" s="0" t="n">
        <v>135</v>
      </c>
      <c r="AX37" s="0" t="n">
        <v>0</v>
      </c>
      <c r="AY37" s="0" t="s">
        <v>107</v>
      </c>
      <c r="AZ37" s="0" t="s">
        <v>108</v>
      </c>
      <c r="BD37" s="0" t="s">
        <v>110</v>
      </c>
      <c r="BE37" s="0" t="s">
        <v>340</v>
      </c>
      <c r="BF37" s="0" t="s">
        <v>341</v>
      </c>
      <c r="BG37" s="0" t="n">
        <v>1.3596</v>
      </c>
      <c r="BH37" s="0" t="s">
        <v>110</v>
      </c>
      <c r="BI37" s="0" t="n">
        <v>6950</v>
      </c>
      <c r="BJ37" s="0" t="n">
        <v>21.4</v>
      </c>
      <c r="BK37" s="0" t="n">
        <v>3109.4</v>
      </c>
      <c r="BL37" s="0" t="n">
        <v>21.4</v>
      </c>
    </row>
    <row r="38" customFormat="false" ht="12.8" hidden="false" customHeight="false" outlineLevel="0" collapsed="false">
      <c r="A38" s="0" t="n">
        <v>36.7624223632652</v>
      </c>
      <c r="B38" s="0" t="n">
        <v>-1.37265521504387</v>
      </c>
      <c r="C38" s="0" t="n">
        <v>464</v>
      </c>
      <c r="H38" s="0" t="n">
        <v>-1</v>
      </c>
      <c r="I38" s="0" t="n">
        <v>0</v>
      </c>
      <c r="J38" s="0" t="n">
        <v>-1</v>
      </c>
      <c r="M38" s="0" t="s">
        <v>93</v>
      </c>
      <c r="Q38" s="0" t="s">
        <v>94</v>
      </c>
      <c r="R38" s="0" t="s">
        <v>95</v>
      </c>
      <c r="S38" s="0" t="s">
        <v>112</v>
      </c>
      <c r="T38" s="0" t="n">
        <v>464</v>
      </c>
      <c r="U38" s="0" t="s">
        <v>342</v>
      </c>
      <c r="V38" s="0" t="n">
        <f aca="false">A38</f>
        <v>36.7624223632652</v>
      </c>
      <c r="W38" s="0" t="n">
        <f aca="false">B38</f>
        <v>-1.37265521504387</v>
      </c>
      <c r="Y38" s="0" t="n">
        <v>300001640</v>
      </c>
      <c r="AA38" s="0" t="s">
        <v>113</v>
      </c>
      <c r="AB38" s="0" t="s">
        <v>343</v>
      </c>
      <c r="AC38" s="0" t="s">
        <v>115</v>
      </c>
      <c r="AE38" s="0" t="n">
        <v>630</v>
      </c>
      <c r="AH38" s="0" t="n">
        <v>0</v>
      </c>
      <c r="AI38" s="0" t="n">
        <v>737</v>
      </c>
      <c r="AK38" s="0" t="s">
        <v>124</v>
      </c>
      <c r="AL38" s="0" t="s">
        <v>344</v>
      </c>
      <c r="AO38" s="0" t="s">
        <v>102</v>
      </c>
      <c r="AP38" s="0" t="s">
        <v>126</v>
      </c>
      <c r="AQ38" s="0" t="s">
        <v>103</v>
      </c>
      <c r="AR38" s="0" t="s">
        <v>104</v>
      </c>
      <c r="AS38" s="0" t="n">
        <v>208001428</v>
      </c>
      <c r="AT38" s="0" t="s">
        <v>105</v>
      </c>
      <c r="AV38" s="0" t="n">
        <v>61</v>
      </c>
      <c r="AW38" s="0" t="n">
        <v>61</v>
      </c>
      <c r="AX38" s="0" t="n">
        <v>0</v>
      </c>
      <c r="AY38" s="0" t="s">
        <v>118</v>
      </c>
      <c r="AZ38" s="0" t="s">
        <v>108</v>
      </c>
      <c r="BA38" s="0" t="s">
        <v>110</v>
      </c>
      <c r="BB38" s="0" t="s">
        <v>345</v>
      </c>
      <c r="BD38" s="0" t="s">
        <v>110</v>
      </c>
      <c r="BE38" s="0" t="s">
        <v>296</v>
      </c>
      <c r="BF38" s="0" t="s">
        <v>346</v>
      </c>
      <c r="BG38" s="0" t="n">
        <v>1.4892</v>
      </c>
      <c r="BH38" s="0" t="s">
        <v>96</v>
      </c>
      <c r="BI38" s="0" t="n">
        <v>22072</v>
      </c>
      <c r="BJ38" s="0" t="n">
        <v>2.43</v>
      </c>
      <c r="BK38" s="0" t="n">
        <v>2189</v>
      </c>
      <c r="BL38" s="0" t="n">
        <v>15.3</v>
      </c>
    </row>
    <row r="39" customFormat="false" ht="12.8" hidden="false" customHeight="false" outlineLevel="0" collapsed="false">
      <c r="A39" s="0" t="n">
        <v>36.7681820421319</v>
      </c>
      <c r="B39" s="0" t="n">
        <v>-1.37197221229169</v>
      </c>
      <c r="C39" s="0" t="s">
        <v>347</v>
      </c>
      <c r="H39" s="0" t="n">
        <v>-1</v>
      </c>
      <c r="I39" s="0" t="n">
        <v>0</v>
      </c>
      <c r="J39" s="0" t="n">
        <v>-1</v>
      </c>
      <c r="M39" s="0" t="s">
        <v>93</v>
      </c>
      <c r="Q39" s="0" t="s">
        <v>94</v>
      </c>
      <c r="R39" s="0" t="s">
        <v>128</v>
      </c>
      <c r="S39" s="0" t="s">
        <v>129</v>
      </c>
      <c r="T39" s="0" t="s">
        <v>347</v>
      </c>
      <c r="U39" s="0" t="s">
        <v>348</v>
      </c>
      <c r="V39" s="0" t="n">
        <f aca="false">A39</f>
        <v>36.7681820421319</v>
      </c>
      <c r="W39" s="0" t="n">
        <f aca="false">B39</f>
        <v>-1.37197221229169</v>
      </c>
      <c r="Y39" s="0" t="n">
        <v>300696822</v>
      </c>
      <c r="Z39" s="0" t="s">
        <v>110</v>
      </c>
      <c r="AA39" s="0" t="s">
        <v>349</v>
      </c>
      <c r="AB39" s="0" t="s">
        <v>350</v>
      </c>
      <c r="AC39" s="0" t="s">
        <v>213</v>
      </c>
      <c r="AD39" s="0" t="s">
        <v>351</v>
      </c>
      <c r="AF39" s="0" t="s">
        <v>286</v>
      </c>
      <c r="AJ39" s="0" t="s">
        <v>352</v>
      </c>
      <c r="AL39" s="0" t="s">
        <v>353</v>
      </c>
      <c r="AQ39" s="0" t="s">
        <v>103</v>
      </c>
      <c r="AR39" s="0" t="s">
        <v>104</v>
      </c>
      <c r="AS39" s="0" t="n">
        <v>208001428</v>
      </c>
      <c r="AT39" s="0" t="s">
        <v>105</v>
      </c>
      <c r="AU39" s="0" t="s">
        <v>354</v>
      </c>
      <c r="AV39" s="0" t="n">
        <v>1</v>
      </c>
      <c r="AW39" s="0" t="n">
        <v>1</v>
      </c>
      <c r="BB39" s="0" t="s">
        <v>345</v>
      </c>
      <c r="BD39" s="0" t="s">
        <v>110</v>
      </c>
      <c r="BG39" s="0" t="n">
        <v>0.0385</v>
      </c>
      <c r="BI39" s="0" t="n">
        <v>420</v>
      </c>
      <c r="BJ39" s="0" t="n">
        <v>0</v>
      </c>
      <c r="BM39" s="0" t="s">
        <v>355</v>
      </c>
    </row>
    <row r="40" customFormat="false" ht="12.8" hidden="false" customHeight="false" outlineLevel="0" collapsed="false">
      <c r="A40" s="0" t="n">
        <v>36.7661985846384</v>
      </c>
      <c r="B40" s="0" t="n">
        <v>-1.37000010459701</v>
      </c>
      <c r="C40" s="0" t="n">
        <v>460</v>
      </c>
      <c r="H40" s="0" t="n">
        <v>-1</v>
      </c>
      <c r="I40" s="0" t="n">
        <v>0</v>
      </c>
      <c r="J40" s="0" t="n">
        <v>-1</v>
      </c>
      <c r="M40" s="0" t="s">
        <v>93</v>
      </c>
      <c r="Q40" s="0" t="s">
        <v>94</v>
      </c>
      <c r="R40" s="0" t="s">
        <v>95</v>
      </c>
      <c r="S40" s="0" t="s">
        <v>112</v>
      </c>
      <c r="T40" s="0" t="n">
        <v>460</v>
      </c>
      <c r="U40" s="0" t="s">
        <v>356</v>
      </c>
      <c r="V40" s="0" t="n">
        <f aca="false">A40</f>
        <v>36.7661985846384</v>
      </c>
      <c r="W40" s="0" t="n">
        <f aca="false">B40</f>
        <v>-1.37000010459701</v>
      </c>
      <c r="Y40" s="0" t="n">
        <v>300001510</v>
      </c>
      <c r="Z40" s="0" t="s">
        <v>96</v>
      </c>
      <c r="AA40" s="0" t="s">
        <v>357</v>
      </c>
      <c r="AB40" s="0" t="s">
        <v>358</v>
      </c>
      <c r="AC40" s="0" t="s">
        <v>99</v>
      </c>
      <c r="AD40" s="0" t="s">
        <v>357</v>
      </c>
      <c r="AE40" s="0" t="n">
        <v>200</v>
      </c>
      <c r="AH40" s="0" t="n">
        <v>0</v>
      </c>
      <c r="AI40" s="0" t="n">
        <v>445</v>
      </c>
      <c r="AK40" s="0" t="s">
        <v>359</v>
      </c>
      <c r="AL40" s="0" t="s">
        <v>360</v>
      </c>
      <c r="AO40" s="0" t="s">
        <v>102</v>
      </c>
      <c r="AP40" s="0" t="s">
        <v>126</v>
      </c>
      <c r="AQ40" s="0" t="s">
        <v>103</v>
      </c>
      <c r="AR40" s="0" t="s">
        <v>104</v>
      </c>
      <c r="AS40" s="0" t="n">
        <v>208001428</v>
      </c>
      <c r="AT40" s="0" t="s">
        <v>105</v>
      </c>
      <c r="AU40" s="0" t="s">
        <v>106</v>
      </c>
      <c r="AV40" s="0" t="n">
        <v>5</v>
      </c>
      <c r="AW40" s="0" t="n">
        <v>6</v>
      </c>
      <c r="AX40" s="0" t="n">
        <v>0</v>
      </c>
      <c r="AY40" s="0" t="s">
        <v>107</v>
      </c>
      <c r="AZ40" s="0" t="s">
        <v>108</v>
      </c>
      <c r="BB40" s="0" t="s">
        <v>109</v>
      </c>
      <c r="BC40" s="0" t="n">
        <v>42</v>
      </c>
      <c r="BD40" s="0" t="s">
        <v>110</v>
      </c>
      <c r="BE40" s="0" t="s">
        <v>361</v>
      </c>
      <c r="BF40" s="0" t="s">
        <v>362</v>
      </c>
      <c r="BG40" s="0" t="n">
        <v>0.7327</v>
      </c>
      <c r="BH40" s="0" t="s">
        <v>110</v>
      </c>
      <c r="BI40" s="0" t="n">
        <v>6061</v>
      </c>
      <c r="BJ40" s="0" t="n">
        <v>0</v>
      </c>
      <c r="BM40" s="0" t="n">
        <v>121112015033618</v>
      </c>
    </row>
    <row r="41" customFormat="false" ht="12.8" hidden="false" customHeight="false" outlineLevel="0" collapsed="false">
      <c r="A41" s="0" t="n">
        <v>36.7608369568325</v>
      </c>
      <c r="B41" s="0" t="n">
        <v>-1.36805173513509</v>
      </c>
      <c r="C41" s="0" t="n">
        <v>458</v>
      </c>
      <c r="H41" s="0" t="n">
        <v>-1</v>
      </c>
      <c r="I41" s="0" t="n">
        <v>0</v>
      </c>
      <c r="J41" s="0" t="n">
        <v>-1</v>
      </c>
      <c r="M41" s="0" t="s">
        <v>93</v>
      </c>
      <c r="Q41" s="0" t="s">
        <v>94</v>
      </c>
      <c r="R41" s="0" t="s">
        <v>95</v>
      </c>
      <c r="S41" s="0" t="s">
        <v>112</v>
      </c>
      <c r="T41" s="0" t="n">
        <v>458</v>
      </c>
      <c r="U41" s="0" t="s">
        <v>363</v>
      </c>
      <c r="V41" s="0" t="n">
        <f aca="false">A41</f>
        <v>36.7608369568325</v>
      </c>
      <c r="W41" s="0" t="n">
        <f aca="false">B41</f>
        <v>-1.36805173513509</v>
      </c>
      <c r="Y41" s="0" t="n">
        <v>300706884</v>
      </c>
      <c r="AB41" s="0" t="s">
        <v>364</v>
      </c>
      <c r="AC41" s="0" t="s">
        <v>213</v>
      </c>
      <c r="AE41" s="0" t="n">
        <v>100</v>
      </c>
      <c r="AK41" s="0" t="s">
        <v>365</v>
      </c>
      <c r="AL41" s="0" t="s">
        <v>366</v>
      </c>
      <c r="AQ41" s="0" t="s">
        <v>103</v>
      </c>
      <c r="AR41" s="0" t="s">
        <v>104</v>
      </c>
      <c r="AS41" s="0" t="n">
        <v>208001428</v>
      </c>
      <c r="AT41" s="0" t="s">
        <v>105</v>
      </c>
      <c r="AV41" s="0" t="n">
        <v>9</v>
      </c>
      <c r="AW41" s="0" t="n">
        <v>9</v>
      </c>
      <c r="BD41" s="0" t="s">
        <v>110</v>
      </c>
      <c r="BE41" s="0" t="s">
        <v>367</v>
      </c>
      <c r="BF41" s="0" t="s">
        <v>105</v>
      </c>
      <c r="BG41" s="0" t="n">
        <v>0.6603</v>
      </c>
      <c r="BH41" s="0" t="s">
        <v>110</v>
      </c>
      <c r="BI41" s="0" t="n">
        <v>94</v>
      </c>
      <c r="BJ41" s="0" t="n">
        <v>0</v>
      </c>
    </row>
    <row r="42" customFormat="false" ht="12.8" hidden="false" customHeight="false" outlineLevel="0" collapsed="false">
      <c r="A42" s="0" t="n">
        <v>36.7579665525604</v>
      </c>
      <c r="B42" s="0" t="n">
        <v>-1.34209999724138</v>
      </c>
      <c r="C42" s="0" t="s">
        <v>368</v>
      </c>
      <c r="H42" s="0" t="n">
        <v>-1</v>
      </c>
      <c r="I42" s="0" t="n">
        <v>0</v>
      </c>
      <c r="J42" s="0" t="n">
        <v>-1</v>
      </c>
      <c r="T42" s="0" t="str">
        <f aca="false">C42</f>
        <v>langata_tx</v>
      </c>
      <c r="U42" s="0" t="str">
        <f aca="false">T42</f>
        <v>langata_tx</v>
      </c>
      <c r="V42" s="0" t="n">
        <f aca="false">A42</f>
        <v>36.7579665525604</v>
      </c>
      <c r="W42" s="0" t="n">
        <f aca="false">B42</f>
        <v>-1.34209999724138</v>
      </c>
      <c r="Y42" s="0" t="n">
        <v>300002118</v>
      </c>
      <c r="AA42" s="0" t="s">
        <v>113</v>
      </c>
      <c r="AB42" s="0" t="s">
        <v>369</v>
      </c>
      <c r="AC42" s="0" t="s">
        <v>213</v>
      </c>
      <c r="AE42" s="0" t="n">
        <v>1000</v>
      </c>
      <c r="AH42" s="0" t="n">
        <v>0</v>
      </c>
      <c r="AI42" s="0" t="n">
        <v>42</v>
      </c>
      <c r="AK42" s="0" t="s">
        <v>370</v>
      </c>
      <c r="AL42" s="0" t="s">
        <v>371</v>
      </c>
      <c r="AO42" s="0" t="s">
        <v>102</v>
      </c>
      <c r="AP42" s="0" t="s">
        <v>126</v>
      </c>
      <c r="AQ42" s="0" t="s">
        <v>103</v>
      </c>
      <c r="AR42" s="0" t="s">
        <v>104</v>
      </c>
      <c r="AS42" s="0" t="n">
        <v>208001428</v>
      </c>
      <c r="AT42" s="0" t="s">
        <v>105</v>
      </c>
      <c r="AU42" s="0" t="s">
        <v>354</v>
      </c>
      <c r="AV42" s="0" t="n">
        <v>29</v>
      </c>
      <c r="AW42" s="0" t="n">
        <v>29</v>
      </c>
      <c r="AX42" s="0" t="n">
        <v>0</v>
      </c>
      <c r="AY42" s="0" t="s">
        <v>107</v>
      </c>
      <c r="AZ42" s="0" t="s">
        <v>108</v>
      </c>
      <c r="BB42" s="0" t="s">
        <v>345</v>
      </c>
      <c r="BC42" s="0" t="n">
        <v>1000</v>
      </c>
      <c r="BD42" s="0" t="s">
        <v>110</v>
      </c>
      <c r="BE42" s="0" t="s">
        <v>372</v>
      </c>
      <c r="BF42" s="0" t="s">
        <v>373</v>
      </c>
      <c r="BG42" s="0" t="n">
        <v>0.0168</v>
      </c>
      <c r="BH42" s="0" t="s">
        <v>110</v>
      </c>
      <c r="BI42" s="0" t="n">
        <v>691</v>
      </c>
      <c r="BJ42" s="0" t="n">
        <v>0</v>
      </c>
    </row>
    <row r="43" customFormat="false" ht="12.8" hidden="false" customHeight="false" outlineLevel="0" collapsed="false">
      <c r="A43" s="0" t="n">
        <v>36.7616372656626</v>
      </c>
      <c r="B43" s="0" t="n">
        <v>-1.35898377956509</v>
      </c>
      <c r="C43" s="0" t="n">
        <v>408</v>
      </c>
      <c r="H43" s="0" t="n">
        <v>-1</v>
      </c>
      <c r="I43" s="0" t="n">
        <v>0</v>
      </c>
      <c r="J43" s="0" t="n">
        <v>-1</v>
      </c>
      <c r="M43" s="0" t="s">
        <v>93</v>
      </c>
      <c r="Q43" s="0" t="s">
        <v>94</v>
      </c>
      <c r="R43" s="0" t="s">
        <v>95</v>
      </c>
      <c r="S43" s="0" t="s">
        <v>112</v>
      </c>
      <c r="T43" s="0" t="n">
        <v>408</v>
      </c>
      <c r="U43" s="0" t="s">
        <v>120</v>
      </c>
      <c r="V43" s="0" t="n">
        <f aca="false">A43</f>
        <v>36.7616372656626</v>
      </c>
      <c r="W43" s="0" t="n">
        <f aca="false">B43</f>
        <v>-1.35898377956509</v>
      </c>
      <c r="Y43" s="0" t="n">
        <v>300002180</v>
      </c>
      <c r="AA43" s="0" t="s">
        <v>113</v>
      </c>
      <c r="AB43" s="0" t="s">
        <v>374</v>
      </c>
      <c r="AC43" s="0" t="s">
        <v>115</v>
      </c>
      <c r="AE43" s="0" t="n">
        <v>315</v>
      </c>
      <c r="AH43" s="0" t="n">
        <v>0</v>
      </c>
      <c r="AI43" s="0" t="n">
        <v>376</v>
      </c>
      <c r="AK43" s="6" t="s">
        <v>375</v>
      </c>
      <c r="AL43" s="0" t="s">
        <v>376</v>
      </c>
      <c r="AO43" s="0" t="s">
        <v>102</v>
      </c>
      <c r="AP43" s="0" t="s">
        <v>126</v>
      </c>
      <c r="AQ43" s="0" t="s">
        <v>103</v>
      </c>
      <c r="AR43" s="0" t="s">
        <v>104</v>
      </c>
      <c r="AS43" s="0" t="n">
        <v>208001428</v>
      </c>
      <c r="AT43" s="0" t="s">
        <v>105</v>
      </c>
      <c r="AV43" s="0" t="n">
        <v>5</v>
      </c>
      <c r="AW43" s="0" t="n">
        <v>5</v>
      </c>
      <c r="AX43" s="0" t="n">
        <v>0</v>
      </c>
      <c r="AY43" s="0" t="s">
        <v>118</v>
      </c>
      <c r="AZ43" s="0" t="s">
        <v>108</v>
      </c>
      <c r="BC43" s="0" t="n">
        <v>315</v>
      </c>
      <c r="BD43" s="0" t="s">
        <v>110</v>
      </c>
      <c r="BE43" s="0" t="s">
        <v>377</v>
      </c>
      <c r="BF43" s="0" t="s">
        <v>216</v>
      </c>
      <c r="BG43" s="0" t="n">
        <v>0.8794</v>
      </c>
      <c r="BH43" s="0" t="s">
        <v>110</v>
      </c>
      <c r="BI43" s="0" t="n">
        <v>20</v>
      </c>
      <c r="BJ43" s="0" t="n">
        <v>0</v>
      </c>
    </row>
    <row r="44" customFormat="false" ht="12.8" hidden="false" customHeight="false" outlineLevel="0" collapsed="false">
      <c r="A44" s="0" t="n">
        <v>36.768206929511</v>
      </c>
      <c r="B44" s="0" t="n">
        <v>-1.37629011528426</v>
      </c>
      <c r="C44" s="0" t="n">
        <v>461</v>
      </c>
      <c r="H44" s="0" t="n">
        <v>-1</v>
      </c>
      <c r="I44" s="0" t="n">
        <v>0</v>
      </c>
      <c r="J44" s="0" t="n">
        <v>-1</v>
      </c>
      <c r="M44" s="0" t="s">
        <v>93</v>
      </c>
      <c r="Q44" s="0" t="s">
        <v>94</v>
      </c>
      <c r="R44" s="0" t="s">
        <v>95</v>
      </c>
      <c r="S44" s="0" t="s">
        <v>112</v>
      </c>
      <c r="T44" s="0" t="n">
        <v>461</v>
      </c>
      <c r="U44" s="0" t="s">
        <v>378</v>
      </c>
      <c r="V44" s="0" t="n">
        <f aca="false">A44</f>
        <v>36.768206929511</v>
      </c>
      <c r="W44" s="0" t="n">
        <f aca="false">B44</f>
        <v>-1.37629011528426</v>
      </c>
      <c r="Y44" s="0" t="n">
        <v>300748744</v>
      </c>
      <c r="AB44" s="0" t="s">
        <v>379</v>
      </c>
      <c r="AC44" s="0" t="s">
        <v>213</v>
      </c>
      <c r="AE44" s="0" t="n">
        <v>0</v>
      </c>
      <c r="AL44" s="0" t="s">
        <v>380</v>
      </c>
      <c r="AQ44" s="0" t="s">
        <v>103</v>
      </c>
      <c r="AR44" s="0" t="s">
        <v>104</v>
      </c>
      <c r="AS44" s="0" t="n">
        <v>208001428</v>
      </c>
      <c r="AT44" s="0" t="s">
        <v>105</v>
      </c>
      <c r="AU44" s="0" t="s">
        <v>106</v>
      </c>
      <c r="AV44" s="0" t="n">
        <v>3</v>
      </c>
      <c r="AW44" s="0" t="n">
        <v>3</v>
      </c>
      <c r="BB44" s="0" t="s">
        <v>109</v>
      </c>
      <c r="BD44" s="0" t="s">
        <v>110</v>
      </c>
      <c r="BF44" s="0" t="s">
        <v>263</v>
      </c>
      <c r="BG44" s="0" t="n">
        <v>0.0978</v>
      </c>
      <c r="BI44" s="0" t="n">
        <v>1050</v>
      </c>
      <c r="BJ44" s="0" t="n">
        <v>0</v>
      </c>
    </row>
    <row r="45" customFormat="false" ht="12.8" hidden="false" customHeight="false" outlineLevel="0" collapsed="false">
      <c r="A45" s="0" t="n">
        <v>36.7634672835673</v>
      </c>
      <c r="B45" s="0" t="n">
        <v>-1.38317905863203</v>
      </c>
      <c r="C45" s="0" t="n">
        <v>1671</v>
      </c>
      <c r="H45" s="0" t="n">
        <v>-1</v>
      </c>
      <c r="I45" s="0" t="n">
        <v>0</v>
      </c>
      <c r="J45" s="0" t="n">
        <v>-1</v>
      </c>
      <c r="M45" s="0" t="s">
        <v>93</v>
      </c>
      <c r="Q45" s="0" t="s">
        <v>94</v>
      </c>
      <c r="R45" s="0" t="s">
        <v>95</v>
      </c>
      <c r="S45" s="0" t="s">
        <v>112</v>
      </c>
      <c r="T45" s="0" t="n">
        <v>1671</v>
      </c>
      <c r="U45" s="0" t="s">
        <v>381</v>
      </c>
      <c r="V45" s="0" t="n">
        <f aca="false">A45</f>
        <v>36.7634672835673</v>
      </c>
      <c r="W45" s="0" t="n">
        <f aca="false">B45</f>
        <v>-1.38317905863203</v>
      </c>
      <c r="Y45" s="0" t="n">
        <v>300666918</v>
      </c>
      <c r="AA45" s="0" t="s">
        <v>113</v>
      </c>
      <c r="AB45" s="0" t="s">
        <v>382</v>
      </c>
      <c r="AC45" s="0" t="s">
        <v>115</v>
      </c>
      <c r="AE45" s="0" t="n">
        <v>315</v>
      </c>
      <c r="AH45" s="0" t="n">
        <v>0</v>
      </c>
      <c r="AI45" s="0" t="n">
        <v>0</v>
      </c>
      <c r="AK45" s="0" t="s">
        <v>383</v>
      </c>
      <c r="AL45" s="6" t="s">
        <v>384</v>
      </c>
      <c r="AO45" s="0" t="s">
        <v>102</v>
      </c>
      <c r="AP45" s="0" t="n">
        <v>32027</v>
      </c>
      <c r="AQ45" s="0" t="s">
        <v>103</v>
      </c>
      <c r="AR45" s="0" t="s">
        <v>104</v>
      </c>
      <c r="AS45" s="0" t="n">
        <v>208001428</v>
      </c>
      <c r="AT45" s="0" t="s">
        <v>105</v>
      </c>
      <c r="AV45" s="0" t="n">
        <v>76</v>
      </c>
      <c r="AW45" s="0" t="n">
        <v>80</v>
      </c>
      <c r="AX45" s="0" t="n">
        <v>0</v>
      </c>
      <c r="AY45" s="0" t="s">
        <v>107</v>
      </c>
      <c r="AZ45" s="0" t="s">
        <v>108</v>
      </c>
      <c r="BC45" s="0" t="n">
        <v>60</v>
      </c>
      <c r="BD45" s="0" t="s">
        <v>110</v>
      </c>
      <c r="BE45" s="0" t="s">
        <v>385</v>
      </c>
      <c r="BF45" s="0" t="s">
        <v>385</v>
      </c>
      <c r="BG45" s="0" t="n">
        <v>0.8221</v>
      </c>
      <c r="BH45" s="0" t="s">
        <v>110</v>
      </c>
      <c r="BI45" s="0" t="n">
        <v>12474</v>
      </c>
      <c r="BJ45" s="0" t="n">
        <v>0</v>
      </c>
    </row>
    <row r="46" customFormat="false" ht="12.8" hidden="false" customHeight="false" outlineLevel="0" collapsed="false">
      <c r="A46" s="0" t="n">
        <v>36.7612068626399</v>
      </c>
      <c r="B46" s="0" t="n">
        <v>-1.37964570579744</v>
      </c>
      <c r="C46" s="0" t="n">
        <v>2009</v>
      </c>
      <c r="H46" s="0" t="n">
        <v>-1</v>
      </c>
      <c r="I46" s="0" t="n">
        <v>0</v>
      </c>
      <c r="J46" s="0" t="n">
        <v>-1</v>
      </c>
      <c r="M46" s="0" t="s">
        <v>93</v>
      </c>
      <c r="Q46" s="0" t="s">
        <v>94</v>
      </c>
      <c r="R46" s="0" t="s">
        <v>95</v>
      </c>
      <c r="S46" s="0" t="s">
        <v>112</v>
      </c>
      <c r="T46" s="0" t="n">
        <v>2009</v>
      </c>
      <c r="U46" s="0" t="s">
        <v>386</v>
      </c>
      <c r="V46" s="0" t="n">
        <f aca="false">A46</f>
        <v>36.7612068626399</v>
      </c>
      <c r="W46" s="0" t="n">
        <f aca="false">B46</f>
        <v>-1.37964570579744</v>
      </c>
      <c r="Y46" s="0" t="n">
        <v>300002085</v>
      </c>
      <c r="AA46" s="0" t="s">
        <v>113</v>
      </c>
      <c r="AB46" s="0" t="s">
        <v>387</v>
      </c>
      <c r="AC46" s="0" t="s">
        <v>213</v>
      </c>
      <c r="AE46" s="0" t="n">
        <v>50</v>
      </c>
      <c r="AH46" s="0" t="n">
        <v>0</v>
      </c>
      <c r="AI46" s="0" t="n">
        <v>247</v>
      </c>
      <c r="AK46" s="0" t="s">
        <v>388</v>
      </c>
      <c r="AL46" s="0" t="s">
        <v>389</v>
      </c>
      <c r="AM46" s="0" t="s">
        <v>390</v>
      </c>
      <c r="AO46" s="0" t="s">
        <v>102</v>
      </c>
      <c r="AP46" s="0" t="s">
        <v>151</v>
      </c>
      <c r="AQ46" s="0" t="s">
        <v>103</v>
      </c>
      <c r="AR46" s="0" t="s">
        <v>104</v>
      </c>
      <c r="AS46" s="0" t="n">
        <v>208001428</v>
      </c>
      <c r="AT46" s="0" t="s">
        <v>105</v>
      </c>
      <c r="AV46" s="0" t="n">
        <v>23</v>
      </c>
      <c r="AW46" s="0" t="n">
        <v>25</v>
      </c>
      <c r="AX46" s="0" t="n">
        <v>0</v>
      </c>
      <c r="AY46" s="0" t="s">
        <v>107</v>
      </c>
      <c r="AZ46" s="0" t="s">
        <v>108</v>
      </c>
      <c r="BC46" s="0" t="n">
        <v>7.5</v>
      </c>
      <c r="BD46" s="0" t="s">
        <v>110</v>
      </c>
      <c r="BE46" s="0" t="s">
        <v>391</v>
      </c>
      <c r="BF46" s="0" t="s">
        <v>391</v>
      </c>
      <c r="BG46" s="0" t="n">
        <v>0.8084</v>
      </c>
      <c r="BH46" s="0" t="s">
        <v>110</v>
      </c>
      <c r="BI46" s="0" t="n">
        <v>1851</v>
      </c>
      <c r="BM46" s="0" t="n">
        <v>121532020080649</v>
      </c>
      <c r="BN46" s="0" t="s">
        <v>202</v>
      </c>
    </row>
    <row r="47" customFormat="false" ht="12.8" hidden="false" customHeight="false" outlineLevel="0" collapsed="false">
      <c r="A47" s="0" t="n">
        <v>36.7644866512733</v>
      </c>
      <c r="B47" s="0" t="n">
        <v>-1.37824857283834</v>
      </c>
      <c r="C47" s="0" t="n">
        <v>1670</v>
      </c>
      <c r="H47" s="0" t="n">
        <v>-1</v>
      </c>
      <c r="I47" s="0" t="n">
        <v>0</v>
      </c>
      <c r="J47" s="0" t="n">
        <v>-1</v>
      </c>
      <c r="M47" s="0" t="s">
        <v>93</v>
      </c>
      <c r="Q47" s="0" t="s">
        <v>94</v>
      </c>
      <c r="R47" s="0" t="s">
        <v>95</v>
      </c>
      <c r="S47" s="0" t="s">
        <v>112</v>
      </c>
      <c r="T47" s="0" t="n">
        <v>1670</v>
      </c>
      <c r="U47" s="0" t="s">
        <v>392</v>
      </c>
      <c r="V47" s="0" t="n">
        <f aca="false">A47</f>
        <v>36.7644866512733</v>
      </c>
      <c r="W47" s="0" t="n">
        <f aca="false">B47</f>
        <v>-1.37824857283834</v>
      </c>
      <c r="Y47" s="0" t="n">
        <v>300001536</v>
      </c>
      <c r="Z47" s="0" t="s">
        <v>96</v>
      </c>
      <c r="AA47" s="0" t="s">
        <v>113</v>
      </c>
      <c r="AB47" s="0" t="s">
        <v>393</v>
      </c>
      <c r="AC47" s="0" t="s">
        <v>99</v>
      </c>
      <c r="AD47" s="0" t="s">
        <v>299</v>
      </c>
      <c r="AE47" s="0" t="n">
        <v>100</v>
      </c>
      <c r="AH47" s="0" t="n">
        <v>0</v>
      </c>
      <c r="AI47" s="0" t="n">
        <v>1230</v>
      </c>
      <c r="AK47" s="0" t="s">
        <v>394</v>
      </c>
      <c r="AL47" s="0" t="s">
        <v>395</v>
      </c>
      <c r="AM47" s="0" t="s">
        <v>199</v>
      </c>
      <c r="AO47" s="0" t="s">
        <v>102</v>
      </c>
      <c r="AP47" s="0" t="s">
        <v>126</v>
      </c>
      <c r="AQ47" s="0" t="s">
        <v>103</v>
      </c>
      <c r="AR47" s="0" t="s">
        <v>104</v>
      </c>
      <c r="AS47" s="0" t="n">
        <v>208001428</v>
      </c>
      <c r="AT47" s="0" t="s">
        <v>105</v>
      </c>
      <c r="AV47" s="0" t="n">
        <v>369</v>
      </c>
      <c r="AW47" s="0" t="n">
        <v>376</v>
      </c>
      <c r="AX47" s="0" t="n">
        <v>0</v>
      </c>
      <c r="AY47" s="0" t="s">
        <v>118</v>
      </c>
      <c r="AZ47" s="0" t="s">
        <v>108</v>
      </c>
      <c r="BD47" s="0" t="s">
        <v>110</v>
      </c>
      <c r="BE47" s="0" t="s">
        <v>396</v>
      </c>
      <c r="BF47" s="0" t="s">
        <v>397</v>
      </c>
      <c r="BG47" s="0" t="n">
        <v>0.2606</v>
      </c>
      <c r="BH47" s="0" t="s">
        <v>110</v>
      </c>
      <c r="BI47" s="0" t="n">
        <v>28179</v>
      </c>
      <c r="BJ47" s="0" t="n">
        <v>45.7</v>
      </c>
      <c r="BK47" s="0" t="n">
        <v>6602.5</v>
      </c>
      <c r="BL47" s="0" t="n">
        <v>45.7</v>
      </c>
      <c r="BM47" s="0" t="n">
        <v>121532020093027</v>
      </c>
      <c r="BN47" s="0" t="s">
        <v>202</v>
      </c>
    </row>
    <row r="48" customFormat="false" ht="12.8" hidden="false" customHeight="false" outlineLevel="0" collapsed="false">
      <c r="A48" s="0" t="n">
        <v>36.7602629004934</v>
      </c>
      <c r="B48" s="0" t="n">
        <v>-1.37549780111096</v>
      </c>
      <c r="C48" s="0" t="n">
        <v>2189</v>
      </c>
      <c r="H48" s="0" t="n">
        <v>-1</v>
      </c>
      <c r="I48" s="0" t="n">
        <v>0</v>
      </c>
      <c r="J48" s="0" t="n">
        <v>-1</v>
      </c>
      <c r="M48" s="0" t="s">
        <v>93</v>
      </c>
      <c r="Q48" s="0" t="s">
        <v>94</v>
      </c>
      <c r="R48" s="0" t="s">
        <v>95</v>
      </c>
      <c r="S48" s="0" t="s">
        <v>112</v>
      </c>
      <c r="T48" s="0" t="n">
        <v>2189</v>
      </c>
      <c r="U48" s="0" t="s">
        <v>398</v>
      </c>
      <c r="V48" s="0" t="n">
        <f aca="false">A48</f>
        <v>36.7602629004934</v>
      </c>
      <c r="W48" s="0" t="n">
        <f aca="false">B48</f>
        <v>-1.37549780111096</v>
      </c>
      <c r="Y48" s="0" t="n">
        <v>300001623</v>
      </c>
      <c r="AA48" s="0" t="s">
        <v>113</v>
      </c>
      <c r="AB48" s="0" t="s">
        <v>399</v>
      </c>
      <c r="AC48" s="0" t="s">
        <v>99</v>
      </c>
      <c r="AE48" s="0" t="n">
        <v>315</v>
      </c>
      <c r="AH48" s="0" t="n">
        <v>0</v>
      </c>
      <c r="AI48" s="0" t="n">
        <v>17</v>
      </c>
      <c r="AK48" s="0" t="s">
        <v>124</v>
      </c>
      <c r="AL48" s="6" t="s">
        <v>400</v>
      </c>
      <c r="AM48" s="0" t="s">
        <v>390</v>
      </c>
      <c r="AN48" s="0" t="s">
        <v>333</v>
      </c>
      <c r="AO48" s="0" t="s">
        <v>102</v>
      </c>
      <c r="AP48" s="0" t="s">
        <v>126</v>
      </c>
      <c r="AQ48" s="0" t="s">
        <v>103</v>
      </c>
      <c r="AR48" s="0" t="s">
        <v>104</v>
      </c>
      <c r="AS48" s="0" t="n">
        <v>208001428</v>
      </c>
      <c r="AT48" s="0" t="s">
        <v>105</v>
      </c>
      <c r="AU48" s="0" t="s">
        <v>106</v>
      </c>
      <c r="AV48" s="0" t="n">
        <v>3</v>
      </c>
      <c r="AW48" s="0" t="n">
        <v>3</v>
      </c>
      <c r="AX48" s="0" t="n">
        <v>0</v>
      </c>
      <c r="AY48" s="0" t="s">
        <v>107</v>
      </c>
      <c r="AZ48" s="0" t="s">
        <v>108</v>
      </c>
      <c r="BA48" s="0" t="s">
        <v>110</v>
      </c>
      <c r="BB48" s="0" t="s">
        <v>109</v>
      </c>
      <c r="BD48" s="0" t="s">
        <v>110</v>
      </c>
      <c r="BE48" s="0" t="s">
        <v>296</v>
      </c>
      <c r="BF48" s="0" t="s">
        <v>105</v>
      </c>
      <c r="BG48" s="0" t="n">
        <v>0.0199</v>
      </c>
      <c r="BH48" s="0" t="s">
        <v>96</v>
      </c>
      <c r="BI48" s="0" t="n">
        <v>1009</v>
      </c>
      <c r="BJ48" s="0" t="n">
        <v>0</v>
      </c>
      <c r="BM48" s="0" t="n">
        <v>121112018041940</v>
      </c>
    </row>
    <row r="49" customFormat="false" ht="12.8" hidden="false" customHeight="false" outlineLevel="0" collapsed="false">
      <c r="A49" s="0" t="n">
        <v>36.7579264893446</v>
      </c>
      <c r="B49" s="0" t="n">
        <v>-1.37349144029173</v>
      </c>
      <c r="C49" s="0" t="n">
        <v>465</v>
      </c>
      <c r="H49" s="0" t="n">
        <v>-1</v>
      </c>
      <c r="I49" s="0" t="n">
        <v>0</v>
      </c>
      <c r="J49" s="0" t="n">
        <v>-1</v>
      </c>
      <c r="M49" s="0" t="s">
        <v>93</v>
      </c>
      <c r="N49" s="0" t="s">
        <v>179</v>
      </c>
      <c r="O49" s="0" t="s">
        <v>180</v>
      </c>
      <c r="P49" s="0" t="s">
        <v>181</v>
      </c>
      <c r="Q49" s="0" t="s">
        <v>94</v>
      </c>
      <c r="T49" s="0" t="n">
        <v>465</v>
      </c>
      <c r="U49" s="0" t="s">
        <v>401</v>
      </c>
      <c r="V49" s="0" t="n">
        <f aca="false">A49</f>
        <v>36.7579264893446</v>
      </c>
      <c r="W49" s="0" t="n">
        <f aca="false">B49</f>
        <v>-1.37349144029173</v>
      </c>
      <c r="Y49" s="0" t="n">
        <v>300685566</v>
      </c>
      <c r="Z49" s="0" t="s">
        <v>110</v>
      </c>
      <c r="AA49" s="6" t="s">
        <v>402</v>
      </c>
      <c r="AB49" s="0" t="s">
        <v>403</v>
      </c>
      <c r="AC49" s="0" t="s">
        <v>213</v>
      </c>
      <c r="AD49" s="6" t="s">
        <v>402</v>
      </c>
      <c r="AE49" s="0" t="n">
        <v>200</v>
      </c>
      <c r="AF49" s="0" t="s">
        <v>286</v>
      </c>
      <c r="AG49" s="0" t="s">
        <v>312</v>
      </c>
      <c r="AL49" s="0" t="s">
        <v>404</v>
      </c>
      <c r="AM49" s="0" t="s">
        <v>405</v>
      </c>
      <c r="AN49" s="0" t="s">
        <v>405</v>
      </c>
      <c r="AQ49" s="0" t="s">
        <v>103</v>
      </c>
      <c r="AR49" s="0" t="s">
        <v>104</v>
      </c>
      <c r="AS49" s="0" t="n">
        <v>208001428</v>
      </c>
      <c r="AT49" s="0" t="s">
        <v>105</v>
      </c>
      <c r="AU49" s="0" t="s">
        <v>106</v>
      </c>
      <c r="AV49" s="0" t="n">
        <v>1</v>
      </c>
      <c r="AW49" s="0" t="n">
        <v>1</v>
      </c>
      <c r="BB49" s="0" t="s">
        <v>109</v>
      </c>
      <c r="BD49" s="0" t="s">
        <v>110</v>
      </c>
      <c r="BF49" s="0" t="s">
        <v>147</v>
      </c>
      <c r="BG49" s="0" t="n">
        <v>0.014</v>
      </c>
      <c r="BI49" s="0" t="n">
        <v>150</v>
      </c>
      <c r="BJ49" s="0" t="n">
        <v>0</v>
      </c>
    </row>
    <row r="50" customFormat="false" ht="12.8" hidden="false" customHeight="false" outlineLevel="0" collapsed="false">
      <c r="A50" s="0" t="n">
        <v>36.7586892630442</v>
      </c>
      <c r="B50" s="0" t="n">
        <v>-1.38004691996939</v>
      </c>
      <c r="C50" s="0" t="n">
        <v>467</v>
      </c>
      <c r="H50" s="0" t="n">
        <v>-1</v>
      </c>
      <c r="I50" s="0" t="n">
        <v>0</v>
      </c>
      <c r="J50" s="0" t="n">
        <v>-1</v>
      </c>
      <c r="M50" s="0" t="s">
        <v>93</v>
      </c>
      <c r="Q50" s="0" t="s">
        <v>94</v>
      </c>
      <c r="R50" s="0" t="s">
        <v>95</v>
      </c>
      <c r="S50" s="0" t="s">
        <v>112</v>
      </c>
      <c r="T50" s="0" t="n">
        <v>467</v>
      </c>
      <c r="U50" s="0" t="s">
        <v>406</v>
      </c>
      <c r="V50" s="0" t="n">
        <f aca="false">A50</f>
        <v>36.7586892630442</v>
      </c>
      <c r="W50" s="0" t="n">
        <f aca="false">B50</f>
        <v>-1.38004691996939</v>
      </c>
      <c r="Y50" s="0" t="n">
        <v>300002091</v>
      </c>
      <c r="AA50" s="0" t="s">
        <v>113</v>
      </c>
      <c r="AB50" s="0" t="s">
        <v>407</v>
      </c>
      <c r="AC50" s="0" t="s">
        <v>115</v>
      </c>
      <c r="AE50" s="0" t="n">
        <v>200</v>
      </c>
      <c r="AH50" s="0" t="n">
        <v>0</v>
      </c>
      <c r="AI50" s="0" t="n">
        <v>201</v>
      </c>
      <c r="AK50" s="0" t="s">
        <v>408</v>
      </c>
      <c r="AL50" s="6" t="s">
        <v>409</v>
      </c>
      <c r="AO50" s="0" t="s">
        <v>102</v>
      </c>
      <c r="AP50" s="0" t="s">
        <v>151</v>
      </c>
      <c r="AQ50" s="0" t="s">
        <v>103</v>
      </c>
      <c r="AR50" s="0" t="s">
        <v>104</v>
      </c>
      <c r="AS50" s="0" t="n">
        <v>208001428</v>
      </c>
      <c r="AT50" s="0" t="s">
        <v>105</v>
      </c>
      <c r="AV50" s="0" t="n">
        <v>24</v>
      </c>
      <c r="AW50" s="0" t="n">
        <v>28</v>
      </c>
      <c r="AX50" s="0" t="n">
        <v>0</v>
      </c>
      <c r="AY50" s="0" t="s">
        <v>107</v>
      </c>
      <c r="AZ50" s="0" t="s">
        <v>108</v>
      </c>
      <c r="BC50" s="0" t="n">
        <v>24.5</v>
      </c>
      <c r="BD50" s="0" t="s">
        <v>110</v>
      </c>
      <c r="BE50" s="0" t="s">
        <v>410</v>
      </c>
      <c r="BF50" s="0" t="s">
        <v>411</v>
      </c>
      <c r="BG50" s="0" t="n">
        <v>2.5565</v>
      </c>
      <c r="BH50" s="0" t="s">
        <v>110</v>
      </c>
      <c r="BI50" s="0" t="n">
        <v>16563</v>
      </c>
      <c r="BJ50" s="0" t="n">
        <v>0</v>
      </c>
    </row>
    <row r="51" customFormat="false" ht="12.8" hidden="false" customHeight="false" outlineLevel="0" collapsed="false">
      <c r="A51" s="0" t="n">
        <v>36.7582431679171</v>
      </c>
      <c r="B51" s="0" t="n">
        <v>-1.37584084408693</v>
      </c>
      <c r="C51" s="0" t="n">
        <v>466</v>
      </c>
      <c r="H51" s="0" t="n">
        <v>-1</v>
      </c>
      <c r="I51" s="0" t="n">
        <v>0</v>
      </c>
      <c r="J51" s="0" t="n">
        <v>-1</v>
      </c>
      <c r="M51" s="0" t="s">
        <v>93</v>
      </c>
      <c r="Q51" s="0" t="s">
        <v>94</v>
      </c>
      <c r="R51" s="0" t="s">
        <v>95</v>
      </c>
      <c r="S51" s="0" t="s">
        <v>112</v>
      </c>
      <c r="T51" s="0" t="n">
        <v>466</v>
      </c>
      <c r="U51" s="0" t="s">
        <v>412</v>
      </c>
      <c r="V51" s="0" t="n">
        <f aca="false">A51</f>
        <v>36.7582431679171</v>
      </c>
      <c r="W51" s="0" t="n">
        <f aca="false">B51</f>
        <v>-1.37584084408693</v>
      </c>
      <c r="Y51" s="0" t="n">
        <v>300002081</v>
      </c>
      <c r="AA51" s="0" t="s">
        <v>113</v>
      </c>
      <c r="AB51" s="0" t="s">
        <v>413</v>
      </c>
      <c r="AC51" s="0" t="s">
        <v>115</v>
      </c>
      <c r="AE51" s="0" t="n">
        <v>200</v>
      </c>
      <c r="AH51" s="0" t="n">
        <v>0</v>
      </c>
      <c r="AI51" s="0" t="n">
        <v>188</v>
      </c>
      <c r="AK51" s="0" t="s">
        <v>414</v>
      </c>
      <c r="AL51" s="6" t="s">
        <v>415</v>
      </c>
      <c r="AO51" s="0" t="s">
        <v>102</v>
      </c>
      <c r="AP51" s="0" t="s">
        <v>151</v>
      </c>
      <c r="AQ51" s="0" t="s">
        <v>103</v>
      </c>
      <c r="AR51" s="0" t="s">
        <v>104</v>
      </c>
      <c r="AS51" s="0" t="n">
        <v>208001428</v>
      </c>
      <c r="AT51" s="0" t="s">
        <v>105</v>
      </c>
      <c r="AU51" s="0" t="s">
        <v>106</v>
      </c>
      <c r="AV51" s="0" t="n">
        <v>16</v>
      </c>
      <c r="AW51" s="0" t="n">
        <v>26</v>
      </c>
      <c r="AX51" s="0" t="n">
        <v>0</v>
      </c>
      <c r="AY51" s="0" t="s">
        <v>107</v>
      </c>
      <c r="AZ51" s="0" t="s">
        <v>108</v>
      </c>
      <c r="BA51" s="0" t="s">
        <v>110</v>
      </c>
      <c r="BB51" s="0" t="s">
        <v>109</v>
      </c>
      <c r="BC51" s="0" t="n">
        <v>16</v>
      </c>
      <c r="BD51" s="0" t="s">
        <v>110</v>
      </c>
      <c r="BE51" s="0" t="s">
        <v>416</v>
      </c>
      <c r="BF51" s="0" t="s">
        <v>159</v>
      </c>
      <c r="BG51" s="0" t="n">
        <v>1.9288</v>
      </c>
      <c r="BH51" s="0" t="s">
        <v>110</v>
      </c>
      <c r="BI51" s="0" t="n">
        <v>3687</v>
      </c>
      <c r="BJ51" s="0" t="n">
        <v>0</v>
      </c>
    </row>
    <row r="52" customFormat="false" ht="12.8" hidden="false" customHeight="false" outlineLevel="0" collapsed="false">
      <c r="A52" s="0" t="n">
        <v>36.762076283107</v>
      </c>
      <c r="B52" s="0" t="n">
        <v>-1.34714933688208</v>
      </c>
      <c r="C52" s="0" t="n">
        <v>106601</v>
      </c>
      <c r="H52" s="0" t="n">
        <v>-1</v>
      </c>
      <c r="I52" s="0" t="n">
        <v>0</v>
      </c>
      <c r="J52" s="0" t="n">
        <v>-1</v>
      </c>
      <c r="M52" s="0" t="s">
        <v>93</v>
      </c>
      <c r="Q52" s="0" t="s">
        <v>94</v>
      </c>
      <c r="T52" s="0" t="n">
        <v>106601</v>
      </c>
      <c r="U52" s="0" t="s">
        <v>208</v>
      </c>
      <c r="V52" s="0" t="n">
        <f aca="false">A52</f>
        <v>36.762076283107</v>
      </c>
      <c r="W52" s="0" t="n">
        <f aca="false">B52</f>
        <v>-1.34714933688208</v>
      </c>
      <c r="Y52" s="0" t="n">
        <v>300001628</v>
      </c>
      <c r="AA52" s="0" t="s">
        <v>113</v>
      </c>
      <c r="AB52" s="0" t="s">
        <v>417</v>
      </c>
      <c r="AC52" s="0" t="s">
        <v>115</v>
      </c>
      <c r="AE52" s="0" t="n">
        <v>5</v>
      </c>
      <c r="AH52" s="0" t="n">
        <v>0</v>
      </c>
      <c r="AI52" s="0" t="n">
        <v>59</v>
      </c>
      <c r="AK52" s="0" t="s">
        <v>418</v>
      </c>
      <c r="AL52" s="6" t="s">
        <v>419</v>
      </c>
      <c r="AO52" s="0" t="s">
        <v>102</v>
      </c>
      <c r="AP52" s="0" t="s">
        <v>126</v>
      </c>
      <c r="AQ52" s="0" t="s">
        <v>103</v>
      </c>
      <c r="AR52" s="0" t="s">
        <v>104</v>
      </c>
      <c r="AS52" s="0" t="n">
        <v>208001428</v>
      </c>
      <c r="AT52" s="0" t="s">
        <v>105</v>
      </c>
      <c r="AU52" s="0" t="s">
        <v>106</v>
      </c>
      <c r="AV52" s="0" t="n">
        <v>4</v>
      </c>
      <c r="AW52" s="0" t="n">
        <v>5</v>
      </c>
      <c r="AX52" s="0" t="n">
        <v>0</v>
      </c>
      <c r="AY52" s="0" t="s">
        <v>107</v>
      </c>
      <c r="AZ52" s="0" t="s">
        <v>108</v>
      </c>
      <c r="BA52" s="0" t="s">
        <v>110</v>
      </c>
      <c r="BB52" s="0" t="s">
        <v>109</v>
      </c>
      <c r="BC52" s="0" t="n">
        <v>7.5</v>
      </c>
      <c r="BD52" s="0" t="s">
        <v>110</v>
      </c>
      <c r="BE52" s="0" t="n">
        <v>0</v>
      </c>
      <c r="BF52" s="0" t="n">
        <v>0</v>
      </c>
      <c r="BG52" s="0" t="n">
        <v>0.2189</v>
      </c>
      <c r="BH52" s="0" t="s">
        <v>110</v>
      </c>
      <c r="BI52" s="0" t="n">
        <v>4003</v>
      </c>
      <c r="BJ52" s="0" t="n">
        <v>0</v>
      </c>
    </row>
    <row r="53" customFormat="false" ht="12.8" hidden="false" customHeight="false" outlineLevel="0" collapsed="false">
      <c r="A53" s="0" t="n">
        <v>36.7649949841971</v>
      </c>
      <c r="B53" s="0" t="n">
        <v>-1.36363436841892</v>
      </c>
      <c r="C53" s="0" t="n">
        <v>14156</v>
      </c>
      <c r="H53" s="0" t="n">
        <v>-1</v>
      </c>
      <c r="I53" s="0" t="n">
        <v>0</v>
      </c>
      <c r="J53" s="0" t="n">
        <v>-1</v>
      </c>
      <c r="M53" s="0" t="s">
        <v>93</v>
      </c>
      <c r="Q53" s="0" t="s">
        <v>94</v>
      </c>
      <c r="R53" s="0" t="s">
        <v>128</v>
      </c>
      <c r="S53" s="0" t="s">
        <v>129</v>
      </c>
      <c r="T53" s="0" t="n">
        <v>14156</v>
      </c>
      <c r="U53" s="0" t="s">
        <v>420</v>
      </c>
      <c r="V53" s="0" t="n">
        <f aca="false">A53</f>
        <v>36.7649949841971</v>
      </c>
      <c r="W53" s="0" t="n">
        <f aca="false">B53</f>
        <v>-1.36363436841892</v>
      </c>
      <c r="Y53" s="0" t="n">
        <v>300002088</v>
      </c>
      <c r="AA53" s="0" t="s">
        <v>113</v>
      </c>
      <c r="AB53" s="0" t="s">
        <v>421</v>
      </c>
      <c r="AC53" s="0" t="s">
        <v>115</v>
      </c>
      <c r="AE53" s="0" t="n">
        <v>25</v>
      </c>
      <c r="AH53" s="0" t="n">
        <v>0</v>
      </c>
      <c r="AI53" s="0" t="n">
        <v>80</v>
      </c>
      <c r="AK53" s="0" t="s">
        <v>422</v>
      </c>
      <c r="AL53" s="6" t="s">
        <v>423</v>
      </c>
      <c r="AO53" s="0" t="s">
        <v>102</v>
      </c>
      <c r="AP53" s="0" t="s">
        <v>151</v>
      </c>
      <c r="AQ53" s="0" t="s">
        <v>103</v>
      </c>
      <c r="AR53" s="0" t="s">
        <v>104</v>
      </c>
      <c r="AS53" s="0" t="n">
        <v>208001428</v>
      </c>
      <c r="AT53" s="0" t="s">
        <v>105</v>
      </c>
      <c r="AU53" s="0" t="s">
        <v>106</v>
      </c>
      <c r="AV53" s="0" t="n">
        <v>9</v>
      </c>
      <c r="AW53" s="0" t="n">
        <v>11</v>
      </c>
      <c r="AX53" s="0" t="n">
        <v>0</v>
      </c>
      <c r="AY53" s="0" t="s">
        <v>119</v>
      </c>
      <c r="AZ53" s="0" t="s">
        <v>108</v>
      </c>
      <c r="BA53" s="0" t="s">
        <v>110</v>
      </c>
      <c r="BB53" s="0" t="s">
        <v>109</v>
      </c>
      <c r="BD53" s="0" t="s">
        <v>110</v>
      </c>
      <c r="BE53" s="0" t="s">
        <v>391</v>
      </c>
      <c r="BF53" s="0" t="s">
        <v>391</v>
      </c>
      <c r="BG53" s="0" t="n">
        <v>0.3318</v>
      </c>
      <c r="BH53" s="0" t="s">
        <v>110</v>
      </c>
      <c r="BI53" s="0" t="n">
        <v>6039</v>
      </c>
      <c r="BJ53" s="0" t="n">
        <v>0</v>
      </c>
    </row>
    <row r="54" customFormat="false" ht="12.8" hidden="false" customHeight="false" outlineLevel="0" collapsed="false">
      <c r="A54" s="0" t="n">
        <v>36.7698813824731</v>
      </c>
      <c r="B54" s="0" t="n">
        <v>-1.38001194403103</v>
      </c>
      <c r="C54" s="0" t="s">
        <v>424</v>
      </c>
      <c r="H54" s="0" t="n">
        <v>-1</v>
      </c>
      <c r="I54" s="0" t="n">
        <v>0</v>
      </c>
      <c r="J54" s="0" t="n">
        <v>-1</v>
      </c>
      <c r="T54" s="0" t="str">
        <f aca="false">C54</f>
        <v>node1</v>
      </c>
      <c r="U54" s="0" t="str">
        <f aca="false">T54</f>
        <v>node1</v>
      </c>
      <c r="V54" s="0" t="n">
        <f aca="false">A54</f>
        <v>36.7698813824731</v>
      </c>
      <c r="W54" s="0" t="n">
        <f aca="false">B54</f>
        <v>-1.38001194403103</v>
      </c>
      <c r="Y54" s="0" t="n">
        <v>300001522</v>
      </c>
      <c r="AA54" s="0" t="s">
        <v>113</v>
      </c>
      <c r="AB54" s="0" t="s">
        <v>425</v>
      </c>
      <c r="AC54" s="0" t="s">
        <v>99</v>
      </c>
      <c r="AE54" s="0" t="n">
        <v>100</v>
      </c>
      <c r="AH54" s="0" t="n">
        <v>0</v>
      </c>
      <c r="AI54" s="0" t="n">
        <v>154</v>
      </c>
      <c r="AK54" s="0" t="s">
        <v>426</v>
      </c>
      <c r="AL54" s="0" t="s">
        <v>427</v>
      </c>
      <c r="AO54" s="0" t="s">
        <v>102</v>
      </c>
      <c r="AP54" s="0" t="s">
        <v>126</v>
      </c>
      <c r="AQ54" s="0" t="s">
        <v>103</v>
      </c>
      <c r="AR54" s="0" t="s">
        <v>104</v>
      </c>
      <c r="AS54" s="0" t="n">
        <v>208001428</v>
      </c>
      <c r="AT54" s="0" t="s">
        <v>105</v>
      </c>
      <c r="AU54" s="0" t="s">
        <v>106</v>
      </c>
      <c r="AV54" s="0" t="n">
        <v>28</v>
      </c>
      <c r="AW54" s="0" t="n">
        <v>28</v>
      </c>
      <c r="AX54" s="0" t="n">
        <v>0</v>
      </c>
      <c r="AY54" s="0" t="s">
        <v>118</v>
      </c>
      <c r="AZ54" s="0" t="s">
        <v>108</v>
      </c>
      <c r="BB54" s="0" t="s">
        <v>109</v>
      </c>
      <c r="BD54" s="0" t="s">
        <v>110</v>
      </c>
      <c r="BE54" s="0" t="s">
        <v>428</v>
      </c>
      <c r="BF54" s="0" t="s">
        <v>429</v>
      </c>
      <c r="BG54" s="0" t="n">
        <v>0.4433</v>
      </c>
      <c r="BH54" s="0" t="s">
        <v>110</v>
      </c>
      <c r="BI54" s="0" t="n">
        <v>7075</v>
      </c>
      <c r="BJ54" s="0" t="n">
        <v>2.4</v>
      </c>
      <c r="BK54" s="0" t="n">
        <v>350.7</v>
      </c>
      <c r="BL54" s="0" t="n">
        <v>2.4</v>
      </c>
      <c r="BM54" s="0" t="n">
        <v>121112018030805</v>
      </c>
    </row>
    <row r="55" customFormat="false" ht="12.8" hidden="false" customHeight="false" outlineLevel="0" collapsed="false">
      <c r="A55" s="0" t="n">
        <v>36.7622855261742</v>
      </c>
      <c r="B55" s="0" t="n">
        <v>-1.36069603276204</v>
      </c>
      <c r="C55" s="0" t="s">
        <v>430</v>
      </c>
      <c r="H55" s="0" t="n">
        <v>-1</v>
      </c>
      <c r="I55" s="0" t="n">
        <v>0</v>
      </c>
      <c r="J55" s="0" t="n">
        <v>-1</v>
      </c>
      <c r="T55" s="0" t="str">
        <f aca="false">C55</f>
        <v>node10</v>
      </c>
      <c r="U55" s="0" t="str">
        <f aca="false">T55</f>
        <v>node10</v>
      </c>
      <c r="V55" s="0" t="n">
        <f aca="false">A55</f>
        <v>36.7622855261742</v>
      </c>
      <c r="W55" s="0" t="n">
        <f aca="false">B55</f>
        <v>-1.36069603276204</v>
      </c>
      <c r="Y55" s="0" t="n">
        <v>300639831</v>
      </c>
      <c r="AA55" s="0" t="s">
        <v>113</v>
      </c>
      <c r="AB55" s="0" t="s">
        <v>431</v>
      </c>
      <c r="AC55" s="0" t="s">
        <v>213</v>
      </c>
      <c r="AE55" s="0" t="n">
        <v>1000</v>
      </c>
      <c r="AH55" s="0" t="n">
        <v>0</v>
      </c>
      <c r="AI55" s="0" t="n">
        <v>902</v>
      </c>
      <c r="AK55" s="0" t="s">
        <v>432</v>
      </c>
      <c r="AL55" s="6" t="s">
        <v>433</v>
      </c>
      <c r="AO55" s="0" t="s">
        <v>102</v>
      </c>
      <c r="AP55" s="0" t="s">
        <v>126</v>
      </c>
      <c r="AQ55" s="0" t="s">
        <v>103</v>
      </c>
      <c r="AR55" s="0" t="s">
        <v>104</v>
      </c>
      <c r="AS55" s="0" t="n">
        <v>208001428</v>
      </c>
      <c r="AT55" s="0" t="s">
        <v>105</v>
      </c>
      <c r="AU55" s="0" t="s">
        <v>354</v>
      </c>
      <c r="AV55" s="0" t="n">
        <v>237</v>
      </c>
      <c r="AW55" s="0" t="n">
        <v>353</v>
      </c>
      <c r="AX55" s="0" t="n">
        <v>0</v>
      </c>
      <c r="AY55" s="0" t="s">
        <v>118</v>
      </c>
      <c r="AZ55" s="0" t="s">
        <v>108</v>
      </c>
      <c r="BB55" s="0" t="s">
        <v>345</v>
      </c>
      <c r="BD55" s="0" t="s">
        <v>110</v>
      </c>
      <c r="BE55" s="0" t="s">
        <v>434</v>
      </c>
      <c r="BF55" s="0" t="s">
        <v>435</v>
      </c>
      <c r="BG55" s="0" t="n">
        <v>5.6881</v>
      </c>
      <c r="BH55" s="0" t="s">
        <v>110</v>
      </c>
      <c r="BI55" s="0" t="n">
        <v>150600</v>
      </c>
      <c r="BJ55" s="0" t="n">
        <v>0.25</v>
      </c>
      <c r="BK55" s="0" t="n">
        <v>353.2</v>
      </c>
      <c r="BL55" s="0" t="n">
        <v>2.5</v>
      </c>
    </row>
    <row r="56" customFormat="false" ht="12.8" hidden="false" customHeight="false" outlineLevel="0" collapsed="false">
      <c r="A56" s="0" t="n">
        <v>36.7624931584252</v>
      </c>
      <c r="B56" s="0" t="n">
        <v>-1.3609281124923</v>
      </c>
      <c r="C56" s="0" t="s">
        <v>436</v>
      </c>
      <c r="H56" s="0" t="n">
        <v>-1</v>
      </c>
      <c r="I56" s="0" t="n">
        <v>0</v>
      </c>
      <c r="J56" s="0" t="n">
        <v>-1</v>
      </c>
      <c r="T56" s="0" t="str">
        <f aca="false">C56</f>
        <v>node11</v>
      </c>
      <c r="U56" s="0" t="str">
        <f aca="false">T56</f>
        <v>node11</v>
      </c>
      <c r="V56" s="0" t="n">
        <f aca="false">A56</f>
        <v>36.7624931584252</v>
      </c>
      <c r="W56" s="0" t="n">
        <f aca="false">B56</f>
        <v>-1.3609281124923</v>
      </c>
      <c r="Y56" s="0" t="n">
        <v>300001541</v>
      </c>
      <c r="AA56" s="0" t="s">
        <v>113</v>
      </c>
      <c r="AB56" s="0" t="s">
        <v>437</v>
      </c>
      <c r="AC56" s="0" t="s">
        <v>115</v>
      </c>
      <c r="AE56" s="0" t="n">
        <v>315</v>
      </c>
      <c r="AH56" s="0" t="n">
        <v>0</v>
      </c>
      <c r="AI56" s="0" t="n">
        <v>417</v>
      </c>
      <c r="AK56" s="0" t="s">
        <v>438</v>
      </c>
      <c r="AL56" s="0" t="s">
        <v>439</v>
      </c>
      <c r="AM56" s="0" t="s">
        <v>333</v>
      </c>
      <c r="AO56" s="0" t="s">
        <v>102</v>
      </c>
      <c r="AP56" s="0" t="s">
        <v>126</v>
      </c>
      <c r="AQ56" s="0" t="s">
        <v>103</v>
      </c>
      <c r="AR56" s="0" t="s">
        <v>104</v>
      </c>
      <c r="AS56" s="0" t="n">
        <v>208001428</v>
      </c>
      <c r="AT56" s="0" t="s">
        <v>105</v>
      </c>
      <c r="AU56" s="0" t="s">
        <v>354</v>
      </c>
      <c r="AV56" s="0" t="n">
        <v>1</v>
      </c>
      <c r="AW56" s="0" t="n">
        <v>1</v>
      </c>
      <c r="AX56" s="0" t="n">
        <v>0</v>
      </c>
      <c r="AY56" s="0" t="s">
        <v>118</v>
      </c>
      <c r="AZ56" s="0" t="s">
        <v>108</v>
      </c>
      <c r="BA56" s="0" t="s">
        <v>110</v>
      </c>
      <c r="BB56" s="0" t="s">
        <v>345</v>
      </c>
      <c r="BD56" s="0" t="s">
        <v>110</v>
      </c>
      <c r="BE56" s="0" t="s">
        <v>440</v>
      </c>
      <c r="BF56" s="0" t="s">
        <v>441</v>
      </c>
      <c r="BG56" s="0" t="n">
        <v>0.0315</v>
      </c>
      <c r="BH56" s="0" t="s">
        <v>110</v>
      </c>
      <c r="BI56" s="0" t="n">
        <v>400</v>
      </c>
      <c r="BN56" s="0" t="s">
        <v>202</v>
      </c>
    </row>
    <row r="57" customFormat="false" ht="12.8" hidden="false" customHeight="false" outlineLevel="0" collapsed="false">
      <c r="A57" s="0" t="n">
        <v>36.76591701561</v>
      </c>
      <c r="B57" s="0" t="n">
        <v>-1.36494782278443</v>
      </c>
      <c r="C57" s="0" t="s">
        <v>442</v>
      </c>
      <c r="H57" s="0" t="n">
        <v>-1</v>
      </c>
      <c r="I57" s="0" t="n">
        <v>0</v>
      </c>
      <c r="J57" s="0" t="n">
        <v>-1</v>
      </c>
      <c r="T57" s="0" t="str">
        <f aca="false">C57</f>
        <v>node12</v>
      </c>
      <c r="U57" s="0" t="str">
        <f aca="false">T57</f>
        <v>node12</v>
      </c>
      <c r="V57" s="0" t="n">
        <f aca="false">A57</f>
        <v>36.76591701561</v>
      </c>
      <c r="W57" s="0" t="n">
        <f aca="false">B57</f>
        <v>-1.36494782278443</v>
      </c>
      <c r="Y57" s="0" t="n">
        <v>300755619</v>
      </c>
      <c r="AB57" s="0" t="s">
        <v>443</v>
      </c>
      <c r="AC57" s="0" t="s">
        <v>213</v>
      </c>
      <c r="AE57" s="0" t="n">
        <v>100</v>
      </c>
      <c r="AF57" s="0" t="s">
        <v>286</v>
      </c>
      <c r="AG57" s="0" t="s">
        <v>312</v>
      </c>
      <c r="AJ57" s="0" t="s">
        <v>444</v>
      </c>
      <c r="AL57" s="0" t="s">
        <v>445</v>
      </c>
      <c r="AM57" s="0" t="s">
        <v>305</v>
      </c>
      <c r="AN57" s="0" t="s">
        <v>305</v>
      </c>
      <c r="AQ57" s="0" t="s">
        <v>103</v>
      </c>
      <c r="AR57" s="0" t="s">
        <v>104</v>
      </c>
      <c r="AS57" s="0" t="n">
        <v>208001428</v>
      </c>
      <c r="AT57" s="0" t="s">
        <v>105</v>
      </c>
      <c r="AU57" s="0" t="s">
        <v>106</v>
      </c>
      <c r="AV57" s="0" t="n">
        <v>1</v>
      </c>
      <c r="AW57" s="0" t="n">
        <v>1</v>
      </c>
      <c r="BB57" s="0" t="s">
        <v>109</v>
      </c>
      <c r="BD57" s="0" t="s">
        <v>96</v>
      </c>
      <c r="BF57" s="0" t="s">
        <v>446</v>
      </c>
      <c r="BG57" s="0" t="n">
        <v>0.011</v>
      </c>
      <c r="BI57" s="0" t="n">
        <v>55</v>
      </c>
      <c r="BJ57" s="0" t="n">
        <v>0</v>
      </c>
    </row>
    <row r="58" customFormat="false" ht="12.8" hidden="false" customHeight="false" outlineLevel="0" collapsed="false">
      <c r="A58" s="0" t="n">
        <v>36.7673984075653</v>
      </c>
      <c r="B58" s="0" t="n">
        <v>-1.36823663832402</v>
      </c>
      <c r="C58" s="0" t="s">
        <v>447</v>
      </c>
      <c r="H58" s="0" t="n">
        <v>-1</v>
      </c>
      <c r="I58" s="0" t="n">
        <v>0</v>
      </c>
      <c r="J58" s="0" t="n">
        <v>-1</v>
      </c>
      <c r="T58" s="0" t="str">
        <f aca="false">C58</f>
        <v>node13</v>
      </c>
      <c r="U58" s="0" t="str">
        <f aca="false">T58</f>
        <v>node13</v>
      </c>
      <c r="V58" s="0" t="n">
        <f aca="false">A58</f>
        <v>36.7673984075653</v>
      </c>
      <c r="W58" s="0" t="n">
        <f aca="false">B58</f>
        <v>-1.36823663832402</v>
      </c>
      <c r="Y58" s="0" t="n">
        <v>300713564</v>
      </c>
      <c r="AA58" s="6" t="s">
        <v>448</v>
      </c>
      <c r="AB58" s="0" t="s">
        <v>449</v>
      </c>
      <c r="AC58" s="0" t="s">
        <v>213</v>
      </c>
      <c r="AE58" s="0" t="n">
        <v>200</v>
      </c>
      <c r="AL58" s="0" t="s">
        <v>450</v>
      </c>
      <c r="AQ58" s="0" t="s">
        <v>103</v>
      </c>
      <c r="AR58" s="0" t="s">
        <v>104</v>
      </c>
      <c r="AS58" s="0" t="n">
        <v>208001428</v>
      </c>
      <c r="AT58" s="0" t="s">
        <v>105</v>
      </c>
      <c r="AU58" s="0" t="s">
        <v>106</v>
      </c>
      <c r="AV58" s="0" t="n">
        <v>4</v>
      </c>
      <c r="AW58" s="0" t="n">
        <v>4</v>
      </c>
      <c r="BB58" s="0" t="s">
        <v>109</v>
      </c>
      <c r="BD58" s="0" t="s">
        <v>110</v>
      </c>
      <c r="BF58" s="0" t="s">
        <v>451</v>
      </c>
      <c r="BG58" s="0" t="n">
        <v>0.7089</v>
      </c>
      <c r="BI58" s="0" t="n">
        <v>3093</v>
      </c>
      <c r="BJ58" s="0" t="n">
        <v>0</v>
      </c>
    </row>
    <row r="59" customFormat="false" ht="12.8" hidden="false" customHeight="false" outlineLevel="0" collapsed="false">
      <c r="A59" s="0" t="n">
        <v>36.7670765841199</v>
      </c>
      <c r="B59" s="0" t="n">
        <v>-1.36999879607117</v>
      </c>
      <c r="C59" s="0" t="s">
        <v>452</v>
      </c>
      <c r="H59" s="0" t="n">
        <v>-1</v>
      </c>
      <c r="I59" s="0" t="n">
        <v>0</v>
      </c>
      <c r="J59" s="0" t="n">
        <v>-1</v>
      </c>
      <c r="T59" s="0" t="str">
        <f aca="false">C59</f>
        <v>node14</v>
      </c>
      <c r="U59" s="0" t="str">
        <f aca="false">T59</f>
        <v>node14</v>
      </c>
      <c r="V59" s="0" t="n">
        <f aca="false">A59</f>
        <v>36.7670765841199</v>
      </c>
      <c r="W59" s="0" t="n">
        <f aca="false">B59</f>
        <v>-1.36999879607117</v>
      </c>
      <c r="Y59" s="0" t="n">
        <v>300749021</v>
      </c>
      <c r="AB59" s="0" t="s">
        <v>453</v>
      </c>
      <c r="AC59" s="0" t="s">
        <v>213</v>
      </c>
      <c r="AE59" s="0" t="n">
        <v>1000</v>
      </c>
      <c r="AL59" s="0" t="s">
        <v>454</v>
      </c>
      <c r="AQ59" s="0" t="s">
        <v>103</v>
      </c>
      <c r="AR59" s="0" t="s">
        <v>104</v>
      </c>
      <c r="AS59" s="0" t="n">
        <v>208001428</v>
      </c>
      <c r="AT59" s="0" t="s">
        <v>105</v>
      </c>
      <c r="AU59" s="0" t="s">
        <v>354</v>
      </c>
      <c r="AV59" s="0" t="n">
        <v>1</v>
      </c>
      <c r="AW59" s="0" t="n">
        <v>1</v>
      </c>
      <c r="AY59" s="0" t="s">
        <v>107</v>
      </c>
      <c r="BB59" s="0" t="s">
        <v>345</v>
      </c>
      <c r="BD59" s="0" t="s">
        <v>110</v>
      </c>
      <c r="BE59" s="0" t="s">
        <v>111</v>
      </c>
      <c r="BF59" s="0" t="s">
        <v>217</v>
      </c>
      <c r="BG59" s="0" t="n">
        <v>0.0124</v>
      </c>
      <c r="BI59" s="0" t="n">
        <v>600</v>
      </c>
      <c r="BJ59" s="0" t="n">
        <v>0</v>
      </c>
    </row>
    <row r="60" customFormat="false" ht="12.8" hidden="false" customHeight="false" outlineLevel="0" collapsed="false">
      <c r="A60" s="0" t="n">
        <v>36.7692169954759</v>
      </c>
      <c r="B60" s="0" t="n">
        <v>-1.37588183070028</v>
      </c>
      <c r="C60" s="0" t="s">
        <v>455</v>
      </c>
      <c r="H60" s="0" t="n">
        <v>-1</v>
      </c>
      <c r="I60" s="0" t="n">
        <v>0</v>
      </c>
      <c r="J60" s="0" t="n">
        <v>-1</v>
      </c>
      <c r="T60" s="0" t="str">
        <f aca="false">C60</f>
        <v>node15</v>
      </c>
      <c r="U60" s="0" t="str">
        <f aca="false">T60</f>
        <v>node15</v>
      </c>
      <c r="V60" s="0" t="n">
        <f aca="false">A60</f>
        <v>36.7692169954759</v>
      </c>
      <c r="W60" s="0" t="n">
        <f aca="false">B60</f>
        <v>-1.37588183070028</v>
      </c>
      <c r="Y60" s="0" t="n">
        <v>300639618</v>
      </c>
      <c r="AA60" s="0" t="s">
        <v>113</v>
      </c>
      <c r="AB60" s="0" t="s">
        <v>456</v>
      </c>
      <c r="AC60" s="0" t="s">
        <v>99</v>
      </c>
      <c r="AE60" s="0" t="n">
        <v>200</v>
      </c>
      <c r="AH60" s="0" t="n">
        <v>0</v>
      </c>
      <c r="AI60" s="0" t="n">
        <v>18</v>
      </c>
      <c r="AK60" s="6" t="s">
        <v>457</v>
      </c>
      <c r="AL60" s="0" t="s">
        <v>458</v>
      </c>
      <c r="AO60" s="0" t="s">
        <v>102</v>
      </c>
      <c r="AP60" s="0" t="s">
        <v>459</v>
      </c>
      <c r="AQ60" s="0" t="s">
        <v>103</v>
      </c>
      <c r="AR60" s="0" t="s">
        <v>104</v>
      </c>
      <c r="AS60" s="0" t="n">
        <v>208001428</v>
      </c>
      <c r="AT60" s="0" t="s">
        <v>105</v>
      </c>
      <c r="AU60" s="0" t="s">
        <v>106</v>
      </c>
      <c r="AV60" s="0" t="n">
        <v>28</v>
      </c>
      <c r="AW60" s="0" t="n">
        <v>29</v>
      </c>
      <c r="AX60" s="0" t="n">
        <v>0</v>
      </c>
      <c r="AY60" s="0" t="s">
        <v>107</v>
      </c>
      <c r="AZ60" s="0" t="s">
        <v>108</v>
      </c>
      <c r="BB60" s="0" t="s">
        <v>109</v>
      </c>
      <c r="BC60" s="0" t="n">
        <v>60</v>
      </c>
      <c r="BD60" s="0" t="s">
        <v>110</v>
      </c>
      <c r="BE60" s="0" t="s">
        <v>460</v>
      </c>
      <c r="BF60" s="0" t="s">
        <v>461</v>
      </c>
      <c r="BG60" s="0" t="n">
        <v>2.1551</v>
      </c>
      <c r="BH60" s="0" t="s">
        <v>110</v>
      </c>
      <c r="BI60" s="0" t="n">
        <v>6958</v>
      </c>
      <c r="BJ60" s="0" t="n">
        <v>3.3</v>
      </c>
      <c r="BK60" s="0" t="n">
        <v>955.3</v>
      </c>
      <c r="BL60" s="0" t="n">
        <v>6.6</v>
      </c>
    </row>
    <row r="61" customFormat="false" ht="12.8" hidden="false" customHeight="false" outlineLevel="0" collapsed="false">
      <c r="A61" s="0" t="n">
        <v>36.7581961720968</v>
      </c>
      <c r="B61" s="0" t="n">
        <v>-1.37541704664815</v>
      </c>
      <c r="C61" s="0" t="s">
        <v>462</v>
      </c>
      <c r="H61" s="0" t="n">
        <v>-1</v>
      </c>
      <c r="I61" s="0" t="n">
        <v>0</v>
      </c>
      <c r="J61" s="0" t="n">
        <v>-1</v>
      </c>
      <c r="T61" s="0" t="str">
        <f aca="false">C61</f>
        <v>node16</v>
      </c>
      <c r="U61" s="0" t="str">
        <f aca="false">T61</f>
        <v>node16</v>
      </c>
      <c r="V61" s="0" t="n">
        <f aca="false">A61</f>
        <v>36.7581961720968</v>
      </c>
      <c r="W61" s="0" t="n">
        <f aca="false">B61</f>
        <v>-1.37541704664815</v>
      </c>
      <c r="Y61" s="0" t="n">
        <v>300702064</v>
      </c>
      <c r="AB61" s="0" t="s">
        <v>463</v>
      </c>
      <c r="AC61" s="0" t="s">
        <v>115</v>
      </c>
      <c r="AE61" s="0" t="n">
        <v>315</v>
      </c>
      <c r="AK61" s="0" t="s">
        <v>464</v>
      </c>
      <c r="AL61" s="0" t="s">
        <v>465</v>
      </c>
      <c r="AN61" s="0" t="s">
        <v>466</v>
      </c>
      <c r="AQ61" s="0" t="s">
        <v>103</v>
      </c>
      <c r="AR61" s="0" t="s">
        <v>104</v>
      </c>
      <c r="AS61" s="0" t="n">
        <v>208001428</v>
      </c>
      <c r="AT61" s="0" t="s">
        <v>105</v>
      </c>
      <c r="AV61" s="0" t="n">
        <v>9</v>
      </c>
      <c r="AW61" s="0" t="n">
        <v>11</v>
      </c>
      <c r="BD61" s="0" t="s">
        <v>110</v>
      </c>
      <c r="BE61" s="0" t="s">
        <v>467</v>
      </c>
      <c r="BF61" s="0" t="s">
        <v>468</v>
      </c>
      <c r="BG61" s="0" t="n">
        <v>0.7128</v>
      </c>
      <c r="BH61" s="0" t="s">
        <v>110</v>
      </c>
      <c r="BI61" s="0" t="n">
        <v>16009</v>
      </c>
      <c r="BJ61" s="0" t="n">
        <v>0</v>
      </c>
    </row>
    <row r="62" customFormat="false" ht="12.8" hidden="false" customHeight="false" outlineLevel="0" collapsed="false">
      <c r="A62" s="0" t="n">
        <v>36.757888759798</v>
      </c>
      <c r="B62" s="0" t="n">
        <v>-1.37319733022595</v>
      </c>
      <c r="C62" s="0" t="s">
        <v>469</v>
      </c>
      <c r="H62" s="0" t="n">
        <v>-1</v>
      </c>
      <c r="I62" s="0" t="n">
        <v>0</v>
      </c>
      <c r="J62" s="0" t="n">
        <v>-1</v>
      </c>
      <c r="T62" s="0" t="str">
        <f aca="false">C62</f>
        <v>node17</v>
      </c>
      <c r="U62" s="0" t="str">
        <f aca="false">T62</f>
        <v>node17</v>
      </c>
      <c r="V62" s="0" t="n">
        <f aca="false">A62</f>
        <v>36.757888759798</v>
      </c>
      <c r="W62" s="0" t="n">
        <f aca="false">B62</f>
        <v>-1.37319733022595</v>
      </c>
      <c r="Y62" s="0" t="n">
        <v>300002119</v>
      </c>
      <c r="AA62" s="0" t="s">
        <v>113</v>
      </c>
      <c r="AB62" s="0" t="s">
        <v>470</v>
      </c>
      <c r="AC62" s="0" t="s">
        <v>115</v>
      </c>
      <c r="AE62" s="0" t="n">
        <v>100</v>
      </c>
      <c r="AH62" s="0" t="n">
        <v>0</v>
      </c>
      <c r="AI62" s="0" t="n">
        <v>82</v>
      </c>
      <c r="AK62" s="0" t="s">
        <v>471</v>
      </c>
      <c r="AL62" s="6" t="s">
        <v>472</v>
      </c>
      <c r="AO62" s="0" t="s">
        <v>102</v>
      </c>
      <c r="AP62" s="0" t="s">
        <v>126</v>
      </c>
      <c r="AQ62" s="0" t="s">
        <v>103</v>
      </c>
      <c r="AR62" s="0" t="s">
        <v>104</v>
      </c>
      <c r="AS62" s="0" t="n">
        <v>208001428</v>
      </c>
      <c r="AT62" s="0" t="s">
        <v>105</v>
      </c>
      <c r="AV62" s="0" t="n">
        <v>7</v>
      </c>
      <c r="AW62" s="0" t="n">
        <v>7</v>
      </c>
      <c r="AX62" s="0" t="n">
        <v>0</v>
      </c>
      <c r="AY62" s="0" t="s">
        <v>118</v>
      </c>
      <c r="AZ62" s="0" t="s">
        <v>108</v>
      </c>
      <c r="BC62" s="0" t="n">
        <v>100</v>
      </c>
      <c r="BD62" s="0" t="s">
        <v>110</v>
      </c>
      <c r="BE62" s="0" t="s">
        <v>473</v>
      </c>
      <c r="BF62" s="0" t="s">
        <v>474</v>
      </c>
      <c r="BG62" s="0" t="n">
        <v>0.7021</v>
      </c>
      <c r="BH62" s="0" t="s">
        <v>110</v>
      </c>
      <c r="BI62" s="0" t="n">
        <v>83</v>
      </c>
      <c r="BJ62" s="0" t="n">
        <v>8.5</v>
      </c>
      <c r="BK62" s="0" t="n">
        <v>1219.9</v>
      </c>
      <c r="BL62" s="0" t="n">
        <v>8.5</v>
      </c>
    </row>
    <row r="63" customFormat="false" ht="12.8" hidden="false" customHeight="false" outlineLevel="0" collapsed="false">
      <c r="A63" s="0" t="n">
        <v>36.7585500007543</v>
      </c>
      <c r="B63" s="0" t="n">
        <v>-1.3788663993872</v>
      </c>
      <c r="C63" s="0" t="s">
        <v>475</v>
      </c>
      <c r="H63" s="0" t="n">
        <v>-1</v>
      </c>
      <c r="I63" s="0" t="n">
        <v>0</v>
      </c>
      <c r="J63" s="0" t="n">
        <v>-1</v>
      </c>
      <c r="T63" s="0" t="str">
        <f aca="false">C63</f>
        <v>node18</v>
      </c>
      <c r="U63" s="0" t="str">
        <f aca="false">T63</f>
        <v>node18</v>
      </c>
      <c r="V63" s="0" t="n">
        <f aca="false">A63</f>
        <v>36.7585500007543</v>
      </c>
      <c r="W63" s="0" t="n">
        <f aca="false">B63</f>
        <v>-1.3788663993872</v>
      </c>
    </row>
    <row r="64" customFormat="false" ht="12.8" hidden="false" customHeight="false" outlineLevel="0" collapsed="false">
      <c r="A64" s="0" t="n">
        <v>36.7612166137447</v>
      </c>
      <c r="B64" s="0" t="n">
        <v>-1.38256040644122</v>
      </c>
      <c r="C64" s="0" t="s">
        <v>476</v>
      </c>
      <c r="H64" s="0" t="n">
        <v>-1</v>
      </c>
      <c r="I64" s="0" t="n">
        <v>0</v>
      </c>
      <c r="J64" s="0" t="n">
        <v>-1</v>
      </c>
      <c r="T64" s="0" t="str">
        <f aca="false">C64</f>
        <v>node19</v>
      </c>
      <c r="U64" s="0" t="str">
        <f aca="false">T64</f>
        <v>node19</v>
      </c>
      <c r="V64" s="0" t="n">
        <f aca="false">A64</f>
        <v>36.7612166137447</v>
      </c>
      <c r="W64" s="0" t="n">
        <f aca="false">B64</f>
        <v>-1.38256040644122</v>
      </c>
    </row>
    <row r="65" customFormat="false" ht="12.8" hidden="false" customHeight="false" outlineLevel="0" collapsed="false">
      <c r="A65" s="0" t="n">
        <v>36.7411357236897</v>
      </c>
      <c r="B65" s="0" t="n">
        <v>-1.3751567511646</v>
      </c>
      <c r="C65" s="0" t="s">
        <v>477</v>
      </c>
      <c r="H65" s="0" t="n">
        <v>-1</v>
      </c>
      <c r="I65" s="0" t="n">
        <v>0</v>
      </c>
      <c r="J65" s="0" t="n">
        <v>-1</v>
      </c>
      <c r="T65" s="0" t="str">
        <f aca="false">C65</f>
        <v>node2</v>
      </c>
      <c r="U65" s="0" t="str">
        <f aca="false">T65</f>
        <v>node2</v>
      </c>
      <c r="V65" s="0" t="n">
        <f aca="false">A65</f>
        <v>36.7411357236897</v>
      </c>
      <c r="W65" s="0" t="n">
        <f aca="false">B65</f>
        <v>-1.3751567511646</v>
      </c>
    </row>
    <row r="66" customFormat="false" ht="12.8" hidden="false" customHeight="false" outlineLevel="0" collapsed="false">
      <c r="A66" s="0" t="n">
        <v>36.7462733180924</v>
      </c>
      <c r="B66" s="0" t="n">
        <v>-1.37453872997444</v>
      </c>
      <c r="C66" s="0" t="s">
        <v>478</v>
      </c>
      <c r="H66" s="0" t="n">
        <v>-1</v>
      </c>
      <c r="I66" s="0" t="n">
        <v>0</v>
      </c>
      <c r="J66" s="0" t="n">
        <v>-1</v>
      </c>
      <c r="T66" s="0" t="str">
        <f aca="false">C66</f>
        <v>node20</v>
      </c>
      <c r="U66" s="0" t="str">
        <f aca="false">T66</f>
        <v>node20</v>
      </c>
      <c r="V66" s="0" t="n">
        <f aca="false">A66</f>
        <v>36.7462733180924</v>
      </c>
      <c r="W66" s="0" t="n">
        <f aca="false">B66</f>
        <v>-1.37453872997444</v>
      </c>
    </row>
    <row r="67" customFormat="false" ht="12.8" hidden="false" customHeight="false" outlineLevel="0" collapsed="false">
      <c r="A67" s="0" t="n">
        <v>36.7463050284598</v>
      </c>
      <c r="B67" s="0" t="n">
        <v>-1.38080303707381</v>
      </c>
      <c r="C67" s="0" t="s">
        <v>479</v>
      </c>
      <c r="H67" s="0" t="n">
        <v>-1</v>
      </c>
      <c r="I67" s="0" t="n">
        <v>0</v>
      </c>
      <c r="J67" s="0" t="n">
        <v>-1</v>
      </c>
      <c r="T67" s="0" t="str">
        <f aca="false">C67</f>
        <v>node21</v>
      </c>
      <c r="U67" s="0" t="str">
        <f aca="false">T67</f>
        <v>node21</v>
      </c>
      <c r="V67" s="0" t="n">
        <f aca="false">A67</f>
        <v>36.7463050284598</v>
      </c>
      <c r="W67" s="0" t="n">
        <f aca="false">B67</f>
        <v>-1.38080303707381</v>
      </c>
    </row>
    <row r="68" customFormat="false" ht="12.8" hidden="false" customHeight="false" outlineLevel="0" collapsed="false">
      <c r="A68" s="0" t="n">
        <v>36.7555190442461</v>
      </c>
      <c r="B68" s="0" t="n">
        <v>-1.35702584112019</v>
      </c>
      <c r="C68" s="0" t="s">
        <v>480</v>
      </c>
      <c r="H68" s="0" t="n">
        <v>-1</v>
      </c>
      <c r="I68" s="0" t="n">
        <v>0</v>
      </c>
      <c r="J68" s="0" t="n">
        <v>-1</v>
      </c>
      <c r="T68" s="0" t="str">
        <f aca="false">C68</f>
        <v>node22</v>
      </c>
      <c r="U68" s="0" t="str">
        <f aca="false">T68</f>
        <v>node22</v>
      </c>
      <c r="V68" s="0" t="n">
        <f aca="false">A68</f>
        <v>36.7555190442461</v>
      </c>
      <c r="W68" s="0" t="n">
        <f aca="false">B68</f>
        <v>-1.35702584112019</v>
      </c>
    </row>
    <row r="69" customFormat="false" ht="12.8" hidden="false" customHeight="false" outlineLevel="0" collapsed="false">
      <c r="A69" s="0" t="n">
        <v>36.7558333036587</v>
      </c>
      <c r="B69" s="0" t="n">
        <v>-1.36313160563965</v>
      </c>
      <c r="C69" s="0" t="s">
        <v>481</v>
      </c>
      <c r="H69" s="0" t="n">
        <v>-1</v>
      </c>
      <c r="I69" s="0" t="n">
        <v>0</v>
      </c>
      <c r="J69" s="0" t="n">
        <v>-1</v>
      </c>
      <c r="T69" s="0" t="str">
        <f aca="false">C69</f>
        <v>node23</v>
      </c>
      <c r="U69" s="0" t="str">
        <f aca="false">T69</f>
        <v>node23</v>
      </c>
      <c r="V69" s="0" t="n">
        <f aca="false">A69</f>
        <v>36.7558333036587</v>
      </c>
      <c r="W69" s="0" t="n">
        <f aca="false">B69</f>
        <v>-1.36313160563965</v>
      </c>
    </row>
    <row r="70" customFormat="false" ht="12.8" hidden="false" customHeight="false" outlineLevel="0" collapsed="false">
      <c r="A70" s="0" t="n">
        <v>36.7636846570309</v>
      </c>
      <c r="B70" s="0" t="n">
        <v>-1.36223224500122</v>
      </c>
      <c r="C70" s="0" t="s">
        <v>482</v>
      </c>
      <c r="H70" s="0" t="n">
        <v>-1</v>
      </c>
      <c r="I70" s="0" t="n">
        <v>0</v>
      </c>
      <c r="J70" s="0" t="n">
        <v>-1</v>
      </c>
      <c r="T70" s="0" t="str">
        <f aca="false">C70</f>
        <v>node24</v>
      </c>
      <c r="U70" s="0" t="str">
        <f aca="false">T70</f>
        <v>node24</v>
      </c>
      <c r="V70" s="0" t="n">
        <f aca="false">A70</f>
        <v>36.7636846570309</v>
      </c>
      <c r="W70" s="0" t="n">
        <f aca="false">B70</f>
        <v>-1.36223224500122</v>
      </c>
    </row>
    <row r="71" customFormat="false" ht="12.8" hidden="false" customHeight="false" outlineLevel="0" collapsed="false">
      <c r="A71" s="0" t="n">
        <v>36.7646794846246</v>
      </c>
      <c r="B71" s="0" t="n">
        <v>-1.36330388643667</v>
      </c>
      <c r="C71" s="0" t="s">
        <v>483</v>
      </c>
      <c r="H71" s="0" t="n">
        <v>-1</v>
      </c>
      <c r="I71" s="0" t="n">
        <v>0</v>
      </c>
      <c r="J71" s="0" t="n">
        <v>-1</v>
      </c>
      <c r="T71" s="0" t="str">
        <f aca="false">C71</f>
        <v>node25</v>
      </c>
      <c r="U71" s="0" t="str">
        <f aca="false">T71</f>
        <v>node25</v>
      </c>
      <c r="V71" s="0" t="n">
        <f aca="false">A71</f>
        <v>36.7646794846246</v>
      </c>
      <c r="W71" s="0" t="n">
        <f aca="false">B71</f>
        <v>-1.36330388643667</v>
      </c>
    </row>
    <row r="72" customFormat="false" ht="12.8" hidden="false" customHeight="false" outlineLevel="0" collapsed="false">
      <c r="A72" s="0" t="n">
        <v>36.7570291160282</v>
      </c>
      <c r="B72" s="0" t="n">
        <v>-1.34932128908751</v>
      </c>
      <c r="C72" s="0" t="s">
        <v>484</v>
      </c>
      <c r="H72" s="0" t="n">
        <v>-1</v>
      </c>
      <c r="I72" s="0" t="n">
        <v>0</v>
      </c>
      <c r="J72" s="0" t="n">
        <v>-1</v>
      </c>
      <c r="T72" s="0" t="str">
        <f aca="false">C72</f>
        <v>node26</v>
      </c>
      <c r="U72" s="0" t="str">
        <f aca="false">T72</f>
        <v>node26</v>
      </c>
      <c r="V72" s="0" t="n">
        <f aca="false">A72</f>
        <v>36.7570291160282</v>
      </c>
      <c r="W72" s="0" t="n">
        <f aca="false">B72</f>
        <v>-1.34932128908751</v>
      </c>
    </row>
    <row r="73" customFormat="false" ht="12.8" hidden="false" customHeight="false" outlineLevel="0" collapsed="false">
      <c r="A73" s="0" t="n">
        <v>36.7563878830746</v>
      </c>
      <c r="B73" s="0" t="n">
        <v>-1.35283104378804</v>
      </c>
      <c r="C73" s="0" t="s">
        <v>485</v>
      </c>
      <c r="H73" s="0" t="n">
        <v>-1</v>
      </c>
      <c r="I73" s="0" t="n">
        <v>0</v>
      </c>
      <c r="J73" s="0" t="n">
        <v>-1</v>
      </c>
      <c r="T73" s="0" t="str">
        <f aca="false">C73</f>
        <v>node3</v>
      </c>
      <c r="U73" s="0" t="str">
        <f aca="false">T73</f>
        <v>node3</v>
      </c>
      <c r="V73" s="0" t="n">
        <f aca="false">A73</f>
        <v>36.7563878830746</v>
      </c>
      <c r="W73" s="0" t="n">
        <f aca="false">B73</f>
        <v>-1.35283104378804</v>
      </c>
    </row>
    <row r="74" customFormat="false" ht="12.8" hidden="false" customHeight="false" outlineLevel="0" collapsed="false">
      <c r="A74" s="0" t="n">
        <v>36.7589102901439</v>
      </c>
      <c r="B74" s="0" t="n">
        <v>-1.35254987804557</v>
      </c>
      <c r="C74" s="0" t="s">
        <v>486</v>
      </c>
      <c r="H74" s="0" t="n">
        <v>-1</v>
      </c>
      <c r="I74" s="0" t="n">
        <v>0</v>
      </c>
      <c r="J74" s="0" t="n">
        <v>-1</v>
      </c>
      <c r="T74" s="0" t="str">
        <f aca="false">C74</f>
        <v>node4</v>
      </c>
      <c r="U74" s="0" t="str">
        <f aca="false">T74</f>
        <v>node4</v>
      </c>
      <c r="V74" s="0" t="n">
        <f aca="false">A74</f>
        <v>36.7589102901439</v>
      </c>
      <c r="W74" s="0" t="n">
        <f aca="false">B74</f>
        <v>-1.35254987804557</v>
      </c>
    </row>
    <row r="75" customFormat="false" ht="12.8" hidden="false" customHeight="false" outlineLevel="0" collapsed="false">
      <c r="A75" s="0" t="n">
        <v>36.7603337106913</v>
      </c>
      <c r="B75" s="0" t="n">
        <v>-1.35236395032121</v>
      </c>
      <c r="C75" s="0" t="s">
        <v>487</v>
      </c>
      <c r="H75" s="0" t="n">
        <v>-1</v>
      </c>
      <c r="I75" s="0" t="n">
        <v>0</v>
      </c>
      <c r="J75" s="0" t="n">
        <v>-1</v>
      </c>
      <c r="T75" s="0" t="str">
        <f aca="false">C75</f>
        <v>node5</v>
      </c>
      <c r="U75" s="0" t="str">
        <f aca="false">T75</f>
        <v>node5</v>
      </c>
      <c r="V75" s="0" t="n">
        <f aca="false">A75</f>
        <v>36.7603337106913</v>
      </c>
      <c r="W75" s="0" t="n">
        <f aca="false">B75</f>
        <v>-1.35236395032121</v>
      </c>
    </row>
    <row r="76" customFormat="false" ht="12.8" hidden="false" customHeight="false" outlineLevel="0" collapsed="false">
      <c r="A76" s="0" t="n">
        <v>36.7623921963995</v>
      </c>
      <c r="B76" s="0" t="n">
        <v>-1.35194549133002</v>
      </c>
      <c r="C76" s="0" t="s">
        <v>488</v>
      </c>
      <c r="H76" s="0" t="n">
        <v>-1</v>
      </c>
      <c r="I76" s="0" t="n">
        <v>0</v>
      </c>
      <c r="J76" s="0" t="n">
        <v>-1</v>
      </c>
      <c r="T76" s="0" t="str">
        <f aca="false">C76</f>
        <v>node6</v>
      </c>
      <c r="U76" s="0" t="str">
        <f aca="false">T76</f>
        <v>node6</v>
      </c>
      <c r="V76" s="0" t="n">
        <f aca="false">A76</f>
        <v>36.7623921963995</v>
      </c>
      <c r="W76" s="0" t="n">
        <f aca="false">B76</f>
        <v>-1.35194549133002</v>
      </c>
    </row>
    <row r="77" customFormat="false" ht="12.8" hidden="false" customHeight="false" outlineLevel="0" collapsed="false">
      <c r="A77" s="0" t="n">
        <v>36.7633764169857</v>
      </c>
      <c r="B77" s="0" t="n">
        <v>-1.34667459800873</v>
      </c>
      <c r="C77" s="0" t="s">
        <v>489</v>
      </c>
      <c r="H77" s="0" t="n">
        <v>-1</v>
      </c>
      <c r="I77" s="0" t="n">
        <v>0</v>
      </c>
      <c r="J77" s="0" t="n">
        <v>-1</v>
      </c>
      <c r="T77" s="0" t="str">
        <f aca="false">C77</f>
        <v>node6a</v>
      </c>
      <c r="U77" s="0" t="str">
        <f aca="false">T77</f>
        <v>node6a</v>
      </c>
      <c r="V77" s="0" t="n">
        <f aca="false">A77</f>
        <v>36.7633764169857</v>
      </c>
      <c r="W77" s="0" t="n">
        <f aca="false">B77</f>
        <v>-1.34667459800873</v>
      </c>
    </row>
    <row r="78" customFormat="false" ht="12.8" hidden="false" customHeight="false" outlineLevel="0" collapsed="false">
      <c r="A78" s="0" t="n">
        <v>36.7617961576617</v>
      </c>
      <c r="B78" s="0" t="n">
        <v>-1.35583823096373</v>
      </c>
      <c r="C78" s="0" t="s">
        <v>490</v>
      </c>
      <c r="H78" s="0" t="n">
        <v>-1</v>
      </c>
      <c r="I78" s="0" t="n">
        <v>0</v>
      </c>
      <c r="J78" s="0" t="n">
        <v>-1</v>
      </c>
      <c r="T78" s="0" t="str">
        <f aca="false">C78</f>
        <v>node6b</v>
      </c>
      <c r="U78" s="0" t="str">
        <f aca="false">T78</f>
        <v>node6b</v>
      </c>
      <c r="V78" s="0" t="n">
        <f aca="false">A78</f>
        <v>36.7617961576617</v>
      </c>
      <c r="W78" s="0" t="n">
        <f aca="false">B78</f>
        <v>-1.35583823096373</v>
      </c>
    </row>
    <row r="79" customFormat="false" ht="12.8" hidden="false" customHeight="false" outlineLevel="0" collapsed="false">
      <c r="A79" s="0" t="n">
        <v>36.7651574651075</v>
      </c>
      <c r="B79" s="0" t="n">
        <v>-1.34656776213099</v>
      </c>
      <c r="C79" s="0" t="s">
        <v>491</v>
      </c>
      <c r="H79" s="0" t="n">
        <v>-1</v>
      </c>
      <c r="I79" s="0" t="n">
        <v>0</v>
      </c>
      <c r="J79" s="0" t="n">
        <v>-1</v>
      </c>
      <c r="T79" s="0" t="str">
        <f aca="false">C79</f>
        <v>node7</v>
      </c>
      <c r="U79" s="0" t="str">
        <f aca="false">T79</f>
        <v>node7</v>
      </c>
      <c r="V79" s="0" t="n">
        <f aca="false">A79</f>
        <v>36.7651574651075</v>
      </c>
      <c r="W79" s="0" t="n">
        <f aca="false">B79</f>
        <v>-1.34656776213099</v>
      </c>
    </row>
    <row r="80" customFormat="false" ht="12.8" hidden="false" customHeight="false" outlineLevel="0" collapsed="false">
      <c r="A80" s="0" t="n">
        <v>36.7620971077276</v>
      </c>
      <c r="B80" s="0" t="n">
        <v>-1.35668690737419</v>
      </c>
      <c r="C80" s="0" t="s">
        <v>492</v>
      </c>
      <c r="H80" s="0" t="n">
        <v>-1</v>
      </c>
      <c r="I80" s="0" t="n">
        <v>0</v>
      </c>
      <c r="J80" s="0" t="n">
        <v>-1</v>
      </c>
      <c r="T80" s="0" t="str">
        <f aca="false">C80</f>
        <v>node8</v>
      </c>
      <c r="U80" s="0" t="str">
        <f aca="false">T80</f>
        <v>node8</v>
      </c>
      <c r="V80" s="0" t="n">
        <f aca="false">A80</f>
        <v>36.7620971077276</v>
      </c>
      <c r="W80" s="0" t="n">
        <f aca="false">B80</f>
        <v>-1.35668690737419</v>
      </c>
    </row>
    <row r="81" customFormat="false" ht="12.8" hidden="false" customHeight="false" outlineLevel="0" collapsed="false">
      <c r="A81" s="0" t="n">
        <v>36.7624322359531</v>
      </c>
      <c r="B81" s="0" t="n">
        <v>-1.35891324510337</v>
      </c>
      <c r="C81" s="0" t="s">
        <v>493</v>
      </c>
      <c r="H81" s="0" t="n">
        <v>-1</v>
      </c>
      <c r="I81" s="0" t="n">
        <v>0</v>
      </c>
      <c r="J81" s="0" t="n">
        <v>-1</v>
      </c>
      <c r="T81" s="0" t="str">
        <f aca="false">C81</f>
        <v>node9</v>
      </c>
      <c r="U81" s="0" t="str">
        <f aca="false">T81</f>
        <v>node9</v>
      </c>
      <c r="V81" s="0" t="n">
        <f aca="false">A81</f>
        <v>36.7624322359531</v>
      </c>
      <c r="W81" s="0" t="n">
        <f aca="false">B81</f>
        <v>-1.35891324510337</v>
      </c>
    </row>
    <row r="82" customFormat="false" ht="12.8" hidden="false" customHeight="false" outlineLevel="0" collapsed="false">
      <c r="A82" s="0" t="n">
        <v>36.7568232402855</v>
      </c>
      <c r="B82" s="0" t="n">
        <v>-1.34692593186729</v>
      </c>
      <c r="C82" s="0" t="n">
        <v>136305</v>
      </c>
      <c r="H82" s="0" t="n">
        <v>-1</v>
      </c>
      <c r="I82" s="0" t="n">
        <v>0</v>
      </c>
      <c r="J82" s="0" t="n">
        <v>-1</v>
      </c>
      <c r="M82" s="0" t="s">
        <v>93</v>
      </c>
      <c r="Q82" s="0" t="s">
        <v>94</v>
      </c>
      <c r="R82" s="0" t="s">
        <v>95</v>
      </c>
      <c r="S82" s="0" t="s">
        <v>95</v>
      </c>
      <c r="T82" s="0" t="n">
        <v>136305</v>
      </c>
      <c r="U82" s="0" t="s">
        <v>494</v>
      </c>
      <c r="V82" s="0" t="n">
        <f aca="false">A82</f>
        <v>36.7568232402855</v>
      </c>
      <c r="W82" s="0" t="n">
        <f aca="false">B82</f>
        <v>-1.34692593186729</v>
      </c>
    </row>
    <row r="83" customFormat="false" ht="12.8" hidden="false" customHeight="false" outlineLevel="0" collapsed="false">
      <c r="A83" s="0" t="n">
        <v>36.7618156185011</v>
      </c>
      <c r="B83" s="0" t="n">
        <v>-1.35592046277368</v>
      </c>
      <c r="C83" s="0" t="n">
        <v>12105</v>
      </c>
      <c r="H83" s="0" t="n">
        <v>-1</v>
      </c>
      <c r="I83" s="0" t="n">
        <v>0</v>
      </c>
      <c r="J83" s="0" t="n">
        <v>-1</v>
      </c>
      <c r="M83" s="0" t="s">
        <v>93</v>
      </c>
      <c r="Q83" s="0" t="s">
        <v>94</v>
      </c>
      <c r="R83" s="0" t="s">
        <v>95</v>
      </c>
      <c r="S83" s="0" t="s">
        <v>112</v>
      </c>
      <c r="T83" s="0" t="n">
        <v>12105</v>
      </c>
      <c r="U83" s="0" t="s">
        <v>495</v>
      </c>
      <c r="V83" s="0" t="n">
        <f aca="false">A83</f>
        <v>36.7618156185011</v>
      </c>
      <c r="W83" s="0" t="n">
        <f aca="false">B83</f>
        <v>-1.35592046277368</v>
      </c>
    </row>
    <row r="84" customFormat="false" ht="12.8" hidden="false" customHeight="false" outlineLevel="0" collapsed="false">
      <c r="A84" s="0" t="n">
        <v>36.7471553579504</v>
      </c>
      <c r="B84" s="0" t="n">
        <v>-1.38099637926356</v>
      </c>
      <c r="C84" s="0" t="n">
        <v>3907</v>
      </c>
      <c r="H84" s="0" t="n">
        <v>-1</v>
      </c>
      <c r="I84" s="0" t="n">
        <v>0</v>
      </c>
      <c r="J84" s="0" t="n">
        <v>-1</v>
      </c>
      <c r="M84" s="0" t="s">
        <v>93</v>
      </c>
      <c r="Q84" s="0" t="s">
        <v>94</v>
      </c>
      <c r="R84" s="0" t="s">
        <v>95</v>
      </c>
      <c r="S84" s="0" t="s">
        <v>112</v>
      </c>
      <c r="T84" s="0" t="n">
        <v>3907</v>
      </c>
      <c r="U84" s="0" t="s">
        <v>496</v>
      </c>
      <c r="V84" s="0" t="n">
        <f aca="false">A84</f>
        <v>36.7471553579504</v>
      </c>
      <c r="W84" s="0" t="n">
        <f aca="false">B84</f>
        <v>-1.38099637926356</v>
      </c>
    </row>
    <row r="85" customFormat="false" ht="12.8" hidden="false" customHeight="false" outlineLevel="0" collapsed="false">
      <c r="A85" s="0" t="n">
        <v>36.7465582726068</v>
      </c>
      <c r="B85" s="0" t="n">
        <v>-1.37450408676786</v>
      </c>
      <c r="C85" s="0" t="n">
        <v>446</v>
      </c>
      <c r="H85" s="0" t="n">
        <v>-1</v>
      </c>
      <c r="I85" s="0" t="n">
        <v>0</v>
      </c>
      <c r="J85" s="0" t="n">
        <v>-1</v>
      </c>
      <c r="M85" s="0" t="s">
        <v>93</v>
      </c>
      <c r="Q85" s="0" t="s">
        <v>94</v>
      </c>
      <c r="R85" s="0" t="s">
        <v>95</v>
      </c>
      <c r="S85" s="0" t="s">
        <v>112</v>
      </c>
      <c r="T85" s="0" t="n">
        <v>446</v>
      </c>
      <c r="U85" s="0" t="s">
        <v>497</v>
      </c>
      <c r="V85" s="0" t="n">
        <f aca="false">A85</f>
        <v>36.7465582726068</v>
      </c>
      <c r="W85" s="0" t="n">
        <f aca="false">B85</f>
        <v>-1.37450408676786</v>
      </c>
    </row>
    <row r="86" customFormat="false" ht="12.8" hidden="false" customHeight="false" outlineLevel="0" collapsed="false">
      <c r="A86" s="0" t="n">
        <v>36.7637952838629</v>
      </c>
      <c r="B86" s="0" t="n">
        <v>-1.36213885472542</v>
      </c>
      <c r="C86" s="0" t="n">
        <v>32287</v>
      </c>
      <c r="H86" s="0" t="n">
        <v>-1</v>
      </c>
      <c r="I86" s="0" t="n">
        <v>0</v>
      </c>
      <c r="J86" s="0" t="n">
        <v>-1</v>
      </c>
      <c r="M86" s="0" t="s">
        <v>93</v>
      </c>
      <c r="Q86" s="0" t="s">
        <v>94</v>
      </c>
      <c r="R86" s="0" t="s">
        <v>128</v>
      </c>
      <c r="S86" s="0" t="s">
        <v>129</v>
      </c>
      <c r="T86" s="0" t="n">
        <v>32287</v>
      </c>
      <c r="U86" s="0" t="s">
        <v>498</v>
      </c>
      <c r="V86" s="0" t="n">
        <f aca="false">A86</f>
        <v>36.7637952838629</v>
      </c>
      <c r="W86" s="0" t="n">
        <f aca="false">B86</f>
        <v>-1.36213885472542</v>
      </c>
    </row>
    <row r="87" customFormat="false" ht="12.8" hidden="false" customHeight="false" outlineLevel="0" collapsed="false">
      <c r="A87" s="0" t="n">
        <v>36.7618227067845</v>
      </c>
      <c r="B87" s="0" t="n">
        <v>-1.36177241961839</v>
      </c>
      <c r="C87" s="0" t="n">
        <v>455</v>
      </c>
      <c r="H87" s="0" t="n">
        <v>-1</v>
      </c>
      <c r="I87" s="0" t="n">
        <v>0</v>
      </c>
      <c r="J87" s="0" t="n">
        <v>-1</v>
      </c>
      <c r="M87" s="0" t="s">
        <v>93</v>
      </c>
      <c r="Q87" s="0" t="s">
        <v>94</v>
      </c>
      <c r="R87" s="0" t="s">
        <v>95</v>
      </c>
      <c r="S87" s="0" t="s">
        <v>112</v>
      </c>
      <c r="T87" s="0" t="n">
        <v>455</v>
      </c>
      <c r="U87" s="0" t="s">
        <v>499</v>
      </c>
      <c r="V87" s="0" t="n">
        <f aca="false">A87</f>
        <v>36.7618227067845</v>
      </c>
      <c r="W87" s="0" t="n">
        <f aca="false">B87</f>
        <v>-1.36177241961839</v>
      </c>
    </row>
    <row r="88" customFormat="false" ht="12.8" hidden="false" customHeight="false" outlineLevel="0" collapsed="false">
      <c r="A88" s="0" t="n">
        <v>36.7410896562047</v>
      </c>
      <c r="B88" s="0" t="n">
        <v>-1.37418876869938</v>
      </c>
      <c r="C88" s="0" t="n">
        <v>33950</v>
      </c>
      <c r="H88" s="0" t="n">
        <v>-1</v>
      </c>
      <c r="I88" s="0" t="n">
        <v>0</v>
      </c>
      <c r="J88" s="0" t="n">
        <v>-1</v>
      </c>
      <c r="M88" s="0" t="s">
        <v>93</v>
      </c>
      <c r="Q88" s="0" t="s">
        <v>94</v>
      </c>
      <c r="R88" s="0" t="s">
        <v>95</v>
      </c>
      <c r="S88" s="0" t="s">
        <v>112</v>
      </c>
      <c r="T88" s="0" t="n">
        <v>33950</v>
      </c>
      <c r="U88" s="0" t="s">
        <v>500</v>
      </c>
      <c r="V88" s="0" t="n">
        <f aca="false">A88</f>
        <v>36.7410896562047</v>
      </c>
      <c r="W88" s="0" t="n">
        <f aca="false">B88</f>
        <v>-1.37418876869938</v>
      </c>
    </row>
    <row r="89" customFormat="false" ht="12.8" hidden="false" customHeight="false" outlineLevel="0" collapsed="false">
      <c r="A89" s="0" t="n">
        <v>36.7412361387439</v>
      </c>
      <c r="B89" s="0" t="n">
        <v>-1.37728738234144</v>
      </c>
      <c r="C89" s="0" t="n">
        <v>447</v>
      </c>
      <c r="H89" s="0" t="n">
        <v>-1</v>
      </c>
      <c r="I89" s="0" t="n">
        <v>0</v>
      </c>
      <c r="J89" s="0" t="n">
        <v>-1</v>
      </c>
      <c r="M89" s="0" t="s">
        <v>93</v>
      </c>
      <c r="Q89" s="0" t="s">
        <v>94</v>
      </c>
      <c r="R89" s="0" t="s">
        <v>95</v>
      </c>
      <c r="S89" s="0" t="s">
        <v>112</v>
      </c>
      <c r="T89" s="0" t="n">
        <v>447</v>
      </c>
      <c r="U89" s="0" t="s">
        <v>501</v>
      </c>
      <c r="V89" s="0" t="n">
        <f aca="false">A89</f>
        <v>36.7412361387439</v>
      </c>
      <c r="W89" s="0" t="n">
        <f aca="false">B89</f>
        <v>-1.37728738234144</v>
      </c>
    </row>
    <row r="90" customFormat="false" ht="12.8" hidden="false" customHeight="false" outlineLevel="0" collapsed="false">
      <c r="A90" s="0" t="n">
        <v>36.7539687234416</v>
      </c>
      <c r="B90" s="0" t="n">
        <v>-1.34724283485521</v>
      </c>
      <c r="C90" s="0" t="n">
        <v>13708</v>
      </c>
      <c r="H90" s="0" t="n">
        <v>-1</v>
      </c>
      <c r="I90" s="0" t="n">
        <v>0</v>
      </c>
      <c r="J90" s="0" t="n">
        <v>-1</v>
      </c>
      <c r="M90" s="0" t="s">
        <v>93</v>
      </c>
      <c r="Q90" s="0" t="s">
        <v>94</v>
      </c>
      <c r="R90" s="0" t="s">
        <v>95</v>
      </c>
      <c r="S90" s="0" t="s">
        <v>95</v>
      </c>
      <c r="T90" s="0" t="n">
        <v>13708</v>
      </c>
      <c r="U90" s="0" t="s">
        <v>502</v>
      </c>
      <c r="V90" s="0" t="n">
        <f aca="false">A90</f>
        <v>36.7539687234416</v>
      </c>
      <c r="W90" s="0" t="n">
        <f aca="false">B90</f>
        <v>-1.34724283485521</v>
      </c>
    </row>
    <row r="91" customFormat="false" ht="12.8" hidden="false" customHeight="false" outlineLevel="0" collapsed="false">
      <c r="A91" s="0" t="n">
        <v>36.7586495558373</v>
      </c>
      <c r="B91" s="0" t="n">
        <v>-1.34867344535816</v>
      </c>
      <c r="C91" s="0" t="n">
        <v>404</v>
      </c>
      <c r="H91" s="0" t="n">
        <v>-1</v>
      </c>
      <c r="I91" s="0" t="n">
        <v>0</v>
      </c>
      <c r="J91" s="0" t="n">
        <v>-1</v>
      </c>
      <c r="M91" s="0" t="s">
        <v>93</v>
      </c>
      <c r="Q91" s="0" t="s">
        <v>94</v>
      </c>
      <c r="R91" s="0" t="s">
        <v>95</v>
      </c>
      <c r="S91" s="0" t="s">
        <v>95</v>
      </c>
      <c r="T91" s="0" t="n">
        <v>404</v>
      </c>
      <c r="U91" s="0" t="s">
        <v>503</v>
      </c>
      <c r="V91" s="0" t="n">
        <f aca="false">A91</f>
        <v>36.7586495558373</v>
      </c>
      <c r="W91" s="0" t="n">
        <f aca="false">B91</f>
        <v>-1.34867344535816</v>
      </c>
    </row>
  </sheetData>
  <autoFilter ref="A1:W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0"/>
  <sheetViews>
    <sheetView showFormulas="false" showGridLines="true" showRowColHeaders="true" showZeros="true" rightToLeft="false" tabSelected="false" showOutlineSymbols="true" defaultGridColor="true" view="normal" topLeftCell="L170" colorId="64" zoomScale="82" zoomScaleNormal="82" zoomScalePageLayoutView="100" workbookViewId="0">
      <selection pane="topLeft" activeCell="O3" activeCellId="0" sqref="O3"/>
    </sheetView>
  </sheetViews>
  <sheetFormatPr defaultRowHeight="12.8" zeroHeight="false" outlineLevelRow="0" outlineLevelCol="0"/>
  <cols>
    <col collapsed="false" customWidth="true" hidden="false" outlineLevel="0" max="1" min="1" style="0" width="140.42"/>
    <col collapsed="false" customWidth="true" hidden="false" outlineLevel="0" max="2" min="2" style="0" width="19.49"/>
    <col collapsed="false" customWidth="true" hidden="true" outlineLevel="0" max="3" min="3" style="0" width="10.05"/>
    <col collapsed="false" customWidth="true" hidden="true" outlineLevel="0" max="4" min="4" style="0" width="5.88"/>
    <col collapsed="false" customWidth="true" hidden="true" outlineLevel="0" max="5" min="5" style="0" width="4.48"/>
    <col collapsed="false" customWidth="true" hidden="true" outlineLevel="0" max="6" min="6" style="0" width="9.91"/>
    <col collapsed="false" customWidth="true" hidden="true" outlineLevel="0" max="7" min="7" style="0" width="9.35"/>
    <col collapsed="false" customWidth="true" hidden="true" outlineLevel="0" max="8" min="8" style="0" width="7.54"/>
    <col collapsed="false" customWidth="true" hidden="true" outlineLevel="0" max="9" min="9" style="0" width="8.1"/>
    <col collapsed="false" customWidth="true" hidden="true" outlineLevel="0" max="10" min="10" style="0" width="9.78"/>
    <col collapsed="false" customWidth="true" hidden="true" outlineLevel="0" max="11" min="11" style="0" width="4.9"/>
    <col collapsed="false" customWidth="true" hidden="false" outlineLevel="0" max="12" min="12" style="0" width="10.32"/>
    <col collapsed="false" customWidth="true" hidden="true" outlineLevel="0" max="13" min="13" style="0" width="35.05"/>
    <col collapsed="false" customWidth="true" hidden="true" outlineLevel="0" max="14" min="14" style="0" width="115.36"/>
    <col collapsed="false" customWidth="true" hidden="false" outlineLevel="0" max="15" min="15" style="0" width="9.2"/>
    <col collapsed="false" customWidth="true" hidden="false" outlineLevel="0" max="16" min="16" style="0" width="12.27"/>
    <col collapsed="false" customWidth="true" hidden="false" outlineLevel="0" max="17" min="17" style="0" width="14.21"/>
    <col collapsed="false" customWidth="true" hidden="false" outlineLevel="0" max="18" min="18" style="0" width="10.32"/>
    <col collapsed="false" customWidth="true" hidden="false" outlineLevel="0" max="19" min="19" style="0" width="9.35"/>
    <col collapsed="false" customWidth="true" hidden="false" outlineLevel="0" max="20" min="20" style="0" width="9.2"/>
    <col collapsed="false" customWidth="true" hidden="false" outlineLevel="0" max="21" min="21" style="0" width="10.18"/>
    <col collapsed="false" customWidth="true" hidden="false" outlineLevel="0" max="22" min="22" style="0" width="19.49"/>
    <col collapsed="false" customWidth="true" hidden="false" outlineLevel="0" max="23" min="23" style="0" width="9.47"/>
    <col collapsed="false" customWidth="true" hidden="false" outlineLevel="0" max="24" min="24" style="0" width="15.61"/>
    <col collapsed="false" customWidth="true" hidden="false" outlineLevel="0" max="25" min="25" style="0" width="10.18"/>
    <col collapsed="false" customWidth="true" hidden="false" outlineLevel="0" max="26" min="26" style="0" width="10.05"/>
    <col collapsed="false" customWidth="false" hidden="false" outlineLevel="0" max="1025" min="27" style="0" width="11.52"/>
  </cols>
  <sheetData>
    <row r="1" customFormat="false" ht="12.8" hidden="false" customHeight="false" outlineLevel="0" collapsed="false">
      <c r="A1" s="0" t="s">
        <v>504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  <c r="I1" s="0" t="s">
        <v>39</v>
      </c>
      <c r="J1" s="0" t="s">
        <v>40</v>
      </c>
      <c r="K1" s="0" t="s">
        <v>41</v>
      </c>
      <c r="L1" s="0" t="s">
        <v>505</v>
      </c>
      <c r="M1" s="0" t="s">
        <v>506</v>
      </c>
      <c r="N1" s="0" t="s">
        <v>507</v>
      </c>
      <c r="O1" s="0" t="s">
        <v>508</v>
      </c>
      <c r="P1" s="0" t="s">
        <v>47</v>
      </c>
      <c r="Q1" s="0" t="s">
        <v>48</v>
      </c>
      <c r="R1" s="0" t="s">
        <v>509</v>
      </c>
      <c r="S1" s="0" t="s">
        <v>510</v>
      </c>
      <c r="T1" s="0" t="s">
        <v>511</v>
      </c>
      <c r="U1" s="0" t="s">
        <v>512</v>
      </c>
      <c r="V1" s="0" t="s">
        <v>513</v>
      </c>
      <c r="W1" s="0" t="s">
        <v>514</v>
      </c>
      <c r="X1" s="0" t="s">
        <v>515</v>
      </c>
      <c r="Y1" s="0" t="s">
        <v>516</v>
      </c>
      <c r="Z1" s="0" t="s">
        <v>517</v>
      </c>
    </row>
    <row r="2" customFormat="false" ht="12.8" hidden="false" customHeight="false" outlineLevel="0" collapsed="false">
      <c r="A2" s="0" t="s">
        <v>518</v>
      </c>
      <c r="G2" s="0" t="n">
        <v>-1</v>
      </c>
      <c r="H2" s="0" t="n">
        <v>0</v>
      </c>
      <c r="I2" s="0" t="n">
        <v>-1</v>
      </c>
      <c r="L2" s="0" t="n">
        <v>998808788</v>
      </c>
      <c r="M2" s="0" t="s">
        <v>519</v>
      </c>
      <c r="N2" s="0" t="s">
        <v>520</v>
      </c>
      <c r="O2" s="0" t="n">
        <v>1</v>
      </c>
      <c r="P2" s="0" t="s">
        <v>95</v>
      </c>
      <c r="Q2" s="0" t="s">
        <v>112</v>
      </c>
      <c r="R2" s="0" t="s">
        <v>521</v>
      </c>
      <c r="S2" s="0" t="n">
        <v>998808788</v>
      </c>
      <c r="T2" s="0" t="n">
        <v>0</v>
      </c>
      <c r="V2" s="0" t="str">
        <f aca="false">A2</f>
        <v>LINESTRING Z (36.7582431679171 -1.37584084408693 0,36.7582431679171 -1.37584084408693 0)</v>
      </c>
    </row>
    <row r="3" customFormat="false" ht="12.8" hidden="false" customHeight="false" outlineLevel="0" collapsed="false">
      <c r="A3" s="0" t="s">
        <v>522</v>
      </c>
      <c r="G3" s="0" t="n">
        <v>-1</v>
      </c>
      <c r="H3" s="0" t="n">
        <v>0</v>
      </c>
      <c r="I3" s="0" t="n">
        <v>-1</v>
      </c>
      <c r="L3" s="0" t="n">
        <v>311000954</v>
      </c>
      <c r="M3" s="0" t="s">
        <v>519</v>
      </c>
      <c r="N3" s="0" t="s">
        <v>520</v>
      </c>
      <c r="O3" s="0" t="n">
        <v>2</v>
      </c>
      <c r="P3" s="0" t="s">
        <v>95</v>
      </c>
      <c r="Q3" s="0" t="s">
        <v>112</v>
      </c>
      <c r="R3" s="0" t="s">
        <v>523</v>
      </c>
      <c r="S3" s="0" t="n">
        <v>311000954</v>
      </c>
      <c r="T3" s="0" t="n">
        <v>0</v>
      </c>
      <c r="V3" s="0" t="str">
        <f aca="false">A3</f>
        <v>LINESTRING Z (36.7465582726068 -1.37450408676786 0,36.7465582726068 -1.37450408676786 0)</v>
      </c>
    </row>
    <row r="4" customFormat="false" ht="12.8" hidden="false" customHeight="false" outlineLevel="0" collapsed="false">
      <c r="A4" s="0" t="s">
        <v>524</v>
      </c>
      <c r="G4" s="0" t="n">
        <v>-1</v>
      </c>
      <c r="H4" s="0" t="n">
        <v>0</v>
      </c>
      <c r="I4" s="0" t="n">
        <v>-1</v>
      </c>
      <c r="L4" s="0" t="n">
        <v>998858798</v>
      </c>
      <c r="M4" s="0" t="s">
        <v>519</v>
      </c>
      <c r="N4" s="0" t="s">
        <v>520</v>
      </c>
      <c r="O4" s="0" t="n">
        <v>3</v>
      </c>
      <c r="P4" s="0" t="s">
        <v>95</v>
      </c>
      <c r="Q4" s="0" t="s">
        <v>112</v>
      </c>
      <c r="S4" s="0" t="n">
        <v>998858798</v>
      </c>
      <c r="T4" s="0" t="n">
        <v>0</v>
      </c>
      <c r="V4" s="0" t="str">
        <f aca="false">A4</f>
        <v>LINESTRING Z (36.7554608025107 -1.35688558713458 0,36.7554608025107 -1.35688558713458 0)</v>
      </c>
    </row>
    <row r="5" customFormat="false" ht="12.8" hidden="false" customHeight="false" outlineLevel="0" collapsed="false">
      <c r="A5" s="0" t="s">
        <v>525</v>
      </c>
      <c r="G5" s="0" t="n">
        <v>-1</v>
      </c>
      <c r="H5" s="0" t="n">
        <v>0</v>
      </c>
      <c r="I5" s="0" t="n">
        <v>-1</v>
      </c>
      <c r="L5" s="0" t="n">
        <v>998858818</v>
      </c>
      <c r="M5" s="0" t="s">
        <v>519</v>
      </c>
      <c r="N5" s="0" t="s">
        <v>520</v>
      </c>
      <c r="O5" s="0" t="n">
        <v>4</v>
      </c>
      <c r="P5" s="0" t="s">
        <v>95</v>
      </c>
      <c r="Q5" s="0" t="s">
        <v>95</v>
      </c>
      <c r="S5" s="0" t="n">
        <v>998858818</v>
      </c>
      <c r="T5" s="0" t="n">
        <v>0</v>
      </c>
      <c r="V5" s="0" t="str">
        <f aca="false">A5</f>
        <v>LINESTRING Z (36.7605795763563 -1.35286426923963 0,36.7605795763563 -1.35286426923963 0)</v>
      </c>
    </row>
    <row r="6" customFormat="false" ht="12.8" hidden="false" customHeight="false" outlineLevel="0" collapsed="false">
      <c r="A6" s="0" t="s">
        <v>526</v>
      </c>
      <c r="G6" s="0" t="n">
        <v>-1</v>
      </c>
      <c r="H6" s="0" t="n">
        <v>0</v>
      </c>
      <c r="I6" s="0" t="n">
        <v>-1</v>
      </c>
      <c r="L6" s="0" t="n">
        <v>998864670</v>
      </c>
      <c r="M6" s="0" t="s">
        <v>519</v>
      </c>
      <c r="N6" s="0" t="s">
        <v>520</v>
      </c>
      <c r="O6" s="0" t="n">
        <v>5</v>
      </c>
      <c r="P6" s="0" t="s">
        <v>128</v>
      </c>
      <c r="Q6" s="0" t="s">
        <v>129</v>
      </c>
      <c r="S6" s="0" t="n">
        <v>998864670</v>
      </c>
      <c r="T6" s="0" t="n">
        <v>0</v>
      </c>
      <c r="V6" s="0" t="str">
        <f aca="false">A6</f>
        <v>LINESTRING Z (36.76591701561 -1.36494782278443 0,36.76591701561 -1.36494782278443 0)</v>
      </c>
    </row>
    <row r="7" customFormat="false" ht="12.8" hidden="false" customHeight="false" outlineLevel="0" collapsed="false">
      <c r="A7" s="0" t="s">
        <v>527</v>
      </c>
      <c r="G7" s="0" t="n">
        <v>-1</v>
      </c>
      <c r="H7" s="0" t="n">
        <v>0</v>
      </c>
      <c r="I7" s="0" t="n">
        <v>-1</v>
      </c>
      <c r="L7" s="0" t="n">
        <v>998864555</v>
      </c>
      <c r="M7" s="0" t="s">
        <v>519</v>
      </c>
      <c r="N7" s="0" t="s">
        <v>520</v>
      </c>
      <c r="O7" s="0" t="n">
        <v>6</v>
      </c>
      <c r="P7" s="0" t="s">
        <v>95</v>
      </c>
      <c r="Q7" s="0" t="s">
        <v>95</v>
      </c>
      <c r="S7" s="0" t="n">
        <v>998864555</v>
      </c>
      <c r="T7" s="0" t="n">
        <v>0</v>
      </c>
      <c r="V7" s="0" t="str">
        <f aca="false">A7</f>
        <v>LINESTRING Z (36.7589102901439 -1.35254987804557 0,36.7589102901439 -1.35254987804557 0)</v>
      </c>
    </row>
    <row r="8" customFormat="false" ht="12.8" hidden="false" customHeight="false" outlineLevel="0" collapsed="false">
      <c r="A8" s="0" t="s">
        <v>528</v>
      </c>
      <c r="G8" s="0" t="n">
        <v>-1</v>
      </c>
      <c r="H8" s="0" t="n">
        <v>0</v>
      </c>
      <c r="I8" s="0" t="n">
        <v>-1</v>
      </c>
      <c r="L8" s="0" t="n">
        <v>998864671</v>
      </c>
      <c r="M8" s="0" t="s">
        <v>519</v>
      </c>
      <c r="N8" s="0" t="s">
        <v>520</v>
      </c>
      <c r="O8" s="0" t="n">
        <v>7</v>
      </c>
      <c r="P8" s="0" t="s">
        <v>95</v>
      </c>
      <c r="Q8" s="0" t="s">
        <v>112</v>
      </c>
      <c r="S8" s="0" t="n">
        <v>998864671</v>
      </c>
      <c r="T8" s="0" t="n">
        <v>0</v>
      </c>
      <c r="V8" s="0" t="str">
        <f aca="false">A8</f>
        <v>LINESTRING Z (36.7673984075653 -1.36823663832402 0,36.7673984075653 -1.36823663832402 0)</v>
      </c>
    </row>
    <row r="9" customFormat="false" ht="12.8" hidden="false" customHeight="false" outlineLevel="0" collapsed="false">
      <c r="A9" s="0" t="s">
        <v>529</v>
      </c>
      <c r="G9" s="0" t="n">
        <v>-1</v>
      </c>
      <c r="H9" s="0" t="n">
        <v>0</v>
      </c>
      <c r="I9" s="0" t="n">
        <v>-1</v>
      </c>
      <c r="L9" s="0" t="n">
        <v>998864668</v>
      </c>
      <c r="M9" s="0" t="s">
        <v>519</v>
      </c>
      <c r="N9" s="0" t="s">
        <v>520</v>
      </c>
      <c r="O9" s="0" t="n">
        <v>8</v>
      </c>
      <c r="P9" s="0" t="s">
        <v>95</v>
      </c>
      <c r="Q9" s="0" t="s">
        <v>112</v>
      </c>
      <c r="S9" s="0" t="n">
        <v>998864668</v>
      </c>
      <c r="T9" s="0" t="n">
        <v>0</v>
      </c>
      <c r="V9" s="0" t="str">
        <f aca="false">A9</f>
        <v>LINESTRING Z (36.7545773444594 -1.36095430482037 0,36.7545773444594 -1.36095430482037 0)</v>
      </c>
    </row>
    <row r="10" customFormat="false" ht="12.8" hidden="false" customHeight="false" outlineLevel="0" collapsed="false">
      <c r="A10" s="0" t="s">
        <v>530</v>
      </c>
      <c r="G10" s="0" t="n">
        <v>-1</v>
      </c>
      <c r="H10" s="0" t="n">
        <v>0</v>
      </c>
      <c r="I10" s="0" t="n">
        <v>-1</v>
      </c>
      <c r="L10" s="0" t="n">
        <v>998818308</v>
      </c>
      <c r="M10" s="0" t="s">
        <v>519</v>
      </c>
      <c r="N10" s="0" t="s">
        <v>520</v>
      </c>
      <c r="O10" s="0" t="n">
        <v>9</v>
      </c>
      <c r="P10" s="0" t="s">
        <v>95</v>
      </c>
      <c r="Q10" s="0" t="s">
        <v>95</v>
      </c>
      <c r="R10" s="0" t="s">
        <v>531</v>
      </c>
      <c r="S10" s="0" t="n">
        <v>998818308</v>
      </c>
      <c r="T10" s="0" t="n">
        <v>0</v>
      </c>
      <c r="V10" s="0" t="str">
        <f aca="false">A10</f>
        <v>LINESTRING Z (36.7654302091879 -1.34598825744552 0,36.7654302091879 -1.34598825744552 0)</v>
      </c>
    </row>
    <row r="11" customFormat="false" ht="12.8" hidden="false" customHeight="false" outlineLevel="0" collapsed="false">
      <c r="A11" s="0" t="s">
        <v>532</v>
      </c>
      <c r="G11" s="0" t="n">
        <v>-1</v>
      </c>
      <c r="H11" s="0" t="n">
        <v>0</v>
      </c>
      <c r="I11" s="0" t="n">
        <v>-1</v>
      </c>
      <c r="L11" s="0" t="n">
        <v>998817705</v>
      </c>
      <c r="M11" s="0" t="s">
        <v>519</v>
      </c>
      <c r="N11" s="0" t="s">
        <v>520</v>
      </c>
      <c r="O11" s="0" t="n">
        <v>10</v>
      </c>
      <c r="P11" s="0" t="s">
        <v>95</v>
      </c>
      <c r="Q11" s="0" t="s">
        <v>95</v>
      </c>
      <c r="R11" s="0" t="s">
        <v>533</v>
      </c>
      <c r="S11" s="0" t="n">
        <v>998817705</v>
      </c>
      <c r="T11" s="0" t="n">
        <v>0</v>
      </c>
      <c r="V11" s="0" t="str">
        <f aca="false">A11</f>
        <v>LINESTRING Z (36.7586495558373 -1.34867344535816 0,36.7586495558373 -1.34867344535816 0)</v>
      </c>
    </row>
    <row r="12" customFormat="false" ht="12.8" hidden="false" customHeight="false" outlineLevel="0" collapsed="false">
      <c r="A12" s="0" t="s">
        <v>534</v>
      </c>
      <c r="G12" s="0" t="n">
        <v>-1</v>
      </c>
      <c r="H12" s="0" t="n">
        <v>0</v>
      </c>
      <c r="I12" s="0" t="n">
        <v>-1</v>
      </c>
      <c r="L12" s="0" t="n">
        <v>998808785</v>
      </c>
      <c r="M12" s="0" t="s">
        <v>519</v>
      </c>
      <c r="N12" s="0" t="s">
        <v>520</v>
      </c>
      <c r="O12" s="0" t="n">
        <v>11</v>
      </c>
      <c r="P12" s="0" t="s">
        <v>95</v>
      </c>
      <c r="Q12" s="0" t="s">
        <v>112</v>
      </c>
      <c r="R12" s="0" t="s">
        <v>535</v>
      </c>
      <c r="S12" s="0" t="n">
        <v>998808785</v>
      </c>
      <c r="T12" s="0" t="n">
        <v>0</v>
      </c>
      <c r="V12" s="0" t="str">
        <f aca="false">A12</f>
        <v>LINESTRING Z (36.7612068626399 -1.37964570579744 0,36.7612068626399 -1.37964570579744 0)</v>
      </c>
    </row>
    <row r="13" customFormat="false" ht="12.8" hidden="false" customHeight="false" outlineLevel="0" collapsed="false">
      <c r="A13" s="0" t="s">
        <v>536</v>
      </c>
      <c r="G13" s="0" t="n">
        <v>-1</v>
      </c>
      <c r="H13" s="0" t="n">
        <v>0</v>
      </c>
      <c r="I13" s="0" t="n">
        <v>-1</v>
      </c>
      <c r="L13" s="0" t="n">
        <v>998857255</v>
      </c>
      <c r="M13" s="0" t="s">
        <v>519</v>
      </c>
      <c r="N13" s="0" t="s">
        <v>520</v>
      </c>
      <c r="O13" s="0" t="n">
        <v>12</v>
      </c>
      <c r="P13" s="0" t="s">
        <v>95</v>
      </c>
      <c r="Q13" s="0" t="s">
        <v>112</v>
      </c>
      <c r="S13" s="0" t="n">
        <v>998857255</v>
      </c>
      <c r="T13" s="0" t="n">
        <v>0</v>
      </c>
      <c r="V13" s="0" t="str">
        <f aca="false">A13</f>
        <v>LINESTRING Z (36.7616185428589 -1.35672560455267 0,36.7616185428589 -1.35672560455267 0)</v>
      </c>
    </row>
    <row r="14" customFormat="false" ht="12.8" hidden="false" customHeight="false" outlineLevel="0" collapsed="false">
      <c r="A14" s="0" t="s">
        <v>537</v>
      </c>
      <c r="G14" s="0" t="n">
        <v>-1</v>
      </c>
      <c r="H14" s="0" t="n">
        <v>0</v>
      </c>
      <c r="I14" s="0" t="n">
        <v>-1</v>
      </c>
      <c r="L14" s="0" t="n">
        <v>311600282</v>
      </c>
      <c r="M14" s="0" t="s">
        <v>519</v>
      </c>
      <c r="N14" s="0" t="s">
        <v>520</v>
      </c>
      <c r="O14" s="0" t="n">
        <v>13</v>
      </c>
      <c r="P14" s="0" t="s">
        <v>128</v>
      </c>
      <c r="Q14" s="0" t="s">
        <v>129</v>
      </c>
      <c r="R14" s="0" t="s">
        <v>521</v>
      </c>
      <c r="S14" s="0" t="n">
        <v>311600282</v>
      </c>
      <c r="T14" s="0" t="n">
        <v>0</v>
      </c>
      <c r="V14" s="0" t="str">
        <f aca="false">A14</f>
        <v>LINESTRING Z (36.7649949841971 -1.36363436841892 0,36.7649949841971 -1.36363436841892 0)</v>
      </c>
    </row>
    <row r="15" customFormat="false" ht="12.8" hidden="false" customHeight="false" outlineLevel="0" collapsed="false">
      <c r="A15" s="0" t="s">
        <v>538</v>
      </c>
      <c r="G15" s="0" t="n">
        <v>-1</v>
      </c>
      <c r="H15" s="0" t="n">
        <v>0</v>
      </c>
      <c r="I15" s="0" t="n">
        <v>-1</v>
      </c>
      <c r="L15" s="0" t="n">
        <v>998819192</v>
      </c>
      <c r="M15" s="0" t="s">
        <v>519</v>
      </c>
      <c r="N15" s="0" t="s">
        <v>520</v>
      </c>
      <c r="O15" s="0" t="n">
        <v>14</v>
      </c>
      <c r="P15" s="0" t="s">
        <v>95</v>
      </c>
      <c r="Q15" s="0" t="s">
        <v>112</v>
      </c>
      <c r="R15" s="0" t="s">
        <v>535</v>
      </c>
      <c r="S15" s="0" t="n">
        <v>998819192</v>
      </c>
      <c r="T15" s="0" t="n">
        <v>0</v>
      </c>
      <c r="V15" s="0" t="str">
        <f aca="false">A15</f>
        <v>LINESTRING Z (36.7567183085312 -1.38099466561844 0,36.7567183085312 -1.38099466561844 0)</v>
      </c>
    </row>
    <row r="16" customFormat="false" ht="12.8" hidden="false" customHeight="false" outlineLevel="0" collapsed="false">
      <c r="A16" s="0" t="s">
        <v>539</v>
      </c>
      <c r="G16" s="0" t="n">
        <v>-1</v>
      </c>
      <c r="H16" s="0" t="n">
        <v>0</v>
      </c>
      <c r="I16" s="0" t="n">
        <v>-1</v>
      </c>
      <c r="L16" s="0" t="n">
        <v>998864667</v>
      </c>
      <c r="M16" s="0" t="s">
        <v>519</v>
      </c>
      <c r="N16" s="0" t="s">
        <v>520</v>
      </c>
      <c r="O16" s="0" t="n">
        <v>15</v>
      </c>
      <c r="P16" s="0" t="s">
        <v>95</v>
      </c>
      <c r="Q16" s="0" t="s">
        <v>95</v>
      </c>
      <c r="S16" s="0" t="n">
        <v>998864667</v>
      </c>
      <c r="T16" s="0" t="n">
        <v>0</v>
      </c>
      <c r="V16" s="0" t="str">
        <f aca="false">A16</f>
        <v>LINESTRING Z (36.7651574651075 -1.34656776213099 0,36.7651574651075 -1.34656776213099 0)</v>
      </c>
    </row>
    <row r="17" customFormat="false" ht="12.8" hidden="false" customHeight="false" outlineLevel="0" collapsed="false">
      <c r="A17" s="0" t="s">
        <v>540</v>
      </c>
      <c r="G17" s="0" t="n">
        <v>-1</v>
      </c>
      <c r="H17" s="0" t="n">
        <v>0</v>
      </c>
      <c r="I17" s="0" t="n">
        <v>-1</v>
      </c>
      <c r="L17" s="0" t="n">
        <v>998864669</v>
      </c>
      <c r="M17" s="0" t="s">
        <v>519</v>
      </c>
      <c r="N17" s="0" t="s">
        <v>520</v>
      </c>
      <c r="O17" s="0" t="n">
        <v>16</v>
      </c>
      <c r="P17" s="0" t="s">
        <v>95</v>
      </c>
      <c r="Q17" s="0" t="s">
        <v>112</v>
      </c>
      <c r="S17" s="0" t="n">
        <v>998864669</v>
      </c>
      <c r="T17" s="0" t="n">
        <v>0</v>
      </c>
      <c r="V17" s="0" t="str">
        <f aca="false">A17</f>
        <v>LINESTRING Z (36.7624931584252 -1.3609281124923 0,36.7624931584252 -1.3609281124923 0)</v>
      </c>
    </row>
    <row r="18" customFormat="false" ht="12.8" hidden="false" customHeight="false" outlineLevel="0" collapsed="false">
      <c r="A18" s="0" t="s">
        <v>541</v>
      </c>
      <c r="G18" s="0" t="n">
        <v>-1</v>
      </c>
      <c r="H18" s="0" t="n">
        <v>0</v>
      </c>
      <c r="I18" s="0" t="n">
        <v>-1</v>
      </c>
      <c r="L18" s="0" t="n">
        <v>998851024</v>
      </c>
      <c r="M18" s="0" t="s">
        <v>519</v>
      </c>
      <c r="N18" s="0" t="s">
        <v>520</v>
      </c>
      <c r="O18" s="0" t="n">
        <v>17</v>
      </c>
      <c r="P18" s="0" t="s">
        <v>95</v>
      </c>
      <c r="Q18" s="0" t="s">
        <v>95</v>
      </c>
      <c r="S18" s="0" t="n">
        <v>998851024</v>
      </c>
      <c r="T18" s="0" t="n">
        <v>0</v>
      </c>
      <c r="V18" s="0" t="str">
        <f aca="false">A18</f>
        <v>LINESTRING Z (36.7577418860007 -1.34328854424595 0,36.7577418860007 -1.34328854424595 0)</v>
      </c>
    </row>
    <row r="19" customFormat="false" ht="12.8" hidden="false" customHeight="false" outlineLevel="0" collapsed="false">
      <c r="A19" s="0" t="s">
        <v>542</v>
      </c>
      <c r="G19" s="0" t="n">
        <v>-1</v>
      </c>
      <c r="H19" s="0" t="n">
        <v>0</v>
      </c>
      <c r="I19" s="0" t="n">
        <v>-1</v>
      </c>
      <c r="L19" s="0" t="n">
        <v>998851027</v>
      </c>
      <c r="M19" s="0" t="s">
        <v>519</v>
      </c>
      <c r="N19" s="0" t="s">
        <v>520</v>
      </c>
      <c r="O19" s="0" t="n">
        <v>18</v>
      </c>
      <c r="P19" s="0" t="s">
        <v>95</v>
      </c>
      <c r="Q19" s="0" t="s">
        <v>112</v>
      </c>
      <c r="S19" s="0" t="n">
        <v>998851027</v>
      </c>
      <c r="T19" s="0" t="n">
        <v>0</v>
      </c>
      <c r="V19" s="0" t="str">
        <f aca="false">A19</f>
        <v>LINESTRING Z (36.7698813824731 -1.38001194403103 0,36.7698813824731 -1.38001194403103 0)</v>
      </c>
    </row>
    <row r="20" customFormat="false" ht="12.8" hidden="false" customHeight="false" outlineLevel="0" collapsed="false">
      <c r="A20" s="0" t="s">
        <v>543</v>
      </c>
      <c r="G20" s="0" t="n">
        <v>-1</v>
      </c>
      <c r="H20" s="0" t="n">
        <v>0</v>
      </c>
      <c r="I20" s="0" t="n">
        <v>-1</v>
      </c>
      <c r="L20" s="0" t="n">
        <v>998854393</v>
      </c>
      <c r="M20" s="0" t="s">
        <v>519</v>
      </c>
      <c r="N20" s="0" t="s">
        <v>520</v>
      </c>
      <c r="O20" s="0" t="n">
        <v>19</v>
      </c>
      <c r="P20" s="0" t="s">
        <v>95</v>
      </c>
      <c r="Q20" s="0" t="s">
        <v>112</v>
      </c>
      <c r="S20" s="0" t="n">
        <v>998854393</v>
      </c>
      <c r="T20" s="0" t="n">
        <v>0.01</v>
      </c>
      <c r="V20" s="0" t="str">
        <f aca="false">A20</f>
        <v>LINESTRING Z (36.7554793265145 -1.3571046954011 0,36.7555190442461 -1.35702584112019 0)</v>
      </c>
    </row>
    <row r="21" customFormat="false" ht="12.8" hidden="false" customHeight="false" outlineLevel="0" collapsed="false">
      <c r="A21" s="0" t="s">
        <v>544</v>
      </c>
      <c r="B21" s="0" t="s">
        <v>545</v>
      </c>
      <c r="G21" s="0" t="n">
        <v>-1</v>
      </c>
      <c r="H21" s="0" t="n">
        <v>0</v>
      </c>
      <c r="I21" s="0" t="n">
        <v>-1</v>
      </c>
      <c r="L21" s="0" t="n">
        <v>311000975</v>
      </c>
      <c r="M21" s="0" t="s">
        <v>519</v>
      </c>
      <c r="N21" s="0" t="s">
        <v>520</v>
      </c>
      <c r="O21" s="0" t="n">
        <v>20</v>
      </c>
      <c r="P21" s="0" t="s">
        <v>95</v>
      </c>
      <c r="Q21" s="0" t="s">
        <v>95</v>
      </c>
      <c r="R21" s="0" t="s">
        <v>546</v>
      </c>
      <c r="S21" s="0" t="n">
        <v>311000975</v>
      </c>
      <c r="T21" s="0" t="n">
        <v>0</v>
      </c>
      <c r="V21" s="0" t="str">
        <f aca="false">A21</f>
        <v>LINESTRING Z (36.756256521237 -1.35172476577396 0,36.756256521237 -1.35172476577396 0)</v>
      </c>
    </row>
    <row r="22" customFormat="false" ht="12.8" hidden="false" customHeight="false" outlineLevel="0" collapsed="false">
      <c r="A22" s="0" t="s">
        <v>547</v>
      </c>
      <c r="G22" s="0" t="n">
        <v>-1</v>
      </c>
      <c r="H22" s="0" t="n">
        <v>0</v>
      </c>
      <c r="I22" s="0" t="n">
        <v>-1</v>
      </c>
      <c r="L22" s="0" t="n">
        <v>998808787</v>
      </c>
      <c r="M22" s="0" t="s">
        <v>519</v>
      </c>
      <c r="N22" s="0" t="s">
        <v>520</v>
      </c>
      <c r="O22" s="0" t="n">
        <v>21</v>
      </c>
      <c r="P22" s="0" t="s">
        <v>95</v>
      </c>
      <c r="Q22" s="0" t="s">
        <v>112</v>
      </c>
      <c r="R22" s="0" t="s">
        <v>548</v>
      </c>
      <c r="S22" s="0" t="n">
        <v>998808787</v>
      </c>
      <c r="T22" s="0" t="n">
        <v>0</v>
      </c>
      <c r="V22" s="0" t="str">
        <f aca="false">A22</f>
        <v>LINESTRING Z (36.7567865754473 -1.37905058253932 0,36.7567865754473 -1.37905058253932 0)</v>
      </c>
    </row>
    <row r="23" customFormat="false" ht="12.8" hidden="false" customHeight="false" outlineLevel="0" collapsed="false">
      <c r="A23" s="0" t="s">
        <v>549</v>
      </c>
      <c r="B23" s="0" t="s">
        <v>550</v>
      </c>
      <c r="G23" s="0" t="n">
        <v>-1</v>
      </c>
      <c r="H23" s="0" t="n">
        <v>0</v>
      </c>
      <c r="I23" s="0" t="n">
        <v>-1</v>
      </c>
      <c r="L23" s="0" t="n">
        <v>311000777</v>
      </c>
      <c r="M23" s="0" t="s">
        <v>519</v>
      </c>
      <c r="N23" s="0" t="s">
        <v>520</v>
      </c>
      <c r="O23" s="0" t="n">
        <v>22</v>
      </c>
      <c r="P23" s="0" t="s">
        <v>95</v>
      </c>
      <c r="Q23" s="0" t="s">
        <v>95</v>
      </c>
      <c r="R23" s="0" t="s">
        <v>551</v>
      </c>
      <c r="S23" s="0" t="n">
        <v>311000777</v>
      </c>
      <c r="T23" s="0" t="n">
        <v>0</v>
      </c>
      <c r="V23" s="0" t="str">
        <f aca="false">A23</f>
        <v>LINESTRING Z (36.7531188035318 -1.35326474608744 0,36.7531188035318 -1.35326474608744 0)</v>
      </c>
    </row>
    <row r="24" customFormat="false" ht="12.8" hidden="false" customHeight="false" outlineLevel="0" collapsed="false">
      <c r="A24" s="0" t="s">
        <v>552</v>
      </c>
      <c r="G24" s="0" t="n">
        <v>-1</v>
      </c>
      <c r="H24" s="0" t="n">
        <v>0</v>
      </c>
      <c r="I24" s="0" t="n">
        <v>-1</v>
      </c>
      <c r="L24" s="0" t="n">
        <v>311000807</v>
      </c>
      <c r="M24" s="0" t="s">
        <v>519</v>
      </c>
      <c r="N24" s="0" t="s">
        <v>520</v>
      </c>
      <c r="O24" s="0" t="n">
        <v>23</v>
      </c>
      <c r="P24" s="0" t="s">
        <v>128</v>
      </c>
      <c r="Q24" s="0" t="s">
        <v>129</v>
      </c>
      <c r="R24" s="0" t="s">
        <v>548</v>
      </c>
      <c r="S24" s="0" t="n">
        <v>311000807</v>
      </c>
      <c r="T24" s="0" t="n">
        <v>0</v>
      </c>
      <c r="V24" s="0" t="str">
        <f aca="false">A24</f>
        <v>LINESTRING Z (36.7748666444081 -1.37859409878224 0,36.7748666444081 -1.37859409878224 0)</v>
      </c>
    </row>
    <row r="25" customFormat="false" ht="12.8" hidden="false" customHeight="false" outlineLevel="0" collapsed="false">
      <c r="A25" s="0" t="s">
        <v>553</v>
      </c>
      <c r="G25" s="0" t="n">
        <v>-1</v>
      </c>
      <c r="H25" s="0" t="n">
        <v>0</v>
      </c>
      <c r="I25" s="0" t="n">
        <v>-1</v>
      </c>
      <c r="L25" s="0" t="n">
        <v>998815747</v>
      </c>
      <c r="M25" s="0" t="s">
        <v>519</v>
      </c>
      <c r="N25" s="0" t="s">
        <v>520</v>
      </c>
      <c r="O25" s="0" t="n">
        <v>24</v>
      </c>
      <c r="P25" s="0" t="s">
        <v>95</v>
      </c>
      <c r="Q25" s="0" t="s">
        <v>112</v>
      </c>
      <c r="R25" s="0" t="s">
        <v>554</v>
      </c>
      <c r="S25" s="0" t="n">
        <v>998815747</v>
      </c>
      <c r="T25" s="0" t="n">
        <v>0</v>
      </c>
      <c r="V25" s="0" t="str">
        <f aca="false">A25</f>
        <v>LINESTRING Z (36.7565940277503 -1.36136318895282 0,36.7565940277503 -1.36136318895282 0)</v>
      </c>
    </row>
    <row r="26" customFormat="false" ht="12.8" hidden="false" customHeight="false" outlineLevel="0" collapsed="false">
      <c r="A26" s="0" t="s">
        <v>555</v>
      </c>
      <c r="G26" s="0" t="n">
        <v>-1</v>
      </c>
      <c r="H26" s="0" t="n">
        <v>0</v>
      </c>
      <c r="I26" s="0" t="n">
        <v>-1</v>
      </c>
      <c r="L26" s="0" t="n">
        <v>998808784</v>
      </c>
      <c r="M26" s="0" t="s">
        <v>519</v>
      </c>
      <c r="N26" s="0" t="s">
        <v>520</v>
      </c>
      <c r="O26" s="0" t="n">
        <v>25</v>
      </c>
      <c r="P26" s="0" t="s">
        <v>95</v>
      </c>
      <c r="Q26" s="0" t="s">
        <v>112</v>
      </c>
      <c r="R26" s="0" t="s">
        <v>556</v>
      </c>
      <c r="S26" s="0" t="n">
        <v>998808784</v>
      </c>
      <c r="T26" s="0" t="n">
        <v>0</v>
      </c>
      <c r="V26" s="0" t="str">
        <f aca="false">A26</f>
        <v>LINESTRING Z (36.7612165638942 -1.38254550565052 0,36.7612165638942 -1.38254550565052 0)</v>
      </c>
    </row>
    <row r="27" customFormat="false" ht="12.8" hidden="false" customHeight="false" outlineLevel="0" collapsed="false">
      <c r="A27" s="0" t="s">
        <v>557</v>
      </c>
      <c r="G27" s="0" t="n">
        <v>-1</v>
      </c>
      <c r="H27" s="0" t="n">
        <v>0</v>
      </c>
      <c r="I27" s="0" t="n">
        <v>-1</v>
      </c>
      <c r="L27" s="0" t="n">
        <v>311000966</v>
      </c>
      <c r="M27" s="0" t="s">
        <v>519</v>
      </c>
      <c r="N27" s="0" t="s">
        <v>520</v>
      </c>
      <c r="O27" s="0" t="n">
        <v>26</v>
      </c>
      <c r="P27" s="0" t="s">
        <v>95</v>
      </c>
      <c r="Q27" s="0" t="s">
        <v>95</v>
      </c>
      <c r="R27" s="0" t="s">
        <v>558</v>
      </c>
      <c r="S27" s="0" t="n">
        <v>311000966</v>
      </c>
      <c r="T27" s="0" t="n">
        <v>0</v>
      </c>
      <c r="V27" s="0" t="str">
        <f aca="false">A27</f>
        <v>LINESTRING Z (36.7539687234416 -1.34724283485521 0,36.7539687234416 -1.34724283485521 0)</v>
      </c>
    </row>
    <row r="28" customFormat="false" ht="12.8" hidden="false" customHeight="false" outlineLevel="0" collapsed="false">
      <c r="A28" s="0" t="s">
        <v>559</v>
      </c>
      <c r="B28" s="0" t="s">
        <v>560</v>
      </c>
      <c r="G28" s="0" t="n">
        <v>-1</v>
      </c>
      <c r="H28" s="0" t="n">
        <v>0</v>
      </c>
      <c r="I28" s="0" t="n">
        <v>-1</v>
      </c>
      <c r="L28" s="0" t="n">
        <v>311000772</v>
      </c>
      <c r="M28" s="0" t="s">
        <v>519</v>
      </c>
      <c r="N28" s="0" t="s">
        <v>520</v>
      </c>
      <c r="O28" s="0" t="n">
        <v>27</v>
      </c>
      <c r="P28" s="0" t="s">
        <v>95</v>
      </c>
      <c r="Q28" s="0" t="s">
        <v>95</v>
      </c>
      <c r="R28" s="0" t="s">
        <v>561</v>
      </c>
      <c r="S28" s="0" t="n">
        <v>311000772</v>
      </c>
      <c r="T28" s="0" t="n">
        <v>0</v>
      </c>
      <c r="V28" s="0" t="str">
        <f aca="false">A28</f>
        <v>LINESTRING Z (36.763036432869 -1.35049720568309 0,36.763036432869 -1.35049720568309 0)</v>
      </c>
    </row>
    <row r="29" customFormat="false" ht="12.8" hidden="false" customHeight="false" outlineLevel="0" collapsed="false">
      <c r="A29" s="0" t="s">
        <v>562</v>
      </c>
      <c r="G29" s="0" t="n">
        <v>-1</v>
      </c>
      <c r="H29" s="0" t="n">
        <v>0</v>
      </c>
      <c r="I29" s="0" t="n">
        <v>-1</v>
      </c>
      <c r="L29" s="0" t="n">
        <v>998813859</v>
      </c>
      <c r="M29" s="0" t="s">
        <v>519</v>
      </c>
      <c r="N29" s="0" t="s">
        <v>520</v>
      </c>
      <c r="O29" s="0" t="n">
        <v>28</v>
      </c>
      <c r="P29" s="0" t="s">
        <v>95</v>
      </c>
      <c r="Q29" s="0" t="s">
        <v>112</v>
      </c>
      <c r="R29" s="0" t="s">
        <v>554</v>
      </c>
      <c r="S29" s="0" t="n">
        <v>998813859</v>
      </c>
      <c r="T29" s="0" t="n">
        <v>0</v>
      </c>
      <c r="V29" s="0" t="str">
        <f aca="false">A29</f>
        <v>LINESTRING Z (36.7602629004934 -1.37549780111096 0,36.7602629004934 -1.37549780111096 0)</v>
      </c>
    </row>
    <row r="30" customFormat="false" ht="12.8" hidden="false" customHeight="false" outlineLevel="0" collapsed="false">
      <c r="A30" s="0" t="s">
        <v>563</v>
      </c>
      <c r="G30" s="0" t="n">
        <v>-1</v>
      </c>
      <c r="H30" s="0" t="n">
        <v>0</v>
      </c>
      <c r="I30" s="0" t="n">
        <v>-1</v>
      </c>
      <c r="L30" s="0" t="n">
        <v>311600118</v>
      </c>
      <c r="M30" s="0" t="s">
        <v>519</v>
      </c>
      <c r="N30" s="0" t="s">
        <v>520</v>
      </c>
      <c r="O30" s="0" t="n">
        <v>29</v>
      </c>
      <c r="P30" s="0" t="s">
        <v>128</v>
      </c>
      <c r="Q30" s="0" t="s">
        <v>129</v>
      </c>
      <c r="R30" s="0" t="s">
        <v>564</v>
      </c>
      <c r="S30" s="0" t="n">
        <v>311600118</v>
      </c>
      <c r="T30" s="0" t="n">
        <v>0</v>
      </c>
      <c r="V30" s="0" t="str">
        <f aca="false">A30</f>
        <v>LINESTRING Z (36.7732945605242 -1.37963397207946 0,36.7732945605242 -1.37963397207946 0)</v>
      </c>
    </row>
    <row r="31" customFormat="false" ht="12.8" hidden="false" customHeight="false" outlineLevel="0" collapsed="false">
      <c r="A31" s="0" t="s">
        <v>565</v>
      </c>
      <c r="G31" s="0" t="n">
        <v>-1</v>
      </c>
      <c r="H31" s="0" t="n">
        <v>0</v>
      </c>
      <c r="I31" s="0" t="n">
        <v>-1</v>
      </c>
      <c r="L31" s="0" t="n">
        <v>998864557</v>
      </c>
      <c r="M31" s="0" t="s">
        <v>519</v>
      </c>
      <c r="N31" s="0" t="s">
        <v>520</v>
      </c>
      <c r="O31" s="0" t="n">
        <v>30</v>
      </c>
      <c r="P31" s="0" t="s">
        <v>95</v>
      </c>
      <c r="Q31" s="0" t="s">
        <v>95</v>
      </c>
      <c r="S31" s="0" t="n">
        <v>998864557</v>
      </c>
      <c r="T31" s="0" t="n">
        <v>0</v>
      </c>
      <c r="V31" s="0" t="str">
        <f aca="false">A31</f>
        <v>LINESTRING Z (36.7603337106913 -1.35236395032121 0,36.7603337106913 -1.35236395032121 0)</v>
      </c>
    </row>
    <row r="32" customFormat="false" ht="12.8" hidden="false" customHeight="false" outlineLevel="0" collapsed="false">
      <c r="A32" s="0" t="s">
        <v>566</v>
      </c>
      <c r="G32" s="0" t="n">
        <v>-1</v>
      </c>
      <c r="H32" s="0" t="n">
        <v>0</v>
      </c>
      <c r="I32" s="0" t="n">
        <v>-1</v>
      </c>
      <c r="L32" s="0" t="n">
        <v>998829676</v>
      </c>
      <c r="M32" s="0" t="s">
        <v>519</v>
      </c>
      <c r="N32" s="0" t="s">
        <v>520</v>
      </c>
      <c r="O32" s="0" t="n">
        <v>31</v>
      </c>
      <c r="P32" s="0" t="s">
        <v>95</v>
      </c>
      <c r="Q32" s="0" t="s">
        <v>112</v>
      </c>
      <c r="S32" s="0" t="n">
        <v>998829676</v>
      </c>
      <c r="T32" s="0" t="n">
        <v>0</v>
      </c>
      <c r="V32" s="0" t="str">
        <f aca="false">A32</f>
        <v>LINESTRING Z (36.7412361387439 -1.37728738234144 0,36.7412361387439 -1.37728738234144 0)</v>
      </c>
    </row>
    <row r="33" customFormat="false" ht="12.8" hidden="false" customHeight="false" outlineLevel="0" collapsed="false">
      <c r="A33" s="0" t="s">
        <v>567</v>
      </c>
      <c r="B33" s="0" t="s">
        <v>568</v>
      </c>
      <c r="G33" s="0" t="n">
        <v>-1</v>
      </c>
      <c r="H33" s="0" t="n">
        <v>0</v>
      </c>
      <c r="I33" s="0" t="n">
        <v>-1</v>
      </c>
      <c r="L33" s="0" t="n">
        <v>301004291</v>
      </c>
      <c r="M33" s="0" t="s">
        <v>569</v>
      </c>
      <c r="N33" s="0" t="s">
        <v>570</v>
      </c>
      <c r="O33" s="0" t="n">
        <v>32</v>
      </c>
      <c r="P33" s="0" t="n">
        <v>10602010602</v>
      </c>
      <c r="Q33" s="0" t="n">
        <v>1060201060201</v>
      </c>
      <c r="T33" s="0" t="n">
        <v>0.397</v>
      </c>
      <c r="U33" s="6" t="s">
        <v>571</v>
      </c>
      <c r="V33" s="0" t="str">
        <f aca="false">A33</f>
        <v>LINESTRING Z (36.7612068626399 -1.37964570579744 0,36.7644866512733 -1.37824857283834 0)</v>
      </c>
    </row>
    <row r="34" customFormat="false" ht="12.8" hidden="false" customHeight="false" outlineLevel="0" collapsed="false">
      <c r="A34" s="0" t="s">
        <v>572</v>
      </c>
      <c r="G34" s="0" t="n">
        <v>-1</v>
      </c>
      <c r="H34" s="0" t="n">
        <v>0</v>
      </c>
      <c r="I34" s="0" t="n">
        <v>-1</v>
      </c>
      <c r="L34" s="0" t="n">
        <v>301661322</v>
      </c>
      <c r="M34" s="0" t="s">
        <v>569</v>
      </c>
      <c r="N34" s="0" t="s">
        <v>570</v>
      </c>
      <c r="O34" s="0" t="n">
        <v>33</v>
      </c>
      <c r="P34" s="0" t="n">
        <v>10602010602</v>
      </c>
      <c r="Q34" s="0" t="n">
        <v>1060201060201</v>
      </c>
      <c r="T34" s="0" t="n">
        <v>0.3</v>
      </c>
      <c r="U34" s="0" t="s">
        <v>115</v>
      </c>
      <c r="V34" s="0" t="str">
        <f aca="false">A34</f>
        <v>LINESTRING Z (36.763526981731 -1.36789570407714 0,36.7608369568325 -1.36805173513509 0)</v>
      </c>
    </row>
    <row r="35" customFormat="false" ht="12.8" hidden="false" customHeight="false" outlineLevel="0" collapsed="false">
      <c r="A35" s="0" t="s">
        <v>573</v>
      </c>
      <c r="G35" s="0" t="n">
        <v>-1</v>
      </c>
      <c r="H35" s="0" t="n">
        <v>0</v>
      </c>
      <c r="I35" s="0" t="n">
        <v>-1</v>
      </c>
      <c r="L35" s="0" t="n">
        <v>301003587</v>
      </c>
      <c r="M35" s="0" t="s">
        <v>569</v>
      </c>
      <c r="N35" s="0" t="s">
        <v>570</v>
      </c>
      <c r="O35" s="0" t="n">
        <v>34</v>
      </c>
      <c r="P35" s="0" t="n">
        <v>10602010602</v>
      </c>
      <c r="Q35" s="0" t="n">
        <v>1060201060201</v>
      </c>
      <c r="T35" s="0" t="n">
        <v>0</v>
      </c>
      <c r="U35" s="6" t="s">
        <v>574</v>
      </c>
      <c r="V35" s="0" t="str">
        <f aca="false">A35</f>
        <v>LINESTRING Z (36.7667231620065 -1.38047793835761 0,36.7667231620065 -1.38047793835761 0)</v>
      </c>
    </row>
    <row r="36" customFormat="false" ht="12.8" hidden="false" customHeight="false" outlineLevel="0" collapsed="false">
      <c r="A36" s="0" t="s">
        <v>575</v>
      </c>
      <c r="G36" s="0" t="n">
        <v>-1</v>
      </c>
      <c r="H36" s="0" t="n">
        <v>0</v>
      </c>
      <c r="I36" s="0" t="n">
        <v>-1</v>
      </c>
      <c r="L36" s="0" t="n">
        <v>301003581</v>
      </c>
      <c r="M36" s="0" t="s">
        <v>569</v>
      </c>
      <c r="N36" s="0" t="s">
        <v>570</v>
      </c>
      <c r="O36" s="0" t="n">
        <v>35</v>
      </c>
      <c r="P36" s="0" t="n">
        <v>10602010603</v>
      </c>
      <c r="Q36" s="0" t="n">
        <v>1060201060301</v>
      </c>
      <c r="T36" s="0" t="n">
        <v>0.45</v>
      </c>
      <c r="U36" s="0" t="s">
        <v>115</v>
      </c>
      <c r="V36" s="0" t="str">
        <f aca="false">A36</f>
        <v>LINESTRING Z (36.7692169954759 -1.37588183070028 0,36.7681820421319 -1.37197221229169 0)</v>
      </c>
    </row>
    <row r="37" customFormat="false" ht="12.8" hidden="false" customHeight="false" outlineLevel="0" collapsed="false">
      <c r="A37" s="0" t="s">
        <v>576</v>
      </c>
      <c r="B37" s="0" t="s">
        <v>577</v>
      </c>
      <c r="G37" s="0" t="n">
        <v>-1</v>
      </c>
      <c r="H37" s="0" t="n">
        <v>0</v>
      </c>
      <c r="I37" s="0" t="n">
        <v>-1</v>
      </c>
      <c r="L37" s="0" t="n">
        <v>301004262</v>
      </c>
      <c r="M37" s="0" t="s">
        <v>569</v>
      </c>
      <c r="N37" s="0" t="s">
        <v>570</v>
      </c>
      <c r="O37" s="0" t="n">
        <v>36</v>
      </c>
      <c r="P37" s="0" t="n">
        <v>10602010602</v>
      </c>
      <c r="Q37" s="0" t="n">
        <v>1060201060201</v>
      </c>
      <c r="T37" s="0" t="n">
        <v>0.032</v>
      </c>
      <c r="U37" s="0" t="s">
        <v>115</v>
      </c>
      <c r="V37" s="0" t="str">
        <f aca="false">A37</f>
        <v>LINESTRING Z (36.7462733180924 -1.37453872997444 0,36.7465582726068 -1.37450408676786 0)</v>
      </c>
    </row>
    <row r="38" customFormat="false" ht="12.8" hidden="false" customHeight="false" outlineLevel="0" collapsed="false">
      <c r="A38" s="0" t="s">
        <v>578</v>
      </c>
      <c r="G38" s="0" t="n">
        <v>-1</v>
      </c>
      <c r="H38" s="0" t="n">
        <v>0</v>
      </c>
      <c r="I38" s="0" t="n">
        <v>-1</v>
      </c>
      <c r="L38" s="0" t="n">
        <v>301730772</v>
      </c>
      <c r="M38" s="0" t="s">
        <v>569</v>
      </c>
      <c r="N38" s="0" t="s">
        <v>570</v>
      </c>
      <c r="O38" s="0" t="n">
        <v>37</v>
      </c>
      <c r="P38" s="0" t="n">
        <v>10602010602</v>
      </c>
      <c r="Q38" s="0" t="n">
        <v>1060201060201</v>
      </c>
      <c r="T38" s="0" t="n">
        <v>0</v>
      </c>
      <c r="V38" s="0" t="str">
        <f aca="false">A38</f>
        <v>LINESTRING Z (36.7545773444594 -1.36095430482037 0)</v>
      </c>
    </row>
    <row r="39" customFormat="false" ht="12.8" hidden="false" customHeight="false" outlineLevel="0" collapsed="false">
      <c r="A39" s="0" t="s">
        <v>579</v>
      </c>
      <c r="B39" s="0" t="s">
        <v>580</v>
      </c>
      <c r="G39" s="0" t="n">
        <v>-1</v>
      </c>
      <c r="H39" s="0" t="n">
        <v>0</v>
      </c>
      <c r="I39" s="0" t="n">
        <v>-1</v>
      </c>
      <c r="L39" s="0" t="n">
        <v>301004257</v>
      </c>
      <c r="M39" s="0" t="s">
        <v>569</v>
      </c>
      <c r="N39" s="0" t="s">
        <v>570</v>
      </c>
      <c r="O39" s="0" t="n">
        <v>38</v>
      </c>
      <c r="P39" s="0" t="n">
        <v>10602010602</v>
      </c>
      <c r="Q39" s="0" t="n">
        <v>1060201060201</v>
      </c>
      <c r="T39" s="0" t="n">
        <v>0</v>
      </c>
      <c r="U39" s="0" t="s">
        <v>115</v>
      </c>
      <c r="V39" s="0" t="str">
        <f aca="false">A39</f>
        <v>LINESTRING Z (36.7462733180924 -1.37453872997444 0,36.7462733180924 -1.37453872997444 0)</v>
      </c>
    </row>
    <row r="40" customFormat="false" ht="12.8" hidden="false" customHeight="false" outlineLevel="0" collapsed="false">
      <c r="A40" s="0" t="s">
        <v>553</v>
      </c>
      <c r="G40" s="0" t="n">
        <v>-1</v>
      </c>
      <c r="H40" s="0" t="n">
        <v>0</v>
      </c>
      <c r="I40" s="0" t="n">
        <v>-1</v>
      </c>
      <c r="L40" s="0" t="n">
        <v>301913126</v>
      </c>
      <c r="M40" s="0" t="s">
        <v>569</v>
      </c>
      <c r="N40" s="0" t="s">
        <v>570</v>
      </c>
      <c r="O40" s="0" t="n">
        <v>39</v>
      </c>
      <c r="P40" s="0" t="n">
        <v>10602010602</v>
      </c>
      <c r="Q40" s="0" t="n">
        <v>1060201060201</v>
      </c>
      <c r="T40" s="0" t="n">
        <v>0</v>
      </c>
      <c r="U40" s="0" t="s">
        <v>115</v>
      </c>
      <c r="V40" s="0" t="str">
        <f aca="false">A40</f>
        <v>LINESTRING Z (36.7565940277503 -1.36136318895282 0,36.7565940277503 -1.36136318895282 0)</v>
      </c>
    </row>
    <row r="41" customFormat="false" ht="12.8" hidden="false" customHeight="false" outlineLevel="0" collapsed="false">
      <c r="A41" s="0" t="s">
        <v>581</v>
      </c>
      <c r="B41" s="0" t="s">
        <v>582</v>
      </c>
      <c r="G41" s="0" t="n">
        <v>-1</v>
      </c>
      <c r="H41" s="0" t="n">
        <v>0</v>
      </c>
      <c r="I41" s="0" t="n">
        <v>-1</v>
      </c>
      <c r="L41" s="0" t="n">
        <v>301003523</v>
      </c>
      <c r="M41" s="0" t="s">
        <v>569</v>
      </c>
      <c r="N41" s="0" t="s">
        <v>570</v>
      </c>
      <c r="O41" s="0" t="n">
        <v>40</v>
      </c>
      <c r="P41" s="0" t="s">
        <v>95</v>
      </c>
      <c r="Q41" s="0" t="s">
        <v>95</v>
      </c>
      <c r="T41" s="0" t="n">
        <v>0.535</v>
      </c>
      <c r="U41" s="0" t="s">
        <v>115</v>
      </c>
      <c r="V41" s="0" t="str">
        <f aca="false">A41</f>
        <v>LINESTRING Z (36.7503475000925 -1.35358701297463 0,36.7471094242747 -1.35713395967179 0)</v>
      </c>
    </row>
    <row r="42" customFormat="false" ht="12.8" hidden="false" customHeight="false" outlineLevel="0" collapsed="false">
      <c r="A42" s="0" t="s">
        <v>583</v>
      </c>
      <c r="G42" s="0" t="n">
        <v>-1</v>
      </c>
      <c r="H42" s="0" t="n">
        <v>0</v>
      </c>
      <c r="I42" s="0" t="n">
        <v>-1</v>
      </c>
      <c r="L42" s="0" t="n">
        <v>301913131</v>
      </c>
      <c r="M42" s="0" t="s">
        <v>569</v>
      </c>
      <c r="N42" s="0" t="s">
        <v>570</v>
      </c>
      <c r="O42" s="0" t="n">
        <v>41</v>
      </c>
      <c r="P42" s="0" t="n">
        <v>10602010602</v>
      </c>
      <c r="Q42" s="0" t="n">
        <v>1060201060201</v>
      </c>
      <c r="T42" s="0" t="n">
        <v>0</v>
      </c>
      <c r="U42" s="0" t="s">
        <v>115</v>
      </c>
      <c r="V42" s="0" t="str">
        <f aca="false">A42</f>
        <v>LINESTRING Z (36.7698813824731 -1.38001194403103 0)</v>
      </c>
    </row>
    <row r="43" customFormat="false" ht="12.8" hidden="false" customHeight="false" outlineLevel="0" collapsed="false">
      <c r="A43" s="0" t="s">
        <v>584</v>
      </c>
      <c r="G43" s="0" t="n">
        <v>-1</v>
      </c>
      <c r="H43" s="0" t="n">
        <v>0</v>
      </c>
      <c r="I43" s="0" t="n">
        <v>-1</v>
      </c>
      <c r="L43" s="0" t="n">
        <v>301003582</v>
      </c>
      <c r="M43" s="0" t="s">
        <v>569</v>
      </c>
      <c r="N43" s="0" t="s">
        <v>570</v>
      </c>
      <c r="O43" s="0" t="n">
        <v>42</v>
      </c>
      <c r="P43" s="0" t="n">
        <v>10602010603</v>
      </c>
      <c r="Q43" s="0" t="n">
        <v>1060201060301</v>
      </c>
      <c r="T43" s="0" t="n">
        <v>0.382</v>
      </c>
      <c r="U43" s="0" t="s">
        <v>115</v>
      </c>
      <c r="V43" s="0" t="str">
        <f aca="false">A43</f>
        <v>LINESTRING Z (36.7698813824731 -1.38001194403103 0,36.7732945605242 -1.37963397207946 0)</v>
      </c>
    </row>
    <row r="44" customFormat="false" ht="12.8" hidden="false" customHeight="false" outlineLevel="0" collapsed="false">
      <c r="A44" s="0" t="s">
        <v>585</v>
      </c>
      <c r="B44" s="0" t="s">
        <v>586</v>
      </c>
      <c r="G44" s="0" t="n">
        <v>-1</v>
      </c>
      <c r="H44" s="0" t="n">
        <v>0</v>
      </c>
      <c r="I44" s="0" t="n">
        <v>-1</v>
      </c>
      <c r="L44" s="0" t="n">
        <v>301913135</v>
      </c>
      <c r="M44" s="0" t="s">
        <v>569</v>
      </c>
      <c r="N44" s="0" t="s">
        <v>570</v>
      </c>
      <c r="O44" s="0" t="n">
        <v>43</v>
      </c>
      <c r="P44" s="0" t="n">
        <v>10602010602</v>
      </c>
      <c r="Q44" s="0" t="n">
        <v>1060201060201</v>
      </c>
      <c r="T44" s="0" t="n">
        <v>0.284</v>
      </c>
      <c r="U44" s="0" t="s">
        <v>115</v>
      </c>
      <c r="V44" s="0" t="str">
        <f aca="false">A44</f>
        <v>LINESTRING Z (36.7586892630442 -1.38004691996939 0,36.7612068626399 -1.37964570579744 0)</v>
      </c>
    </row>
    <row r="45" customFormat="false" ht="12.8" hidden="false" customHeight="false" outlineLevel="0" collapsed="false">
      <c r="A45" s="0" t="s">
        <v>587</v>
      </c>
      <c r="G45" s="0" t="n">
        <v>-1</v>
      </c>
      <c r="H45" s="0" t="n">
        <v>0</v>
      </c>
      <c r="I45" s="0" t="n">
        <v>-1</v>
      </c>
      <c r="L45" s="0" t="n">
        <v>301003545</v>
      </c>
      <c r="M45" s="0" t="s">
        <v>569</v>
      </c>
      <c r="N45" s="0" t="s">
        <v>570</v>
      </c>
      <c r="O45" s="0" t="n">
        <v>44</v>
      </c>
      <c r="P45" s="0" t="n">
        <v>10602010603</v>
      </c>
      <c r="Q45" s="0" t="n">
        <v>1060201060301</v>
      </c>
      <c r="T45" s="0" t="n">
        <v>0.204</v>
      </c>
      <c r="U45" s="0" t="s">
        <v>115</v>
      </c>
      <c r="V45" s="0" t="str">
        <f aca="false">A45</f>
        <v>LINESTRING Z (36.76591701561 -1.36494782278443 0,36.7673305364644 -1.36377539781515 0)</v>
      </c>
    </row>
    <row r="46" customFormat="false" ht="12.8" hidden="false" customHeight="false" outlineLevel="0" collapsed="false">
      <c r="A46" s="0" t="s">
        <v>588</v>
      </c>
      <c r="B46" s="0" t="s">
        <v>589</v>
      </c>
      <c r="G46" s="0" t="n">
        <v>-1</v>
      </c>
      <c r="H46" s="0" t="n">
        <v>0</v>
      </c>
      <c r="I46" s="0" t="n">
        <v>-1</v>
      </c>
      <c r="L46" s="0" t="n">
        <v>301659723</v>
      </c>
      <c r="M46" s="0" t="s">
        <v>569</v>
      </c>
      <c r="N46" s="0" t="s">
        <v>570</v>
      </c>
      <c r="O46" s="0" t="n">
        <v>45</v>
      </c>
      <c r="P46" s="0" t="s">
        <v>95</v>
      </c>
      <c r="Q46" s="0" t="s">
        <v>112</v>
      </c>
      <c r="T46" s="0" t="n">
        <v>0.339</v>
      </c>
      <c r="U46" s="0" t="s">
        <v>115</v>
      </c>
      <c r="V46" s="0" t="str">
        <f aca="false">A46</f>
        <v>LINESTRING Z (36.7582431679171 -1.37584084408693 0,36.7585500007543 -1.3788663993872 0)</v>
      </c>
    </row>
    <row r="47" customFormat="false" ht="12.8" hidden="false" customHeight="false" outlineLevel="0" collapsed="false">
      <c r="A47" s="0" t="s">
        <v>590</v>
      </c>
      <c r="B47" s="0" t="s">
        <v>591</v>
      </c>
      <c r="G47" s="0" t="n">
        <v>-1</v>
      </c>
      <c r="H47" s="0" t="n">
        <v>0</v>
      </c>
      <c r="I47" s="0" t="n">
        <v>-1</v>
      </c>
      <c r="L47" s="0" t="n">
        <v>301004274</v>
      </c>
      <c r="M47" s="0" t="s">
        <v>569</v>
      </c>
      <c r="N47" s="0" t="s">
        <v>570</v>
      </c>
      <c r="O47" s="0" t="n">
        <v>46</v>
      </c>
      <c r="P47" s="0" t="s">
        <v>95</v>
      </c>
      <c r="Q47" s="0" t="s">
        <v>112</v>
      </c>
      <c r="T47" s="0" t="n">
        <v>0.216</v>
      </c>
      <c r="U47" s="0" t="s">
        <v>115</v>
      </c>
      <c r="V47" s="0" t="str">
        <f aca="false">A47</f>
        <v>LINESTRING Z (36.7579264893446 -1.37349144029173 0,36.7581961720968 -1.37541704664815 0)</v>
      </c>
    </row>
    <row r="48" customFormat="false" ht="12.8" hidden="false" customHeight="false" outlineLevel="0" collapsed="false">
      <c r="A48" s="0" t="s">
        <v>592</v>
      </c>
      <c r="G48" s="0" t="n">
        <v>-1</v>
      </c>
      <c r="H48" s="0" t="n">
        <v>0</v>
      </c>
      <c r="I48" s="0" t="n">
        <v>-1</v>
      </c>
      <c r="L48" s="0" t="n">
        <v>30746</v>
      </c>
      <c r="M48" s="0" t="s">
        <v>569</v>
      </c>
      <c r="N48" s="0" t="s">
        <v>570</v>
      </c>
      <c r="O48" s="0" t="n">
        <v>47</v>
      </c>
      <c r="P48" s="0" t="n">
        <v>10602010602</v>
      </c>
      <c r="Q48" s="0" t="n">
        <v>1060201060202</v>
      </c>
      <c r="T48" s="0" t="n">
        <v>0.154</v>
      </c>
      <c r="U48" s="0" t="s">
        <v>115</v>
      </c>
      <c r="V48" s="0" t="str">
        <f aca="false">A48</f>
        <v>LINESTRING Z (36.762076283107 -1.34714933688208 0,36.7633764169857 -1.34667459800873 0)</v>
      </c>
    </row>
    <row r="49" customFormat="false" ht="12.8" hidden="false" customHeight="false" outlineLevel="0" collapsed="false">
      <c r="A49" s="0" t="s">
        <v>593</v>
      </c>
      <c r="B49" s="0" t="s">
        <v>577</v>
      </c>
      <c r="G49" s="0" t="n">
        <v>-1</v>
      </c>
      <c r="H49" s="0" t="n">
        <v>0</v>
      </c>
      <c r="I49" s="0" t="n">
        <v>-1</v>
      </c>
      <c r="L49" s="0" t="n">
        <v>301685155</v>
      </c>
      <c r="M49" s="0" t="s">
        <v>569</v>
      </c>
      <c r="N49" s="0" t="s">
        <v>570</v>
      </c>
      <c r="O49" s="0" t="n">
        <v>48</v>
      </c>
      <c r="P49" s="0" t="n">
        <v>10602010602</v>
      </c>
      <c r="Q49" s="0" t="n">
        <v>1060201060201</v>
      </c>
      <c r="T49" s="0" t="n">
        <v>0.444</v>
      </c>
      <c r="U49" s="0" t="s">
        <v>115</v>
      </c>
      <c r="V49" s="0" t="str">
        <f aca="false">A49</f>
        <v>LINESTRING Z (36.7465582726068 -1.37450408676786 0,36.7505226572627 -1.37408454262385 0)</v>
      </c>
    </row>
    <row r="50" customFormat="false" ht="12.8" hidden="false" customHeight="false" outlineLevel="0" collapsed="false">
      <c r="A50" s="0" t="s">
        <v>594</v>
      </c>
      <c r="B50" s="0" t="s">
        <v>595</v>
      </c>
      <c r="G50" s="0" t="n">
        <v>-1</v>
      </c>
      <c r="H50" s="0" t="n">
        <v>0</v>
      </c>
      <c r="I50" s="0" t="n">
        <v>-1</v>
      </c>
      <c r="L50" s="0" t="n">
        <v>301686311</v>
      </c>
      <c r="M50" s="0" t="s">
        <v>569</v>
      </c>
      <c r="N50" s="0" t="s">
        <v>570</v>
      </c>
      <c r="O50" s="0" t="n">
        <v>49</v>
      </c>
      <c r="P50" s="0" t="n">
        <v>10602010602</v>
      </c>
      <c r="Q50" s="0" t="n">
        <v>1060201060202</v>
      </c>
      <c r="T50" s="0" t="n">
        <v>0</v>
      </c>
      <c r="U50" s="0" t="s">
        <v>115</v>
      </c>
      <c r="V50" s="0" t="str">
        <f aca="false">A50</f>
        <v>LINESTRING Z (36.7654302091879 -1.34598825744552 0)</v>
      </c>
    </row>
    <row r="51" customFormat="false" ht="12.8" hidden="false" customHeight="false" outlineLevel="0" collapsed="false">
      <c r="A51" s="0" t="s">
        <v>596</v>
      </c>
      <c r="B51" s="0" t="s">
        <v>597</v>
      </c>
      <c r="G51" s="0" t="n">
        <v>-1</v>
      </c>
      <c r="H51" s="0" t="n">
        <v>0</v>
      </c>
      <c r="I51" s="0" t="n">
        <v>-1</v>
      </c>
      <c r="L51" s="0" t="n">
        <v>301004314</v>
      </c>
      <c r="M51" s="0" t="s">
        <v>569</v>
      </c>
      <c r="N51" s="0" t="s">
        <v>570</v>
      </c>
      <c r="O51" s="0" t="n">
        <v>50</v>
      </c>
      <c r="P51" s="0" t="n">
        <v>10602010602</v>
      </c>
      <c r="Q51" s="0" t="n">
        <v>1060201060202</v>
      </c>
      <c r="T51" s="0" t="n">
        <v>0.418</v>
      </c>
      <c r="U51" s="0" t="s">
        <v>115</v>
      </c>
      <c r="V51" s="0" t="str">
        <f aca="false">A51</f>
        <v>LINESTRING Z (36.7568232402855 -1.34692593186729 0,36.7577418860007 -1.34328854424595 0)</v>
      </c>
    </row>
    <row r="52" customFormat="false" ht="12.8" hidden="false" customHeight="false" outlineLevel="0" collapsed="false">
      <c r="A52" s="0" t="s">
        <v>598</v>
      </c>
      <c r="G52" s="0" t="n">
        <v>-1</v>
      </c>
      <c r="H52" s="0" t="n">
        <v>0</v>
      </c>
      <c r="I52" s="0" t="n">
        <v>-1</v>
      </c>
      <c r="L52" s="0" t="n">
        <v>301003557</v>
      </c>
      <c r="M52" s="0" t="s">
        <v>569</v>
      </c>
      <c r="N52" s="0" t="s">
        <v>570</v>
      </c>
      <c r="O52" s="0" t="n">
        <v>51</v>
      </c>
      <c r="P52" s="0" t="s">
        <v>95</v>
      </c>
      <c r="Q52" s="0" t="s">
        <v>112</v>
      </c>
      <c r="T52" s="0" t="n">
        <v>0</v>
      </c>
      <c r="U52" s="0" t="s">
        <v>115</v>
      </c>
      <c r="V52" s="0" t="str">
        <f aca="false">A52</f>
        <v>LINESTRING Z (36.7673984075653 -1.36823663832402 0)</v>
      </c>
    </row>
    <row r="53" customFormat="false" ht="12.8" hidden="false" customHeight="false" outlineLevel="0" collapsed="false">
      <c r="A53" s="0" t="s">
        <v>599</v>
      </c>
      <c r="G53" s="0" t="n">
        <v>-1</v>
      </c>
      <c r="H53" s="0" t="n">
        <v>0</v>
      </c>
      <c r="I53" s="0" t="n">
        <v>-1</v>
      </c>
      <c r="L53" s="0" t="n">
        <v>301685113</v>
      </c>
      <c r="M53" s="0" t="s">
        <v>569</v>
      </c>
      <c r="N53" s="0" t="s">
        <v>570</v>
      </c>
      <c r="O53" s="0" t="n">
        <v>52</v>
      </c>
      <c r="P53" s="0" t="n">
        <v>10602010602</v>
      </c>
      <c r="Q53" s="0" t="n">
        <v>1060201060202</v>
      </c>
      <c r="T53" s="0" t="n">
        <v>0.268</v>
      </c>
      <c r="U53" s="0" t="s">
        <v>115</v>
      </c>
      <c r="V53" s="0" t="str">
        <f aca="false">A53</f>
        <v>LINESTRING Z (36.7568232402855 -1.34692593186729 0,36.7570291160282 -1.34932128908751 0)</v>
      </c>
    </row>
    <row r="54" customFormat="false" ht="12.8" hidden="false" customHeight="false" outlineLevel="0" collapsed="false">
      <c r="A54" s="0" t="s">
        <v>600</v>
      </c>
      <c r="G54" s="0" t="n">
        <v>-1</v>
      </c>
      <c r="H54" s="0" t="n">
        <v>0</v>
      </c>
      <c r="I54" s="0" t="n">
        <v>-1</v>
      </c>
      <c r="L54" s="0" t="n">
        <v>301685114</v>
      </c>
      <c r="M54" s="0" t="s">
        <v>569</v>
      </c>
      <c r="N54" s="0" t="s">
        <v>570</v>
      </c>
      <c r="O54" s="0" t="n">
        <v>53</v>
      </c>
      <c r="P54" s="0" t="n">
        <v>10602010602</v>
      </c>
      <c r="Q54" s="0" t="n">
        <v>1060201060202</v>
      </c>
      <c r="T54" s="0" t="n">
        <v>0.12</v>
      </c>
      <c r="U54" s="0" t="s">
        <v>115</v>
      </c>
      <c r="V54" s="0" t="str">
        <f aca="false">A54</f>
        <v>LINESTRING Z (36.7570291160282 -1.34932128908751 0,36.757891416378 -1.3499707011205 0)</v>
      </c>
    </row>
    <row r="55" customFormat="false" ht="12.8" hidden="false" customHeight="false" outlineLevel="0" collapsed="false">
      <c r="A55" s="0" t="s">
        <v>601</v>
      </c>
      <c r="G55" s="0" t="n">
        <v>-1</v>
      </c>
      <c r="H55" s="0" t="n">
        <v>0</v>
      </c>
      <c r="I55" s="0" t="n">
        <v>-1</v>
      </c>
      <c r="L55" s="0" t="n">
        <v>301685115</v>
      </c>
      <c r="M55" s="0" t="s">
        <v>569</v>
      </c>
      <c r="N55" s="0" t="s">
        <v>570</v>
      </c>
      <c r="O55" s="0" t="n">
        <v>54</v>
      </c>
      <c r="P55" s="0" t="n">
        <v>10602010602</v>
      </c>
      <c r="Q55" s="0" t="n">
        <v>1060201060202</v>
      </c>
      <c r="T55" s="0" t="n">
        <v>0</v>
      </c>
      <c r="U55" s="0" t="s">
        <v>115</v>
      </c>
      <c r="V55" s="0" t="str">
        <f aca="false">A55</f>
        <v>LINESTRING Z (36.757891416378 -1.3499707011205 0,36.757891416378 -1.3499707011205 0)</v>
      </c>
    </row>
    <row r="56" customFormat="false" ht="12.8" hidden="false" customHeight="false" outlineLevel="0" collapsed="false">
      <c r="A56" s="0" t="s">
        <v>602</v>
      </c>
      <c r="G56" s="0" t="n">
        <v>-1</v>
      </c>
      <c r="H56" s="0" t="n">
        <v>0</v>
      </c>
      <c r="I56" s="0" t="n">
        <v>-1</v>
      </c>
      <c r="L56" s="0" t="n">
        <v>301685117</v>
      </c>
      <c r="M56" s="0" t="s">
        <v>569</v>
      </c>
      <c r="N56" s="0" t="s">
        <v>570</v>
      </c>
      <c r="O56" s="0" t="n">
        <v>55</v>
      </c>
      <c r="P56" s="0" t="n">
        <v>10602010602</v>
      </c>
      <c r="Q56" s="0" t="n">
        <v>1060201060202</v>
      </c>
      <c r="T56" s="0" t="n">
        <v>0.178</v>
      </c>
      <c r="U56" s="0" t="s">
        <v>115</v>
      </c>
      <c r="V56" s="0" t="str">
        <f aca="false">A56</f>
        <v>LINESTRING Z (36.7570291160282 -1.34932128908751 0,36.7563236410844 -1.35075336316955 0)</v>
      </c>
    </row>
    <row r="57" customFormat="false" ht="12.8" hidden="false" customHeight="false" outlineLevel="0" collapsed="false">
      <c r="A57" s="0" t="s">
        <v>603</v>
      </c>
      <c r="B57" s="0" t="s">
        <v>604</v>
      </c>
      <c r="G57" s="0" t="n">
        <v>-1</v>
      </c>
      <c r="H57" s="0" t="n">
        <v>0</v>
      </c>
      <c r="I57" s="0" t="n">
        <v>-1</v>
      </c>
      <c r="L57" s="0" t="n">
        <v>301003508</v>
      </c>
      <c r="M57" s="0" t="s">
        <v>569</v>
      </c>
      <c r="N57" s="0" t="s">
        <v>570</v>
      </c>
      <c r="O57" s="0" t="n">
        <v>56</v>
      </c>
      <c r="P57" s="0" t="n">
        <v>10602010602</v>
      </c>
      <c r="Q57" s="0" t="n">
        <v>1060201060202</v>
      </c>
      <c r="T57" s="0" t="n">
        <v>0.223</v>
      </c>
      <c r="U57" s="0" t="s">
        <v>115</v>
      </c>
      <c r="V57" s="0" t="str">
        <f aca="false">A57</f>
        <v>LINESTRING Z (36.7589102901439 -1.35254987804557 0,36.7569132002294 -1.35272869876763 0)</v>
      </c>
    </row>
    <row r="58" customFormat="false" ht="12.8" hidden="false" customHeight="false" outlineLevel="0" collapsed="false">
      <c r="A58" s="0" t="s">
        <v>605</v>
      </c>
      <c r="G58" s="0" t="n">
        <v>-1</v>
      </c>
      <c r="H58" s="0" t="n">
        <v>0</v>
      </c>
      <c r="I58" s="0" t="n">
        <v>-1</v>
      </c>
      <c r="L58" s="0" t="n">
        <v>301685121</v>
      </c>
      <c r="M58" s="0" t="s">
        <v>569</v>
      </c>
      <c r="N58" s="0" t="s">
        <v>570</v>
      </c>
      <c r="O58" s="0" t="n">
        <v>57</v>
      </c>
      <c r="P58" s="0" t="n">
        <v>10602010602</v>
      </c>
      <c r="Q58" s="0" t="n">
        <v>1060201060202</v>
      </c>
      <c r="T58" s="0" t="n">
        <v>0</v>
      </c>
      <c r="U58" s="0" t="s">
        <v>115</v>
      </c>
      <c r="V58" s="0" t="str">
        <f aca="false">A58</f>
        <v>LINESTRING Z (36.756256521237 -1.35172476577396 0)</v>
      </c>
    </row>
    <row r="59" customFormat="false" ht="12.8" hidden="false" customHeight="false" outlineLevel="0" collapsed="false">
      <c r="A59" s="0" t="s">
        <v>606</v>
      </c>
      <c r="G59" s="0" t="n">
        <v>-1</v>
      </c>
      <c r="H59" s="0" t="n">
        <v>0</v>
      </c>
      <c r="I59" s="0" t="n">
        <v>-1</v>
      </c>
      <c r="L59" s="0" t="n">
        <v>301685122</v>
      </c>
      <c r="M59" s="0" t="s">
        <v>569</v>
      </c>
      <c r="N59" s="0" t="s">
        <v>570</v>
      </c>
      <c r="O59" s="0" t="n">
        <v>58</v>
      </c>
      <c r="P59" s="0" t="n">
        <v>10602010602</v>
      </c>
      <c r="Q59" s="0" t="n">
        <v>1060201060202</v>
      </c>
      <c r="T59" s="0" t="n">
        <v>0</v>
      </c>
      <c r="U59" s="0" t="s">
        <v>115</v>
      </c>
      <c r="V59" s="0" t="str">
        <f aca="false">A59</f>
        <v>LINESTRING Z (36.7569132002294 -1.35272869876763 0)</v>
      </c>
    </row>
    <row r="60" customFormat="false" ht="12.8" hidden="false" customHeight="false" outlineLevel="0" collapsed="false">
      <c r="A60" s="0" t="s">
        <v>607</v>
      </c>
      <c r="G60" s="0" t="n">
        <v>-1</v>
      </c>
      <c r="H60" s="0" t="n">
        <v>0</v>
      </c>
      <c r="I60" s="0" t="n">
        <v>-1</v>
      </c>
      <c r="L60" s="0" t="n">
        <v>301687265</v>
      </c>
      <c r="M60" s="0" t="s">
        <v>569</v>
      </c>
      <c r="N60" s="0" t="s">
        <v>570</v>
      </c>
      <c r="O60" s="0" t="n">
        <v>59</v>
      </c>
      <c r="P60" s="0" t="n">
        <v>10602010602</v>
      </c>
      <c r="Q60" s="0" t="n">
        <v>1060201060201</v>
      </c>
      <c r="T60" s="0" t="n">
        <v>0.035</v>
      </c>
      <c r="U60" s="0" t="s">
        <v>115</v>
      </c>
      <c r="V60" s="0" t="str">
        <f aca="false">A60</f>
        <v>LINESTRING Z (36.7624931584252 -1.3609281124923 0,36.7622855261742 -1.36069603276204 0)</v>
      </c>
    </row>
    <row r="61" customFormat="false" ht="12.8" hidden="false" customHeight="false" outlineLevel="0" collapsed="false">
      <c r="A61" s="0" t="s">
        <v>608</v>
      </c>
      <c r="G61" s="0" t="n">
        <v>-1</v>
      </c>
      <c r="H61" s="0" t="n">
        <v>0</v>
      </c>
      <c r="I61" s="0" t="n">
        <v>-1</v>
      </c>
      <c r="L61" s="0" t="n">
        <v>301003533</v>
      </c>
      <c r="M61" s="0" t="s">
        <v>569</v>
      </c>
      <c r="N61" s="0" t="s">
        <v>570</v>
      </c>
      <c r="O61" s="0" t="n">
        <v>60</v>
      </c>
      <c r="P61" s="0" t="n">
        <v>10602010602</v>
      </c>
      <c r="Q61" s="0" t="n">
        <v>1060201060201</v>
      </c>
      <c r="T61" s="0" t="n">
        <v>0.199</v>
      </c>
      <c r="U61" s="0" t="s">
        <v>115</v>
      </c>
      <c r="V61" s="0" t="str">
        <f aca="false">A61</f>
        <v>LINESTRING Z (36.7622855261742 -1.36069603276204 0,36.7624322359531 -1.35891324510337 0)</v>
      </c>
    </row>
    <row r="62" customFormat="false" ht="12.8" hidden="false" customHeight="false" outlineLevel="0" collapsed="false">
      <c r="A62" s="0" t="s">
        <v>609</v>
      </c>
      <c r="G62" s="0" t="n">
        <v>-1</v>
      </c>
      <c r="H62" s="0" t="n">
        <v>0</v>
      </c>
      <c r="I62" s="0" t="n">
        <v>-1</v>
      </c>
      <c r="L62" s="0" t="n">
        <v>301685118</v>
      </c>
      <c r="M62" s="0" t="s">
        <v>569</v>
      </c>
      <c r="N62" s="0" t="s">
        <v>570</v>
      </c>
      <c r="O62" s="0" t="n">
        <v>61</v>
      </c>
      <c r="P62" s="0" t="n">
        <v>10602010602</v>
      </c>
      <c r="Q62" s="0" t="n">
        <v>1060201060202</v>
      </c>
      <c r="T62" s="0" t="n">
        <v>0</v>
      </c>
      <c r="U62" s="0" t="s">
        <v>115</v>
      </c>
      <c r="V62" s="0" t="str">
        <f aca="false">A62</f>
        <v>LINESTRING Z (36.7563236410844 -1.35075336316955 0,36.7563236410844 -1.35075336316955 0)</v>
      </c>
    </row>
    <row r="63" customFormat="false" ht="12.8" hidden="false" customHeight="false" outlineLevel="0" collapsed="false">
      <c r="A63" s="0" t="s">
        <v>610</v>
      </c>
      <c r="G63" s="0" t="n">
        <v>-1</v>
      </c>
      <c r="H63" s="0" t="n">
        <v>0</v>
      </c>
      <c r="I63" s="0" t="n">
        <v>-1</v>
      </c>
      <c r="L63" s="0" t="n">
        <v>301685120</v>
      </c>
      <c r="M63" s="0" t="s">
        <v>569</v>
      </c>
      <c r="N63" s="0" t="s">
        <v>570</v>
      </c>
      <c r="O63" s="0" t="n">
        <v>62</v>
      </c>
      <c r="P63" s="0" t="n">
        <v>10602010602</v>
      </c>
      <c r="Q63" s="0" t="n">
        <v>1060201060202</v>
      </c>
      <c r="T63" s="0" t="n">
        <v>0.108</v>
      </c>
      <c r="U63" s="0" t="s">
        <v>115</v>
      </c>
      <c r="V63" s="0" t="str">
        <f aca="false">A63</f>
        <v>LINESTRING Z (36.7563236410844 -1.35075336316955 0,36.756256521237 -1.35172476577396 0)</v>
      </c>
    </row>
    <row r="64" customFormat="false" ht="12.8" hidden="false" customHeight="false" outlineLevel="0" collapsed="false">
      <c r="A64" s="0" t="s">
        <v>611</v>
      </c>
      <c r="G64" s="0" t="n">
        <v>-1</v>
      </c>
      <c r="H64" s="0" t="n">
        <v>0</v>
      </c>
      <c r="I64" s="0" t="n">
        <v>-1</v>
      </c>
      <c r="L64" s="0" t="n">
        <v>301003577</v>
      </c>
      <c r="M64" s="0" t="s">
        <v>569</v>
      </c>
      <c r="N64" s="0" t="s">
        <v>570</v>
      </c>
      <c r="O64" s="0" t="n">
        <v>63</v>
      </c>
      <c r="P64" s="0" t="s">
        <v>95</v>
      </c>
      <c r="Q64" s="0" t="s">
        <v>112</v>
      </c>
      <c r="T64" s="0" t="n">
        <v>0</v>
      </c>
      <c r="U64" s="0" t="s">
        <v>115</v>
      </c>
      <c r="V64" s="0" t="str">
        <f aca="false">A64</f>
        <v>LINESTRING Z (36.7681820421319 -1.37197221229169 0,36.7681820421319 -1.37197221229169 0)</v>
      </c>
    </row>
    <row r="65" customFormat="false" ht="12.8" hidden="false" customHeight="false" outlineLevel="0" collapsed="false">
      <c r="A65" s="0" t="s">
        <v>612</v>
      </c>
      <c r="B65" s="0" t="s">
        <v>613</v>
      </c>
      <c r="G65" s="0" t="n">
        <v>-1</v>
      </c>
      <c r="H65" s="0" t="n">
        <v>0</v>
      </c>
      <c r="I65" s="0" t="n">
        <v>-1</v>
      </c>
      <c r="L65" s="0" t="n">
        <v>301004265</v>
      </c>
      <c r="M65" s="0" t="s">
        <v>569</v>
      </c>
      <c r="N65" s="0" t="s">
        <v>570</v>
      </c>
      <c r="O65" s="0" t="n">
        <v>64</v>
      </c>
      <c r="P65" s="0" t="n">
        <v>10602010602</v>
      </c>
      <c r="Q65" s="0" t="n">
        <v>1060201060201</v>
      </c>
      <c r="T65" s="0" t="n">
        <v>0.826</v>
      </c>
      <c r="U65" s="0" t="s">
        <v>115</v>
      </c>
      <c r="V65" s="0" t="str">
        <f aca="false">A65</f>
        <v>LINESTRING Z (36.7505226572627 -1.37408454262385 0,36.757888759798 -1.37319733022595 0)</v>
      </c>
    </row>
    <row r="66" customFormat="false" ht="12.8" hidden="false" customHeight="false" outlineLevel="0" collapsed="false">
      <c r="A66" s="0" t="s">
        <v>583</v>
      </c>
      <c r="G66" s="0" t="n">
        <v>-1</v>
      </c>
      <c r="H66" s="0" t="n">
        <v>0</v>
      </c>
      <c r="I66" s="0" t="n">
        <v>-1</v>
      </c>
      <c r="L66" s="0" t="n">
        <v>301684651</v>
      </c>
      <c r="M66" s="0" t="s">
        <v>569</v>
      </c>
      <c r="N66" s="0" t="s">
        <v>570</v>
      </c>
      <c r="O66" s="0" t="n">
        <v>65</v>
      </c>
      <c r="P66" s="0" t="n">
        <v>10602010602</v>
      </c>
      <c r="Q66" s="0" t="n">
        <v>1060201060201</v>
      </c>
      <c r="T66" s="0" t="n">
        <v>0</v>
      </c>
      <c r="U66" s="0" t="s">
        <v>115</v>
      </c>
      <c r="V66" s="0" t="str">
        <f aca="false">A66</f>
        <v>LINESTRING Z (36.7698813824731 -1.38001194403103 0)</v>
      </c>
    </row>
    <row r="67" customFormat="false" ht="12.8" hidden="false" customHeight="false" outlineLevel="0" collapsed="false">
      <c r="A67" s="0" t="s">
        <v>614</v>
      </c>
      <c r="B67" s="0" t="s">
        <v>595</v>
      </c>
      <c r="G67" s="0" t="n">
        <v>-1</v>
      </c>
      <c r="H67" s="0" t="n">
        <v>0</v>
      </c>
      <c r="I67" s="0" t="n">
        <v>-1</v>
      </c>
      <c r="L67" s="0" t="n">
        <v>301003490</v>
      </c>
      <c r="M67" s="0" t="s">
        <v>569</v>
      </c>
      <c r="N67" s="0" t="s">
        <v>570</v>
      </c>
      <c r="O67" s="0" t="n">
        <v>66</v>
      </c>
      <c r="P67" s="0" t="n">
        <v>10602010602</v>
      </c>
      <c r="Q67" s="0" t="n">
        <v>1060201060202</v>
      </c>
      <c r="T67" s="0" t="n">
        <v>0.071</v>
      </c>
      <c r="U67" s="0" t="s">
        <v>115</v>
      </c>
      <c r="V67" s="0" t="str">
        <f aca="false">A67</f>
        <v>LINESTRING Z (36.7651574651075 -1.34656776213099 0,36.7654302091879 -1.34598825744552 0)</v>
      </c>
    </row>
    <row r="68" customFormat="false" ht="12.8" hidden="false" customHeight="false" outlineLevel="0" collapsed="false">
      <c r="A68" s="0" t="s">
        <v>611</v>
      </c>
      <c r="G68" s="0" t="n">
        <v>-1</v>
      </c>
      <c r="H68" s="0" t="n">
        <v>0</v>
      </c>
      <c r="I68" s="0" t="n">
        <v>-1</v>
      </c>
      <c r="L68" s="0" t="n">
        <v>301003579</v>
      </c>
      <c r="M68" s="0" t="s">
        <v>569</v>
      </c>
      <c r="N68" s="0" t="s">
        <v>570</v>
      </c>
      <c r="O68" s="0" t="n">
        <v>67</v>
      </c>
      <c r="P68" s="0" t="s">
        <v>95</v>
      </c>
      <c r="Q68" s="0" t="s">
        <v>112</v>
      </c>
      <c r="T68" s="0" t="n">
        <v>0</v>
      </c>
      <c r="U68" s="0" t="s">
        <v>115</v>
      </c>
      <c r="V68" s="0" t="str">
        <f aca="false">A68</f>
        <v>LINESTRING Z (36.7681820421319 -1.37197221229169 0,36.7681820421319 -1.37197221229169 0)</v>
      </c>
    </row>
    <row r="69" customFormat="false" ht="12.8" hidden="false" customHeight="false" outlineLevel="0" collapsed="false">
      <c r="A69" s="0" t="s">
        <v>615</v>
      </c>
      <c r="G69" s="0" t="n">
        <v>-1</v>
      </c>
      <c r="H69" s="0" t="n">
        <v>0</v>
      </c>
      <c r="I69" s="0" t="n">
        <v>-1</v>
      </c>
      <c r="L69" s="0" t="n">
        <v>301003551</v>
      </c>
      <c r="M69" s="0" t="s">
        <v>569</v>
      </c>
      <c r="N69" s="0" t="s">
        <v>570</v>
      </c>
      <c r="O69" s="0" t="n">
        <v>68</v>
      </c>
      <c r="P69" s="0" t="n">
        <v>10602010603</v>
      </c>
      <c r="Q69" s="0" t="n">
        <v>1060201060301</v>
      </c>
      <c r="T69" s="0" t="n">
        <v>0.243</v>
      </c>
      <c r="U69" s="0" t="s">
        <v>115</v>
      </c>
      <c r="V69" s="0" t="str">
        <f aca="false">A69</f>
        <v>LINESTRING Z (36.7673984075653 -1.36823663832402 0,36.7666444907395 -1.36618876197399 0)</v>
      </c>
    </row>
    <row r="70" customFormat="false" ht="12.8" hidden="false" customHeight="false" outlineLevel="0" collapsed="false">
      <c r="A70" s="0" t="s">
        <v>616</v>
      </c>
      <c r="G70" s="0" t="n">
        <v>-1</v>
      </c>
      <c r="H70" s="0" t="n">
        <v>0</v>
      </c>
      <c r="I70" s="0" t="n">
        <v>-1</v>
      </c>
      <c r="L70" s="0" t="n">
        <v>301003548</v>
      </c>
      <c r="M70" s="0" t="s">
        <v>569</v>
      </c>
      <c r="N70" s="0" t="s">
        <v>570</v>
      </c>
      <c r="O70" s="0" t="n">
        <v>69</v>
      </c>
      <c r="P70" s="0" t="n">
        <v>10602010603</v>
      </c>
      <c r="Q70" s="0" t="n">
        <v>1060201060301</v>
      </c>
      <c r="T70" s="0" t="n">
        <v>0.16</v>
      </c>
      <c r="U70" s="0" t="s">
        <v>115</v>
      </c>
      <c r="V70" s="0" t="str">
        <f aca="false">A70</f>
        <v>LINESTRING Z (36.7666444907395 -1.36618876197399 0,36.76591701561 -1.36494782278443 0)</v>
      </c>
    </row>
    <row r="71" customFormat="false" ht="12.8" hidden="false" customHeight="false" outlineLevel="0" collapsed="false">
      <c r="A71" s="0" t="s">
        <v>617</v>
      </c>
      <c r="G71" s="0" t="n">
        <v>-1</v>
      </c>
      <c r="H71" s="0" t="n">
        <v>0</v>
      </c>
      <c r="I71" s="0" t="n">
        <v>-1</v>
      </c>
      <c r="L71" s="0" t="n">
        <v>301003565</v>
      </c>
      <c r="M71" s="0" t="s">
        <v>569</v>
      </c>
      <c r="N71" s="0" t="s">
        <v>570</v>
      </c>
      <c r="O71" s="0" t="n">
        <v>70</v>
      </c>
      <c r="P71" s="0" t="n">
        <v>10602010602</v>
      </c>
      <c r="Q71" s="0" t="n">
        <v>1060201060201</v>
      </c>
      <c r="T71" s="0" t="n">
        <v>0.433</v>
      </c>
      <c r="U71" s="0" t="s">
        <v>115</v>
      </c>
      <c r="V71" s="0" t="str">
        <f aca="false">A71</f>
        <v>LINESTRING Z (36.7673984075653 -1.36823663832402 0,36.763526981731 -1.36789570407714 0)</v>
      </c>
    </row>
    <row r="72" customFormat="false" ht="12.8" hidden="false" customHeight="false" outlineLevel="0" collapsed="false">
      <c r="A72" s="0" t="s">
        <v>618</v>
      </c>
      <c r="G72" s="0" t="n">
        <v>-1</v>
      </c>
      <c r="H72" s="0" t="n">
        <v>0</v>
      </c>
      <c r="I72" s="0" t="n">
        <v>-1</v>
      </c>
      <c r="L72" s="0" t="n">
        <v>301661324</v>
      </c>
      <c r="M72" s="0" t="s">
        <v>569</v>
      </c>
      <c r="N72" s="0" t="s">
        <v>570</v>
      </c>
      <c r="O72" s="0" t="n">
        <v>71</v>
      </c>
      <c r="P72" s="0" t="n">
        <v>10602010602</v>
      </c>
      <c r="Q72" s="0" t="n">
        <v>1060201060201</v>
      </c>
      <c r="T72" s="0" t="n">
        <v>0.18</v>
      </c>
      <c r="U72" s="0" t="s">
        <v>115</v>
      </c>
      <c r="V72" s="0" t="str">
        <f aca="false">A72</f>
        <v>LINESTRING Z (36.7575736263158 -1.36825584429273 0,36.7565958938682 -1.36954724767579 0)</v>
      </c>
    </row>
    <row r="73" customFormat="false" ht="12.8" hidden="false" customHeight="false" outlineLevel="0" collapsed="false">
      <c r="A73" s="0" t="s">
        <v>619</v>
      </c>
      <c r="G73" s="0" t="n">
        <v>-1</v>
      </c>
      <c r="H73" s="0" t="n">
        <v>0</v>
      </c>
      <c r="I73" s="0" t="n">
        <v>-1</v>
      </c>
      <c r="L73" s="0" t="n">
        <v>301685150</v>
      </c>
      <c r="M73" s="0" t="s">
        <v>569</v>
      </c>
      <c r="N73" s="0" t="s">
        <v>570</v>
      </c>
      <c r="O73" s="0" t="n">
        <v>72</v>
      </c>
      <c r="P73" s="0" t="n">
        <v>10602010603</v>
      </c>
      <c r="Q73" s="0" t="n">
        <v>1060201060301</v>
      </c>
      <c r="T73" s="0" t="n">
        <v>0.21</v>
      </c>
      <c r="U73" s="0" t="s">
        <v>115</v>
      </c>
      <c r="V73" s="0" t="str">
        <f aca="false">A73</f>
        <v>LINESTRING Z (36.7732945605242 -1.37963397207946 0,36.7748666444081 -1.37859409878224 0)</v>
      </c>
    </row>
    <row r="74" customFormat="false" ht="12.8" hidden="false" customHeight="false" outlineLevel="0" collapsed="false">
      <c r="A74" s="0" t="s">
        <v>620</v>
      </c>
      <c r="G74" s="0" t="n">
        <v>-1</v>
      </c>
      <c r="H74" s="0" t="n">
        <v>0</v>
      </c>
      <c r="I74" s="0" t="n">
        <v>-1</v>
      </c>
      <c r="L74" s="0" t="n">
        <v>301678569</v>
      </c>
      <c r="M74" s="0" t="s">
        <v>569</v>
      </c>
      <c r="N74" s="0" t="s">
        <v>570</v>
      </c>
      <c r="O74" s="0" t="n">
        <v>73</v>
      </c>
      <c r="P74" s="0" t="s">
        <v>95</v>
      </c>
      <c r="Q74" s="0" t="s">
        <v>112</v>
      </c>
      <c r="T74" s="0" t="n">
        <v>0</v>
      </c>
      <c r="U74" s="0" t="s">
        <v>115</v>
      </c>
      <c r="V74" s="0" t="str">
        <f aca="false">A74</f>
        <v>LINESTRING Z (36.7594311309821 -1.36389019607431 0,36.7594311309821 -1.36389019607431 0)</v>
      </c>
    </row>
    <row r="75" customFormat="false" ht="12.8" hidden="false" customHeight="false" outlineLevel="0" collapsed="false">
      <c r="A75" s="0" t="s">
        <v>621</v>
      </c>
      <c r="G75" s="0" t="n">
        <v>-1</v>
      </c>
      <c r="H75" s="0" t="n">
        <v>0</v>
      </c>
      <c r="I75" s="0" t="n">
        <v>-1</v>
      </c>
      <c r="L75" s="0" t="n">
        <v>301685106</v>
      </c>
      <c r="M75" s="0" t="s">
        <v>569</v>
      </c>
      <c r="N75" s="0" t="s">
        <v>570</v>
      </c>
      <c r="O75" s="0" t="n">
        <v>74</v>
      </c>
      <c r="P75" s="0" t="n">
        <v>10602010602</v>
      </c>
      <c r="Q75" s="0" t="n">
        <v>1060201060202</v>
      </c>
      <c r="T75" s="0" t="n">
        <v>0.135</v>
      </c>
      <c r="U75" s="0" t="s">
        <v>115</v>
      </c>
      <c r="V75" s="0" t="str">
        <f aca="false">A75</f>
        <v>LINESTRING Z (36.7579665525604 -1.34209999724138 0,36.7577418860007 -1.34328854424595 0)</v>
      </c>
    </row>
    <row r="76" customFormat="false" ht="12.8" hidden="false" customHeight="false" outlineLevel="0" collapsed="false">
      <c r="A76" s="0" t="s">
        <v>622</v>
      </c>
      <c r="G76" s="0" t="n">
        <v>-1</v>
      </c>
      <c r="H76" s="0" t="n">
        <v>0</v>
      </c>
      <c r="I76" s="0" t="n">
        <v>-1</v>
      </c>
      <c r="L76" s="0" t="n">
        <v>301913125</v>
      </c>
      <c r="M76" s="0" t="s">
        <v>569</v>
      </c>
      <c r="N76" s="0" t="s">
        <v>570</v>
      </c>
      <c r="O76" s="0" t="n">
        <v>75</v>
      </c>
      <c r="P76" s="0" t="n">
        <v>10602010602</v>
      </c>
      <c r="Q76" s="0" t="n">
        <v>1060201060201</v>
      </c>
      <c r="T76" s="0" t="n">
        <v>0.214</v>
      </c>
      <c r="U76" s="0" t="s">
        <v>115</v>
      </c>
      <c r="V76" s="0" t="str">
        <f aca="false">A76</f>
        <v>LINESTRING Z (36.7558333036587 -1.36313160563965 0,36.7565940277503 -1.36136318895282 0)</v>
      </c>
    </row>
    <row r="77" customFormat="false" ht="12.8" hidden="false" customHeight="false" outlineLevel="0" collapsed="false">
      <c r="A77" s="0" t="s">
        <v>623</v>
      </c>
      <c r="G77" s="0" t="n">
        <v>-1</v>
      </c>
      <c r="H77" s="0" t="n">
        <v>0</v>
      </c>
      <c r="I77" s="0" t="n">
        <v>-1</v>
      </c>
      <c r="L77" s="0" t="n">
        <v>301678127</v>
      </c>
      <c r="M77" s="0" t="s">
        <v>569</v>
      </c>
      <c r="N77" s="0" t="s">
        <v>570</v>
      </c>
      <c r="O77" s="0" t="n">
        <v>76</v>
      </c>
      <c r="P77" s="0" t="s">
        <v>95</v>
      </c>
      <c r="Q77" s="0" t="s">
        <v>95</v>
      </c>
      <c r="T77" s="0" t="n">
        <v>0</v>
      </c>
      <c r="U77" s="0" t="s">
        <v>115</v>
      </c>
      <c r="V77" s="0" t="str">
        <f aca="false">A77</f>
        <v>LINESTRING Z (36.7579665525604 -1.34209999724138 0)</v>
      </c>
    </row>
    <row r="78" customFormat="false" ht="12.8" hidden="false" customHeight="false" outlineLevel="0" collapsed="false">
      <c r="A78" s="0" t="s">
        <v>553</v>
      </c>
      <c r="G78" s="0" t="n">
        <v>-1</v>
      </c>
      <c r="H78" s="0" t="n">
        <v>0</v>
      </c>
      <c r="I78" s="0" t="n">
        <v>-1</v>
      </c>
      <c r="L78" s="0" t="n">
        <v>301680867</v>
      </c>
      <c r="M78" s="0" t="s">
        <v>569</v>
      </c>
      <c r="N78" s="0" t="s">
        <v>570</v>
      </c>
      <c r="O78" s="0" t="n">
        <v>77</v>
      </c>
      <c r="P78" s="0" t="n">
        <v>10602010602</v>
      </c>
      <c r="Q78" s="0" t="n">
        <v>1060201060201</v>
      </c>
      <c r="T78" s="0" t="n">
        <v>0</v>
      </c>
      <c r="V78" s="0" t="str">
        <f aca="false">A78</f>
        <v>LINESTRING Z (36.7565940277503 -1.36136318895282 0,36.7565940277503 -1.36136318895282 0)</v>
      </c>
    </row>
    <row r="79" customFormat="false" ht="12.8" hidden="false" customHeight="false" outlineLevel="0" collapsed="false">
      <c r="A79" s="0" t="s">
        <v>624</v>
      </c>
      <c r="G79" s="0" t="n">
        <v>-1</v>
      </c>
      <c r="H79" s="0" t="n">
        <v>0</v>
      </c>
      <c r="I79" s="0" t="n">
        <v>-1</v>
      </c>
      <c r="L79" s="0" t="n">
        <v>301730776</v>
      </c>
      <c r="M79" s="0" t="s">
        <v>569</v>
      </c>
      <c r="N79" s="0" t="s">
        <v>570</v>
      </c>
      <c r="O79" s="0" t="n">
        <v>78</v>
      </c>
      <c r="P79" s="0" t="n">
        <v>10602010602</v>
      </c>
      <c r="Q79" s="0" t="n">
        <v>1060201060201</v>
      </c>
      <c r="T79" s="0" t="n">
        <v>0.229</v>
      </c>
      <c r="V79" s="0" t="str">
        <f aca="false">A79</f>
        <v>LINESTRING Z (36.7545773444594 -1.36095430482037 0,36.7565940277503 -1.36136318895282 0)</v>
      </c>
    </row>
    <row r="80" customFormat="false" ht="12.8" hidden="false" customHeight="false" outlineLevel="0" collapsed="false">
      <c r="A80" s="0" t="s">
        <v>625</v>
      </c>
      <c r="G80" s="0" t="n">
        <v>-1</v>
      </c>
      <c r="H80" s="0" t="n">
        <v>0</v>
      </c>
      <c r="I80" s="0" t="n">
        <v>-1</v>
      </c>
      <c r="L80" s="0" t="n">
        <v>301686583</v>
      </c>
      <c r="M80" s="0" t="s">
        <v>569</v>
      </c>
      <c r="N80" s="0" t="s">
        <v>570</v>
      </c>
      <c r="O80" s="0" t="n">
        <v>79</v>
      </c>
      <c r="P80" s="0" t="s">
        <v>95</v>
      </c>
      <c r="Q80" s="0" t="s">
        <v>112</v>
      </c>
      <c r="T80" s="0" t="n">
        <v>0.251</v>
      </c>
      <c r="U80" s="0" t="s">
        <v>115</v>
      </c>
      <c r="V80" s="0" t="str">
        <f aca="false">A80</f>
        <v>LINESTRING Z (36.7624322359531 -1.35891324510337 0,36.7620971077276 -1.35668690737419 0)</v>
      </c>
    </row>
    <row r="81" customFormat="false" ht="12.8" hidden="false" customHeight="false" outlineLevel="0" collapsed="false">
      <c r="A81" s="0" t="s">
        <v>626</v>
      </c>
      <c r="B81" s="0" t="s">
        <v>627</v>
      </c>
      <c r="G81" s="0" t="n">
        <v>-1</v>
      </c>
      <c r="H81" s="0" t="n">
        <v>0</v>
      </c>
      <c r="I81" s="0" t="n">
        <v>-1</v>
      </c>
      <c r="L81" s="0" t="n">
        <v>301004279</v>
      </c>
      <c r="M81" s="0" t="s">
        <v>569</v>
      </c>
      <c r="N81" s="0" t="s">
        <v>570</v>
      </c>
      <c r="O81" s="0" t="n">
        <v>80</v>
      </c>
      <c r="P81" s="0" t="n">
        <v>10602010602</v>
      </c>
      <c r="Q81" s="0" t="n">
        <v>1060201060201</v>
      </c>
      <c r="T81" s="0" t="n">
        <v>0.047</v>
      </c>
      <c r="U81" s="0" t="s">
        <v>115</v>
      </c>
      <c r="V81" s="0" t="str">
        <f aca="false">A81</f>
        <v>LINESTRING Z (36.7581961720968 -1.37541704664815 0,36.7582431679171 -1.37584084408693 0)</v>
      </c>
    </row>
    <row r="82" customFormat="false" ht="12.8" hidden="false" customHeight="false" outlineLevel="0" collapsed="false">
      <c r="A82" s="0" t="s">
        <v>628</v>
      </c>
      <c r="G82" s="0" t="n">
        <v>-1</v>
      </c>
      <c r="H82" s="0" t="n">
        <v>0</v>
      </c>
      <c r="I82" s="0" t="n">
        <v>-1</v>
      </c>
      <c r="L82" s="0" t="n">
        <v>301913133</v>
      </c>
      <c r="M82" s="0" t="s">
        <v>569</v>
      </c>
      <c r="N82" s="0" t="s">
        <v>570</v>
      </c>
      <c r="O82" s="0" t="n">
        <v>81</v>
      </c>
      <c r="P82" s="0" t="n">
        <v>10602010602</v>
      </c>
      <c r="Q82" s="0" t="n">
        <v>1060201060201</v>
      </c>
      <c r="T82" s="0" t="n">
        <v>0.466</v>
      </c>
      <c r="U82" s="0" t="s">
        <v>115</v>
      </c>
      <c r="V82" s="0" t="str">
        <f aca="false">A82</f>
        <v>LINESTRING Z (36.7692169954759 -1.37588183070028 0,36.7698813824731 -1.38001194403103 0)</v>
      </c>
    </row>
    <row r="83" customFormat="false" ht="12.8" hidden="false" customHeight="false" outlineLevel="0" collapsed="false">
      <c r="A83" s="0" t="s">
        <v>629</v>
      </c>
      <c r="G83" s="0" t="n">
        <v>-1</v>
      </c>
      <c r="H83" s="0" t="n">
        <v>0</v>
      </c>
      <c r="I83" s="0" t="n">
        <v>-1</v>
      </c>
      <c r="L83" s="0" t="n">
        <v>301913134</v>
      </c>
      <c r="M83" s="0" t="s">
        <v>569</v>
      </c>
      <c r="N83" s="0" t="s">
        <v>570</v>
      </c>
      <c r="O83" s="0" t="n">
        <v>82</v>
      </c>
      <c r="P83" s="0" t="n">
        <v>10602010602</v>
      </c>
      <c r="Q83" s="0" t="n">
        <v>1060201060201</v>
      </c>
      <c r="T83" s="0" t="n">
        <v>0.121</v>
      </c>
      <c r="U83" s="0" t="s">
        <v>115</v>
      </c>
      <c r="V83" s="0" t="str">
        <f aca="false">A83</f>
        <v>LINESTRING Z (36.768206929511 -1.37629011528426 0,36.7692169954759 -1.37588183070028 0)</v>
      </c>
    </row>
    <row r="84" customFormat="false" ht="12.8" hidden="false" customHeight="false" outlineLevel="0" collapsed="false">
      <c r="A84" s="0" t="s">
        <v>541</v>
      </c>
      <c r="B84" s="0" t="s">
        <v>630</v>
      </c>
      <c r="G84" s="0" t="n">
        <v>-1</v>
      </c>
      <c r="H84" s="0" t="n">
        <v>0</v>
      </c>
      <c r="I84" s="0" t="n">
        <v>-1</v>
      </c>
      <c r="L84" s="0" t="n">
        <v>301913107</v>
      </c>
      <c r="M84" s="0" t="s">
        <v>569</v>
      </c>
      <c r="N84" s="0" t="s">
        <v>570</v>
      </c>
      <c r="O84" s="0" t="n">
        <v>83</v>
      </c>
      <c r="P84" s="0" t="n">
        <v>10602010602</v>
      </c>
      <c r="Q84" s="0" t="n">
        <v>1060201060202</v>
      </c>
      <c r="T84" s="0" t="n">
        <v>0</v>
      </c>
      <c r="V84" s="0" t="str">
        <f aca="false">A84</f>
        <v>LINESTRING Z (36.7577418860007 -1.34328854424595 0,36.7577418860007 -1.34328854424595 0)</v>
      </c>
    </row>
    <row r="85" customFormat="false" ht="12.8" hidden="false" customHeight="false" outlineLevel="0" collapsed="false">
      <c r="A85" s="0" t="s">
        <v>631</v>
      </c>
      <c r="B85" s="0" t="s">
        <v>632</v>
      </c>
      <c r="G85" s="0" t="n">
        <v>-1</v>
      </c>
      <c r="H85" s="0" t="n">
        <v>0</v>
      </c>
      <c r="I85" s="0" t="n">
        <v>-1</v>
      </c>
      <c r="L85" s="0" t="n">
        <v>301004284</v>
      </c>
      <c r="M85" s="0" t="s">
        <v>569</v>
      </c>
      <c r="N85" s="0" t="s">
        <v>570</v>
      </c>
      <c r="O85" s="0" t="n">
        <v>84</v>
      </c>
      <c r="P85" s="0" t="n">
        <v>10602010602</v>
      </c>
      <c r="Q85" s="0" t="n">
        <v>1060201060201</v>
      </c>
      <c r="T85" s="0" t="n">
        <v>0.132</v>
      </c>
      <c r="U85" s="0" t="s">
        <v>115</v>
      </c>
      <c r="V85" s="0" t="str">
        <f aca="false">A85</f>
        <v>LINESTRING Z (36.7585500007543 -1.3788663993872 0,36.7586892630442 -1.38004691996939 0)</v>
      </c>
    </row>
    <row r="86" customFormat="false" ht="12.8" hidden="false" customHeight="false" outlineLevel="0" collapsed="false">
      <c r="A86" s="0" t="s">
        <v>633</v>
      </c>
      <c r="B86" s="0" t="s">
        <v>634</v>
      </c>
      <c r="G86" s="0" t="n">
        <v>-1</v>
      </c>
      <c r="H86" s="0" t="n">
        <v>0</v>
      </c>
      <c r="I86" s="0" t="n">
        <v>-1</v>
      </c>
      <c r="L86" s="0" t="n">
        <v>301003526</v>
      </c>
      <c r="M86" s="0" t="s">
        <v>569</v>
      </c>
      <c r="N86" s="0" t="s">
        <v>570</v>
      </c>
      <c r="O86" s="0" t="n">
        <v>85</v>
      </c>
      <c r="P86" s="0" t="n">
        <v>10602010602</v>
      </c>
      <c r="Q86" s="0" t="n">
        <v>1060201060201</v>
      </c>
      <c r="T86" s="0" t="n">
        <v>0.009</v>
      </c>
      <c r="U86" s="0" t="s">
        <v>115</v>
      </c>
      <c r="V86" s="0" t="str">
        <f aca="false">A86</f>
        <v>LINESTRING Z (36.7618156185011 -1.35592046277368 0,36.7617961576617 -1.35583823096373 0)</v>
      </c>
    </row>
    <row r="87" customFormat="false" ht="12.8" hidden="false" customHeight="false" outlineLevel="0" collapsed="false">
      <c r="A87" s="0" t="s">
        <v>635</v>
      </c>
      <c r="B87" s="0" t="s">
        <v>636</v>
      </c>
      <c r="G87" s="0" t="n">
        <v>-1</v>
      </c>
      <c r="H87" s="0" t="n">
        <v>0</v>
      </c>
      <c r="I87" s="0" t="n">
        <v>-1</v>
      </c>
      <c r="L87" s="0" t="n">
        <v>301004276</v>
      </c>
      <c r="M87" s="0" t="s">
        <v>569</v>
      </c>
      <c r="N87" s="0" t="s">
        <v>570</v>
      </c>
      <c r="O87" s="0" t="n">
        <v>86</v>
      </c>
      <c r="P87" s="0" t="n">
        <v>10602010602</v>
      </c>
      <c r="Q87" s="0" t="n">
        <v>1060201060201</v>
      </c>
      <c r="T87" s="0" t="n">
        <v>0.23</v>
      </c>
      <c r="U87" s="0" t="s">
        <v>115</v>
      </c>
      <c r="V87" s="0" t="str">
        <f aca="false">A87</f>
        <v>LINESTRING Z (36.7581961720968 -1.37541704664815 0,36.7602629004934 -1.37549780111096 0)</v>
      </c>
    </row>
    <row r="88" customFormat="false" ht="12.8" hidden="false" customHeight="false" outlineLevel="0" collapsed="false">
      <c r="A88" s="0" t="s">
        <v>637</v>
      </c>
      <c r="B88" s="0" t="s">
        <v>638</v>
      </c>
      <c r="G88" s="0" t="n">
        <v>-1</v>
      </c>
      <c r="H88" s="0" t="n">
        <v>0</v>
      </c>
      <c r="I88" s="0" t="n">
        <v>-1</v>
      </c>
      <c r="L88" s="0" t="n">
        <v>301004267</v>
      </c>
      <c r="M88" s="0" t="s">
        <v>569</v>
      </c>
      <c r="N88" s="0" t="s">
        <v>570</v>
      </c>
      <c r="O88" s="0" t="n">
        <v>87</v>
      </c>
      <c r="P88" s="0" t="n">
        <v>10602010602</v>
      </c>
      <c r="Q88" s="0" t="n">
        <v>1060201060201</v>
      </c>
      <c r="T88" s="0" t="n">
        <v>0.508</v>
      </c>
      <c r="U88" s="0" t="s">
        <v>115</v>
      </c>
      <c r="V88" s="0" t="str">
        <f aca="false">A88</f>
        <v>LINESTRING Z (36.7624223632652 -1.37265521504387 0,36.757888759798 -1.37319733022595 0)</v>
      </c>
    </row>
    <row r="89" customFormat="false" ht="12.8" hidden="false" customHeight="false" outlineLevel="0" collapsed="false">
      <c r="A89" s="0" t="s">
        <v>530</v>
      </c>
      <c r="B89" s="0" t="s">
        <v>639</v>
      </c>
      <c r="G89" s="0" t="n">
        <v>-1</v>
      </c>
      <c r="H89" s="0" t="n">
        <v>0</v>
      </c>
      <c r="I89" s="0" t="n">
        <v>-1</v>
      </c>
      <c r="L89" s="0" t="n">
        <v>301003489</v>
      </c>
      <c r="M89" s="0" t="s">
        <v>569</v>
      </c>
      <c r="N89" s="0" t="s">
        <v>570</v>
      </c>
      <c r="O89" s="0" t="n">
        <v>88</v>
      </c>
      <c r="P89" s="0" t="n">
        <v>10602010602</v>
      </c>
      <c r="Q89" s="0" t="n">
        <v>1060201060202</v>
      </c>
      <c r="T89" s="0" t="n">
        <v>0</v>
      </c>
      <c r="U89" s="6" t="s">
        <v>571</v>
      </c>
      <c r="V89" s="0" t="str">
        <f aca="false">A89</f>
        <v>LINESTRING Z (36.7654302091879 -1.34598825744552 0,36.7654302091879 -1.34598825744552 0)</v>
      </c>
    </row>
    <row r="90" customFormat="false" ht="12.8" hidden="false" customHeight="false" outlineLevel="0" collapsed="false">
      <c r="A90" s="0" t="s">
        <v>640</v>
      </c>
      <c r="G90" s="0" t="n">
        <v>-1</v>
      </c>
      <c r="H90" s="0" t="n">
        <v>0</v>
      </c>
      <c r="I90" s="0" t="n">
        <v>-1</v>
      </c>
      <c r="L90" s="0" t="n">
        <v>301676753</v>
      </c>
      <c r="M90" s="0" t="s">
        <v>569</v>
      </c>
      <c r="N90" s="0" t="s">
        <v>570</v>
      </c>
      <c r="O90" s="0" t="n">
        <v>89</v>
      </c>
      <c r="P90" s="0" t="n">
        <v>10602010602</v>
      </c>
      <c r="Q90" s="0" t="n">
        <v>1060201060201</v>
      </c>
      <c r="T90" s="0" t="n">
        <v>0.218</v>
      </c>
      <c r="U90" s="0" t="s">
        <v>115</v>
      </c>
      <c r="V90" s="0" t="str">
        <f aca="false">A90</f>
        <v>LINESTRING Z (36.7471553579504 -1.38099637926356 0,36.749047924785 -1.38149034139184 0)</v>
      </c>
    </row>
    <row r="91" customFormat="false" ht="12.8" hidden="false" customHeight="false" outlineLevel="0" collapsed="false">
      <c r="A91" s="0" t="s">
        <v>565</v>
      </c>
      <c r="G91" s="0" t="n">
        <v>-1</v>
      </c>
      <c r="H91" s="0" t="n">
        <v>0</v>
      </c>
      <c r="I91" s="0" t="n">
        <v>-1</v>
      </c>
      <c r="L91" s="0" t="n">
        <v>30757</v>
      </c>
      <c r="M91" s="0" t="s">
        <v>569</v>
      </c>
      <c r="N91" s="0" t="s">
        <v>570</v>
      </c>
      <c r="O91" s="0" t="n">
        <v>90</v>
      </c>
      <c r="P91" s="0" t="s">
        <v>95</v>
      </c>
      <c r="Q91" s="0" t="s">
        <v>95</v>
      </c>
      <c r="T91" s="0" t="n">
        <v>0</v>
      </c>
      <c r="U91" s="0" t="s">
        <v>115</v>
      </c>
      <c r="V91" s="0" t="str">
        <f aca="false">A91</f>
        <v>LINESTRING Z (36.7603337106913 -1.35236395032121 0,36.7603337106913 -1.35236395032121 0)</v>
      </c>
    </row>
    <row r="92" customFormat="false" ht="12.8" hidden="false" customHeight="false" outlineLevel="0" collapsed="false">
      <c r="A92" s="0" t="s">
        <v>641</v>
      </c>
      <c r="G92" s="0" t="n">
        <v>-1</v>
      </c>
      <c r="H92" s="0" t="n">
        <v>0</v>
      </c>
      <c r="I92" s="0" t="n">
        <v>-1</v>
      </c>
      <c r="L92" s="0" t="n">
        <v>301686312</v>
      </c>
      <c r="M92" s="0" t="s">
        <v>569</v>
      </c>
      <c r="N92" s="0" t="s">
        <v>570</v>
      </c>
      <c r="O92" s="0" t="n">
        <v>91</v>
      </c>
      <c r="P92" s="0" t="s">
        <v>95</v>
      </c>
      <c r="Q92" s="0" t="s">
        <v>95</v>
      </c>
      <c r="T92" s="0" t="n">
        <v>0.212</v>
      </c>
      <c r="U92" s="0" t="s">
        <v>115</v>
      </c>
      <c r="V92" s="0" t="str">
        <f aca="false">A92</f>
        <v>LINESTRING Z (36.7651574651075 -1.34656776213099 0,36.7633764169857 -1.34667459800873 0,36.7633226633752 -1.34656625225938 0)</v>
      </c>
    </row>
    <row r="93" customFormat="false" ht="12.8" hidden="false" customHeight="false" outlineLevel="0" collapsed="false">
      <c r="A93" s="0" t="s">
        <v>642</v>
      </c>
      <c r="B93" s="0" t="s">
        <v>643</v>
      </c>
      <c r="G93" s="0" t="n">
        <v>-1</v>
      </c>
      <c r="H93" s="0" t="n">
        <v>0</v>
      </c>
      <c r="I93" s="0" t="n">
        <v>-1</v>
      </c>
      <c r="L93" s="0" t="n">
        <v>301003498</v>
      </c>
      <c r="M93" s="0" t="s">
        <v>569</v>
      </c>
      <c r="N93" s="0" t="s">
        <v>570</v>
      </c>
      <c r="O93" s="0" t="n">
        <v>92</v>
      </c>
      <c r="P93" s="0" t="n">
        <v>10602010602</v>
      </c>
      <c r="Q93" s="0" t="n">
        <v>1060201060202</v>
      </c>
      <c r="T93" s="0" t="n">
        <v>0.234</v>
      </c>
      <c r="U93" s="0" t="s">
        <v>115</v>
      </c>
      <c r="V93" s="0" t="str">
        <f aca="false">A93</f>
        <v>LINESTRING Z (36.7623921963995 -1.35194549133002 0,36.7603337106913 -1.35236395032121 0)</v>
      </c>
    </row>
    <row r="94" customFormat="false" ht="12.8" hidden="false" customHeight="false" outlineLevel="0" collapsed="false">
      <c r="A94" s="0" t="s">
        <v>644</v>
      </c>
      <c r="G94" s="0" t="n">
        <v>-1</v>
      </c>
      <c r="H94" s="0" t="n">
        <v>0</v>
      </c>
      <c r="I94" s="0" t="n">
        <v>-1</v>
      </c>
      <c r="L94" s="0" t="n">
        <v>301685143</v>
      </c>
      <c r="M94" s="0" t="s">
        <v>569</v>
      </c>
      <c r="N94" s="0" t="s">
        <v>570</v>
      </c>
      <c r="O94" s="0" t="n">
        <v>93</v>
      </c>
      <c r="P94" s="0" t="s">
        <v>95</v>
      </c>
      <c r="Q94" s="0" t="s">
        <v>112</v>
      </c>
      <c r="T94" s="0" t="n">
        <v>0.197</v>
      </c>
      <c r="U94" s="0" t="s">
        <v>115</v>
      </c>
      <c r="V94" s="0" t="str">
        <f aca="false">A94</f>
        <v>LINESTRING Z (36.7636846570309 -1.36223224500122 0,36.7624931584252 -1.3609281124923 0)</v>
      </c>
    </row>
    <row r="95" customFormat="false" ht="12.8" hidden="false" customHeight="false" outlineLevel="0" collapsed="false">
      <c r="A95" s="0" t="s">
        <v>645</v>
      </c>
      <c r="G95" s="0" t="n">
        <v>-1</v>
      </c>
      <c r="H95" s="0" t="n">
        <v>0</v>
      </c>
      <c r="I95" s="0" t="n">
        <v>-1</v>
      </c>
      <c r="L95" s="0" t="n">
        <v>301601927</v>
      </c>
      <c r="M95" s="0" t="s">
        <v>569</v>
      </c>
      <c r="N95" s="0" t="s">
        <v>570</v>
      </c>
      <c r="O95" s="0" t="n">
        <v>94</v>
      </c>
      <c r="P95" s="0" t="n">
        <v>10602010603</v>
      </c>
      <c r="Q95" s="0" t="n">
        <v>1060201060301</v>
      </c>
      <c r="T95" s="0" t="n">
        <v>0.179</v>
      </c>
      <c r="U95" s="0" t="s">
        <v>115</v>
      </c>
      <c r="V95" s="0" t="str">
        <f aca="false">A95</f>
        <v>LINESTRING Z (36.76591701561 -1.36494782278443 0,36.7649949841971 -1.36363436841892 0)</v>
      </c>
    </row>
    <row r="96" customFormat="false" ht="12.8" hidden="false" customHeight="false" outlineLevel="0" collapsed="false">
      <c r="A96" s="0" t="s">
        <v>646</v>
      </c>
      <c r="G96" s="0" t="n">
        <v>-1</v>
      </c>
      <c r="H96" s="0" t="n">
        <v>0</v>
      </c>
      <c r="I96" s="0" t="n">
        <v>-1</v>
      </c>
      <c r="L96" s="0" t="n">
        <v>301003572</v>
      </c>
      <c r="M96" s="0" t="s">
        <v>569</v>
      </c>
      <c r="N96" s="0" t="s">
        <v>570</v>
      </c>
      <c r="O96" s="0" t="n">
        <v>95</v>
      </c>
      <c r="P96" s="0" t="n">
        <v>10602010602</v>
      </c>
      <c r="Q96" s="0" t="n">
        <v>1060201060201</v>
      </c>
      <c r="T96" s="0" t="n">
        <v>0.364</v>
      </c>
      <c r="U96" s="0" t="s">
        <v>115</v>
      </c>
      <c r="V96" s="0" t="str">
        <f aca="false">A96</f>
        <v>LINESTRING Z (36.7608369568325 -1.36805173513509 0,36.7575736263158 -1.36825584429273 0)</v>
      </c>
    </row>
    <row r="97" customFormat="false" ht="12.8" hidden="false" customHeight="false" outlineLevel="0" collapsed="false">
      <c r="A97" s="0" t="s">
        <v>647</v>
      </c>
      <c r="G97" s="0" t="n">
        <v>-1</v>
      </c>
      <c r="H97" s="0" t="n">
        <v>0</v>
      </c>
      <c r="I97" s="0" t="n">
        <v>-1</v>
      </c>
      <c r="L97" s="0" t="n">
        <v>301003574</v>
      </c>
      <c r="M97" s="0" t="s">
        <v>569</v>
      </c>
      <c r="N97" s="0" t="s">
        <v>570</v>
      </c>
      <c r="O97" s="0" t="n">
        <v>96</v>
      </c>
      <c r="P97" s="0" t="s">
        <v>95</v>
      </c>
      <c r="Q97" s="0" t="s">
        <v>112</v>
      </c>
      <c r="T97" s="0" t="n">
        <v>0.199</v>
      </c>
      <c r="U97" s="0" t="s">
        <v>115</v>
      </c>
      <c r="V97" s="0" t="str">
        <f aca="false">A97</f>
        <v>LINESTRING Z (36.7670765841199 -1.36999879607117 0,36.7673984075653 -1.36823663832402 0)</v>
      </c>
    </row>
    <row r="98" customFormat="false" ht="12.8" hidden="false" customHeight="false" outlineLevel="0" collapsed="false">
      <c r="A98" s="0" t="s">
        <v>648</v>
      </c>
      <c r="B98" s="0" t="s">
        <v>649</v>
      </c>
      <c r="G98" s="0" t="n">
        <v>-1</v>
      </c>
      <c r="H98" s="0" t="n">
        <v>0</v>
      </c>
      <c r="I98" s="0" t="n">
        <v>-1</v>
      </c>
      <c r="L98" s="0" t="n">
        <v>301003494</v>
      </c>
      <c r="M98" s="0" t="s">
        <v>569</v>
      </c>
      <c r="N98" s="0" t="s">
        <v>570</v>
      </c>
      <c r="O98" s="0" t="n">
        <v>97</v>
      </c>
      <c r="P98" s="0" t="n">
        <v>10602010602</v>
      </c>
      <c r="Q98" s="0" t="n">
        <v>1060201060202</v>
      </c>
      <c r="T98" s="0" t="n">
        <v>0.176</v>
      </c>
      <c r="U98" s="0" t="s">
        <v>115</v>
      </c>
      <c r="V98" s="0" t="str">
        <f aca="false">A98</f>
        <v>LINESTRING Z (36.7623921963995 -1.35194549133002 0,36.763036432869 -1.35049720568309 0)</v>
      </c>
    </row>
    <row r="99" customFormat="false" ht="12.8" hidden="false" customHeight="false" outlineLevel="0" collapsed="false">
      <c r="A99" s="0" t="s">
        <v>650</v>
      </c>
      <c r="G99" s="0" t="n">
        <v>-1</v>
      </c>
      <c r="H99" s="0" t="n">
        <v>0</v>
      </c>
      <c r="I99" s="0" t="n">
        <v>-1</v>
      </c>
      <c r="L99" s="0" t="n">
        <v>301687266</v>
      </c>
      <c r="M99" s="0" t="s">
        <v>569</v>
      </c>
      <c r="N99" s="0" t="s">
        <v>570</v>
      </c>
      <c r="O99" s="0" t="n">
        <v>98</v>
      </c>
      <c r="P99" s="0" t="s">
        <v>95</v>
      </c>
      <c r="Q99" s="0" t="s">
        <v>112</v>
      </c>
      <c r="T99" s="0" t="n">
        <v>0.147</v>
      </c>
      <c r="U99" s="0" t="s">
        <v>115</v>
      </c>
      <c r="V99" s="0" t="str">
        <f aca="false">A99</f>
        <v>LINESTRING Z (36.7622855261742 -1.36069603276204 0,36.7609651864401 -1.36078082293381 0)</v>
      </c>
    </row>
    <row r="100" customFormat="false" ht="12.8" hidden="false" customHeight="false" outlineLevel="0" collapsed="false">
      <c r="A100" s="0" t="s">
        <v>651</v>
      </c>
      <c r="B100" s="0" t="s">
        <v>652</v>
      </c>
      <c r="G100" s="0" t="n">
        <v>-1</v>
      </c>
      <c r="H100" s="0" t="n">
        <v>0</v>
      </c>
      <c r="I100" s="0" t="n">
        <v>-1</v>
      </c>
      <c r="L100" s="0" t="n">
        <v>301003491</v>
      </c>
      <c r="M100" s="0" t="s">
        <v>569</v>
      </c>
      <c r="N100" s="0" t="s">
        <v>570</v>
      </c>
      <c r="O100" s="0" t="n">
        <v>99</v>
      </c>
      <c r="P100" s="0" t="n">
        <v>10602010602</v>
      </c>
      <c r="Q100" s="0" t="n">
        <v>1060201060202</v>
      </c>
      <c r="T100" s="0" t="n">
        <v>0.497</v>
      </c>
      <c r="U100" s="0" t="s">
        <v>115</v>
      </c>
      <c r="V100" s="0" t="str">
        <f aca="false">A100</f>
        <v>LINESTRING Z (36.763036432869 -1.35049720568309 0,36.7644539464403 -1.3479635865548 0,36.7651574651075 -1.34656776213099 0)</v>
      </c>
    </row>
    <row r="101" customFormat="false" ht="12.8" hidden="false" customHeight="false" outlineLevel="0" collapsed="false">
      <c r="A101" s="0" t="s">
        <v>653</v>
      </c>
      <c r="G101" s="0" t="n">
        <v>-1</v>
      </c>
      <c r="H101" s="0" t="n">
        <v>0</v>
      </c>
      <c r="I101" s="0" t="n">
        <v>-1</v>
      </c>
      <c r="L101" s="0" t="n">
        <v>301003585</v>
      </c>
      <c r="M101" s="0" t="s">
        <v>569</v>
      </c>
      <c r="N101" s="0" t="s">
        <v>570</v>
      </c>
      <c r="O101" s="0" t="n">
        <v>100</v>
      </c>
      <c r="P101" s="0" t="n">
        <v>10602010602</v>
      </c>
      <c r="Q101" s="0" t="n">
        <v>1060201060201</v>
      </c>
      <c r="T101" s="0" t="n">
        <v>0.355</v>
      </c>
      <c r="U101" s="0" t="s">
        <v>115</v>
      </c>
      <c r="V101" s="0" t="str">
        <f aca="false">A101</f>
        <v>LINESTRING Z (36.7667231620065 -1.38047793835761 0,36.7698813824731 -1.38001194403103 0)</v>
      </c>
    </row>
    <row r="102" customFormat="false" ht="12.8" hidden="false" customHeight="false" outlineLevel="0" collapsed="false">
      <c r="A102" s="0" t="s">
        <v>654</v>
      </c>
      <c r="B102" s="0" t="s">
        <v>655</v>
      </c>
      <c r="G102" s="0" t="n">
        <v>-1</v>
      </c>
      <c r="H102" s="0" t="n">
        <v>0</v>
      </c>
      <c r="I102" s="0" t="n">
        <v>-1</v>
      </c>
      <c r="L102" s="0" t="n">
        <v>301003529</v>
      </c>
      <c r="M102" s="0" t="s">
        <v>569</v>
      </c>
      <c r="N102" s="0" t="s">
        <v>570</v>
      </c>
      <c r="O102" s="0" t="n">
        <v>101</v>
      </c>
      <c r="P102" s="0" t="s">
        <v>95</v>
      </c>
      <c r="Q102" s="0" t="s">
        <v>112</v>
      </c>
      <c r="T102" s="0" t="n">
        <v>0.091</v>
      </c>
      <c r="U102" s="0" t="s">
        <v>115</v>
      </c>
      <c r="V102" s="0" t="str">
        <f aca="false">A102</f>
        <v>LINESTRING Z (36.7618156185011 -1.35592046277368 0,36.7620971077276 -1.35668690737419 0)</v>
      </c>
    </row>
    <row r="103" customFormat="false" ht="12.8" hidden="false" customHeight="false" outlineLevel="0" collapsed="false">
      <c r="A103" s="0" t="s">
        <v>656</v>
      </c>
      <c r="G103" s="0" t="n">
        <v>-1</v>
      </c>
      <c r="H103" s="0" t="n">
        <v>0</v>
      </c>
      <c r="I103" s="0" t="n">
        <v>-1</v>
      </c>
      <c r="L103" s="0" t="n">
        <v>301661325</v>
      </c>
      <c r="M103" s="0" t="s">
        <v>569</v>
      </c>
      <c r="N103" s="0" t="s">
        <v>570</v>
      </c>
      <c r="O103" s="0" t="n">
        <v>102</v>
      </c>
      <c r="P103" s="0" t="n">
        <v>10602010602</v>
      </c>
      <c r="Q103" s="0" t="n">
        <v>1060201060201</v>
      </c>
      <c r="T103" s="0" t="n">
        <v>0.098</v>
      </c>
      <c r="U103" s="0" t="s">
        <v>115</v>
      </c>
      <c r="V103" s="0" t="str">
        <f aca="false">A103</f>
        <v>LINESTRING Z (36.7670765841199 -1.36999879607117 0,36.7661985846384 -1.37000010459701 0)</v>
      </c>
    </row>
    <row r="104" customFormat="false" ht="12.8" hidden="false" customHeight="false" outlineLevel="0" collapsed="false">
      <c r="A104" s="0" t="s">
        <v>657</v>
      </c>
      <c r="G104" s="0" t="n">
        <v>-1</v>
      </c>
      <c r="H104" s="0" t="n">
        <v>0</v>
      </c>
      <c r="I104" s="0" t="n">
        <v>-1</v>
      </c>
      <c r="L104" s="0" t="n">
        <v>301003575</v>
      </c>
      <c r="M104" s="0" t="s">
        <v>569</v>
      </c>
      <c r="N104" s="0" t="s">
        <v>570</v>
      </c>
      <c r="O104" s="0" t="n">
        <v>103</v>
      </c>
      <c r="P104" s="0" t="n">
        <v>10602010602</v>
      </c>
      <c r="Q104" s="0" t="n">
        <v>1060201060201</v>
      </c>
      <c r="T104" s="0" t="n">
        <v>0.252</v>
      </c>
      <c r="U104" s="0" t="s">
        <v>115</v>
      </c>
      <c r="V104" s="0" t="str">
        <f aca="false">A104</f>
        <v>LINESTRING Z (36.7681820421319 -1.37197221229169 0,36.7670765841199 -1.36999879607117 0)</v>
      </c>
    </row>
    <row r="105" customFormat="false" ht="12.8" hidden="false" customHeight="false" outlineLevel="0" collapsed="false">
      <c r="A105" s="0" t="s">
        <v>658</v>
      </c>
      <c r="G105" s="0" t="n">
        <v>-1</v>
      </c>
      <c r="H105" s="0" t="n">
        <v>0</v>
      </c>
      <c r="I105" s="0" t="n">
        <v>-1</v>
      </c>
      <c r="L105" s="0" t="n">
        <v>301913662</v>
      </c>
      <c r="M105" s="0" t="s">
        <v>569</v>
      </c>
      <c r="N105" s="0" t="s">
        <v>570</v>
      </c>
      <c r="O105" s="0" t="n">
        <v>104</v>
      </c>
      <c r="P105" s="0" t="n">
        <v>10602010603</v>
      </c>
      <c r="Q105" s="0" t="n">
        <v>1060201060301</v>
      </c>
      <c r="T105" s="0" t="n">
        <v>0.051</v>
      </c>
      <c r="U105" s="0" t="s">
        <v>115</v>
      </c>
      <c r="V105" s="0" t="str">
        <f aca="false">A105</f>
        <v>LINESTRING Z (36.7649949841971 -1.36363436841892 0,36.7646794846246 -1.36330388643667 0)</v>
      </c>
    </row>
    <row r="106" customFormat="false" ht="12.8" hidden="false" customHeight="false" outlineLevel="0" collapsed="false">
      <c r="A106" s="0" t="s">
        <v>659</v>
      </c>
      <c r="G106" s="0" t="n">
        <v>-1</v>
      </c>
      <c r="H106" s="0" t="n">
        <v>0</v>
      </c>
      <c r="I106" s="0" t="n">
        <v>-1</v>
      </c>
      <c r="L106" s="0" t="n">
        <v>301003542</v>
      </c>
      <c r="M106" s="0" t="s">
        <v>569</v>
      </c>
      <c r="N106" s="0" t="s">
        <v>570</v>
      </c>
      <c r="O106" s="0" t="n">
        <v>105</v>
      </c>
      <c r="P106" s="0" t="n">
        <v>10602010603</v>
      </c>
      <c r="Q106" s="0" t="n">
        <v>1060201060301</v>
      </c>
      <c r="T106" s="0" t="n">
        <v>0.163</v>
      </c>
      <c r="U106" s="0" t="s">
        <v>115</v>
      </c>
      <c r="V106" s="0" t="str">
        <f aca="false">A106</f>
        <v>LINESTRING Z (36.7646794846246 -1.36330388643667 0,36.7636846570309 -1.36223224500122 0)</v>
      </c>
    </row>
    <row r="107" customFormat="false" ht="12.8" hidden="false" customHeight="false" outlineLevel="0" collapsed="false">
      <c r="A107" s="0" t="s">
        <v>660</v>
      </c>
      <c r="G107" s="0" t="n">
        <v>-1</v>
      </c>
      <c r="H107" s="0" t="n">
        <v>0</v>
      </c>
      <c r="I107" s="0" t="n">
        <v>-1</v>
      </c>
      <c r="L107" s="0" t="n">
        <v>301680868</v>
      </c>
      <c r="M107" s="0" t="s">
        <v>569</v>
      </c>
      <c r="N107" s="0" t="s">
        <v>570</v>
      </c>
      <c r="O107" s="0" t="n">
        <v>106</v>
      </c>
      <c r="P107" s="0" t="n">
        <v>10602010602</v>
      </c>
      <c r="Q107" s="0" t="n">
        <v>1060201060201</v>
      </c>
      <c r="T107" s="0" t="n">
        <v>0.07</v>
      </c>
      <c r="V107" s="0" t="str">
        <f aca="false">A107</f>
        <v>LINESTRING Z (36.7558333036587 -1.36313160563965 0,36.7552123181797 -1.3632251871156 0)</v>
      </c>
    </row>
    <row r="108" customFormat="false" ht="12.8" hidden="false" customHeight="false" outlineLevel="0" collapsed="false">
      <c r="A108" s="0" t="s">
        <v>661</v>
      </c>
      <c r="B108" s="0" t="s">
        <v>662</v>
      </c>
      <c r="G108" s="0" t="n">
        <v>-1</v>
      </c>
      <c r="H108" s="0" t="n">
        <v>0</v>
      </c>
      <c r="I108" s="0" t="n">
        <v>-1</v>
      </c>
      <c r="L108" s="0" t="n">
        <v>301004272</v>
      </c>
      <c r="M108" s="0" t="s">
        <v>569</v>
      </c>
      <c r="N108" s="0" t="s">
        <v>570</v>
      </c>
      <c r="O108" s="0" t="n">
        <v>107</v>
      </c>
      <c r="P108" s="0" t="n">
        <v>10602010602</v>
      </c>
      <c r="Q108" s="0" t="n">
        <v>1060201060201</v>
      </c>
      <c r="T108" s="0" t="n">
        <v>0.033</v>
      </c>
      <c r="U108" s="0" t="s">
        <v>115</v>
      </c>
      <c r="V108" s="0" t="str">
        <f aca="false">A108</f>
        <v>LINESTRING Z (36.757888759798 -1.37319733022595 0,36.7579264893446 -1.37349144029173 0)</v>
      </c>
    </row>
    <row r="109" customFormat="false" ht="12.8" hidden="false" customHeight="false" outlineLevel="0" collapsed="false">
      <c r="A109" s="0" t="s">
        <v>663</v>
      </c>
      <c r="B109" s="0" t="s">
        <v>664</v>
      </c>
      <c r="G109" s="0" t="n">
        <v>-1</v>
      </c>
      <c r="H109" s="0" t="n">
        <v>0</v>
      </c>
      <c r="I109" s="0" t="n">
        <v>-1</v>
      </c>
      <c r="L109" s="0" t="n">
        <v>301004255</v>
      </c>
      <c r="M109" s="0" t="s">
        <v>569</v>
      </c>
      <c r="N109" s="0" t="s">
        <v>570</v>
      </c>
      <c r="O109" s="0" t="n">
        <v>108</v>
      </c>
      <c r="P109" s="0" t="s">
        <v>95</v>
      </c>
      <c r="Q109" s="0" t="s">
        <v>112</v>
      </c>
      <c r="T109" s="0" t="n">
        <v>0.576</v>
      </c>
      <c r="U109" s="0" t="s">
        <v>115</v>
      </c>
      <c r="V109" s="0" t="str">
        <f aca="false">A109</f>
        <v>LINESTRING Z (36.7462733180924 -1.37453872997444 0,36.7411357236897 -1.3751567511646 0)</v>
      </c>
    </row>
    <row r="110" customFormat="false" ht="12.8" hidden="false" customHeight="false" outlineLevel="0" collapsed="false">
      <c r="A110" s="0" t="s">
        <v>665</v>
      </c>
      <c r="B110" s="0" t="s">
        <v>580</v>
      </c>
      <c r="G110" s="0" t="n">
        <v>-1</v>
      </c>
      <c r="H110" s="0" t="n">
        <v>0</v>
      </c>
      <c r="I110" s="0" t="n">
        <v>-1</v>
      </c>
      <c r="L110" s="0" t="n">
        <v>301913144</v>
      </c>
      <c r="M110" s="0" t="s">
        <v>569</v>
      </c>
      <c r="N110" s="0" t="s">
        <v>570</v>
      </c>
      <c r="O110" s="0" t="n">
        <v>109</v>
      </c>
      <c r="P110" s="0" t="s">
        <v>95</v>
      </c>
      <c r="Q110" s="0" t="s">
        <v>112</v>
      </c>
      <c r="T110" s="0" t="n">
        <v>0</v>
      </c>
      <c r="U110" s="0" t="s">
        <v>115</v>
      </c>
      <c r="V110" s="0" t="str">
        <f aca="false">A110</f>
        <v>LINESTRING Z (36.7462733180924 -1.37453872997444 0)</v>
      </c>
    </row>
    <row r="111" customFormat="false" ht="12.8" hidden="false" customHeight="false" outlineLevel="0" collapsed="false">
      <c r="A111" s="0" t="s">
        <v>666</v>
      </c>
      <c r="G111" s="0" t="n">
        <v>-1</v>
      </c>
      <c r="H111" s="0" t="n">
        <v>0</v>
      </c>
      <c r="I111" s="0" t="n">
        <v>-1</v>
      </c>
      <c r="L111" s="0" t="n">
        <v>301683747</v>
      </c>
      <c r="M111" s="0" t="s">
        <v>569</v>
      </c>
      <c r="N111" s="0" t="s">
        <v>570</v>
      </c>
      <c r="O111" s="0" t="n">
        <v>110</v>
      </c>
      <c r="P111" s="0" t="s">
        <v>95</v>
      </c>
      <c r="Q111" s="0" t="s">
        <v>112</v>
      </c>
      <c r="T111" s="0" t="n">
        <v>0.108</v>
      </c>
      <c r="U111" s="0" t="s">
        <v>115</v>
      </c>
      <c r="V111" s="0" t="str">
        <f aca="false">A111</f>
        <v>LINESTRING Z (36.7411357236897 -1.3751567511646 0,36.7410896562047 -1.37418876869938 0)</v>
      </c>
    </row>
    <row r="112" customFormat="false" ht="12.8" hidden="false" customHeight="false" outlineLevel="0" collapsed="false">
      <c r="A112" s="0" t="s">
        <v>667</v>
      </c>
      <c r="B112" s="0" t="s">
        <v>664</v>
      </c>
      <c r="G112" s="0" t="n">
        <v>-1</v>
      </c>
      <c r="H112" s="0" t="n">
        <v>0</v>
      </c>
      <c r="I112" s="0" t="n">
        <v>-1</v>
      </c>
      <c r="L112" s="0" t="n">
        <v>301683746</v>
      </c>
      <c r="M112" s="0" t="s">
        <v>569</v>
      </c>
      <c r="N112" s="0" t="s">
        <v>570</v>
      </c>
      <c r="O112" s="0" t="n">
        <v>111</v>
      </c>
      <c r="P112" s="0" t="s">
        <v>95</v>
      </c>
      <c r="Q112" s="0" t="s">
        <v>112</v>
      </c>
      <c r="T112" s="0" t="n">
        <v>0.237</v>
      </c>
      <c r="U112" s="0" t="s">
        <v>115</v>
      </c>
      <c r="V112" s="0" t="str">
        <f aca="false">A112</f>
        <v>LINESTRING Z (36.7411357236897 -1.3751567511646 0,36.7412361387439 -1.37728738234144 0)</v>
      </c>
    </row>
    <row r="113" s="9" customFormat="true" ht="12.8" hidden="false" customHeight="false" outlineLevel="0" collapsed="false">
      <c r="A113" s="9" t="s">
        <v>668</v>
      </c>
      <c r="B113" s="9" t="s">
        <v>669</v>
      </c>
      <c r="G113" s="9" t="n">
        <v>-1</v>
      </c>
      <c r="H113" s="9" t="n">
        <v>0</v>
      </c>
      <c r="I113" s="9" t="n">
        <v>-1</v>
      </c>
      <c r="L113" s="9" t="n">
        <v>301966753</v>
      </c>
      <c r="M113" s="9" t="s">
        <v>569</v>
      </c>
      <c r="N113" s="9" t="s">
        <v>570</v>
      </c>
      <c r="O113" s="9" t="n">
        <v>112</v>
      </c>
      <c r="P113" s="9" t="s">
        <v>95</v>
      </c>
      <c r="Q113" s="9" t="s">
        <v>95</v>
      </c>
      <c r="T113" s="0" t="n">
        <v>0.062</v>
      </c>
      <c r="U113" s="9" t="s">
        <v>115</v>
      </c>
      <c r="V113" s="0" t="str">
        <f aca="false">A113</f>
        <v>LINESTRING Z (36.7605795763563 -1.35286426923963 0,36.7603337106913 -1.35236395032121 0)</v>
      </c>
    </row>
    <row r="114" customFormat="false" ht="12.8" hidden="false" customHeight="false" outlineLevel="0" collapsed="false">
      <c r="A114" s="0" t="s">
        <v>670</v>
      </c>
      <c r="B114" s="0" t="s">
        <v>669</v>
      </c>
      <c r="G114" s="0" t="n">
        <v>-1</v>
      </c>
      <c r="H114" s="0" t="n">
        <v>0</v>
      </c>
      <c r="I114" s="0" t="n">
        <v>-1</v>
      </c>
      <c r="L114" s="0" t="n">
        <v>301003500</v>
      </c>
      <c r="M114" s="0" t="s">
        <v>569</v>
      </c>
      <c r="N114" s="0" t="s">
        <v>570</v>
      </c>
      <c r="O114" s="0" t="n">
        <v>113</v>
      </c>
      <c r="P114" s="0" t="s">
        <v>95</v>
      </c>
      <c r="Q114" s="0" t="s">
        <v>95</v>
      </c>
      <c r="T114" s="0" t="n">
        <v>0.16</v>
      </c>
      <c r="U114" s="0" t="s">
        <v>115</v>
      </c>
      <c r="V114" s="0" t="str">
        <f aca="false">A114</f>
        <v>LINESTRING Z (36.7603337106913 -1.35236395032121 0,36.7589102901439 -1.35254987804557 0)</v>
      </c>
    </row>
    <row r="115" customFormat="false" ht="12.8" hidden="false" customHeight="false" outlineLevel="0" collapsed="false">
      <c r="A115" s="0" t="s">
        <v>671</v>
      </c>
      <c r="B115" s="0" t="s">
        <v>672</v>
      </c>
      <c r="G115" s="0" t="n">
        <v>-1</v>
      </c>
      <c r="H115" s="0" t="n">
        <v>0</v>
      </c>
      <c r="I115" s="0" t="n">
        <v>-1</v>
      </c>
      <c r="L115" s="0" t="n">
        <v>301004258</v>
      </c>
      <c r="M115" s="0" t="s">
        <v>569</v>
      </c>
      <c r="N115" s="0" t="s">
        <v>570</v>
      </c>
      <c r="O115" s="0" t="n">
        <v>114</v>
      </c>
      <c r="P115" s="0" t="s">
        <v>95</v>
      </c>
      <c r="Q115" s="0" t="s">
        <v>112</v>
      </c>
      <c r="T115" s="0" t="n">
        <v>0.794</v>
      </c>
      <c r="U115" s="0" t="s">
        <v>115</v>
      </c>
      <c r="V115" s="0" t="str">
        <f aca="false">A115</f>
        <v>LINESTRING Z (36.7462733180924 -1.37453872997444 0,36.7463050284598 -1.38080303707381 0,36.7471553579504 -1.38099637926356 0)</v>
      </c>
    </row>
    <row r="116" customFormat="false" ht="12.8" hidden="false" customHeight="false" outlineLevel="0" collapsed="false">
      <c r="A116" s="0" t="s">
        <v>673</v>
      </c>
      <c r="G116" s="0" t="n">
        <v>-1</v>
      </c>
      <c r="H116" s="0" t="n">
        <v>0</v>
      </c>
      <c r="I116" s="0" t="n">
        <v>-1</v>
      </c>
      <c r="L116" s="0" t="n">
        <v>301913123</v>
      </c>
      <c r="M116" s="0" t="s">
        <v>569</v>
      </c>
      <c r="N116" s="0" t="s">
        <v>570</v>
      </c>
      <c r="O116" s="0" t="n">
        <v>115</v>
      </c>
      <c r="P116" s="0" t="n">
        <v>10602010602</v>
      </c>
      <c r="Q116" s="0" t="n">
        <v>1060201060201</v>
      </c>
      <c r="T116" s="0" t="n">
        <v>0</v>
      </c>
      <c r="U116" s="0" t="s">
        <v>115</v>
      </c>
      <c r="V116" s="0" t="str">
        <f aca="false">A116</f>
        <v>LINESTRING Z (36.7552123181797 -1.3632251871156 0)</v>
      </c>
    </row>
    <row r="117" customFormat="false" ht="12.8" hidden="false" customHeight="false" outlineLevel="0" collapsed="false">
      <c r="A117" s="0" t="s">
        <v>674</v>
      </c>
      <c r="B117" s="0" t="s">
        <v>675</v>
      </c>
      <c r="G117" s="0" t="n">
        <v>-1</v>
      </c>
      <c r="H117" s="0" t="n">
        <v>0</v>
      </c>
      <c r="I117" s="0" t="n">
        <v>-1</v>
      </c>
      <c r="L117" s="0" t="n">
        <v>301003510</v>
      </c>
      <c r="M117" s="0" t="s">
        <v>569</v>
      </c>
      <c r="N117" s="0" t="s">
        <v>570</v>
      </c>
      <c r="O117" s="0" t="n">
        <v>116</v>
      </c>
      <c r="P117" s="0" t="n">
        <v>10602010602</v>
      </c>
      <c r="Q117" s="0" t="n">
        <v>1060201060202</v>
      </c>
      <c r="T117" s="0" t="n">
        <v>0</v>
      </c>
      <c r="U117" s="0" t="s">
        <v>115</v>
      </c>
      <c r="V117" s="0" t="str">
        <f aca="false">A117</f>
        <v>LINESTRING Z (36.7569132002294 -1.35272869876763 0,36.7569132002294 -1.35272869876763 0)</v>
      </c>
    </row>
    <row r="118" customFormat="false" ht="12.8" hidden="false" customHeight="false" outlineLevel="0" collapsed="false">
      <c r="A118" s="0" t="s">
        <v>676</v>
      </c>
      <c r="G118" s="0" t="n">
        <v>-1</v>
      </c>
      <c r="H118" s="0" t="n">
        <v>0</v>
      </c>
      <c r="I118" s="0" t="n">
        <v>-1</v>
      </c>
      <c r="L118" s="0" t="n">
        <v>301685132</v>
      </c>
      <c r="M118" s="0" t="s">
        <v>569</v>
      </c>
      <c r="N118" s="0" t="s">
        <v>570</v>
      </c>
      <c r="O118" s="0" t="n">
        <v>117</v>
      </c>
      <c r="P118" s="0" t="n">
        <v>10602010602</v>
      </c>
      <c r="Q118" s="0" t="n">
        <v>1060201060202</v>
      </c>
      <c r="T118" s="0" t="n">
        <v>0</v>
      </c>
      <c r="U118" s="0" t="s">
        <v>115</v>
      </c>
      <c r="V118" s="0" t="str">
        <f aca="false">A118</f>
        <v>LINESTRING Z (36.7563236410844 -1.35075336316955 0)</v>
      </c>
    </row>
    <row r="119" customFormat="false" ht="12.8" hidden="false" customHeight="false" outlineLevel="0" collapsed="false">
      <c r="A119" s="0" t="s">
        <v>677</v>
      </c>
      <c r="B119" s="0" t="s">
        <v>678</v>
      </c>
      <c r="G119" s="0" t="n">
        <v>-1</v>
      </c>
      <c r="H119" s="0" t="n">
        <v>0</v>
      </c>
      <c r="I119" s="0" t="n">
        <v>-1</v>
      </c>
      <c r="L119" s="0" t="n">
        <v>301003506</v>
      </c>
      <c r="M119" s="0" t="s">
        <v>569</v>
      </c>
      <c r="N119" s="0" t="s">
        <v>570</v>
      </c>
      <c r="O119" s="0" t="n">
        <v>118</v>
      </c>
      <c r="P119" s="0" t="n">
        <v>10602010602</v>
      </c>
      <c r="Q119" s="0" t="n">
        <v>1060201060202</v>
      </c>
      <c r="T119" s="0" t="n">
        <v>0.434</v>
      </c>
      <c r="U119" s="0" t="s">
        <v>115</v>
      </c>
      <c r="V119" s="0" t="str">
        <f aca="false">A119</f>
        <v>LINESTRING Z (36.7589102901439 -1.35254987804557 0,36.7586187095724 -1.35002870712677 0,36.7586065662688 -1.3493365388204 0,36.7586495558373 -1.34867344535816 0)</v>
      </c>
    </row>
    <row r="120" customFormat="false" ht="12.8" hidden="false" customHeight="false" outlineLevel="0" collapsed="false">
      <c r="A120" s="0" t="s">
        <v>679</v>
      </c>
      <c r="B120" s="0" t="s">
        <v>680</v>
      </c>
      <c r="G120" s="0" t="n">
        <v>-1</v>
      </c>
      <c r="H120" s="0" t="n">
        <v>0</v>
      </c>
      <c r="I120" s="0" t="n">
        <v>-1</v>
      </c>
      <c r="L120" s="0" t="n">
        <v>301003514</v>
      </c>
      <c r="M120" s="0" t="s">
        <v>569</v>
      </c>
      <c r="N120" s="0" t="s">
        <v>570</v>
      </c>
      <c r="O120" s="0" t="n">
        <v>119</v>
      </c>
      <c r="P120" s="0" t="n">
        <v>10602010602</v>
      </c>
      <c r="Q120" s="0" t="n">
        <v>1060201060202</v>
      </c>
      <c r="T120" s="0" t="n">
        <v>0.124</v>
      </c>
      <c r="U120" s="0" t="s">
        <v>115</v>
      </c>
      <c r="V120" s="0" t="str">
        <f aca="false">A120</f>
        <v>LINESTRING Z (36.7563878830746 -1.35283104378804 0,36.756256521237 -1.35172476577396 0)</v>
      </c>
    </row>
    <row r="121" customFormat="false" ht="12.8" hidden="false" customHeight="false" outlineLevel="0" collapsed="false">
      <c r="A121" s="0" t="s">
        <v>681</v>
      </c>
      <c r="B121" s="0" t="s">
        <v>682</v>
      </c>
      <c r="G121" s="0" t="n">
        <v>-1</v>
      </c>
      <c r="H121" s="0" t="n">
        <v>0</v>
      </c>
      <c r="I121" s="0" t="n">
        <v>-1</v>
      </c>
      <c r="L121" s="0" t="n">
        <v>301003513</v>
      </c>
      <c r="M121" s="0" t="s">
        <v>569</v>
      </c>
      <c r="N121" s="0" t="s">
        <v>570</v>
      </c>
      <c r="O121" s="0" t="n">
        <v>120</v>
      </c>
      <c r="P121" s="0" t="n">
        <v>10602010602</v>
      </c>
      <c r="Q121" s="0" t="n">
        <v>1060201060202</v>
      </c>
      <c r="T121" s="0" t="n">
        <v>0.06</v>
      </c>
      <c r="U121" s="0" t="s">
        <v>115</v>
      </c>
      <c r="V121" s="0" t="str">
        <f aca="false">A121</f>
        <v>LINESTRING Z (36.7569132002294 -1.35272869876763 0,36.7563878830746 -1.35283104378804 0)</v>
      </c>
    </row>
    <row r="122" customFormat="false" ht="12.8" hidden="false" customHeight="false" outlineLevel="0" collapsed="false">
      <c r="A122" s="0" t="s">
        <v>683</v>
      </c>
      <c r="B122" s="0" t="s">
        <v>684</v>
      </c>
      <c r="G122" s="0" t="n">
        <v>-1</v>
      </c>
      <c r="H122" s="0" t="n">
        <v>0</v>
      </c>
      <c r="I122" s="0" t="n">
        <v>-1</v>
      </c>
      <c r="L122" s="0" t="n">
        <v>301003520</v>
      </c>
      <c r="M122" s="0" t="s">
        <v>569</v>
      </c>
      <c r="N122" s="0" t="s">
        <v>570</v>
      </c>
      <c r="O122" s="0" t="n">
        <v>121</v>
      </c>
      <c r="P122" s="0" t="n">
        <v>10602010602</v>
      </c>
      <c r="Q122" s="0" t="n">
        <v>1060201060202</v>
      </c>
      <c r="T122" s="0" t="n">
        <v>0</v>
      </c>
      <c r="U122" s="0" t="s">
        <v>115</v>
      </c>
      <c r="V122" s="0" t="str">
        <f aca="false">A122</f>
        <v>LINESTRING Z (36.7503475000925 -1.35358701297463 0,36.7503475000925 -1.35358701297463 0)</v>
      </c>
    </row>
    <row r="123" customFormat="false" ht="12.8" hidden="false" customHeight="false" outlineLevel="0" collapsed="false">
      <c r="A123" s="0" t="s">
        <v>685</v>
      </c>
      <c r="B123" s="0" t="s">
        <v>686</v>
      </c>
      <c r="G123" s="0" t="n">
        <v>-1</v>
      </c>
      <c r="H123" s="0" t="n">
        <v>0</v>
      </c>
      <c r="I123" s="0" t="n">
        <v>-1</v>
      </c>
      <c r="L123" s="0" t="n">
        <v>301003517</v>
      </c>
      <c r="M123" s="0" t="s">
        <v>569</v>
      </c>
      <c r="N123" s="0" t="s">
        <v>570</v>
      </c>
      <c r="O123" s="0" t="n">
        <v>122</v>
      </c>
      <c r="P123" s="0" t="n">
        <v>10602010602</v>
      </c>
      <c r="Q123" s="0" t="n">
        <v>1060201060202</v>
      </c>
      <c r="T123" s="0" t="n">
        <v>0.311</v>
      </c>
      <c r="U123" s="0" t="s">
        <v>115</v>
      </c>
      <c r="V123" s="0" t="str">
        <f aca="false">A123</f>
        <v>LINESTRING Z (36.7531188035318 -1.35326474608744 0,36.7503475000925 -1.35358701297463 0)</v>
      </c>
    </row>
    <row r="124" customFormat="false" ht="12.8" hidden="false" customHeight="false" outlineLevel="0" collapsed="false">
      <c r="A124" s="0" t="s">
        <v>687</v>
      </c>
      <c r="B124" s="0" t="s">
        <v>597</v>
      </c>
      <c r="G124" s="0" t="n">
        <v>-1</v>
      </c>
      <c r="H124" s="0" t="n">
        <v>0</v>
      </c>
      <c r="I124" s="0" t="n">
        <v>-1</v>
      </c>
      <c r="L124" s="0" t="n">
        <v>301685123</v>
      </c>
      <c r="M124" s="0" t="s">
        <v>569</v>
      </c>
      <c r="N124" s="0" t="s">
        <v>570</v>
      </c>
      <c r="O124" s="0" t="n">
        <v>123</v>
      </c>
      <c r="P124" s="0" t="n">
        <v>10602010602</v>
      </c>
      <c r="Q124" s="0" t="n">
        <v>1060201060202</v>
      </c>
      <c r="T124" s="0" t="n">
        <v>0.32</v>
      </c>
      <c r="U124" s="0" t="s">
        <v>115</v>
      </c>
      <c r="V124" s="0" t="str">
        <f aca="false">A124</f>
        <v>LINESTRING Z (36.7568232402855 -1.34692593186729 0,36.7539687234416 -1.34724283485521 0)</v>
      </c>
    </row>
    <row r="125" customFormat="false" ht="12.8" hidden="false" customHeight="false" outlineLevel="0" collapsed="false">
      <c r="A125" s="0" t="s">
        <v>688</v>
      </c>
      <c r="G125" s="0" t="n">
        <v>-1</v>
      </c>
      <c r="H125" s="0" t="n">
        <v>0</v>
      </c>
      <c r="I125" s="0" t="n">
        <v>-1</v>
      </c>
      <c r="L125" s="0" t="n">
        <v>301003540</v>
      </c>
      <c r="M125" s="0" t="s">
        <v>569</v>
      </c>
      <c r="N125" s="0" t="s">
        <v>570</v>
      </c>
      <c r="O125" s="0" t="n">
        <v>124</v>
      </c>
      <c r="P125" s="0" t="s">
        <v>95</v>
      </c>
      <c r="Q125" s="0" t="s">
        <v>112</v>
      </c>
      <c r="T125" s="0" t="n">
        <v>0.409</v>
      </c>
      <c r="U125" s="0" t="s">
        <v>115</v>
      </c>
      <c r="V125" s="0" t="str">
        <f aca="false">A125</f>
        <v>LINESTRING Z (36.7594311309821 -1.36389019607431 0,36.7558333036587 -1.36313160563965 0)</v>
      </c>
    </row>
    <row r="126" customFormat="false" ht="12.8" hidden="false" customHeight="false" outlineLevel="0" collapsed="false">
      <c r="A126" s="0" t="s">
        <v>689</v>
      </c>
      <c r="B126" s="0" t="s">
        <v>690</v>
      </c>
      <c r="G126" s="0" t="n">
        <v>-1</v>
      </c>
      <c r="H126" s="0" t="n">
        <v>0</v>
      </c>
      <c r="I126" s="0" t="n">
        <v>-1</v>
      </c>
      <c r="L126" s="0" t="n">
        <v>301003516</v>
      </c>
      <c r="M126" s="0" t="s">
        <v>569</v>
      </c>
      <c r="N126" s="0" t="s">
        <v>570</v>
      </c>
      <c r="O126" s="0" t="n">
        <v>125</v>
      </c>
      <c r="P126" s="0" t="n">
        <v>10602010602</v>
      </c>
      <c r="Q126" s="0" t="n">
        <v>1060201060202</v>
      </c>
      <c r="T126" s="0" t="n">
        <v>0.193</v>
      </c>
      <c r="U126" s="0" t="s">
        <v>115</v>
      </c>
      <c r="V126" s="0" t="str">
        <f aca="false">A126</f>
        <v>LINESTRING Z (36.7548357734722 -1.35305642471318 0,36.7531188035318 -1.35326474608744 0)</v>
      </c>
    </row>
    <row r="127" customFormat="false" ht="12.8" hidden="false" customHeight="false" outlineLevel="0" collapsed="false">
      <c r="A127" s="0" t="s">
        <v>623</v>
      </c>
      <c r="G127" s="0" t="n">
        <v>-1</v>
      </c>
      <c r="H127" s="0" t="n">
        <v>0</v>
      </c>
      <c r="I127" s="0" t="n">
        <v>-1</v>
      </c>
      <c r="L127" s="0" t="n">
        <v>301678128</v>
      </c>
      <c r="M127" s="0" t="s">
        <v>569</v>
      </c>
      <c r="N127" s="0" t="s">
        <v>570</v>
      </c>
      <c r="O127" s="0" t="n">
        <v>126</v>
      </c>
      <c r="P127" s="0" t="n">
        <v>10602010602</v>
      </c>
      <c r="Q127" s="0" t="n">
        <v>1060201060202</v>
      </c>
      <c r="T127" s="0" t="n">
        <v>0</v>
      </c>
      <c r="U127" s="0" t="s">
        <v>115</v>
      </c>
      <c r="V127" s="0" t="str">
        <f aca="false">A127</f>
        <v>LINESTRING Z (36.7579665525604 -1.34209999724138 0)</v>
      </c>
    </row>
    <row r="128" customFormat="false" ht="12.8" hidden="false" customHeight="false" outlineLevel="0" collapsed="false">
      <c r="A128" s="0" t="s">
        <v>691</v>
      </c>
      <c r="G128" s="0" t="n">
        <v>-1</v>
      </c>
      <c r="H128" s="0" t="n">
        <v>0</v>
      </c>
      <c r="I128" s="0" t="n">
        <v>-1</v>
      </c>
      <c r="L128" s="0" t="n">
        <v>301003538</v>
      </c>
      <c r="M128" s="0" t="s">
        <v>569</v>
      </c>
      <c r="N128" s="0" t="s">
        <v>570</v>
      </c>
      <c r="O128" s="0" t="n">
        <v>127</v>
      </c>
      <c r="P128" s="0" t="n">
        <v>10602010602</v>
      </c>
      <c r="Q128" s="0" t="n">
        <v>1060201060201</v>
      </c>
      <c r="T128" s="0" t="n">
        <v>0.356</v>
      </c>
      <c r="U128" s="6" t="s">
        <v>571</v>
      </c>
      <c r="V128" s="0" t="str">
        <f aca="false">A128</f>
        <v>LINESTRING Z (36.7618227067845 -1.36177241961839 0,36.7594311309821 -1.36389019607431 0)</v>
      </c>
    </row>
    <row r="129" customFormat="false" ht="12.8" hidden="false" customHeight="false" outlineLevel="0" collapsed="false">
      <c r="A129" s="0" t="s">
        <v>692</v>
      </c>
      <c r="B129" s="0" t="s">
        <v>693</v>
      </c>
      <c r="G129" s="0" t="n">
        <v>-1</v>
      </c>
      <c r="H129" s="0" t="n">
        <v>0</v>
      </c>
      <c r="I129" s="0" t="n">
        <v>-1</v>
      </c>
      <c r="L129" s="0" t="n">
        <v>301003515</v>
      </c>
      <c r="M129" s="0" t="s">
        <v>569</v>
      </c>
      <c r="N129" s="0" t="s">
        <v>570</v>
      </c>
      <c r="O129" s="0" t="n">
        <v>128</v>
      </c>
      <c r="P129" s="0" t="n">
        <v>10602010602</v>
      </c>
      <c r="Q129" s="0" t="n">
        <v>1060201060202</v>
      </c>
      <c r="T129" s="0" t="n">
        <v>0.175</v>
      </c>
      <c r="U129" s="0" t="s">
        <v>115</v>
      </c>
      <c r="V129" s="0" t="str">
        <f aca="false">A129</f>
        <v>LINESTRING Z (36.7563878830746 -1.35283104378804 0,36.7548357734722 -1.35305642471318 0)</v>
      </c>
    </row>
    <row r="130" customFormat="false" ht="12.8" hidden="false" customHeight="false" outlineLevel="0" collapsed="false">
      <c r="A130" s="0" t="s">
        <v>694</v>
      </c>
      <c r="B130" s="0" t="s">
        <v>695</v>
      </c>
      <c r="G130" s="0" t="n">
        <v>-1</v>
      </c>
      <c r="H130" s="0" t="n">
        <v>0</v>
      </c>
      <c r="I130" s="0" t="n">
        <v>-1</v>
      </c>
      <c r="L130" s="0" t="n">
        <v>301004270</v>
      </c>
      <c r="M130" s="0" t="s">
        <v>569</v>
      </c>
      <c r="N130" s="0" t="s">
        <v>570</v>
      </c>
      <c r="O130" s="0" t="n">
        <v>129</v>
      </c>
      <c r="P130" s="0" t="n">
        <v>10602010602</v>
      </c>
      <c r="Q130" s="0" t="n">
        <v>1060201060201</v>
      </c>
      <c r="T130" s="0" t="n">
        <v>0.646</v>
      </c>
      <c r="U130" s="0" t="s">
        <v>115</v>
      </c>
      <c r="V130" s="0" t="str">
        <f aca="false">A130</f>
        <v>LINESTRING Z (36.7624223632652 -1.37265521504387 0,36.7681820421319 -1.37197221229169 0)</v>
      </c>
    </row>
    <row r="131" customFormat="false" ht="12.8" hidden="false" customHeight="false" outlineLevel="0" collapsed="false">
      <c r="A131" s="0" t="s">
        <v>696</v>
      </c>
      <c r="G131" s="0" t="n">
        <v>-1</v>
      </c>
      <c r="H131" s="0" t="n">
        <v>0</v>
      </c>
      <c r="I131" s="0" t="n">
        <v>-1</v>
      </c>
      <c r="L131" s="0" t="n">
        <v>301913663</v>
      </c>
      <c r="M131" s="0" t="s">
        <v>569</v>
      </c>
      <c r="N131" s="0" t="s">
        <v>570</v>
      </c>
      <c r="O131" s="0" t="n">
        <v>130</v>
      </c>
      <c r="P131" s="0" t="s">
        <v>128</v>
      </c>
      <c r="Q131" s="0" t="s">
        <v>129</v>
      </c>
      <c r="T131" s="0" t="n">
        <v>0</v>
      </c>
      <c r="V131" s="0" t="str">
        <f aca="false">A131</f>
        <v>LINESTRING Z (36.7646794846246 -1.36330388643667 0,36.7646794846246 -1.36330388643667 0)</v>
      </c>
    </row>
    <row r="132" customFormat="false" ht="37.5" hidden="false" customHeight="true" outlineLevel="0" collapsed="false">
      <c r="A132" s="0" t="s">
        <v>697</v>
      </c>
      <c r="G132" s="0" t="n">
        <v>-1</v>
      </c>
      <c r="H132" s="0" t="n">
        <v>0</v>
      </c>
      <c r="I132" s="0" t="n">
        <v>-1</v>
      </c>
      <c r="L132" s="0" t="n">
        <v>30755</v>
      </c>
      <c r="M132" s="0" t="s">
        <v>569</v>
      </c>
      <c r="N132" s="0" t="s">
        <v>570</v>
      </c>
      <c r="O132" s="0" t="n">
        <v>131</v>
      </c>
      <c r="P132" s="0" t="s">
        <v>95</v>
      </c>
      <c r="Q132" s="0" t="s">
        <v>112</v>
      </c>
      <c r="T132" s="0" t="n">
        <v>0.017</v>
      </c>
      <c r="V132" s="0" t="str">
        <f aca="false">A132</f>
        <v>LINESTRING Z (36.7555190442461 -1.35702584112019 0,36.7554608025107 -1.35688558713458 0)</v>
      </c>
    </row>
    <row r="133" customFormat="false" ht="12.8" hidden="false" customHeight="false" outlineLevel="0" collapsed="false">
      <c r="A133" s="0" t="s">
        <v>698</v>
      </c>
      <c r="B133" s="0" t="s">
        <v>634</v>
      </c>
      <c r="G133" s="0" t="n">
        <v>-1</v>
      </c>
      <c r="H133" s="0" t="n">
        <v>0</v>
      </c>
      <c r="I133" s="0" t="n">
        <v>-1</v>
      </c>
      <c r="L133" s="0" t="n">
        <v>301913116</v>
      </c>
      <c r="M133" s="0" t="s">
        <v>569</v>
      </c>
      <c r="N133" s="0" t="s">
        <v>570</v>
      </c>
      <c r="O133" s="0" t="n">
        <v>132</v>
      </c>
      <c r="P133" s="0" t="s">
        <v>95</v>
      </c>
      <c r="Q133" s="0" t="s">
        <v>95</v>
      </c>
      <c r="T133" s="0" t="n">
        <v>0.438</v>
      </c>
      <c r="V133" s="0" t="str">
        <f aca="false">A133</f>
        <v>LINESTRING Z (36.7617961576617 -1.35583823096373 0,36.7623921963995 -1.35194549133002 0)</v>
      </c>
    </row>
    <row r="134" customFormat="false" ht="12.8" hidden="false" customHeight="false" outlineLevel="0" collapsed="false">
      <c r="A134" s="0" t="s">
        <v>699</v>
      </c>
      <c r="B134" s="0" t="s">
        <v>700</v>
      </c>
      <c r="G134" s="0" t="n">
        <v>-1</v>
      </c>
      <c r="H134" s="0" t="n">
        <v>0</v>
      </c>
      <c r="I134" s="0" t="n">
        <v>-1</v>
      </c>
      <c r="L134" s="0" t="n">
        <v>301004260</v>
      </c>
      <c r="M134" s="0" t="s">
        <v>569</v>
      </c>
      <c r="N134" s="0" t="s">
        <v>570</v>
      </c>
      <c r="O134" s="0" t="n">
        <v>133</v>
      </c>
      <c r="P134" s="0" t="s">
        <v>95</v>
      </c>
      <c r="Q134" s="0" t="s">
        <v>112</v>
      </c>
      <c r="T134" s="0" t="n">
        <v>0.098</v>
      </c>
      <c r="U134" s="0" t="s">
        <v>115</v>
      </c>
      <c r="V134" s="0" t="str">
        <f aca="false">A134</f>
        <v>LINESTRING Z (36.7471553579504 -1.38099637926356 0,36.7463050284598 -1.38080303707381 0,36.7463032038169 -1.38080988757234 0)</v>
      </c>
    </row>
    <row r="135" customFormat="false" ht="12.8" hidden="false" customHeight="false" outlineLevel="0" collapsed="false">
      <c r="A135" s="10" t="s">
        <v>701</v>
      </c>
      <c r="G135" s="0" t="n">
        <v>-1</v>
      </c>
      <c r="H135" s="0" t="n">
        <v>0</v>
      </c>
      <c r="I135" s="0" t="n">
        <v>-1</v>
      </c>
      <c r="L135" s="0" t="n">
        <v>30758</v>
      </c>
      <c r="M135" s="0" t="s">
        <v>569</v>
      </c>
      <c r="N135" s="0" t="s">
        <v>570</v>
      </c>
      <c r="O135" s="0" t="n">
        <v>134</v>
      </c>
      <c r="P135" s="0" t="s">
        <v>95</v>
      </c>
      <c r="Q135" s="0" t="s">
        <v>95</v>
      </c>
      <c r="T135" s="0" t="n">
        <v>0.062</v>
      </c>
      <c r="U135" s="0" t="s">
        <v>115</v>
      </c>
      <c r="V135" s="0" t="str">
        <f aca="false">A135</f>
        <v>LINESTRING Z (36.7603337106913 -1.35236395032121 0,36.7605795763563 -1.35286426923963 0)</v>
      </c>
    </row>
    <row r="136" customFormat="false" ht="12.8" hidden="false" customHeight="false" outlineLevel="0" collapsed="false">
      <c r="A136" s="0" t="s">
        <v>702</v>
      </c>
      <c r="G136" s="0" t="n">
        <v>-1</v>
      </c>
      <c r="H136" s="0" t="n">
        <v>0</v>
      </c>
      <c r="I136" s="0" t="n">
        <v>-1</v>
      </c>
      <c r="L136" s="0" t="n">
        <v>301661352</v>
      </c>
      <c r="M136" s="0" t="s">
        <v>569</v>
      </c>
      <c r="N136" s="0" t="s">
        <v>570</v>
      </c>
      <c r="O136" s="0" t="n">
        <v>135</v>
      </c>
      <c r="P136" s="0" t="s">
        <v>95</v>
      </c>
      <c r="Q136" s="0" t="s">
        <v>112</v>
      </c>
      <c r="T136" s="0" t="n">
        <v>0.375</v>
      </c>
      <c r="U136" s="0" t="s">
        <v>115</v>
      </c>
      <c r="V136" s="0" t="str">
        <f aca="false">A136</f>
        <v>LINESTRING Z (36.7617961576617 -1.35583823096373 0,36.7609729925618 -1.3559546392936 0,36.7584725839617 -1.35639817290244 0)</v>
      </c>
    </row>
    <row r="137" customFormat="false" ht="12.8" hidden="false" customHeight="false" outlineLevel="0" collapsed="false">
      <c r="A137" s="0" t="s">
        <v>703</v>
      </c>
      <c r="G137" s="0" t="n">
        <v>-1</v>
      </c>
      <c r="H137" s="0" t="n">
        <v>0</v>
      </c>
      <c r="I137" s="0" t="n">
        <v>-1</v>
      </c>
      <c r="L137" s="0" t="n">
        <v>30748</v>
      </c>
      <c r="M137" s="0" t="s">
        <v>569</v>
      </c>
      <c r="N137" s="0" t="s">
        <v>570</v>
      </c>
      <c r="O137" s="0" t="n">
        <v>136</v>
      </c>
      <c r="P137" s="0" t="s">
        <v>95</v>
      </c>
      <c r="Q137" s="0" t="s">
        <v>112</v>
      </c>
      <c r="T137" s="0" t="n">
        <v>0</v>
      </c>
      <c r="V137" s="0" t="str">
        <f aca="false">A137</f>
        <v>LINESTRING Z (36.7584725839617 -1.35639817290244 0,36.7584725839617 -1.35639817290244 0)</v>
      </c>
    </row>
    <row r="138" customFormat="false" ht="12.8" hidden="false" customHeight="false" outlineLevel="0" collapsed="false">
      <c r="A138" s="0" t="s">
        <v>704</v>
      </c>
      <c r="G138" s="0" t="n">
        <v>-1</v>
      </c>
      <c r="H138" s="0" t="n">
        <v>0</v>
      </c>
      <c r="I138" s="0" t="n">
        <v>-1</v>
      </c>
      <c r="L138" s="0" t="n">
        <v>301686584</v>
      </c>
      <c r="M138" s="0" t="s">
        <v>569</v>
      </c>
      <c r="N138" s="0" t="s">
        <v>570</v>
      </c>
      <c r="O138" s="0" t="n">
        <v>137</v>
      </c>
      <c r="P138" s="0" t="s">
        <v>95</v>
      </c>
      <c r="Q138" s="0" t="s">
        <v>112</v>
      </c>
      <c r="T138" s="0" t="n">
        <v>0.089</v>
      </c>
      <c r="U138" s="0" t="s">
        <v>115</v>
      </c>
      <c r="V138" s="0" t="str">
        <f aca="false">A138</f>
        <v>LINESTRING Z (36.7624322359531 -1.35891324510337 0,36.7616372656626 -1.35898377956509 0)</v>
      </c>
    </row>
    <row r="139" customFormat="false" ht="12.8" hidden="false" customHeight="false" outlineLevel="0" collapsed="false">
      <c r="A139" s="0" t="s">
        <v>705</v>
      </c>
      <c r="G139" s="0" t="n">
        <v>-1</v>
      </c>
      <c r="H139" s="0" t="n">
        <v>0</v>
      </c>
      <c r="I139" s="0" t="n">
        <v>-1</v>
      </c>
      <c r="L139" s="0" t="n">
        <v>301948063</v>
      </c>
      <c r="M139" s="0" t="s">
        <v>569</v>
      </c>
      <c r="N139" s="0" t="s">
        <v>570</v>
      </c>
      <c r="O139" s="0" t="n">
        <v>138</v>
      </c>
      <c r="P139" s="0" t="s">
        <v>128</v>
      </c>
      <c r="Q139" s="0" t="s">
        <v>129</v>
      </c>
      <c r="T139" s="0" t="n">
        <v>0.02</v>
      </c>
      <c r="V139" s="0" t="str">
        <f aca="false">A139</f>
        <v>LINESTRING Z (36.7646794846246 -1.36330388643667 0,36.7645527914373 -1.36342505805443 0)</v>
      </c>
    </row>
    <row r="140" customFormat="false" ht="12.8" hidden="false" customHeight="false" outlineLevel="0" collapsed="false">
      <c r="A140" s="0" t="s">
        <v>706</v>
      </c>
      <c r="G140" s="0" t="n">
        <v>-1</v>
      </c>
      <c r="H140" s="0" t="n">
        <v>0</v>
      </c>
      <c r="I140" s="0" t="n">
        <v>-1</v>
      </c>
      <c r="L140" s="0" t="n">
        <v>301948112</v>
      </c>
      <c r="M140" s="0" t="s">
        <v>569</v>
      </c>
      <c r="N140" s="0" t="s">
        <v>570</v>
      </c>
      <c r="O140" s="0" t="n">
        <v>139</v>
      </c>
      <c r="P140" s="0" t="s">
        <v>95</v>
      </c>
      <c r="Q140" s="0" t="s">
        <v>112</v>
      </c>
      <c r="T140" s="0" t="n">
        <v>0.672</v>
      </c>
      <c r="U140" s="0" t="s">
        <v>115</v>
      </c>
      <c r="V140" s="0" t="str">
        <f aca="false">A140</f>
        <v>LINESTRING Z (36.7555190442461 -1.35702584112019 0,36.7584725839617 -1.35639817290244 0,36.7555190442461 -1.35702584112019 0)</v>
      </c>
    </row>
    <row r="141" customFormat="false" ht="12.8" hidden="false" customHeight="false" outlineLevel="0" collapsed="false">
      <c r="A141" s="0" t="s">
        <v>543</v>
      </c>
      <c r="G141" s="0" t="n">
        <v>-1</v>
      </c>
      <c r="H141" s="0" t="n">
        <v>0</v>
      </c>
      <c r="I141" s="0" t="n">
        <v>-1</v>
      </c>
      <c r="L141" s="0" t="n">
        <v>301948113</v>
      </c>
      <c r="M141" s="0" t="s">
        <v>569</v>
      </c>
      <c r="N141" s="0" t="s">
        <v>570</v>
      </c>
      <c r="O141" s="0" t="n">
        <v>140</v>
      </c>
      <c r="P141" s="0" t="s">
        <v>95</v>
      </c>
      <c r="Q141" s="0" t="s">
        <v>112</v>
      </c>
      <c r="T141" s="0" t="n">
        <v>0.01</v>
      </c>
      <c r="U141" s="0" t="s">
        <v>115</v>
      </c>
      <c r="V141" s="0" t="str">
        <f aca="false">A141</f>
        <v>LINESTRING Z (36.7554793265145 -1.3571046954011 0,36.7555190442461 -1.35702584112019 0)</v>
      </c>
    </row>
    <row r="142" customFormat="false" ht="12.8" hidden="false" customHeight="false" outlineLevel="0" collapsed="false">
      <c r="A142" s="0" t="s">
        <v>707</v>
      </c>
      <c r="B142" s="0" t="s">
        <v>586</v>
      </c>
      <c r="G142" s="0" t="n">
        <v>-1</v>
      </c>
      <c r="H142" s="0" t="n">
        <v>0</v>
      </c>
      <c r="I142" s="0" t="n">
        <v>-1</v>
      </c>
      <c r="L142" s="0" t="n">
        <v>301004286</v>
      </c>
      <c r="M142" s="0" t="s">
        <v>569</v>
      </c>
      <c r="N142" s="0" t="s">
        <v>570</v>
      </c>
      <c r="O142" s="0" t="n">
        <v>141</v>
      </c>
      <c r="P142" s="0" t="s">
        <v>95</v>
      </c>
      <c r="Q142" s="0" t="s">
        <v>112</v>
      </c>
      <c r="T142" s="0" t="n">
        <v>0.326</v>
      </c>
      <c r="U142" s="0" t="s">
        <v>115</v>
      </c>
      <c r="V142" s="0" t="str">
        <f aca="false">A142</f>
        <v>LINESTRING Z (36.7612068626399 -1.37964570579744 0,36.7612166137447 -1.38256040644122 0,36.7612165638942 -1.38254550565052 0)</v>
      </c>
    </row>
    <row r="143" customFormat="false" ht="12.8" hidden="false" customHeight="false" outlineLevel="0" collapsed="false">
      <c r="A143" s="0" t="s">
        <v>708</v>
      </c>
      <c r="G143" s="0" t="n">
        <v>-1</v>
      </c>
      <c r="H143" s="0" t="n">
        <v>0</v>
      </c>
      <c r="I143" s="0" t="n">
        <v>-1</v>
      </c>
      <c r="L143" s="0" t="n">
        <v>301679146</v>
      </c>
      <c r="M143" s="0" t="s">
        <v>569</v>
      </c>
      <c r="N143" s="0" t="s">
        <v>570</v>
      </c>
      <c r="O143" s="0" t="n">
        <v>142</v>
      </c>
      <c r="P143" s="0" t="s">
        <v>95</v>
      </c>
      <c r="Q143" s="0" t="s">
        <v>112</v>
      </c>
      <c r="T143" s="0" t="n">
        <v>0.217</v>
      </c>
      <c r="U143" s="0" t="s">
        <v>115</v>
      </c>
      <c r="V143" s="0" t="str">
        <f aca="false">A143</f>
        <v>LINESTRING Z (36.7567865754473 -1.37905058253932 0,36.7567183085312 -1.38099466561844 0)</v>
      </c>
    </row>
    <row r="144" customFormat="false" ht="12.8" hidden="false" customHeight="false" outlineLevel="0" collapsed="false">
      <c r="A144" s="0" t="s">
        <v>709</v>
      </c>
      <c r="G144" s="0" t="n">
        <v>-1</v>
      </c>
      <c r="H144" s="0" t="n">
        <v>0</v>
      </c>
      <c r="I144" s="0" t="n">
        <v>-1</v>
      </c>
      <c r="L144" s="0" t="n">
        <v>301719075</v>
      </c>
      <c r="M144" s="0" t="s">
        <v>569</v>
      </c>
      <c r="N144" s="0" t="s">
        <v>570</v>
      </c>
      <c r="O144" s="0" t="n">
        <v>143</v>
      </c>
      <c r="P144" s="0" t="s">
        <v>95</v>
      </c>
      <c r="Q144" s="0" t="s">
        <v>112</v>
      </c>
      <c r="T144" s="0" t="n">
        <v>0.053</v>
      </c>
      <c r="V144" s="0" t="str">
        <f aca="false">A144</f>
        <v>LINESTRING Z (36.7616185428589 -1.35672560455267 0,36.7620971077276 -1.35668690737419 0)</v>
      </c>
    </row>
    <row r="145" customFormat="false" ht="12.8" hidden="false" customHeight="false" outlineLevel="0" collapsed="false">
      <c r="A145" s="0" t="s">
        <v>710</v>
      </c>
      <c r="B145" s="0" t="s">
        <v>711</v>
      </c>
      <c r="G145" s="0" t="n">
        <v>-1</v>
      </c>
      <c r="H145" s="0" t="n">
        <v>0</v>
      </c>
      <c r="I145" s="0" t="n">
        <v>-1</v>
      </c>
      <c r="L145" s="0" t="n">
        <v>301004293</v>
      </c>
      <c r="M145" s="0" t="s">
        <v>569</v>
      </c>
      <c r="N145" s="0" t="s">
        <v>570</v>
      </c>
      <c r="O145" s="0" t="n">
        <v>144</v>
      </c>
      <c r="P145" s="0" t="s">
        <v>95</v>
      </c>
      <c r="Q145" s="0" t="s">
        <v>112</v>
      </c>
      <c r="T145" s="0" t="n">
        <v>0.197</v>
      </c>
      <c r="U145" s="0" t="s">
        <v>115</v>
      </c>
      <c r="V145" s="0" t="str">
        <f aca="false">A145</f>
        <v>LINESTRING Z (36.7585500007543 -1.3788663993872 0,36.7567865754473 -1.37905058253932 0)</v>
      </c>
    </row>
    <row r="146" customFormat="false" ht="12.8" hidden="false" customHeight="false" outlineLevel="0" collapsed="false">
      <c r="A146" s="0" t="s">
        <v>712</v>
      </c>
      <c r="G146" s="0" t="n">
        <v>-1</v>
      </c>
      <c r="H146" s="0" t="n">
        <v>0</v>
      </c>
      <c r="I146" s="0" t="n">
        <v>-1</v>
      </c>
      <c r="L146" s="0" t="n">
        <v>301003535</v>
      </c>
      <c r="M146" s="0" t="s">
        <v>569</v>
      </c>
      <c r="N146" s="0" t="s">
        <v>570</v>
      </c>
      <c r="O146" s="0" t="n">
        <v>145</v>
      </c>
      <c r="P146" s="0" t="s">
        <v>95</v>
      </c>
      <c r="Q146" s="0" t="s">
        <v>112</v>
      </c>
      <c r="T146" s="0" t="n">
        <v>0.12</v>
      </c>
      <c r="U146" s="6" t="s">
        <v>571</v>
      </c>
      <c r="V146" s="0" t="str">
        <f aca="false">A146</f>
        <v>LINESTRING Z (36.7624931584252 -1.3609281124923 0,36.7618227067845 -1.36177241961839 0)</v>
      </c>
    </row>
    <row r="147" customFormat="false" ht="12.8" hidden="false" customHeight="false" outlineLevel="0" collapsed="false">
      <c r="A147" s="0" t="s">
        <v>713</v>
      </c>
      <c r="B147" s="0" t="s">
        <v>104</v>
      </c>
      <c r="G147" s="0" t="n">
        <v>-1</v>
      </c>
      <c r="H147" s="0" t="n">
        <v>0</v>
      </c>
      <c r="I147" s="0" t="n">
        <v>-1</v>
      </c>
      <c r="L147" s="0" t="n">
        <v>205601198</v>
      </c>
      <c r="M147" s="0" t="s">
        <v>714</v>
      </c>
      <c r="N147" s="0" t="s">
        <v>715</v>
      </c>
      <c r="O147" s="0" t="n">
        <v>146</v>
      </c>
      <c r="P147" s="0" t="s">
        <v>95</v>
      </c>
      <c r="Q147" s="0" t="s">
        <v>95</v>
      </c>
      <c r="T147" s="0" t="n">
        <v>0</v>
      </c>
      <c r="V147" s="0" t="str">
        <f aca="false">A147</f>
        <v>LINESTRING Z (36.7579665525604 -1.34209999724138 0,36.7579665525604 -1.34209999724138 0)</v>
      </c>
      <c r="W147" s="0" t="n">
        <v>205601198</v>
      </c>
    </row>
    <row r="148" customFormat="false" ht="12.8" hidden="false" customHeight="false" outlineLevel="0" collapsed="false">
      <c r="A148" s="0" t="s">
        <v>716</v>
      </c>
      <c r="B148" s="0" t="s">
        <v>717</v>
      </c>
      <c r="G148" s="0" t="n">
        <v>-1</v>
      </c>
      <c r="H148" s="0" t="n">
        <v>0</v>
      </c>
      <c r="I148" s="0" t="n">
        <v>-1</v>
      </c>
      <c r="L148" s="0" t="n">
        <v>303616820</v>
      </c>
      <c r="M148" s="0" t="s">
        <v>718</v>
      </c>
      <c r="N148" s="0" t="s">
        <v>719</v>
      </c>
      <c r="O148" s="0" t="n">
        <v>147</v>
      </c>
      <c r="P148" s="0" t="s">
        <v>95</v>
      </c>
      <c r="Q148" s="0" t="s">
        <v>112</v>
      </c>
      <c r="T148" s="0" t="n">
        <v>0</v>
      </c>
      <c r="V148" s="0" t="str">
        <f aca="false">A148</f>
        <v>LINESTRING Z (36.7552123181797 -1.3632251871156 0,36.7552123181797 -1.3632251871156 0)</v>
      </c>
      <c r="X148" s="0" t="s">
        <v>717</v>
      </c>
      <c r="Y148" s="0" t="s">
        <v>115</v>
      </c>
    </row>
    <row r="149" customFormat="false" ht="12.8" hidden="false" customHeight="false" outlineLevel="0" collapsed="false">
      <c r="A149" s="0" t="s">
        <v>553</v>
      </c>
      <c r="B149" s="0" t="s">
        <v>720</v>
      </c>
      <c r="G149" s="0" t="n">
        <v>-1</v>
      </c>
      <c r="H149" s="0" t="n">
        <v>0</v>
      </c>
      <c r="I149" s="0" t="n">
        <v>-1</v>
      </c>
      <c r="L149" s="0" t="n">
        <v>303616821</v>
      </c>
      <c r="M149" s="0" t="s">
        <v>718</v>
      </c>
      <c r="N149" s="0" t="s">
        <v>719</v>
      </c>
      <c r="O149" s="0" t="n">
        <v>148</v>
      </c>
      <c r="P149" s="0" t="s">
        <v>95</v>
      </c>
      <c r="Q149" s="0" t="s">
        <v>112</v>
      </c>
      <c r="T149" s="0" t="n">
        <v>0</v>
      </c>
      <c r="V149" s="0" t="str">
        <f aca="false">A149</f>
        <v>LINESTRING Z (36.7565940277503 -1.36136318895282 0,36.7565940277503 -1.36136318895282 0)</v>
      </c>
      <c r="X149" s="0" t="s">
        <v>720</v>
      </c>
      <c r="Y149" s="0" t="s">
        <v>115</v>
      </c>
    </row>
    <row r="150" customFormat="false" ht="12.8" hidden="false" customHeight="false" outlineLevel="0" collapsed="false">
      <c r="A150" s="0" t="s">
        <v>721</v>
      </c>
      <c r="B150" s="0" t="s">
        <v>722</v>
      </c>
      <c r="G150" s="0" t="n">
        <v>-1</v>
      </c>
      <c r="H150" s="0" t="n">
        <v>0</v>
      </c>
      <c r="I150" s="0" t="n">
        <v>-1</v>
      </c>
      <c r="L150" s="0" t="n">
        <v>303001945</v>
      </c>
      <c r="M150" s="0" t="s">
        <v>718</v>
      </c>
      <c r="N150" s="0" t="s">
        <v>719</v>
      </c>
      <c r="O150" s="0" t="n">
        <v>149</v>
      </c>
      <c r="P150" s="0" t="s">
        <v>95</v>
      </c>
      <c r="Q150" s="0" t="s">
        <v>112</v>
      </c>
      <c r="T150" s="0" t="n">
        <v>0</v>
      </c>
      <c r="V150" s="0" t="str">
        <f aca="false">A150</f>
        <v>LINESTRING Z (36.7471094242747 -1.35713395967179 0,36.7471094242747 -1.35713395967179 0)</v>
      </c>
      <c r="X150" s="0" t="s">
        <v>722</v>
      </c>
      <c r="Y150" s="0" t="s">
        <v>115</v>
      </c>
    </row>
    <row r="151" customFormat="false" ht="12.8" hidden="false" customHeight="false" outlineLevel="0" collapsed="false">
      <c r="A151" s="0" t="s">
        <v>721</v>
      </c>
      <c r="B151" s="0" t="s">
        <v>723</v>
      </c>
      <c r="G151" s="0" t="n">
        <v>-1</v>
      </c>
      <c r="H151" s="0" t="n">
        <v>0</v>
      </c>
      <c r="I151" s="0" t="n">
        <v>-1</v>
      </c>
      <c r="L151" s="0" t="n">
        <v>303001955</v>
      </c>
      <c r="M151" s="0" t="s">
        <v>718</v>
      </c>
      <c r="N151" s="0" t="s">
        <v>719</v>
      </c>
      <c r="O151" s="0" t="n">
        <v>150</v>
      </c>
      <c r="P151" s="0" t="s">
        <v>95</v>
      </c>
      <c r="Q151" s="0" t="s">
        <v>112</v>
      </c>
      <c r="T151" s="0" t="n">
        <v>0</v>
      </c>
      <c r="V151" s="0" t="str">
        <f aca="false">A151</f>
        <v>LINESTRING Z (36.7471094242747 -1.35713395967179 0,36.7471094242747 -1.35713395967179 0)</v>
      </c>
      <c r="X151" s="0" t="s">
        <v>723</v>
      </c>
      <c r="Y151" s="0" t="s">
        <v>115</v>
      </c>
    </row>
    <row r="152" customFormat="false" ht="12.8" hidden="false" customHeight="false" outlineLevel="0" collapsed="false">
      <c r="A152" s="0" t="s">
        <v>721</v>
      </c>
      <c r="B152" s="0" t="s">
        <v>724</v>
      </c>
      <c r="G152" s="0" t="n">
        <v>-1</v>
      </c>
      <c r="H152" s="0" t="n">
        <v>0</v>
      </c>
      <c r="I152" s="0" t="n">
        <v>-1</v>
      </c>
      <c r="L152" s="0" t="n">
        <v>303001947</v>
      </c>
      <c r="M152" s="0" t="s">
        <v>718</v>
      </c>
      <c r="N152" s="0" t="s">
        <v>719</v>
      </c>
      <c r="O152" s="0" t="n">
        <v>151</v>
      </c>
      <c r="P152" s="0" t="s">
        <v>95</v>
      </c>
      <c r="Q152" s="0" t="s">
        <v>112</v>
      </c>
      <c r="T152" s="0" t="n">
        <v>0</v>
      </c>
      <c r="V152" s="0" t="str">
        <f aca="false">A152</f>
        <v>LINESTRING Z (36.7471094242747 -1.35713395967179 0,36.7471094242747 -1.35713395967179 0)</v>
      </c>
      <c r="X152" s="0" t="s">
        <v>724</v>
      </c>
      <c r="Y152" s="0" t="s">
        <v>115</v>
      </c>
    </row>
    <row r="153" customFormat="false" ht="12.8" hidden="false" customHeight="false" outlineLevel="0" collapsed="false">
      <c r="A153" s="0" t="s">
        <v>725</v>
      </c>
      <c r="B153" s="0" t="s">
        <v>726</v>
      </c>
      <c r="G153" s="0" t="n">
        <v>-1</v>
      </c>
      <c r="H153" s="0" t="n">
        <v>0</v>
      </c>
      <c r="I153" s="0" t="n">
        <v>-1</v>
      </c>
      <c r="L153" s="0" t="n">
        <v>303000978</v>
      </c>
      <c r="M153" s="0" t="s">
        <v>718</v>
      </c>
      <c r="N153" s="0" t="s">
        <v>719</v>
      </c>
      <c r="O153" s="0" t="n">
        <v>152</v>
      </c>
      <c r="P153" s="0" t="s">
        <v>95</v>
      </c>
      <c r="Q153" s="0" t="s">
        <v>112</v>
      </c>
      <c r="T153" s="0" t="n">
        <v>0</v>
      </c>
      <c r="V153" s="0" t="str">
        <f aca="false">A153</f>
        <v>LINESTRING Z (36.7620971077276 -1.35668690737419 0,36.7620971077276 -1.35668690737419 0)</v>
      </c>
      <c r="X153" s="0" t="s">
        <v>726</v>
      </c>
      <c r="Y153" s="0" t="s">
        <v>115</v>
      </c>
    </row>
    <row r="154" customFormat="false" ht="12.8" hidden="false" customHeight="false" outlineLevel="0" collapsed="false">
      <c r="A154" s="0" t="s">
        <v>727</v>
      </c>
      <c r="B154" s="0" t="s">
        <v>728</v>
      </c>
      <c r="G154" s="0" t="n">
        <v>-1</v>
      </c>
      <c r="H154" s="0" t="n">
        <v>0</v>
      </c>
      <c r="I154" s="0" t="n">
        <v>-1</v>
      </c>
      <c r="L154" s="0" t="n">
        <v>303616816</v>
      </c>
      <c r="M154" s="0" t="s">
        <v>718</v>
      </c>
      <c r="N154" s="0" t="s">
        <v>719</v>
      </c>
      <c r="O154" s="0" t="n">
        <v>153</v>
      </c>
      <c r="P154" s="0" t="s">
        <v>95</v>
      </c>
      <c r="Q154" s="0" t="s">
        <v>112</v>
      </c>
      <c r="T154" s="0" t="n">
        <v>0</v>
      </c>
      <c r="V154" s="0" t="str">
        <f aca="false">A154</f>
        <v>LINESTRING Z (36.7617961576617 -1.35583823096373 0,36.7617961576617 -1.35583823096373 0)</v>
      </c>
      <c r="X154" s="0" t="s">
        <v>728</v>
      </c>
      <c r="Y154" s="6" t="s">
        <v>729</v>
      </c>
    </row>
    <row r="155" customFormat="false" ht="12.8" hidden="false" customHeight="false" outlineLevel="0" collapsed="false">
      <c r="A155" s="0" t="s">
        <v>674</v>
      </c>
      <c r="B155" s="0" t="s">
        <v>730</v>
      </c>
      <c r="G155" s="0" t="n">
        <v>-1</v>
      </c>
      <c r="H155" s="0" t="n">
        <v>0</v>
      </c>
      <c r="I155" s="0" t="n">
        <v>-1</v>
      </c>
      <c r="L155" s="0" t="n">
        <v>303608991</v>
      </c>
      <c r="M155" s="0" t="s">
        <v>718</v>
      </c>
      <c r="N155" s="0" t="s">
        <v>719</v>
      </c>
      <c r="O155" s="0" t="n">
        <v>154</v>
      </c>
      <c r="P155" s="0" t="s">
        <v>95</v>
      </c>
      <c r="Q155" s="0" t="s">
        <v>95</v>
      </c>
      <c r="T155" s="0" t="n">
        <v>0</v>
      </c>
      <c r="V155" s="0" t="str">
        <f aca="false">A155</f>
        <v>LINESTRING Z (36.7569132002294 -1.35272869876763 0,36.7569132002294 -1.35272869876763 0)</v>
      </c>
      <c r="X155" s="0" t="s">
        <v>730</v>
      </c>
      <c r="Y155" s="0" t="s">
        <v>115</v>
      </c>
    </row>
    <row r="156" customFormat="false" ht="12.8" hidden="false" customHeight="false" outlineLevel="0" collapsed="false">
      <c r="A156" s="0" t="s">
        <v>544</v>
      </c>
      <c r="B156" s="0" t="s">
        <v>731</v>
      </c>
      <c r="G156" s="0" t="n">
        <v>-1</v>
      </c>
      <c r="H156" s="0" t="n">
        <v>0</v>
      </c>
      <c r="I156" s="0" t="n">
        <v>-1</v>
      </c>
      <c r="L156" s="0" t="n">
        <v>303608990</v>
      </c>
      <c r="M156" s="0" t="s">
        <v>718</v>
      </c>
      <c r="N156" s="0" t="s">
        <v>719</v>
      </c>
      <c r="O156" s="0" t="n">
        <v>155</v>
      </c>
      <c r="P156" s="0" t="s">
        <v>95</v>
      </c>
      <c r="Q156" s="0" t="s">
        <v>95</v>
      </c>
      <c r="T156" s="0" t="n">
        <v>0</v>
      </c>
      <c r="V156" s="0" t="str">
        <f aca="false">A156</f>
        <v>LINESTRING Z (36.756256521237 -1.35172476577396 0,36.756256521237 -1.35172476577396 0)</v>
      </c>
      <c r="X156" s="0" t="s">
        <v>731</v>
      </c>
      <c r="Y156" s="0" t="s">
        <v>115</v>
      </c>
    </row>
    <row r="157" customFormat="false" ht="12.8" hidden="false" customHeight="false" outlineLevel="0" collapsed="false">
      <c r="A157" s="0" t="s">
        <v>609</v>
      </c>
      <c r="B157" s="0" t="s">
        <v>724</v>
      </c>
      <c r="G157" s="0" t="n">
        <v>-1</v>
      </c>
      <c r="H157" s="0" t="n">
        <v>0</v>
      </c>
      <c r="I157" s="0" t="n">
        <v>-1</v>
      </c>
      <c r="L157" s="0" t="n">
        <v>303608988</v>
      </c>
      <c r="M157" s="0" t="s">
        <v>718</v>
      </c>
      <c r="N157" s="0" t="s">
        <v>719</v>
      </c>
      <c r="O157" s="0" t="n">
        <v>156</v>
      </c>
      <c r="P157" s="0" t="s">
        <v>95</v>
      </c>
      <c r="Q157" s="0" t="s">
        <v>95</v>
      </c>
      <c r="T157" s="0" t="n">
        <v>0</v>
      </c>
      <c r="V157" s="0" t="str">
        <f aca="false">A157</f>
        <v>LINESTRING Z (36.7563236410844 -1.35075336316955 0,36.7563236410844 -1.35075336316955 0)</v>
      </c>
      <c r="X157" s="0" t="s">
        <v>724</v>
      </c>
      <c r="Y157" s="0" t="s">
        <v>115</v>
      </c>
    </row>
    <row r="158" customFormat="false" ht="12.8" hidden="false" customHeight="false" outlineLevel="0" collapsed="false">
      <c r="A158" s="0" t="s">
        <v>609</v>
      </c>
      <c r="B158" s="0" t="s">
        <v>732</v>
      </c>
      <c r="G158" s="0" t="n">
        <v>-1</v>
      </c>
      <c r="H158" s="0" t="n">
        <v>0</v>
      </c>
      <c r="I158" s="0" t="n">
        <v>-1</v>
      </c>
      <c r="L158" s="0" t="n">
        <v>303608992</v>
      </c>
      <c r="M158" s="0" t="s">
        <v>718</v>
      </c>
      <c r="N158" s="0" t="s">
        <v>719</v>
      </c>
      <c r="O158" s="0" t="n">
        <v>157</v>
      </c>
      <c r="P158" s="0" t="s">
        <v>95</v>
      </c>
      <c r="Q158" s="0" t="s">
        <v>95</v>
      </c>
      <c r="T158" s="0" t="n">
        <v>0</v>
      </c>
      <c r="V158" s="0" t="str">
        <f aca="false">A158</f>
        <v>LINESTRING Z (36.7563236410844 -1.35075336316955 0,36.7563236410844 -1.35075336316955 0)</v>
      </c>
      <c r="X158" s="0" t="s">
        <v>732</v>
      </c>
      <c r="Y158" s="0" t="s">
        <v>115</v>
      </c>
    </row>
    <row r="159" customFormat="false" ht="12.8" hidden="false" customHeight="false" outlineLevel="0" collapsed="false">
      <c r="A159" s="0" t="s">
        <v>601</v>
      </c>
      <c r="B159" s="0" t="s">
        <v>724</v>
      </c>
      <c r="G159" s="0" t="n">
        <v>-1</v>
      </c>
      <c r="H159" s="0" t="n">
        <v>0</v>
      </c>
      <c r="I159" s="0" t="n">
        <v>-1</v>
      </c>
      <c r="L159" s="0" t="n">
        <v>303608987</v>
      </c>
      <c r="M159" s="0" t="s">
        <v>718</v>
      </c>
      <c r="N159" s="0" t="s">
        <v>719</v>
      </c>
      <c r="O159" s="0" t="n">
        <v>158</v>
      </c>
      <c r="P159" s="0" t="s">
        <v>95</v>
      </c>
      <c r="Q159" s="0" t="s">
        <v>95</v>
      </c>
      <c r="T159" s="0" t="n">
        <v>0</v>
      </c>
      <c r="V159" s="0" t="str">
        <f aca="false">A159</f>
        <v>LINESTRING Z (36.757891416378 -1.3499707011205 0,36.757891416378 -1.3499707011205 0)</v>
      </c>
      <c r="X159" s="0" t="s">
        <v>724</v>
      </c>
      <c r="Y159" s="0" t="s">
        <v>115</v>
      </c>
    </row>
    <row r="160" customFormat="false" ht="12.8" hidden="false" customHeight="false" outlineLevel="0" collapsed="false">
      <c r="A160" s="0" t="s">
        <v>530</v>
      </c>
      <c r="B160" s="0" t="s">
        <v>733</v>
      </c>
      <c r="G160" s="0" t="n">
        <v>-1</v>
      </c>
      <c r="H160" s="0" t="n">
        <v>0</v>
      </c>
      <c r="I160" s="0" t="n">
        <v>-1</v>
      </c>
      <c r="L160" s="0" t="n">
        <v>303000975</v>
      </c>
      <c r="M160" s="0" t="s">
        <v>718</v>
      </c>
      <c r="N160" s="0" t="s">
        <v>719</v>
      </c>
      <c r="O160" s="0" t="n">
        <v>159</v>
      </c>
      <c r="P160" s="0" t="s">
        <v>95</v>
      </c>
      <c r="Q160" s="0" t="s">
        <v>95</v>
      </c>
      <c r="T160" s="0" t="n">
        <v>0</v>
      </c>
      <c r="V160" s="0" t="str">
        <f aca="false">A160</f>
        <v>LINESTRING Z (36.7654302091879 -1.34598825744552 0,36.7654302091879 -1.34598825744552 0)</v>
      </c>
      <c r="X160" s="0" t="s">
        <v>733</v>
      </c>
      <c r="Y160" s="6" t="s">
        <v>729</v>
      </c>
    </row>
    <row r="161" customFormat="false" ht="12.8" hidden="false" customHeight="false" outlineLevel="0" collapsed="false">
      <c r="A161" s="0" t="s">
        <v>530</v>
      </c>
      <c r="B161" s="0" t="s">
        <v>734</v>
      </c>
      <c r="G161" s="0" t="n">
        <v>-1</v>
      </c>
      <c r="H161" s="0" t="n">
        <v>0</v>
      </c>
      <c r="I161" s="0" t="n">
        <v>-1</v>
      </c>
      <c r="L161" s="0" t="n">
        <v>303611023</v>
      </c>
      <c r="M161" s="0" t="s">
        <v>718</v>
      </c>
      <c r="N161" s="0" t="s">
        <v>719</v>
      </c>
      <c r="O161" s="0" t="n">
        <v>160</v>
      </c>
      <c r="P161" s="0" t="s">
        <v>95</v>
      </c>
      <c r="Q161" s="0" t="s">
        <v>95</v>
      </c>
      <c r="T161" s="0" t="n">
        <v>0</v>
      </c>
      <c r="V161" s="0" t="str">
        <f aca="false">A161</f>
        <v>LINESTRING Z (36.7654302091879 -1.34598825744552 0,36.7654302091879 -1.34598825744552 0)</v>
      </c>
      <c r="X161" s="0" t="s">
        <v>734</v>
      </c>
      <c r="Y161" s="0" t="s">
        <v>115</v>
      </c>
    </row>
    <row r="162" customFormat="false" ht="12.8" hidden="false" customHeight="false" outlineLevel="0" collapsed="false">
      <c r="A162" s="0" t="s">
        <v>713</v>
      </c>
      <c r="B162" s="0" t="s">
        <v>735</v>
      </c>
      <c r="G162" s="0" t="n">
        <v>-1</v>
      </c>
      <c r="H162" s="0" t="n">
        <v>0</v>
      </c>
      <c r="I162" s="0" t="n">
        <v>-1</v>
      </c>
      <c r="L162" s="0" t="n">
        <v>303610279</v>
      </c>
      <c r="M162" s="0" t="s">
        <v>718</v>
      </c>
      <c r="N162" s="0" t="s">
        <v>719</v>
      </c>
      <c r="O162" s="0" t="n">
        <v>161</v>
      </c>
      <c r="P162" s="0" t="s">
        <v>95</v>
      </c>
      <c r="Q162" s="0" t="s">
        <v>95</v>
      </c>
      <c r="T162" s="0" t="n">
        <v>0</v>
      </c>
      <c r="V162" s="0" t="str">
        <f aca="false">A162</f>
        <v>LINESTRING Z (36.7579665525604 -1.34209999724138 0,36.7579665525604 -1.34209999724138 0)</v>
      </c>
      <c r="X162" s="0" t="s">
        <v>735</v>
      </c>
      <c r="Y162" s="0" t="s">
        <v>115</v>
      </c>
    </row>
    <row r="163" customFormat="false" ht="12.8" hidden="false" customHeight="false" outlineLevel="0" collapsed="false">
      <c r="A163" s="0" t="s">
        <v>579</v>
      </c>
      <c r="B163" s="0" t="s">
        <v>736</v>
      </c>
      <c r="G163" s="0" t="n">
        <v>-1</v>
      </c>
      <c r="H163" s="0" t="n">
        <v>0</v>
      </c>
      <c r="I163" s="0" t="n">
        <v>-1</v>
      </c>
      <c r="L163" s="0" t="n">
        <v>303001271</v>
      </c>
      <c r="M163" s="0" t="s">
        <v>718</v>
      </c>
      <c r="N163" s="0" t="s">
        <v>719</v>
      </c>
      <c r="O163" s="0" t="n">
        <v>162</v>
      </c>
      <c r="P163" s="0" t="s">
        <v>95</v>
      </c>
      <c r="Q163" s="0" t="s">
        <v>112</v>
      </c>
      <c r="T163" s="0" t="n">
        <v>0</v>
      </c>
      <c r="V163" s="0" t="str">
        <f aca="false">A163</f>
        <v>LINESTRING Z (36.7462733180924 -1.37453872997444 0,36.7462733180924 -1.37453872997444 0)</v>
      </c>
      <c r="X163" s="0" t="s">
        <v>736</v>
      </c>
      <c r="Y163" s="0" t="s">
        <v>115</v>
      </c>
    </row>
    <row r="164" customFormat="false" ht="12.8" hidden="false" customHeight="false" outlineLevel="0" collapsed="false">
      <c r="A164" s="0" t="s">
        <v>579</v>
      </c>
      <c r="B164" s="0" t="s">
        <v>737</v>
      </c>
      <c r="G164" s="0" t="n">
        <v>-1</v>
      </c>
      <c r="H164" s="0" t="n">
        <v>0</v>
      </c>
      <c r="I164" s="0" t="n">
        <v>-1</v>
      </c>
      <c r="L164" s="0" t="n">
        <v>303001272</v>
      </c>
      <c r="M164" s="0" t="s">
        <v>718</v>
      </c>
      <c r="N164" s="0" t="s">
        <v>719</v>
      </c>
      <c r="O164" s="0" t="n">
        <v>163</v>
      </c>
      <c r="P164" s="0" t="s">
        <v>95</v>
      </c>
      <c r="Q164" s="0" t="s">
        <v>112</v>
      </c>
      <c r="T164" s="0" t="n">
        <v>0</v>
      </c>
      <c r="V164" s="0" t="str">
        <f aca="false">A164</f>
        <v>LINESTRING Z (36.7462733180924 -1.37453872997444 0,36.7462733180924 -1.37453872997444 0)</v>
      </c>
      <c r="X164" s="0" t="s">
        <v>737</v>
      </c>
    </row>
    <row r="165" customFormat="false" ht="12.8" hidden="false" customHeight="false" outlineLevel="0" collapsed="false">
      <c r="A165" s="0" t="s">
        <v>573</v>
      </c>
      <c r="B165" s="0" t="s">
        <v>738</v>
      </c>
      <c r="G165" s="0" t="n">
        <v>-1</v>
      </c>
      <c r="H165" s="0" t="n">
        <v>0</v>
      </c>
      <c r="I165" s="0" t="n">
        <v>-1</v>
      </c>
      <c r="L165" s="0" t="n">
        <v>303001020</v>
      </c>
      <c r="M165" s="0" t="s">
        <v>718</v>
      </c>
      <c r="N165" s="0" t="s">
        <v>719</v>
      </c>
      <c r="O165" s="0" t="n">
        <v>164</v>
      </c>
      <c r="P165" s="0" t="s">
        <v>95</v>
      </c>
      <c r="Q165" s="0" t="s">
        <v>112</v>
      </c>
      <c r="T165" s="0" t="n">
        <v>0</v>
      </c>
      <c r="V165" s="0" t="str">
        <f aca="false">A165</f>
        <v>LINESTRING Z (36.7667231620065 -1.38047793835761 0,36.7667231620065 -1.38047793835761 0)</v>
      </c>
      <c r="X165" s="0" t="s">
        <v>738</v>
      </c>
      <c r="Y165" s="0" t="s">
        <v>115</v>
      </c>
    </row>
    <row r="166" customFormat="false" ht="12.8" hidden="false" customHeight="false" outlineLevel="0" collapsed="false">
      <c r="A166" s="0" t="s">
        <v>611</v>
      </c>
      <c r="B166" s="0" t="s">
        <v>739</v>
      </c>
      <c r="G166" s="0" t="n">
        <v>-1</v>
      </c>
      <c r="H166" s="0" t="n">
        <v>0</v>
      </c>
      <c r="I166" s="0" t="n">
        <v>-1</v>
      </c>
      <c r="L166" s="0" t="n">
        <v>303001017</v>
      </c>
      <c r="M166" s="0" t="s">
        <v>718</v>
      </c>
      <c r="N166" s="0" t="s">
        <v>719</v>
      </c>
      <c r="O166" s="0" t="n">
        <v>165</v>
      </c>
      <c r="P166" s="0" t="s">
        <v>95</v>
      </c>
      <c r="Q166" s="0" t="s">
        <v>112</v>
      </c>
      <c r="T166" s="0" t="n">
        <v>0</v>
      </c>
      <c r="V166" s="0" t="str">
        <f aca="false">A166</f>
        <v>LINESTRING Z (36.7681820421319 -1.37197221229169 0,36.7681820421319 -1.37197221229169 0)</v>
      </c>
      <c r="X166" s="0" t="s">
        <v>739</v>
      </c>
      <c r="Y166" s="0" t="s">
        <v>115</v>
      </c>
    </row>
    <row r="167" customFormat="false" ht="12.8" hidden="false" customHeight="false" outlineLevel="0" collapsed="false">
      <c r="A167" s="0" t="s">
        <v>611</v>
      </c>
      <c r="B167" s="0" t="s">
        <v>740</v>
      </c>
      <c r="G167" s="0" t="n">
        <v>-1</v>
      </c>
      <c r="H167" s="0" t="n">
        <v>0</v>
      </c>
      <c r="I167" s="0" t="n">
        <v>-1</v>
      </c>
      <c r="L167" s="0" t="n">
        <v>303000983</v>
      </c>
      <c r="M167" s="0" t="s">
        <v>718</v>
      </c>
      <c r="N167" s="0" t="s">
        <v>719</v>
      </c>
      <c r="O167" s="0" t="n">
        <v>166</v>
      </c>
      <c r="P167" s="0" t="s">
        <v>95</v>
      </c>
      <c r="Q167" s="0" t="s">
        <v>112</v>
      </c>
      <c r="T167" s="0" t="n">
        <v>0</v>
      </c>
      <c r="V167" s="0" t="str">
        <f aca="false">A167</f>
        <v>LINESTRING Z (36.7681820421319 -1.37197221229169 0,36.7681820421319 -1.37197221229169 0)</v>
      </c>
      <c r="X167" s="0" t="s">
        <v>740</v>
      </c>
      <c r="Y167" s="0" t="s">
        <v>115</v>
      </c>
    </row>
    <row r="168" customFormat="false" ht="12.8" hidden="false" customHeight="false" outlineLevel="0" collapsed="false">
      <c r="A168" s="0" t="s">
        <v>542</v>
      </c>
      <c r="B168" s="0" t="s">
        <v>741</v>
      </c>
      <c r="G168" s="0" t="n">
        <v>-1</v>
      </c>
      <c r="H168" s="0" t="n">
        <v>0</v>
      </c>
      <c r="I168" s="0" t="n">
        <v>-1</v>
      </c>
      <c r="L168" s="0" t="n">
        <v>303004094</v>
      </c>
      <c r="M168" s="0" t="s">
        <v>718</v>
      </c>
      <c r="N168" s="0" t="s">
        <v>719</v>
      </c>
      <c r="O168" s="0" t="n">
        <v>167</v>
      </c>
      <c r="P168" s="0" t="s">
        <v>95</v>
      </c>
      <c r="Q168" s="0" t="s">
        <v>112</v>
      </c>
      <c r="T168" s="0" t="n">
        <v>0</v>
      </c>
      <c r="V168" s="0" t="str">
        <f aca="false">A168</f>
        <v>LINESTRING Z (36.7698813824731 -1.38001194403103 0,36.7698813824731 -1.38001194403103 0)</v>
      </c>
      <c r="X168" s="0" t="s">
        <v>741</v>
      </c>
      <c r="Y168" s="0" t="s">
        <v>115</v>
      </c>
    </row>
    <row r="169" customFormat="false" ht="12.8" hidden="false" customHeight="false" outlineLevel="0" collapsed="false">
      <c r="A169" s="0" t="s">
        <v>742</v>
      </c>
      <c r="G169" s="0" t="n">
        <v>-1</v>
      </c>
      <c r="H169" s="0" t="n">
        <v>0</v>
      </c>
      <c r="I169" s="0" t="n">
        <v>-1</v>
      </c>
      <c r="L169" s="0" t="n">
        <v>312627135</v>
      </c>
      <c r="M169" s="0" t="s">
        <v>743</v>
      </c>
      <c r="N169" s="0" t="s">
        <v>744</v>
      </c>
      <c r="O169" s="0" t="n">
        <v>168</v>
      </c>
      <c r="P169" s="0" t="s">
        <v>95</v>
      </c>
      <c r="Q169" s="0" t="s">
        <v>112</v>
      </c>
      <c r="S169" s="0" t="n">
        <v>312627135</v>
      </c>
      <c r="T169" s="0" t="n">
        <v>0</v>
      </c>
      <c r="V169" s="0" t="str">
        <f aca="false">A169</f>
        <v>LINESTRING Z (36.7609651864401 -1.36078082293381 0,36.7609651864401 -1.36078082293381 0)</v>
      </c>
      <c r="Z169" s="0" t="s">
        <v>564</v>
      </c>
    </row>
    <row r="170" customFormat="false" ht="12.8" hidden="false" customHeight="false" outlineLevel="0" collapsed="false">
      <c r="A170" s="0" t="s">
        <v>745</v>
      </c>
      <c r="G170" s="0" t="n">
        <v>-1</v>
      </c>
      <c r="H170" s="0" t="n">
        <v>0</v>
      </c>
      <c r="I170" s="0" t="n">
        <v>-1</v>
      </c>
      <c r="L170" s="0" t="n">
        <v>312000447</v>
      </c>
      <c r="M170" s="0" t="s">
        <v>743</v>
      </c>
      <c r="N170" s="0" t="s">
        <v>744</v>
      </c>
      <c r="O170" s="0" t="n">
        <v>169</v>
      </c>
      <c r="P170" s="0" t="s">
        <v>95</v>
      </c>
      <c r="Q170" s="0" t="s">
        <v>112</v>
      </c>
      <c r="S170" s="0" t="n">
        <v>312000447</v>
      </c>
      <c r="T170" s="0" t="n">
        <v>0</v>
      </c>
      <c r="V170" s="0" t="str">
        <f aca="false">A170</f>
        <v>LINESTRING Z (36.768206929511 -1.37629011528426 0,36.768206929511 -1.37629011528426 0)</v>
      </c>
      <c r="Z170" s="0" t="s">
        <v>746</v>
      </c>
    </row>
    <row r="171" customFormat="false" ht="12.8" hidden="false" customHeight="false" outlineLevel="0" collapsed="false">
      <c r="A171" s="0" t="s">
        <v>703</v>
      </c>
      <c r="G171" s="0" t="n">
        <v>-1</v>
      </c>
      <c r="H171" s="0" t="n">
        <v>0</v>
      </c>
      <c r="I171" s="0" t="n">
        <v>-1</v>
      </c>
      <c r="L171" s="0" t="n">
        <v>312620396</v>
      </c>
      <c r="M171" s="0" t="s">
        <v>743</v>
      </c>
      <c r="N171" s="0" t="s">
        <v>744</v>
      </c>
      <c r="O171" s="0" t="n">
        <v>170</v>
      </c>
      <c r="P171" s="0" t="s">
        <v>95</v>
      </c>
      <c r="Q171" s="0" t="s">
        <v>112</v>
      </c>
      <c r="S171" s="0" t="n">
        <v>312620396</v>
      </c>
      <c r="T171" s="0" t="n">
        <v>0</v>
      </c>
      <c r="V171" s="0" t="str">
        <f aca="false">A171</f>
        <v>LINESTRING Z (36.7584725839617 -1.35639817290244 0,36.7584725839617 -1.35639817290244 0)</v>
      </c>
      <c r="Z171" s="0" t="s">
        <v>747</v>
      </c>
    </row>
    <row r="172" customFormat="false" ht="12.8" hidden="false" customHeight="false" outlineLevel="0" collapsed="false">
      <c r="A172" s="0" t="s">
        <v>748</v>
      </c>
      <c r="G172" s="0" t="n">
        <v>-1</v>
      </c>
      <c r="H172" s="0" t="n">
        <v>0</v>
      </c>
      <c r="I172" s="0" t="n">
        <v>-1</v>
      </c>
      <c r="L172" s="0" t="n">
        <v>312619735</v>
      </c>
      <c r="M172" s="0" t="s">
        <v>743</v>
      </c>
      <c r="N172" s="0" t="s">
        <v>744</v>
      </c>
      <c r="O172" s="0" t="n">
        <v>171</v>
      </c>
      <c r="P172" s="0" t="s">
        <v>95</v>
      </c>
      <c r="Q172" s="0" t="s">
        <v>112</v>
      </c>
      <c r="S172" s="0" t="n">
        <v>312619735</v>
      </c>
      <c r="T172" s="0" t="n">
        <v>0</v>
      </c>
      <c r="V172" s="0" t="str">
        <f aca="false">A172</f>
        <v>LINESTRING Z (36.7410896562047 -1.37418876869938 0,36.7410896562047 -1.37418876869938 0)</v>
      </c>
      <c r="Z172" s="0" t="s">
        <v>749</v>
      </c>
    </row>
    <row r="173" customFormat="false" ht="12.8" hidden="false" customHeight="false" outlineLevel="0" collapsed="false">
      <c r="A173" s="0" t="s">
        <v>566</v>
      </c>
      <c r="G173" s="0" t="n">
        <v>-1</v>
      </c>
      <c r="H173" s="0" t="n">
        <v>0</v>
      </c>
      <c r="I173" s="0" t="n">
        <v>-1</v>
      </c>
      <c r="L173" s="0" t="n">
        <v>312000609</v>
      </c>
      <c r="M173" s="0" t="s">
        <v>743</v>
      </c>
      <c r="N173" s="0" t="s">
        <v>744</v>
      </c>
      <c r="O173" s="0" t="n">
        <v>172</v>
      </c>
      <c r="P173" s="0" t="s">
        <v>95</v>
      </c>
      <c r="Q173" s="0" t="s">
        <v>112</v>
      </c>
      <c r="S173" s="0" t="n">
        <v>312000609</v>
      </c>
      <c r="T173" s="0" t="n">
        <v>0</v>
      </c>
      <c r="V173" s="0" t="str">
        <f aca="false">A173</f>
        <v>LINESTRING Z (36.7412361387439 -1.37728738234144 0,36.7412361387439 -1.37728738234144 0)</v>
      </c>
      <c r="Z173" s="0" t="s">
        <v>750</v>
      </c>
    </row>
    <row r="174" customFormat="false" ht="12.8" hidden="false" customHeight="false" outlineLevel="0" collapsed="false">
      <c r="A174" s="0" t="s">
        <v>696</v>
      </c>
      <c r="G174" s="0" t="n">
        <v>-1</v>
      </c>
      <c r="H174" s="0" t="n">
        <v>0</v>
      </c>
      <c r="I174" s="0" t="n">
        <v>-1</v>
      </c>
      <c r="L174" s="0" t="n">
        <v>312648409</v>
      </c>
      <c r="M174" s="0" t="s">
        <v>743</v>
      </c>
      <c r="N174" s="0" t="s">
        <v>744</v>
      </c>
      <c r="O174" s="0" t="n">
        <v>173</v>
      </c>
      <c r="P174" s="0" t="s">
        <v>128</v>
      </c>
      <c r="Q174" s="0" t="s">
        <v>129</v>
      </c>
      <c r="S174" s="0" t="n">
        <v>312648409</v>
      </c>
      <c r="T174" s="0" t="n">
        <v>0</v>
      </c>
      <c r="V174" s="0" t="str">
        <f aca="false">A174</f>
        <v>LINESTRING Z (36.7646794846246 -1.36330388643667 0,36.7646794846246 -1.36330388643667 0)</v>
      </c>
    </row>
    <row r="175" customFormat="false" ht="12.8" hidden="false" customHeight="false" outlineLevel="0" collapsed="false">
      <c r="A175" s="0" t="s">
        <v>751</v>
      </c>
      <c r="G175" s="0" t="n">
        <v>-1</v>
      </c>
      <c r="H175" s="0" t="n">
        <v>0</v>
      </c>
      <c r="I175" s="0" t="n">
        <v>-1</v>
      </c>
      <c r="L175" s="0" t="n">
        <v>312621935</v>
      </c>
      <c r="M175" s="0" t="s">
        <v>743</v>
      </c>
      <c r="N175" s="0" t="s">
        <v>744</v>
      </c>
      <c r="O175" s="0" t="n">
        <v>174</v>
      </c>
      <c r="P175" s="0" t="s">
        <v>95</v>
      </c>
      <c r="Q175" s="0" t="s">
        <v>112</v>
      </c>
      <c r="S175" s="0" t="n">
        <v>312621935</v>
      </c>
      <c r="T175" s="0" t="n">
        <v>0</v>
      </c>
      <c r="V175" s="0" t="str">
        <f aca="false">A175</f>
        <v>LINESTRING Z (36.7586892630442 -1.38004691996939 0,36.7586892630442 -1.38004691996939 0)</v>
      </c>
      <c r="Z175" s="0" t="s">
        <v>752</v>
      </c>
    </row>
    <row r="176" customFormat="false" ht="12.8" hidden="false" customHeight="false" outlineLevel="0" collapsed="false">
      <c r="A176" s="0" t="s">
        <v>716</v>
      </c>
      <c r="G176" s="0" t="n">
        <v>-1</v>
      </c>
      <c r="H176" s="0" t="n">
        <v>0</v>
      </c>
      <c r="I176" s="0" t="n">
        <v>-1</v>
      </c>
      <c r="L176" s="0" t="n">
        <v>312000422</v>
      </c>
      <c r="M176" s="0" t="s">
        <v>743</v>
      </c>
      <c r="N176" s="0" t="s">
        <v>744</v>
      </c>
      <c r="O176" s="0" t="n">
        <v>175</v>
      </c>
      <c r="P176" s="0" t="s">
        <v>95</v>
      </c>
      <c r="Q176" s="0" t="s">
        <v>112</v>
      </c>
      <c r="S176" s="0" t="n">
        <v>312000422</v>
      </c>
      <c r="T176" s="0" t="n">
        <v>0</v>
      </c>
      <c r="V176" s="0" t="str">
        <f aca="false">A176</f>
        <v>LINESTRING Z (36.7552123181797 -1.3632251871156 0,36.7552123181797 -1.3632251871156 0)</v>
      </c>
      <c r="Z176" s="0" t="s">
        <v>753</v>
      </c>
    </row>
    <row r="177" customFormat="false" ht="12.8" hidden="false" customHeight="false" outlineLevel="0" collapsed="false">
      <c r="A177" s="0" t="s">
        <v>754</v>
      </c>
      <c r="G177" s="0" t="n">
        <v>-1</v>
      </c>
      <c r="H177" s="0" t="n">
        <v>0</v>
      </c>
      <c r="I177" s="0" t="n">
        <v>-1</v>
      </c>
      <c r="L177" s="0" t="n">
        <v>312620373</v>
      </c>
      <c r="M177" s="0" t="s">
        <v>743</v>
      </c>
      <c r="N177" s="0" t="s">
        <v>744</v>
      </c>
      <c r="O177" s="0" t="n">
        <v>176</v>
      </c>
      <c r="P177" s="0" t="s">
        <v>128</v>
      </c>
      <c r="Q177" s="0" t="s">
        <v>129</v>
      </c>
      <c r="S177" s="0" t="n">
        <v>312620373</v>
      </c>
      <c r="T177" s="0" t="n">
        <v>0.016</v>
      </c>
      <c r="V177" s="0" t="str">
        <f aca="false">A177</f>
        <v>LINESTRING Z (36.7636846570309 -1.36223224500122 0,36.7637952838629 -1.36213885472542 0)</v>
      </c>
      <c r="Z177" s="0" t="s">
        <v>755</v>
      </c>
    </row>
    <row r="178" customFormat="false" ht="12.8" hidden="false" customHeight="false" outlineLevel="0" collapsed="false">
      <c r="A178" s="0" t="s">
        <v>756</v>
      </c>
      <c r="G178" s="0" t="n">
        <v>-1</v>
      </c>
      <c r="H178" s="0" t="n">
        <v>0</v>
      </c>
      <c r="I178" s="0" t="n">
        <v>-1</v>
      </c>
      <c r="L178" s="0" t="n">
        <v>312625620</v>
      </c>
      <c r="M178" s="0" t="s">
        <v>743</v>
      </c>
      <c r="N178" s="0" t="s">
        <v>744</v>
      </c>
      <c r="O178" s="0" t="n">
        <v>177</v>
      </c>
      <c r="P178" s="0" t="s">
        <v>128</v>
      </c>
      <c r="Q178" s="0" t="s">
        <v>129</v>
      </c>
      <c r="S178" s="0" t="n">
        <v>312625620</v>
      </c>
      <c r="T178" s="0" t="n">
        <v>0</v>
      </c>
      <c r="V178" s="0" t="str">
        <f aca="false">A178</f>
        <v>LINESTRING Z (36.7673305364644 -1.36377539781515 0,36.7673305364644 -1.36377539781515 0)</v>
      </c>
      <c r="Z178" s="0" t="s">
        <v>757</v>
      </c>
    </row>
    <row r="179" customFormat="false" ht="12.8" hidden="false" customHeight="false" outlineLevel="0" collapsed="false">
      <c r="A179" s="0" t="s">
        <v>758</v>
      </c>
      <c r="B179" s="0" t="s">
        <v>759</v>
      </c>
      <c r="G179" s="0" t="n">
        <v>-1</v>
      </c>
      <c r="H179" s="0" t="n">
        <v>0</v>
      </c>
      <c r="I179" s="0" t="n">
        <v>-1</v>
      </c>
      <c r="L179" s="0" t="n">
        <v>312000418</v>
      </c>
      <c r="M179" s="0" t="s">
        <v>743</v>
      </c>
      <c r="N179" s="0" t="s">
        <v>744</v>
      </c>
      <c r="O179" s="0" t="n">
        <v>178</v>
      </c>
      <c r="P179" s="0" t="s">
        <v>95</v>
      </c>
      <c r="Q179" s="0" t="s">
        <v>112</v>
      </c>
      <c r="S179" s="0" t="n">
        <v>312000418</v>
      </c>
      <c r="T179" s="0" t="n">
        <v>0</v>
      </c>
      <c r="V179" s="0" t="str">
        <f aca="false">A179</f>
        <v>LINESTRING Z (36.7618156185011 -1.35592046277368 0,36.7618156185011 -1.35592046277368 0)</v>
      </c>
      <c r="Z179" s="0" t="s">
        <v>760</v>
      </c>
    </row>
    <row r="180" customFormat="false" ht="12.8" hidden="false" customHeight="false" outlineLevel="0" collapsed="false">
      <c r="A180" s="0" t="s">
        <v>761</v>
      </c>
      <c r="G180" s="0" t="n">
        <v>-1</v>
      </c>
      <c r="H180" s="0" t="n">
        <v>0</v>
      </c>
      <c r="I180" s="0" t="n">
        <v>-1</v>
      </c>
      <c r="L180" s="0" t="n">
        <v>312000427</v>
      </c>
      <c r="M180" s="0" t="s">
        <v>743</v>
      </c>
      <c r="N180" s="0" t="s">
        <v>744</v>
      </c>
      <c r="O180" s="0" t="n">
        <v>179</v>
      </c>
      <c r="P180" s="0" t="s">
        <v>95</v>
      </c>
      <c r="Q180" s="0" t="s">
        <v>112</v>
      </c>
      <c r="S180" s="0" t="n">
        <v>312000427</v>
      </c>
      <c r="T180" s="0" t="n">
        <v>0</v>
      </c>
      <c r="V180" s="0" t="str">
        <f aca="false">A180</f>
        <v>LINESTRING Z (36.7575736263158 -1.36825584429273 0,36.7575736263158 -1.36825584429273 0)</v>
      </c>
      <c r="Z180" s="0" t="s">
        <v>762</v>
      </c>
    </row>
    <row r="181" customFormat="false" ht="12.8" hidden="false" customHeight="false" outlineLevel="0" collapsed="false">
      <c r="A181" s="0" t="s">
        <v>674</v>
      </c>
      <c r="B181" s="0" t="s">
        <v>763</v>
      </c>
      <c r="G181" s="0" t="n">
        <v>-1</v>
      </c>
      <c r="H181" s="0" t="n">
        <v>0</v>
      </c>
      <c r="I181" s="0" t="n">
        <v>-1</v>
      </c>
      <c r="L181" s="0" t="n">
        <v>312000410</v>
      </c>
      <c r="M181" s="0" t="s">
        <v>743</v>
      </c>
      <c r="N181" s="0" t="s">
        <v>744</v>
      </c>
      <c r="O181" s="0" t="n">
        <v>180</v>
      </c>
      <c r="P181" s="0" t="s">
        <v>95</v>
      </c>
      <c r="Q181" s="0" t="s">
        <v>95</v>
      </c>
      <c r="S181" s="0" t="n">
        <v>312000410</v>
      </c>
      <c r="T181" s="0" t="n">
        <v>0</v>
      </c>
      <c r="V181" s="0" t="str">
        <f aca="false">A181</f>
        <v>LINESTRING Z (36.7569132002294 -1.35272869876763 0,36.7569132002294 -1.35272869876763 0)</v>
      </c>
      <c r="Z181" s="0" t="s">
        <v>764</v>
      </c>
    </row>
    <row r="182" customFormat="false" ht="12.8" hidden="false" customHeight="false" outlineLevel="0" collapsed="false">
      <c r="A182" s="0" t="s">
        <v>765</v>
      </c>
      <c r="B182" s="0" t="s">
        <v>766</v>
      </c>
      <c r="G182" s="0" t="n">
        <v>-1</v>
      </c>
      <c r="H182" s="0" t="n">
        <v>0</v>
      </c>
      <c r="I182" s="0" t="n">
        <v>-1</v>
      </c>
      <c r="L182" s="0" t="n">
        <v>312000401</v>
      </c>
      <c r="M182" s="0" t="s">
        <v>743</v>
      </c>
      <c r="N182" s="0" t="s">
        <v>744</v>
      </c>
      <c r="O182" s="0" t="n">
        <v>181</v>
      </c>
      <c r="P182" s="0" t="s">
        <v>95</v>
      </c>
      <c r="Q182" s="0" t="s">
        <v>95</v>
      </c>
      <c r="S182" s="0" t="n">
        <v>312000401</v>
      </c>
      <c r="T182" s="0" t="n">
        <v>0</v>
      </c>
      <c r="V182" s="0" t="str">
        <f aca="false">A182</f>
        <v>LINESTRING Z (36.7633226633752 -1.34656625225938 0,36.7633226633752 -1.34656625225938 0)</v>
      </c>
      <c r="Z182" s="0" t="s">
        <v>747</v>
      </c>
    </row>
    <row r="183" customFormat="false" ht="12.8" hidden="false" customHeight="false" outlineLevel="0" collapsed="false">
      <c r="A183" s="0" t="s">
        <v>683</v>
      </c>
      <c r="B183" s="0" t="s">
        <v>767</v>
      </c>
      <c r="G183" s="0" t="n">
        <v>-1</v>
      </c>
      <c r="H183" s="0" t="n">
        <v>0</v>
      </c>
      <c r="I183" s="0" t="n">
        <v>-1</v>
      </c>
      <c r="L183" s="0" t="n">
        <v>312000415</v>
      </c>
      <c r="M183" s="0" t="s">
        <v>743</v>
      </c>
      <c r="N183" s="0" t="s">
        <v>744</v>
      </c>
      <c r="O183" s="0" t="n">
        <v>182</v>
      </c>
      <c r="P183" s="0" t="s">
        <v>95</v>
      </c>
      <c r="Q183" s="0" t="s">
        <v>95</v>
      </c>
      <c r="S183" s="0" t="n">
        <v>312000415</v>
      </c>
      <c r="T183" s="0" t="n">
        <v>0</v>
      </c>
      <c r="V183" s="0" t="str">
        <f aca="false">A183</f>
        <v>LINESTRING Z (36.7503475000925 -1.35358701297463 0,36.7503475000925 -1.35358701297463 0)</v>
      </c>
      <c r="Z183" s="0" t="s">
        <v>768</v>
      </c>
    </row>
    <row r="184" customFormat="false" ht="12.8" hidden="false" customHeight="false" outlineLevel="0" collapsed="false">
      <c r="A184" s="0" t="s">
        <v>769</v>
      </c>
      <c r="G184" s="0" t="n">
        <v>-1</v>
      </c>
      <c r="H184" s="0" t="n">
        <v>0</v>
      </c>
      <c r="I184" s="0" t="n">
        <v>-1</v>
      </c>
      <c r="L184" s="0" t="n">
        <v>312000615</v>
      </c>
      <c r="M184" s="0" t="s">
        <v>743</v>
      </c>
      <c r="N184" s="0" t="s">
        <v>744</v>
      </c>
      <c r="O184" s="0" t="n">
        <v>183</v>
      </c>
      <c r="P184" s="0" t="s">
        <v>95</v>
      </c>
      <c r="Q184" s="0" t="s">
        <v>112</v>
      </c>
      <c r="S184" s="0" t="n">
        <v>312000615</v>
      </c>
      <c r="T184" s="0" t="n">
        <v>0</v>
      </c>
      <c r="V184" s="0" t="str">
        <f aca="false">A184</f>
        <v>LINESTRING Z (36.7579264893446 -1.37349144029173 0,36.7579264893446 -1.37349144029173 0)</v>
      </c>
      <c r="Z184" s="0" t="s">
        <v>770</v>
      </c>
    </row>
    <row r="185" customFormat="false" ht="12.8" hidden="false" customHeight="false" outlineLevel="0" collapsed="false">
      <c r="A185" s="0" t="s">
        <v>611</v>
      </c>
      <c r="G185" s="0" t="n">
        <v>-1</v>
      </c>
      <c r="H185" s="0" t="n">
        <v>0</v>
      </c>
      <c r="I185" s="0" t="n">
        <v>-1</v>
      </c>
      <c r="L185" s="0" t="n">
        <v>312620380</v>
      </c>
      <c r="M185" s="0" t="s">
        <v>743</v>
      </c>
      <c r="N185" s="0" t="s">
        <v>744</v>
      </c>
      <c r="O185" s="0" t="n">
        <v>184</v>
      </c>
      <c r="P185" s="0" t="s">
        <v>128</v>
      </c>
      <c r="Q185" s="0" t="s">
        <v>129</v>
      </c>
      <c r="S185" s="0" t="n">
        <v>312620380</v>
      </c>
      <c r="T185" s="0" t="n">
        <v>0</v>
      </c>
      <c r="V185" s="0" t="str">
        <f aca="false">A185</f>
        <v>LINESTRING Z (36.7681820421319 -1.37197221229169 0,36.7681820421319 -1.37197221229169 0)</v>
      </c>
      <c r="Z185" s="0" t="s">
        <v>771</v>
      </c>
    </row>
    <row r="186" customFormat="false" ht="12.8" hidden="false" customHeight="false" outlineLevel="0" collapsed="false">
      <c r="A186" s="0" t="s">
        <v>772</v>
      </c>
      <c r="B186" s="0" t="s">
        <v>773</v>
      </c>
      <c r="G186" s="0" t="n">
        <v>-1</v>
      </c>
      <c r="H186" s="0" t="n">
        <v>0</v>
      </c>
      <c r="I186" s="0" t="n">
        <v>-1</v>
      </c>
      <c r="L186" s="0" t="n">
        <v>312000412</v>
      </c>
      <c r="M186" s="0" t="s">
        <v>743</v>
      </c>
      <c r="N186" s="0" t="s">
        <v>744</v>
      </c>
      <c r="O186" s="0" t="n">
        <v>185</v>
      </c>
      <c r="P186" s="0" t="s">
        <v>95</v>
      </c>
      <c r="Q186" s="0" t="s">
        <v>95</v>
      </c>
      <c r="S186" s="0" t="n">
        <v>312000412</v>
      </c>
      <c r="T186" s="0" t="n">
        <v>0</v>
      </c>
      <c r="V186" s="0" t="str">
        <f aca="false">A186</f>
        <v>LINESTRING Z (36.7548357734722 -1.35305642471318 0,36.7548357734722 -1.35305642471318 0)</v>
      </c>
      <c r="Z186" s="0" t="s">
        <v>774</v>
      </c>
    </row>
    <row r="187" customFormat="false" ht="12.8" hidden="false" customHeight="false" outlineLevel="0" collapsed="false">
      <c r="A187" s="0" t="s">
        <v>775</v>
      </c>
      <c r="G187" s="0" t="n">
        <v>-1</v>
      </c>
      <c r="H187" s="0" t="n">
        <v>0</v>
      </c>
      <c r="I187" s="0" t="n">
        <v>-1</v>
      </c>
      <c r="L187" s="0" t="n">
        <v>312000444</v>
      </c>
      <c r="M187" s="0" t="s">
        <v>743</v>
      </c>
      <c r="N187" s="0" t="s">
        <v>744</v>
      </c>
      <c r="O187" s="0" t="n">
        <v>186</v>
      </c>
      <c r="P187" s="0" t="s">
        <v>95</v>
      </c>
      <c r="Q187" s="0" t="s">
        <v>112</v>
      </c>
      <c r="S187" s="0" t="n">
        <v>312000444</v>
      </c>
      <c r="T187" s="0" t="n">
        <v>0</v>
      </c>
      <c r="V187" s="0" t="str">
        <f aca="false">A187</f>
        <v>LINESTRING Z (36.7661985846384 -1.37000010459701 0,36.7661985846384 -1.37000010459701 0)</v>
      </c>
      <c r="Z187" s="0" t="s">
        <v>776</v>
      </c>
    </row>
    <row r="188" customFormat="false" ht="12.8" hidden="false" customHeight="false" outlineLevel="0" collapsed="false">
      <c r="A188" s="0" t="s">
        <v>777</v>
      </c>
      <c r="G188" s="0" t="n">
        <v>-1</v>
      </c>
      <c r="H188" s="0" t="n">
        <v>0</v>
      </c>
      <c r="I188" s="0" t="n">
        <v>-1</v>
      </c>
      <c r="L188" s="0" t="n">
        <v>312003851</v>
      </c>
      <c r="M188" s="0" t="s">
        <v>743</v>
      </c>
      <c r="N188" s="0" t="s">
        <v>744</v>
      </c>
      <c r="O188" s="0" t="n">
        <v>187</v>
      </c>
      <c r="P188" s="0" t="s">
        <v>95</v>
      </c>
      <c r="Q188" s="0" t="s">
        <v>112</v>
      </c>
      <c r="S188" s="0" t="n">
        <v>312003851</v>
      </c>
      <c r="T188" s="0" t="n">
        <v>0</v>
      </c>
      <c r="V188" s="0" t="str">
        <f aca="false">A188</f>
        <v>LINESTRING Z (36.7608369568325 -1.36805173513509 0,36.7608369568325 -1.36805173513509 0)</v>
      </c>
      <c r="Z188" s="0" t="s">
        <v>778</v>
      </c>
    </row>
    <row r="189" customFormat="false" ht="12.8" hidden="false" customHeight="false" outlineLevel="0" collapsed="false">
      <c r="A189" s="0" t="s">
        <v>779</v>
      </c>
      <c r="G189" s="0" t="n">
        <v>-1</v>
      </c>
      <c r="H189" s="0" t="n">
        <v>0</v>
      </c>
      <c r="I189" s="0" t="n">
        <v>-1</v>
      </c>
      <c r="L189" s="0" t="n">
        <v>312000419</v>
      </c>
      <c r="M189" s="0" t="s">
        <v>743</v>
      </c>
      <c r="N189" s="0" t="s">
        <v>744</v>
      </c>
      <c r="O189" s="0" t="n">
        <v>188</v>
      </c>
      <c r="P189" s="0" t="s">
        <v>95</v>
      </c>
      <c r="Q189" s="0" t="s">
        <v>112</v>
      </c>
      <c r="S189" s="0" t="n">
        <v>312000419</v>
      </c>
      <c r="T189" s="0" t="n">
        <v>0</v>
      </c>
      <c r="V189" s="0" t="str">
        <f aca="false">A189</f>
        <v>LINESTRING Z (36.7618227067845 -1.36177241961839 0,36.7618227067845 -1.36177241961839 0)</v>
      </c>
      <c r="Z189" s="0" t="s">
        <v>780</v>
      </c>
    </row>
    <row r="190" customFormat="false" ht="12.8" hidden="false" customHeight="false" outlineLevel="0" collapsed="false">
      <c r="A190" s="0" t="s">
        <v>781</v>
      </c>
      <c r="G190" s="0" t="n">
        <v>-1</v>
      </c>
      <c r="H190" s="0" t="n">
        <v>0</v>
      </c>
      <c r="I190" s="0" t="n">
        <v>-1</v>
      </c>
      <c r="L190" s="0" t="n">
        <v>312000613</v>
      </c>
      <c r="M190" s="0" t="s">
        <v>743</v>
      </c>
      <c r="N190" s="0" t="s">
        <v>744</v>
      </c>
      <c r="O190" s="0" t="n">
        <v>189</v>
      </c>
      <c r="P190" s="0" t="s">
        <v>95</v>
      </c>
      <c r="Q190" s="0" t="s">
        <v>112</v>
      </c>
      <c r="S190" s="0" t="n">
        <v>312000613</v>
      </c>
      <c r="T190" s="0" t="n">
        <v>0</v>
      </c>
      <c r="V190" s="0" t="str">
        <f aca="false">A190</f>
        <v>LINESTRING Z (36.7505226572627 -1.37408454262385 0,36.7505226572627 -1.37408454262385 0)</v>
      </c>
      <c r="Z190" s="0" t="s">
        <v>782</v>
      </c>
    </row>
    <row r="191" customFormat="false" ht="12.8" hidden="false" customHeight="false" outlineLevel="0" collapsed="false">
      <c r="A191" s="0" t="s">
        <v>783</v>
      </c>
      <c r="G191" s="0" t="n">
        <v>-1</v>
      </c>
      <c r="H191" s="0" t="n">
        <v>0</v>
      </c>
      <c r="I191" s="0" t="n">
        <v>-1</v>
      </c>
      <c r="L191" s="0" t="n">
        <v>312000612</v>
      </c>
      <c r="M191" s="0" t="s">
        <v>743</v>
      </c>
      <c r="N191" s="0" t="s">
        <v>744</v>
      </c>
      <c r="O191" s="0" t="n">
        <v>190</v>
      </c>
      <c r="P191" s="0" t="s">
        <v>95</v>
      </c>
      <c r="Q191" s="0" t="s">
        <v>112</v>
      </c>
      <c r="S191" s="0" t="n">
        <v>312000612</v>
      </c>
      <c r="T191" s="0" t="n">
        <v>0</v>
      </c>
      <c r="V191" s="0" t="str">
        <f aca="false">A191</f>
        <v>LINESTRING Z (36.749047924785 -1.38149034139184 0,36.749047924785 -1.38149034139184 0)</v>
      </c>
      <c r="Z191" s="0" t="s">
        <v>784</v>
      </c>
    </row>
    <row r="192" customFormat="false" ht="12.8" hidden="false" customHeight="false" outlineLevel="0" collapsed="false">
      <c r="A192" s="0" t="s">
        <v>785</v>
      </c>
      <c r="G192" s="0" t="n">
        <v>-1</v>
      </c>
      <c r="H192" s="0" t="n">
        <v>0</v>
      </c>
      <c r="I192" s="0" t="n">
        <v>-1</v>
      </c>
      <c r="L192" s="0" t="n">
        <v>312000610</v>
      </c>
      <c r="M192" s="0" t="s">
        <v>743</v>
      </c>
      <c r="N192" s="0" t="s">
        <v>744</v>
      </c>
      <c r="O192" s="0" t="n">
        <v>191</v>
      </c>
      <c r="P192" s="0" t="s">
        <v>95</v>
      </c>
      <c r="Q192" s="0" t="s">
        <v>112</v>
      </c>
      <c r="S192" s="0" t="n">
        <v>312000610</v>
      </c>
      <c r="T192" s="0" t="n">
        <v>0</v>
      </c>
      <c r="V192" s="0" t="str">
        <f aca="false">A192</f>
        <v>LINESTRING Z (36.7471553579504 -1.38099637926356 0,36.7471553579504 -1.38099637926356 0)</v>
      </c>
      <c r="Z192" s="0" t="s">
        <v>786</v>
      </c>
    </row>
    <row r="193" customFormat="false" ht="12.8" hidden="false" customHeight="false" outlineLevel="0" collapsed="false">
      <c r="A193" s="0" t="s">
        <v>787</v>
      </c>
      <c r="G193" s="0" t="n">
        <v>-1</v>
      </c>
      <c r="H193" s="0" t="n">
        <v>0</v>
      </c>
      <c r="I193" s="0" t="n">
        <v>-1</v>
      </c>
      <c r="L193" s="0" t="n">
        <v>312000620</v>
      </c>
      <c r="M193" s="0" t="s">
        <v>743</v>
      </c>
      <c r="N193" s="0" t="s">
        <v>744</v>
      </c>
      <c r="O193" s="0" t="n">
        <v>192</v>
      </c>
      <c r="P193" s="0" t="s">
        <v>95</v>
      </c>
      <c r="Q193" s="0" t="s">
        <v>112</v>
      </c>
      <c r="S193" s="0" t="n">
        <v>312000620</v>
      </c>
      <c r="T193" s="0" t="n">
        <v>0</v>
      </c>
      <c r="V193" s="0" t="str">
        <f aca="false">A193</f>
        <v>LINESTRING Z (36.7644866512733 -1.37824857283834 0,36.7644866512733 -1.37824857283834 0)</v>
      </c>
      <c r="Z193" s="0" t="s">
        <v>788</v>
      </c>
    </row>
    <row r="194" customFormat="false" ht="12.8" hidden="false" customHeight="false" outlineLevel="0" collapsed="false">
      <c r="A194" s="0" t="s">
        <v>789</v>
      </c>
      <c r="G194" s="0" t="n">
        <v>-1</v>
      </c>
      <c r="H194" s="0" t="n">
        <v>0</v>
      </c>
      <c r="I194" s="0" t="n">
        <v>-1</v>
      </c>
      <c r="L194" s="0" t="n">
        <v>312620378</v>
      </c>
      <c r="M194" s="0" t="s">
        <v>743</v>
      </c>
      <c r="N194" s="0" t="s">
        <v>744</v>
      </c>
      <c r="O194" s="0" t="n">
        <v>193</v>
      </c>
      <c r="P194" s="0" t="s">
        <v>95</v>
      </c>
      <c r="Q194" s="0" t="s">
        <v>112</v>
      </c>
      <c r="S194" s="0" t="n">
        <v>312620378</v>
      </c>
      <c r="T194" s="0" t="n">
        <v>0</v>
      </c>
      <c r="V194" s="0" t="str">
        <f aca="false">A194</f>
        <v>LINESTRING Z (36.7565958938682 -1.36954724767579 0,36.7565958938682 -1.36954724767579 0)</v>
      </c>
      <c r="Z194" s="0" t="s">
        <v>771</v>
      </c>
    </row>
    <row r="195" customFormat="false" ht="12.8" hidden="false" customHeight="false" outlineLevel="0" collapsed="false">
      <c r="A195" s="0" t="s">
        <v>790</v>
      </c>
      <c r="G195" s="0" t="n">
        <v>-1</v>
      </c>
      <c r="H195" s="0" t="n">
        <v>0</v>
      </c>
      <c r="I195" s="0" t="n">
        <v>-1</v>
      </c>
      <c r="L195" s="0" t="n">
        <v>312000425</v>
      </c>
      <c r="M195" s="0" t="s">
        <v>743</v>
      </c>
      <c r="N195" s="0" t="s">
        <v>744</v>
      </c>
      <c r="O195" s="0" t="n">
        <v>194</v>
      </c>
      <c r="P195" s="0" t="s">
        <v>128</v>
      </c>
      <c r="Q195" s="0" t="s">
        <v>129</v>
      </c>
      <c r="S195" s="0" t="n">
        <v>312000425</v>
      </c>
      <c r="T195" s="0" t="n">
        <v>0</v>
      </c>
      <c r="V195" s="0" t="str">
        <f aca="false">A195</f>
        <v>LINESTRING Z (36.7666444907395 -1.36618876197399 0,36.7666444907395 -1.36618876197399 0)</v>
      </c>
      <c r="Z195" s="0" t="s">
        <v>791</v>
      </c>
    </row>
    <row r="196" customFormat="false" ht="12.8" hidden="false" customHeight="false" outlineLevel="0" collapsed="false">
      <c r="A196" s="0" t="s">
        <v>792</v>
      </c>
      <c r="G196" s="0" t="n">
        <v>-1</v>
      </c>
      <c r="H196" s="0" t="n">
        <v>0</v>
      </c>
      <c r="I196" s="0" t="n">
        <v>-1</v>
      </c>
      <c r="L196" s="0" t="n">
        <v>312620376</v>
      </c>
      <c r="M196" s="0" t="s">
        <v>743</v>
      </c>
      <c r="N196" s="0" t="s">
        <v>744</v>
      </c>
      <c r="O196" s="0" t="n">
        <v>195</v>
      </c>
      <c r="P196" s="0" t="s">
        <v>95</v>
      </c>
      <c r="Q196" s="0" t="s">
        <v>112</v>
      </c>
      <c r="S196" s="0" t="n">
        <v>312620376</v>
      </c>
      <c r="T196" s="0" t="n">
        <v>0</v>
      </c>
      <c r="V196" s="0" t="str">
        <f aca="false">A196</f>
        <v>LINESTRING Z (36.763526981731 -1.36789570407714 0,36.763526981731 -1.36789570407714 0)</v>
      </c>
      <c r="Z196" s="0" t="s">
        <v>793</v>
      </c>
    </row>
    <row r="197" customFormat="false" ht="12.8" hidden="false" customHeight="false" outlineLevel="0" collapsed="false">
      <c r="A197" s="0" t="s">
        <v>794</v>
      </c>
      <c r="G197" s="0" t="n">
        <v>-1</v>
      </c>
      <c r="H197" s="0" t="n">
        <v>0</v>
      </c>
      <c r="I197" s="0" t="n">
        <v>-1</v>
      </c>
      <c r="L197" s="0" t="n">
        <v>312000614</v>
      </c>
      <c r="M197" s="0" t="s">
        <v>743</v>
      </c>
      <c r="N197" s="0" t="s">
        <v>744</v>
      </c>
      <c r="O197" s="0" t="n">
        <v>196</v>
      </c>
      <c r="P197" s="0" t="s">
        <v>95</v>
      </c>
      <c r="Q197" s="0" t="s">
        <v>112</v>
      </c>
      <c r="S197" s="0" t="n">
        <v>312000614</v>
      </c>
      <c r="T197" s="0" t="n">
        <v>0</v>
      </c>
      <c r="V197" s="0" t="str">
        <f aca="false">A197</f>
        <v>LINESTRING Z (36.7624223632652 -1.37265521504387 0,36.7624223632652 -1.37265521504387 0)</v>
      </c>
      <c r="Z197" s="0" t="s">
        <v>795</v>
      </c>
    </row>
    <row r="198" customFormat="false" ht="12.8" hidden="false" customHeight="false" outlineLevel="0" collapsed="false">
      <c r="A198" s="0" t="s">
        <v>796</v>
      </c>
      <c r="G198" s="0" t="n">
        <v>-1</v>
      </c>
      <c r="H198" s="0" t="n">
        <v>0</v>
      </c>
      <c r="I198" s="0" t="n">
        <v>-1</v>
      </c>
      <c r="L198" s="0" t="n">
        <v>312627031</v>
      </c>
      <c r="M198" s="0" t="s">
        <v>743</v>
      </c>
      <c r="N198" s="0" t="s">
        <v>744</v>
      </c>
      <c r="O198" s="0" t="n">
        <v>197</v>
      </c>
      <c r="P198" s="0" t="s">
        <v>95</v>
      </c>
      <c r="Q198" s="0" t="s">
        <v>112</v>
      </c>
      <c r="S198" s="0" t="n">
        <v>312627031</v>
      </c>
      <c r="T198" s="0" t="n">
        <v>0</v>
      </c>
      <c r="V198" s="0" t="str">
        <f aca="false">A198</f>
        <v>LINESTRING Z (36.7616372656626 -1.35898377956509 0,36.7616372656626 -1.35898377956509 0)</v>
      </c>
      <c r="Z198" s="0" t="s">
        <v>797</v>
      </c>
    </row>
    <row r="199" customFormat="false" ht="12.8" hidden="false" customHeight="false" outlineLevel="0" collapsed="false">
      <c r="A199" s="0" t="s">
        <v>798</v>
      </c>
      <c r="B199" s="0" t="s">
        <v>799</v>
      </c>
      <c r="O199" s="0" t="n">
        <v>1001</v>
      </c>
      <c r="T199" s="0" t="n">
        <v>0.262</v>
      </c>
      <c r="V199" s="0" t="str">
        <f aca="false">A199</f>
        <v>LINESTRING Z (36.7612166137447 -1.38256040644122 0,36.7634808969931 -1.38318627085982 0,36.7634808969931 -1.38318627085982 0,36.7634808969931 -1.38318627085982 0,36.7634808969931 -1.38318627085982 0,36.7634808969931 -1.38318627085982 0,36.7634808969931 -1.38318627085982 0,36.7634808969931 -1.38318627085982 0,36.7634808969931 -1.38318627085982 0)</v>
      </c>
    </row>
    <row r="200" customFormat="false" ht="12.8" hidden="false" customHeight="false" outlineLevel="0" collapsed="false">
      <c r="A200" s="0" t="s">
        <v>800</v>
      </c>
      <c r="B200" s="0" t="s">
        <v>801</v>
      </c>
      <c r="O200" s="0" t="n">
        <v>1002</v>
      </c>
      <c r="T200" s="0" t="n">
        <v>0.119</v>
      </c>
      <c r="V200" s="0" t="str">
        <f aca="false">A200</f>
        <v>LINESTRING Z (36.7463032038169 -1.38080988757234 0,36.7460346937503 -1.38184023337188 0)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0"/>
  <sheetViews>
    <sheetView showFormulas="false" showGridLines="true" showRowColHeaders="true" showZeros="true" rightToLeft="false" tabSelected="false" showOutlineSymbols="true" defaultGridColor="true" view="normal" topLeftCell="A85" colorId="64" zoomScale="82" zoomScaleNormal="82" zoomScalePageLayoutView="100" workbookViewId="0">
      <selection pane="topLeft" activeCell="H33" activeCellId="0" sqref="H33"/>
    </sheetView>
  </sheetViews>
  <sheetFormatPr defaultRowHeight="12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8.94"/>
    <col collapsed="false" customWidth="false" hidden="false" outlineLevel="0" max="3" min="3" style="0" width="11.52"/>
    <col collapsed="false" customWidth="true" hidden="false" outlineLevel="0" max="4" min="4" style="0" width="27.7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5" t="s">
        <v>802</v>
      </c>
      <c r="B1" s="5" t="s">
        <v>803</v>
      </c>
      <c r="C1" s="5" t="s">
        <v>804</v>
      </c>
    </row>
    <row r="2" customFormat="false" ht="12.8" hidden="false" customHeight="false" outlineLevel="0" collapsed="false">
      <c r="A2" s="0" t="n">
        <v>2009</v>
      </c>
      <c r="B2" s="0" t="n">
        <v>1670</v>
      </c>
      <c r="C2" s="0" t="n">
        <v>32</v>
      </c>
      <c r="D2" s="0" t="str">
        <f aca="false">line_connection!A2&amp;" "&amp; "-"&amp;line_connection!B2</f>
        <v>2009 -1670</v>
      </c>
      <c r="E2" s="0" t="n">
        <f aca="false">C2</f>
        <v>32</v>
      </c>
    </row>
    <row r="3" customFormat="false" ht="12.8" hidden="false" customHeight="false" outlineLevel="0" collapsed="false">
      <c r="A3" s="0" t="n">
        <v>459</v>
      </c>
      <c r="B3" s="0" t="n">
        <v>458</v>
      </c>
      <c r="C3" s="0" t="n">
        <v>33</v>
      </c>
      <c r="D3" s="0" t="str">
        <f aca="false">line_connection!A3&amp;" "&amp; "-"&amp;line_connection!B3</f>
        <v>459 -458</v>
      </c>
      <c r="E3" s="0" t="n">
        <f aca="false">C3</f>
        <v>33</v>
      </c>
    </row>
    <row r="4" customFormat="false" ht="12.8" hidden="false" customHeight="false" outlineLevel="0" collapsed="false">
      <c r="A4" s="0" t="s">
        <v>347</v>
      </c>
      <c r="B4" s="0" t="s">
        <v>455</v>
      </c>
      <c r="C4" s="0" t="n">
        <v>35</v>
      </c>
      <c r="D4" s="0" t="str">
        <f aca="false">line_connection!A4&amp;" "&amp; "-"&amp;line_connection!B4</f>
        <v>32013T -node15</v>
      </c>
      <c r="E4" s="0" t="n">
        <f aca="false">C4</f>
        <v>35</v>
      </c>
    </row>
    <row r="5" customFormat="false" ht="12.8" hidden="false" customHeight="false" outlineLevel="0" collapsed="false">
      <c r="A5" s="0" t="n">
        <v>446</v>
      </c>
      <c r="B5" s="0" t="s">
        <v>478</v>
      </c>
      <c r="C5" s="0" t="n">
        <v>36</v>
      </c>
      <c r="D5" s="0" t="str">
        <f aca="false">line_connection!A5&amp;" "&amp; "-"&amp;line_connection!B5</f>
        <v>446 -node20</v>
      </c>
      <c r="E5" s="0" t="n">
        <f aca="false">C5</f>
        <v>36</v>
      </c>
    </row>
    <row r="6" customFormat="false" ht="12.8" hidden="false" customHeight="false" outlineLevel="0" collapsed="false">
      <c r="A6" s="0" t="n">
        <v>13129</v>
      </c>
      <c r="B6" s="0" t="s">
        <v>275</v>
      </c>
      <c r="C6" s="0" t="n">
        <v>40</v>
      </c>
      <c r="D6" s="0" t="str">
        <f aca="false">line_connection!A6&amp;" "&amp; "-"&amp;line_connection!B6</f>
        <v>13129 -00453B</v>
      </c>
      <c r="E6" s="0" t="n">
        <f aca="false">C6</f>
        <v>40</v>
      </c>
    </row>
    <row r="7" customFormat="false" ht="12.8" hidden="false" customHeight="false" outlineLevel="0" collapsed="false">
      <c r="A7" s="0" t="s">
        <v>424</v>
      </c>
      <c r="B7" s="0" t="n">
        <v>463</v>
      </c>
      <c r="C7" s="0" t="n">
        <v>42</v>
      </c>
      <c r="D7" s="0" t="str">
        <f aca="false">line_connection!A7&amp;" "&amp; "-"&amp;line_connection!B7</f>
        <v>node1 -463</v>
      </c>
      <c r="E7" s="0" t="n">
        <f aca="false">C7</f>
        <v>42</v>
      </c>
    </row>
    <row r="8" customFormat="false" ht="12.8" hidden="false" customHeight="false" outlineLevel="0" collapsed="false">
      <c r="A8" s="0" t="n">
        <v>467</v>
      </c>
      <c r="B8" s="0" t="n">
        <v>2009</v>
      </c>
      <c r="C8" s="0" t="n">
        <v>43</v>
      </c>
      <c r="D8" s="0" t="str">
        <f aca="false">line_connection!A8&amp;" "&amp; "-"&amp;line_connection!B8</f>
        <v>467 -2009</v>
      </c>
      <c r="E8" s="0" t="n">
        <f aca="false">C8</f>
        <v>43</v>
      </c>
    </row>
    <row r="9" customFormat="false" ht="12.8" hidden="false" customHeight="false" outlineLevel="0" collapsed="false">
      <c r="A9" s="0" t="s">
        <v>442</v>
      </c>
      <c r="B9" s="0" t="n">
        <v>2038</v>
      </c>
      <c r="C9" s="0" t="n">
        <v>44</v>
      </c>
      <c r="D9" s="0" t="str">
        <f aca="false">line_connection!A9&amp;" "&amp; "-"&amp;line_connection!B9</f>
        <v>node12 -2038</v>
      </c>
      <c r="E9" s="0" t="n">
        <f aca="false">C9</f>
        <v>44</v>
      </c>
    </row>
    <row r="10" customFormat="false" ht="12.8" hidden="false" customHeight="false" outlineLevel="0" collapsed="false">
      <c r="A10" s="0" t="n">
        <v>466</v>
      </c>
      <c r="B10" s="0" t="s">
        <v>475</v>
      </c>
      <c r="C10" s="0" t="n">
        <v>45</v>
      </c>
      <c r="D10" s="0" t="str">
        <f aca="false">line_connection!A10&amp;" "&amp; "-"&amp;line_connection!B10</f>
        <v>466 -node18</v>
      </c>
      <c r="E10" s="0" t="n">
        <f aca="false">C10</f>
        <v>45</v>
      </c>
    </row>
    <row r="11" customFormat="false" ht="12.8" hidden="false" customHeight="false" outlineLevel="0" collapsed="false">
      <c r="A11" s="0" t="n">
        <v>465</v>
      </c>
      <c r="B11" s="0" t="s">
        <v>462</v>
      </c>
      <c r="C11" s="0" t="n">
        <v>46</v>
      </c>
      <c r="D11" s="0" t="str">
        <f aca="false">line_connection!A11&amp;" "&amp; "-"&amp;line_connection!B11</f>
        <v>465 -node16</v>
      </c>
      <c r="E11" s="0" t="n">
        <f aca="false">C11</f>
        <v>46</v>
      </c>
    </row>
    <row r="12" customFormat="false" ht="12.8" hidden="false" customHeight="false" outlineLevel="0" collapsed="false">
      <c r="A12" s="0" t="s">
        <v>489</v>
      </c>
      <c r="B12" s="0" t="n">
        <v>106601</v>
      </c>
      <c r="C12" s="0" t="n">
        <v>47</v>
      </c>
      <c r="D12" s="0" t="str">
        <f aca="false">line_connection!A12&amp;" "&amp; "-"&amp;line_connection!B12</f>
        <v>node6a -106601</v>
      </c>
      <c r="E12" s="0" t="n">
        <f aca="false">C12</f>
        <v>47</v>
      </c>
    </row>
    <row r="13" customFormat="false" ht="12.8" hidden="false" customHeight="false" outlineLevel="0" collapsed="false">
      <c r="A13" s="0" t="n">
        <v>449</v>
      </c>
      <c r="B13" s="0" t="n">
        <v>446</v>
      </c>
      <c r="C13" s="0" t="n">
        <v>48</v>
      </c>
      <c r="D13" s="0" t="str">
        <f aca="false">line_connection!A13&amp;" "&amp; "-"&amp;line_connection!B13</f>
        <v>449 -446</v>
      </c>
      <c r="E13" s="0" t="n">
        <f aca="false">C13</f>
        <v>48</v>
      </c>
    </row>
    <row r="14" customFormat="false" ht="12.8" hidden="false" customHeight="false" outlineLevel="0" collapsed="false">
      <c r="A14" s="0" t="n">
        <v>12747</v>
      </c>
      <c r="B14" s="0" t="n">
        <v>136305</v>
      </c>
      <c r="C14" s="0" t="n">
        <v>50</v>
      </c>
      <c r="D14" s="0" t="str">
        <f aca="false">line_connection!A14&amp;" "&amp; "-"&amp;line_connection!B14</f>
        <v>12747 -136305</v>
      </c>
      <c r="E14" s="0" t="n">
        <f aca="false">C14</f>
        <v>50</v>
      </c>
    </row>
    <row r="15" customFormat="false" ht="12.8" hidden="false" customHeight="false" outlineLevel="0" collapsed="false">
      <c r="A15" s="0" t="n">
        <v>136305</v>
      </c>
      <c r="B15" s="0" t="s">
        <v>484</v>
      </c>
      <c r="C15" s="0" t="n">
        <v>52</v>
      </c>
      <c r="D15" s="0" t="str">
        <f aca="false">line_connection!A15&amp;" "&amp; "-"&amp;line_connection!B15</f>
        <v>136305 -node26</v>
      </c>
      <c r="E15" s="0" t="n">
        <f aca="false">C15</f>
        <v>52</v>
      </c>
    </row>
    <row r="16" customFormat="false" ht="12.8" hidden="false" customHeight="false" outlineLevel="0" collapsed="false">
      <c r="A16" s="0" t="s">
        <v>484</v>
      </c>
      <c r="B16" s="0" t="n">
        <v>165257</v>
      </c>
      <c r="C16" s="0" t="n">
        <v>53</v>
      </c>
      <c r="D16" s="0" t="str">
        <f aca="false">line_connection!A16&amp;" "&amp; "-"&amp;line_connection!B16</f>
        <v>node26 -165257</v>
      </c>
      <c r="E16" s="0" t="n">
        <f aca="false">C16</f>
        <v>53</v>
      </c>
    </row>
    <row r="17" customFormat="false" ht="12.8" hidden="false" customHeight="false" outlineLevel="0" collapsed="false">
      <c r="A17" s="0" t="s">
        <v>484</v>
      </c>
      <c r="B17" s="0" t="s">
        <v>234</v>
      </c>
      <c r="C17" s="0" t="n">
        <v>55</v>
      </c>
      <c r="D17" s="0" t="str">
        <f aca="false">line_connection!A17&amp;" "&amp; "-"&amp;line_connection!B17</f>
        <v>node26 -NO.NO.1</v>
      </c>
      <c r="E17" s="0" t="n">
        <f aca="false">C17</f>
        <v>55</v>
      </c>
    </row>
    <row r="18" customFormat="false" ht="12.8" hidden="false" customHeight="false" outlineLevel="0" collapsed="false">
      <c r="A18" s="0" t="s">
        <v>154</v>
      </c>
      <c r="B18" s="0" t="s">
        <v>486</v>
      </c>
      <c r="C18" s="0" t="n">
        <v>56</v>
      </c>
      <c r="D18" s="0" t="str">
        <f aca="false">line_connection!A18&amp;" "&amp; "-"&amp;line_connection!B18</f>
        <v>04058A -node4</v>
      </c>
      <c r="E18" s="0" t="n">
        <f aca="false">C18</f>
        <v>56</v>
      </c>
    </row>
    <row r="19" customFormat="false" ht="12.8" hidden="false" customHeight="false" outlineLevel="0" collapsed="false">
      <c r="A19" s="0" t="s">
        <v>430</v>
      </c>
      <c r="B19" s="0" t="s">
        <v>436</v>
      </c>
      <c r="C19" s="0" t="n">
        <v>59</v>
      </c>
      <c r="D19" s="0" t="str">
        <f aca="false">line_connection!A19&amp;" "&amp; "-"&amp;line_connection!B19</f>
        <v>node10 -node11</v>
      </c>
      <c r="E19" s="0" t="n">
        <f aca="false">C19</f>
        <v>59</v>
      </c>
    </row>
    <row r="20" customFormat="false" ht="12.8" hidden="false" customHeight="false" outlineLevel="0" collapsed="false">
      <c r="A20" s="0" t="s">
        <v>493</v>
      </c>
      <c r="B20" s="0" t="s">
        <v>430</v>
      </c>
      <c r="C20" s="0" t="n">
        <v>60</v>
      </c>
      <c r="D20" s="0" t="str">
        <f aca="false">line_connection!A20&amp;" "&amp; "-"&amp;line_connection!B20</f>
        <v>node9 -node10</v>
      </c>
      <c r="E20" s="0" t="n">
        <f aca="false">C20</f>
        <v>60</v>
      </c>
    </row>
    <row r="21" customFormat="false" ht="12.8" hidden="false" customHeight="false" outlineLevel="0" collapsed="false">
      <c r="A21" s="0" t="s">
        <v>234</v>
      </c>
      <c r="B21" s="0" t="n">
        <v>4001</v>
      </c>
      <c r="C21" s="0" t="n">
        <v>62</v>
      </c>
      <c r="D21" s="0" t="str">
        <f aca="false">line_connection!A21&amp;" "&amp; "-"&amp;line_connection!B21</f>
        <v>NO.NO.1 -4001</v>
      </c>
      <c r="E21" s="0" t="n">
        <f aca="false">C21</f>
        <v>62</v>
      </c>
    </row>
    <row r="22" customFormat="false" ht="12.8" hidden="false" customHeight="false" outlineLevel="0" collapsed="false">
      <c r="A22" s="0" t="s">
        <v>469</v>
      </c>
      <c r="B22" s="0" t="n">
        <v>449</v>
      </c>
      <c r="C22" s="0" t="n">
        <v>64</v>
      </c>
      <c r="D22" s="0" t="str">
        <f aca="false">line_connection!A22&amp;" "&amp; "-"&amp;line_connection!B22</f>
        <v>node17 -449</v>
      </c>
      <c r="E22" s="0" t="n">
        <f aca="false">C22</f>
        <v>64</v>
      </c>
    </row>
    <row r="23" customFormat="false" ht="12.8" hidden="false" customHeight="false" outlineLevel="0" collapsed="false">
      <c r="A23" s="0" t="s">
        <v>491</v>
      </c>
      <c r="B23" s="0" t="n">
        <v>16253</v>
      </c>
      <c r="C23" s="0" t="n">
        <v>66</v>
      </c>
      <c r="D23" s="0" t="str">
        <f aca="false">line_connection!A23&amp;" "&amp; "-"&amp;line_connection!B23</f>
        <v>node7 -16253</v>
      </c>
      <c r="E23" s="0" t="n">
        <f aca="false">C23</f>
        <v>66</v>
      </c>
    </row>
    <row r="24" customFormat="false" ht="12.8" hidden="false" customHeight="false" outlineLevel="0" collapsed="false">
      <c r="A24" s="0" t="n">
        <v>13595</v>
      </c>
      <c r="B24" s="0" t="s">
        <v>447</v>
      </c>
      <c r="C24" s="0" t="n">
        <v>68</v>
      </c>
      <c r="D24" s="0" t="str">
        <f aca="false">line_connection!A24&amp;" "&amp; "-"&amp;line_connection!B24</f>
        <v>13595 -node13</v>
      </c>
      <c r="E24" s="0" t="n">
        <f aca="false">C24</f>
        <v>68</v>
      </c>
    </row>
    <row r="25" customFormat="false" ht="12.8" hidden="false" customHeight="false" outlineLevel="0" collapsed="false">
      <c r="A25" s="0" t="s">
        <v>442</v>
      </c>
      <c r="B25" s="0" t="n">
        <v>13595</v>
      </c>
      <c r="C25" s="0" t="n">
        <v>69</v>
      </c>
      <c r="D25" s="0" t="str">
        <f aca="false">line_connection!A25&amp;" "&amp; "-"&amp;line_connection!B25</f>
        <v>node12 -13595</v>
      </c>
      <c r="E25" s="0" t="n">
        <f aca="false">C25</f>
        <v>69</v>
      </c>
    </row>
    <row r="26" customFormat="false" ht="12.8" hidden="false" customHeight="false" outlineLevel="0" collapsed="false">
      <c r="A26" s="0" t="s">
        <v>447</v>
      </c>
      <c r="B26" s="0" t="n">
        <v>459</v>
      </c>
      <c r="C26" s="0" t="n">
        <v>70</v>
      </c>
      <c r="D26" s="0" t="str">
        <f aca="false">line_connection!A26&amp;" "&amp; "-"&amp;line_connection!B26</f>
        <v>node13 -459</v>
      </c>
      <c r="E26" s="0" t="n">
        <f aca="false">C26</f>
        <v>70</v>
      </c>
    </row>
    <row r="27" customFormat="false" ht="12.8" hidden="false" customHeight="false" outlineLevel="0" collapsed="false">
      <c r="A27" s="0" t="n">
        <v>457</v>
      </c>
      <c r="B27" s="0" t="n">
        <v>16041</v>
      </c>
      <c r="C27" s="0" t="n">
        <v>71</v>
      </c>
      <c r="D27" s="0" t="str">
        <f aca="false">line_connection!A27&amp;" "&amp; "-"&amp;line_connection!B27</f>
        <v>457 -16041</v>
      </c>
      <c r="E27" s="0" t="n">
        <f aca="false">C27</f>
        <v>71</v>
      </c>
    </row>
    <row r="28" customFormat="false" ht="12.8" hidden="false" customHeight="false" outlineLevel="0" collapsed="false">
      <c r="A28" s="0" t="n">
        <v>463</v>
      </c>
      <c r="B28" s="0" t="n">
        <v>2037</v>
      </c>
      <c r="C28" s="0" t="n">
        <v>72</v>
      </c>
      <c r="D28" s="0" t="str">
        <f aca="false">line_connection!A28&amp;" "&amp; "-"&amp;line_connection!B28</f>
        <v>463 -2037</v>
      </c>
      <c r="E28" s="0" t="n">
        <f aca="false">C28</f>
        <v>72</v>
      </c>
    </row>
    <row r="29" customFormat="false" ht="12.8" hidden="false" customHeight="false" outlineLevel="0" collapsed="false">
      <c r="A29" s="0" t="s">
        <v>368</v>
      </c>
      <c r="B29" s="0" t="n">
        <v>12747</v>
      </c>
      <c r="C29" s="0" t="n">
        <v>74</v>
      </c>
      <c r="D29" s="0" t="str">
        <f aca="false">line_connection!A29&amp;" "&amp; "-"&amp;line_connection!B29</f>
        <v>langata_tx -12747</v>
      </c>
      <c r="E29" s="0" t="n">
        <f aca="false">C29</f>
        <v>74</v>
      </c>
    </row>
    <row r="30" customFormat="false" ht="12.8" hidden="false" customHeight="false" outlineLevel="0" collapsed="false">
      <c r="A30" s="0" t="s">
        <v>481</v>
      </c>
      <c r="B30" s="0" t="n">
        <v>45161</v>
      </c>
      <c r="C30" s="0" t="n">
        <v>75</v>
      </c>
      <c r="D30" s="0" t="str">
        <f aca="false">line_connection!A30&amp;" "&amp; "-"&amp;line_connection!B30</f>
        <v>node23 -45161</v>
      </c>
      <c r="E30" s="0" t="n">
        <f aca="false">C30</f>
        <v>75</v>
      </c>
    </row>
    <row r="31" customFormat="false" ht="12.8" hidden="false" customHeight="false" outlineLevel="0" collapsed="false">
      <c r="A31" s="0" t="n">
        <v>45161</v>
      </c>
      <c r="B31" s="0" t="n">
        <v>127138</v>
      </c>
      <c r="C31" s="0" t="n">
        <v>78</v>
      </c>
      <c r="D31" s="0" t="str">
        <f aca="false">line_connection!A31&amp;" "&amp; "-"&amp;line_connection!B31</f>
        <v>45161 -127138</v>
      </c>
      <c r="E31" s="0" t="n">
        <f aca="false">C31</f>
        <v>78</v>
      </c>
    </row>
    <row r="32" customFormat="false" ht="12.8" hidden="false" customHeight="false" outlineLevel="0" collapsed="false">
      <c r="A32" s="0" t="s">
        <v>492</v>
      </c>
      <c r="B32" s="0" t="s">
        <v>493</v>
      </c>
      <c r="C32" s="0" t="n">
        <v>79</v>
      </c>
      <c r="D32" s="0" t="str">
        <f aca="false">line_connection!A32&amp;" "&amp; "-"&amp;line_connection!B32</f>
        <v>node8 -node9</v>
      </c>
      <c r="E32" s="0" t="n">
        <f aca="false">C32</f>
        <v>79</v>
      </c>
    </row>
    <row r="33" customFormat="false" ht="12.8" hidden="false" customHeight="false" outlineLevel="0" collapsed="false">
      <c r="A33" s="0" t="s">
        <v>462</v>
      </c>
      <c r="B33" s="0" t="n">
        <v>466</v>
      </c>
      <c r="C33" s="0" t="n">
        <v>80</v>
      </c>
      <c r="D33" s="0" t="str">
        <f aca="false">line_connection!A33&amp;" "&amp; "-"&amp;line_connection!B33</f>
        <v>node16 -466</v>
      </c>
      <c r="E33" s="0" t="n">
        <f aca="false">C33</f>
        <v>80</v>
      </c>
    </row>
    <row r="34" customFormat="false" ht="12.8" hidden="false" customHeight="false" outlineLevel="0" collapsed="false">
      <c r="A34" s="0" t="s">
        <v>455</v>
      </c>
      <c r="B34" s="0" t="s">
        <v>424</v>
      </c>
      <c r="C34" s="0" t="n">
        <v>81</v>
      </c>
      <c r="D34" s="0" t="str">
        <f aca="false">line_connection!A34&amp;" "&amp; "-"&amp;line_connection!B34</f>
        <v>node15 -node1</v>
      </c>
      <c r="E34" s="0" t="n">
        <f aca="false">C34</f>
        <v>81</v>
      </c>
    </row>
    <row r="35" customFormat="false" ht="12.8" hidden="false" customHeight="false" outlineLevel="0" collapsed="false">
      <c r="A35" s="0" t="s">
        <v>455</v>
      </c>
      <c r="B35" s="0" t="n">
        <v>461</v>
      </c>
      <c r="C35" s="0" t="n">
        <v>82</v>
      </c>
      <c r="D35" s="0" t="str">
        <f aca="false">line_connection!A35&amp;" "&amp; "-"&amp;line_connection!B35</f>
        <v>node15 -461</v>
      </c>
      <c r="E35" s="0" t="n">
        <f aca="false">C35</f>
        <v>82</v>
      </c>
    </row>
    <row r="36" customFormat="false" ht="12.8" hidden="false" customHeight="false" outlineLevel="0" collapsed="false">
      <c r="A36" s="0" t="s">
        <v>475</v>
      </c>
      <c r="B36" s="0" t="n">
        <v>467</v>
      </c>
      <c r="C36" s="0" t="n">
        <v>84</v>
      </c>
      <c r="D36" s="0" t="str">
        <f aca="false">line_connection!A36&amp;" "&amp; "-"&amp;line_connection!B36</f>
        <v>node18 -467</v>
      </c>
      <c r="E36" s="0" t="n">
        <f aca="false">C36</f>
        <v>84</v>
      </c>
    </row>
    <row r="37" customFormat="false" ht="12.8" hidden="false" customHeight="false" outlineLevel="0" collapsed="false">
      <c r="A37" s="0" t="s">
        <v>805</v>
      </c>
      <c r="B37" s="0" t="n">
        <v>12105</v>
      </c>
      <c r="C37" s="0" t="n">
        <v>85</v>
      </c>
      <c r="D37" s="0" t="str">
        <f aca="false">line_connection!A37&amp;" "&amp; "-"&amp;line_connection!B37</f>
        <v>node6b  -12105</v>
      </c>
      <c r="E37" s="0" t="n">
        <f aca="false">C37</f>
        <v>85</v>
      </c>
    </row>
    <row r="38" customFormat="false" ht="12.8" hidden="false" customHeight="false" outlineLevel="0" collapsed="false">
      <c r="A38" s="0" t="s">
        <v>462</v>
      </c>
      <c r="B38" s="0" t="n">
        <v>2189</v>
      </c>
      <c r="C38" s="0" t="n">
        <v>86</v>
      </c>
      <c r="D38" s="0" t="str">
        <f aca="false">line_connection!A38&amp;" "&amp; "-"&amp;line_connection!B38</f>
        <v>node16 -2189</v>
      </c>
      <c r="E38" s="0" t="n">
        <f aca="false">C38</f>
        <v>86</v>
      </c>
    </row>
    <row r="39" customFormat="false" ht="12.8" hidden="false" customHeight="false" outlineLevel="0" collapsed="false">
      <c r="A39" s="0" t="n">
        <v>464</v>
      </c>
      <c r="B39" s="0" t="s">
        <v>469</v>
      </c>
      <c r="C39" s="0" t="n">
        <v>87</v>
      </c>
      <c r="D39" s="0" t="str">
        <f aca="false">line_connection!A39&amp;" "&amp; "-"&amp;line_connection!B39</f>
        <v>464 -node17</v>
      </c>
      <c r="E39" s="0" t="n">
        <f aca="false">C39</f>
        <v>87</v>
      </c>
    </row>
    <row r="40" customFormat="false" ht="12.8" hidden="false" customHeight="false" outlineLevel="0" collapsed="false">
      <c r="A40" s="11" t="n">
        <v>3907</v>
      </c>
      <c r="B40" s="0" t="n">
        <v>13073</v>
      </c>
      <c r="C40" s="11" t="n">
        <v>89</v>
      </c>
      <c r="D40" s="0" t="str">
        <f aca="false">line_connection!A40&amp;" "&amp; "-"&amp;line_connection!B40</f>
        <v>3907 -13073</v>
      </c>
      <c r="E40" s="0" t="n">
        <f aca="false">C40</f>
        <v>89</v>
      </c>
    </row>
    <row r="41" customFormat="false" ht="12.8" hidden="false" customHeight="false" outlineLevel="0" collapsed="false">
      <c r="A41" s="10" t="s">
        <v>491</v>
      </c>
      <c r="B41" s="10" t="s">
        <v>489</v>
      </c>
      <c r="C41" s="10" t="n">
        <v>91</v>
      </c>
      <c r="D41" s="0" t="str">
        <f aca="false">line_connection!A41&amp;" "&amp; "-"&amp;line_connection!B41</f>
        <v>node7 -node6a</v>
      </c>
      <c r="E41" s="0" t="n">
        <f aca="false">C41</f>
        <v>91</v>
      </c>
    </row>
    <row r="42" customFormat="false" ht="12.8" hidden="false" customHeight="false" outlineLevel="0" collapsed="false">
      <c r="A42" s="10" t="s">
        <v>489</v>
      </c>
      <c r="B42" s="10" t="n">
        <v>1956</v>
      </c>
      <c r="C42" s="10" t="n">
        <v>91</v>
      </c>
      <c r="D42" s="0" t="str">
        <f aca="false">line_connection!A42&amp;" "&amp; "-"&amp;line_connection!B42</f>
        <v>node6a -1956</v>
      </c>
      <c r="E42" s="0" t="n">
        <f aca="false">C42</f>
        <v>91</v>
      </c>
    </row>
    <row r="43" customFormat="false" ht="12.8" hidden="false" customHeight="false" outlineLevel="0" collapsed="false">
      <c r="A43" s="0" t="s">
        <v>487</v>
      </c>
      <c r="B43" s="0" t="s">
        <v>488</v>
      </c>
      <c r="C43" s="0" t="n">
        <v>92</v>
      </c>
      <c r="D43" s="0" t="str">
        <f aca="false">line_connection!A43&amp;" "&amp; "-"&amp;line_connection!B43</f>
        <v>node5 -node6</v>
      </c>
      <c r="E43" s="0" t="n">
        <f aca="false">C43</f>
        <v>92</v>
      </c>
    </row>
    <row r="44" customFormat="false" ht="12.8" hidden="false" customHeight="false" outlineLevel="0" collapsed="false">
      <c r="A44" s="0" t="s">
        <v>436</v>
      </c>
      <c r="B44" s="0" t="s">
        <v>482</v>
      </c>
      <c r="C44" s="0" t="n">
        <v>93</v>
      </c>
      <c r="D44" s="0" t="str">
        <f aca="false">line_connection!A44&amp;" "&amp; "-"&amp;line_connection!B44</f>
        <v>node11 -node24</v>
      </c>
      <c r="E44" s="0" t="n">
        <f aca="false">C44</f>
        <v>93</v>
      </c>
    </row>
    <row r="45" customFormat="false" ht="12.8" hidden="false" customHeight="false" outlineLevel="0" collapsed="false">
      <c r="A45" s="0" t="n">
        <v>14156</v>
      </c>
      <c r="B45" s="0" t="s">
        <v>442</v>
      </c>
      <c r="C45" s="0" t="n">
        <v>94</v>
      </c>
      <c r="D45" s="0" t="str">
        <f aca="false">line_connection!A45&amp;" "&amp; "-"&amp;line_connection!B45</f>
        <v>14156 -node12</v>
      </c>
      <c r="E45" s="0" t="n">
        <f aca="false">C45</f>
        <v>94</v>
      </c>
    </row>
    <row r="46" customFormat="false" ht="12.8" hidden="false" customHeight="false" outlineLevel="0" collapsed="false">
      <c r="A46" s="0" t="n">
        <v>458</v>
      </c>
      <c r="B46" s="0" t="n">
        <v>457</v>
      </c>
      <c r="C46" s="0" t="n">
        <v>95</v>
      </c>
      <c r="D46" s="0" t="str">
        <f aca="false">line_connection!A46&amp;" "&amp; "-"&amp;line_connection!B46</f>
        <v>458 -457</v>
      </c>
      <c r="E46" s="0" t="n">
        <f aca="false">C46</f>
        <v>95</v>
      </c>
    </row>
    <row r="47" customFormat="false" ht="12.8" hidden="false" customHeight="false" outlineLevel="0" collapsed="false">
      <c r="A47" s="0" t="s">
        <v>447</v>
      </c>
      <c r="B47" s="0" t="s">
        <v>452</v>
      </c>
      <c r="C47" s="0" t="n">
        <v>96</v>
      </c>
      <c r="D47" s="0" t="str">
        <f aca="false">line_connection!A47&amp;" "&amp; "-"&amp;line_connection!B47</f>
        <v>node13 -node14</v>
      </c>
      <c r="E47" s="0" t="n">
        <f aca="false">C47</f>
        <v>96</v>
      </c>
    </row>
    <row r="48" customFormat="false" ht="12.8" hidden="false" customHeight="false" outlineLevel="0" collapsed="false">
      <c r="A48" s="0" t="s">
        <v>488</v>
      </c>
      <c r="B48" s="0" t="n">
        <v>409</v>
      </c>
      <c r="C48" s="0" t="n">
        <v>97</v>
      </c>
      <c r="D48" s="0" t="str">
        <f aca="false">line_connection!A48&amp;" "&amp; "-"&amp;line_connection!B48</f>
        <v>node6 -409</v>
      </c>
      <c r="E48" s="0" t="n">
        <f aca="false">C48</f>
        <v>97</v>
      </c>
    </row>
    <row r="49" customFormat="false" ht="12.8" hidden="false" customHeight="false" outlineLevel="0" collapsed="false">
      <c r="A49" s="0" t="s">
        <v>430</v>
      </c>
      <c r="B49" s="0" t="n">
        <v>32027</v>
      </c>
      <c r="C49" s="0" t="n">
        <v>98</v>
      </c>
      <c r="D49" s="0" t="str">
        <f aca="false">line_connection!A49&amp;" "&amp; "-"&amp;line_connection!B49</f>
        <v>node10 -32027</v>
      </c>
      <c r="E49" s="0" t="n">
        <f aca="false">C49</f>
        <v>98</v>
      </c>
    </row>
    <row r="50" customFormat="false" ht="12.8" hidden="false" customHeight="false" outlineLevel="0" collapsed="false">
      <c r="A50" s="0" t="n">
        <v>409</v>
      </c>
      <c r="B50" s="0" t="s">
        <v>491</v>
      </c>
      <c r="C50" s="0" t="n">
        <v>99</v>
      </c>
      <c r="D50" s="0" t="str">
        <f aca="false">line_connection!A50&amp;" "&amp; "-"&amp;line_connection!B50</f>
        <v>409 -node7</v>
      </c>
      <c r="E50" s="0" t="n">
        <f aca="false">C50</f>
        <v>99</v>
      </c>
    </row>
    <row r="51" customFormat="false" ht="12.8" hidden="false" customHeight="false" outlineLevel="0" collapsed="false">
      <c r="A51" s="0" t="s">
        <v>424</v>
      </c>
      <c r="B51" s="0" t="s">
        <v>282</v>
      </c>
      <c r="C51" s="0" t="n">
        <v>100</v>
      </c>
      <c r="D51" s="0" t="str">
        <f aca="false">line_connection!A51&amp;" "&amp; "-"&amp;line_connection!B51</f>
        <v>node1 -00462B</v>
      </c>
      <c r="E51" s="0" t="n">
        <f aca="false">C51</f>
        <v>100</v>
      </c>
    </row>
    <row r="52" customFormat="false" ht="12.8" hidden="false" customHeight="false" outlineLevel="0" collapsed="false">
      <c r="A52" s="0" t="n">
        <v>12105</v>
      </c>
      <c r="B52" s="0" t="s">
        <v>492</v>
      </c>
      <c r="C52" s="0" t="n">
        <v>101</v>
      </c>
      <c r="D52" s="0" t="str">
        <f aca="false">line_connection!A52&amp;" "&amp; "-"&amp;line_connection!B52</f>
        <v>12105 -node8</v>
      </c>
      <c r="E52" s="0" t="n">
        <f aca="false">C52</f>
        <v>101</v>
      </c>
    </row>
    <row r="53" customFormat="false" ht="12.8" hidden="false" customHeight="false" outlineLevel="0" collapsed="false">
      <c r="A53" s="0" t="s">
        <v>452</v>
      </c>
      <c r="B53" s="0" t="n">
        <v>460</v>
      </c>
      <c r="C53" s="0" t="n">
        <v>102</v>
      </c>
      <c r="D53" s="0" t="str">
        <f aca="false">line_connection!A53&amp;" "&amp; "-"&amp;line_connection!B53</f>
        <v>node14 -460</v>
      </c>
      <c r="E53" s="0" t="n">
        <f aca="false">C53</f>
        <v>102</v>
      </c>
    </row>
    <row r="54" customFormat="false" ht="12.8" hidden="false" customHeight="false" outlineLevel="0" collapsed="false">
      <c r="A54" s="0" t="s">
        <v>452</v>
      </c>
      <c r="B54" s="0" t="s">
        <v>347</v>
      </c>
      <c r="C54" s="0" t="n">
        <v>103</v>
      </c>
      <c r="D54" s="0" t="str">
        <f aca="false">line_connection!A54&amp;" "&amp; "-"&amp;line_connection!B54</f>
        <v>node14 -32013T</v>
      </c>
      <c r="E54" s="0" t="n">
        <f aca="false">C54</f>
        <v>103</v>
      </c>
    </row>
    <row r="55" customFormat="false" ht="12.8" hidden="false" customHeight="false" outlineLevel="0" collapsed="false">
      <c r="A55" s="0" t="s">
        <v>483</v>
      </c>
      <c r="B55" s="0" t="n">
        <v>14156</v>
      </c>
      <c r="C55" s="0" t="n">
        <v>104</v>
      </c>
      <c r="D55" s="0" t="str">
        <f aca="false">line_connection!A55&amp;" "&amp; "-"&amp;line_connection!B55</f>
        <v>node25 -14156</v>
      </c>
      <c r="E55" s="0" t="n">
        <f aca="false">C55</f>
        <v>104</v>
      </c>
    </row>
    <row r="56" customFormat="false" ht="12.8" hidden="false" customHeight="false" outlineLevel="0" collapsed="false">
      <c r="A56" s="0" t="s">
        <v>482</v>
      </c>
      <c r="B56" s="0" t="s">
        <v>483</v>
      </c>
      <c r="C56" s="0" t="n">
        <v>105</v>
      </c>
      <c r="D56" s="0" t="str">
        <f aca="false">line_connection!A56&amp;" "&amp; "-"&amp;line_connection!B56</f>
        <v>node24 -node25</v>
      </c>
      <c r="E56" s="0" t="n">
        <f aca="false">C56</f>
        <v>105</v>
      </c>
    </row>
    <row r="57" customFormat="false" ht="12.8" hidden="false" customHeight="false" outlineLevel="0" collapsed="false">
      <c r="A57" s="0" t="s">
        <v>481</v>
      </c>
      <c r="B57" s="0" t="n">
        <v>456</v>
      </c>
      <c r="C57" s="0" t="n">
        <v>106</v>
      </c>
      <c r="D57" s="0" t="str">
        <f aca="false">line_connection!A57&amp;" "&amp; "-"&amp;line_connection!B57</f>
        <v>node23 -456</v>
      </c>
      <c r="E57" s="0" t="n">
        <f aca="false">C57</f>
        <v>106</v>
      </c>
    </row>
    <row r="58" customFormat="false" ht="12.8" hidden="false" customHeight="false" outlineLevel="0" collapsed="false">
      <c r="A58" s="0" t="s">
        <v>469</v>
      </c>
      <c r="B58" s="0" t="n">
        <v>465</v>
      </c>
      <c r="C58" s="0" t="n">
        <v>107</v>
      </c>
      <c r="D58" s="0" t="str">
        <f aca="false">line_connection!A58&amp;" "&amp; "-"&amp;line_connection!B58</f>
        <v>node17 -465</v>
      </c>
      <c r="E58" s="0" t="n">
        <f aca="false">C58</f>
        <v>107</v>
      </c>
    </row>
    <row r="59" customFormat="false" ht="12.8" hidden="false" customHeight="false" outlineLevel="0" collapsed="false">
      <c r="A59" s="0" t="s">
        <v>478</v>
      </c>
      <c r="B59" s="0" t="s">
        <v>477</v>
      </c>
      <c r="C59" s="0" t="n">
        <v>108</v>
      </c>
      <c r="D59" s="0" t="str">
        <f aca="false">line_connection!A59&amp;" "&amp; "-"&amp;line_connection!B59</f>
        <v>node20 -node2</v>
      </c>
      <c r="E59" s="0" t="n">
        <f aca="false">C59</f>
        <v>108</v>
      </c>
    </row>
    <row r="60" customFormat="false" ht="12.8" hidden="false" customHeight="false" outlineLevel="0" collapsed="false">
      <c r="A60" s="0" t="s">
        <v>477</v>
      </c>
      <c r="B60" s="0" t="n">
        <v>33950</v>
      </c>
      <c r="C60" s="0" t="n">
        <v>110</v>
      </c>
      <c r="D60" s="0" t="str">
        <f aca="false">line_connection!A60&amp;" "&amp; "-"&amp;line_connection!B60</f>
        <v>node2 -33950</v>
      </c>
      <c r="E60" s="0" t="n">
        <f aca="false">C60</f>
        <v>110</v>
      </c>
    </row>
    <row r="61" customFormat="false" ht="12.8" hidden="false" customHeight="false" outlineLevel="0" collapsed="false">
      <c r="A61" s="0" t="s">
        <v>477</v>
      </c>
      <c r="B61" s="0" t="n">
        <v>447</v>
      </c>
      <c r="C61" s="0" t="n">
        <v>111</v>
      </c>
      <c r="D61" s="0" t="str">
        <f aca="false">line_connection!A61&amp;" "&amp; "-"&amp;line_connection!B61</f>
        <v>node2 -447</v>
      </c>
      <c r="E61" s="0" t="n">
        <f aca="false">C61</f>
        <v>111</v>
      </c>
    </row>
    <row r="62" customFormat="false" ht="12.8" hidden="false" customHeight="false" outlineLevel="0" collapsed="false">
      <c r="A62" s="0" t="s">
        <v>486</v>
      </c>
      <c r="B62" s="0" t="s">
        <v>487</v>
      </c>
      <c r="C62" s="0" t="n">
        <v>113</v>
      </c>
      <c r="D62" s="0" t="str">
        <f aca="false">line_connection!A62&amp;" "&amp; "-"&amp;line_connection!B62</f>
        <v>node4 -node5</v>
      </c>
      <c r="E62" s="0" t="n">
        <f aca="false">C62</f>
        <v>113</v>
      </c>
    </row>
    <row r="63" customFormat="false" ht="12.8" hidden="false" customHeight="false" outlineLevel="0" collapsed="false">
      <c r="A63" s="0" t="s">
        <v>478</v>
      </c>
      <c r="B63" s="0" t="s">
        <v>479</v>
      </c>
      <c r="C63" s="0" t="n">
        <v>114</v>
      </c>
      <c r="D63" s="0" t="str">
        <f aca="false">line_connection!A63&amp;" "&amp; "-"&amp;line_connection!B63</f>
        <v>node20 -node21</v>
      </c>
      <c r="E63" s="0" t="n">
        <f aca="false">C63</f>
        <v>114</v>
      </c>
    </row>
    <row r="64" customFormat="false" ht="12.8" hidden="false" customHeight="false" outlineLevel="0" collapsed="false">
      <c r="A64" s="0" t="s">
        <v>486</v>
      </c>
      <c r="B64" s="0" t="n">
        <v>404</v>
      </c>
      <c r="C64" s="0" t="n">
        <v>118</v>
      </c>
      <c r="D64" s="0" t="str">
        <f aca="false">line_connection!A64&amp;" "&amp; "-"&amp;line_connection!B64</f>
        <v>node4 -404</v>
      </c>
      <c r="E64" s="0" t="n">
        <f aca="false">C64</f>
        <v>118</v>
      </c>
    </row>
    <row r="65" customFormat="false" ht="12.8" hidden="false" customHeight="false" outlineLevel="0" collapsed="false">
      <c r="A65" s="0" t="n">
        <v>4001</v>
      </c>
      <c r="B65" s="0" t="s">
        <v>485</v>
      </c>
      <c r="C65" s="0" t="n">
        <v>119</v>
      </c>
      <c r="D65" s="0" t="str">
        <f aca="false">line_connection!A65&amp;" "&amp; "-"&amp;line_connection!B65</f>
        <v>4001 -node3</v>
      </c>
      <c r="E65" s="0" t="n">
        <f aca="false">C65</f>
        <v>119</v>
      </c>
    </row>
    <row r="66" customFormat="false" ht="12.8" hidden="false" customHeight="false" outlineLevel="0" collapsed="false">
      <c r="A66" s="0" t="s">
        <v>485</v>
      </c>
      <c r="B66" s="0" t="s">
        <v>154</v>
      </c>
      <c r="C66" s="0" t="n">
        <v>120</v>
      </c>
      <c r="D66" s="0" t="str">
        <f aca="false">line_connection!A66&amp;" "&amp; "-"&amp;line_connection!B66</f>
        <v>node3 -04058A</v>
      </c>
      <c r="E66" s="0" t="n">
        <f aca="false">C66</f>
        <v>120</v>
      </c>
    </row>
    <row r="67" customFormat="false" ht="12.8" hidden="false" customHeight="false" outlineLevel="0" collapsed="false">
      <c r="A67" s="0" t="n">
        <v>433</v>
      </c>
      <c r="B67" s="0" t="n">
        <v>13129</v>
      </c>
      <c r="C67" s="0" t="n">
        <v>122</v>
      </c>
      <c r="D67" s="0" t="str">
        <f aca="false">line_connection!A67&amp;" "&amp; "-"&amp;line_connection!B67</f>
        <v>433 -13129</v>
      </c>
      <c r="E67" s="0" t="n">
        <f aca="false">C67</f>
        <v>122</v>
      </c>
    </row>
    <row r="68" customFormat="false" ht="12.8" hidden="false" customHeight="false" outlineLevel="0" collapsed="false">
      <c r="A68" s="0" t="n">
        <v>136305</v>
      </c>
      <c r="B68" s="0" t="n">
        <v>13708</v>
      </c>
      <c r="C68" s="0" t="n">
        <v>123</v>
      </c>
      <c r="D68" s="0" t="str">
        <f aca="false">line_connection!A68&amp;" "&amp; "-"&amp;line_connection!B68</f>
        <v>136305 -13708</v>
      </c>
      <c r="E68" s="0" t="n">
        <f aca="false">C68</f>
        <v>123</v>
      </c>
    </row>
    <row r="69" customFormat="false" ht="12.8" hidden="false" customHeight="false" outlineLevel="0" collapsed="false">
      <c r="A69" s="0" t="s">
        <v>209</v>
      </c>
      <c r="B69" s="0" t="s">
        <v>481</v>
      </c>
      <c r="C69" s="0" t="n">
        <v>124</v>
      </c>
      <c r="D69" s="0" t="str">
        <f aca="false">line_connection!A69&amp;" "&amp; "-"&amp;line_connection!B69</f>
        <v>04970B -node23</v>
      </c>
      <c r="E69" s="0" t="n">
        <f aca="false">C69</f>
        <v>124</v>
      </c>
    </row>
    <row r="70" customFormat="false" ht="12.8" hidden="false" customHeight="false" outlineLevel="0" collapsed="false">
      <c r="A70" s="0" t="n">
        <v>13546</v>
      </c>
      <c r="B70" s="0" t="n">
        <v>433</v>
      </c>
      <c r="C70" s="0" t="n">
        <v>125</v>
      </c>
      <c r="D70" s="0" t="str">
        <f aca="false">line_connection!A70&amp;" "&amp; "-"&amp;line_connection!B70</f>
        <v>13546 -433</v>
      </c>
      <c r="E70" s="0" t="n">
        <f aca="false">C70</f>
        <v>125</v>
      </c>
    </row>
    <row r="71" customFormat="false" ht="12.8" hidden="false" customHeight="false" outlineLevel="0" collapsed="false">
      <c r="A71" s="0" t="n">
        <v>455</v>
      </c>
      <c r="B71" s="0" t="s">
        <v>209</v>
      </c>
      <c r="C71" s="0" t="n">
        <v>127</v>
      </c>
      <c r="D71" s="0" t="str">
        <f aca="false">line_connection!A71&amp;" "&amp; "-"&amp;line_connection!B71</f>
        <v>455 -04970B</v>
      </c>
      <c r="E71" s="0" t="n">
        <f aca="false">C71</f>
        <v>127</v>
      </c>
    </row>
    <row r="72" customFormat="false" ht="12.8" hidden="false" customHeight="false" outlineLevel="0" collapsed="false">
      <c r="A72" s="0" t="s">
        <v>485</v>
      </c>
      <c r="B72" s="0" t="n">
        <v>13546</v>
      </c>
      <c r="C72" s="0" t="n">
        <v>128</v>
      </c>
      <c r="D72" s="0" t="str">
        <f aca="false">line_connection!A72&amp;" "&amp; "-"&amp;line_connection!B72</f>
        <v>node3 -13546</v>
      </c>
      <c r="E72" s="0" t="n">
        <f aca="false">C72</f>
        <v>128</v>
      </c>
    </row>
    <row r="73" customFormat="false" ht="12.8" hidden="false" customHeight="false" outlineLevel="0" collapsed="false">
      <c r="A73" s="0" t="s">
        <v>347</v>
      </c>
      <c r="B73" s="0" t="n">
        <v>464</v>
      </c>
      <c r="C73" s="0" t="n">
        <v>129</v>
      </c>
      <c r="D73" s="0" t="str">
        <f aca="false">line_connection!A73&amp;" "&amp; "-"&amp;line_connection!B73</f>
        <v>32013T -464</v>
      </c>
      <c r="E73" s="0" t="n">
        <f aca="false">C73</f>
        <v>129</v>
      </c>
    </row>
    <row r="74" customFormat="false" ht="12.8" hidden="false" customHeight="false" outlineLevel="0" collapsed="false">
      <c r="A74" s="0" t="s">
        <v>480</v>
      </c>
      <c r="B74" s="0" t="n">
        <v>106612</v>
      </c>
      <c r="C74" s="0" t="n">
        <v>131</v>
      </c>
      <c r="D74" s="0" t="str">
        <f aca="false">line_connection!A74&amp;" "&amp; "-"&amp;line_connection!B74</f>
        <v>node22 -106612</v>
      </c>
      <c r="E74" s="0" t="n">
        <f aca="false">C74</f>
        <v>131</v>
      </c>
    </row>
    <row r="75" customFormat="false" ht="12.8" hidden="false" customHeight="false" outlineLevel="0" collapsed="false">
      <c r="A75" s="0" t="s">
        <v>488</v>
      </c>
      <c r="B75" s="0" t="s">
        <v>805</v>
      </c>
      <c r="C75" s="0" t="n">
        <v>132</v>
      </c>
      <c r="D75" s="0" t="str">
        <f aca="false">line_connection!A75&amp;" "&amp; "-"&amp;line_connection!B75</f>
        <v>node6 -node6b</v>
      </c>
      <c r="E75" s="0" t="n">
        <f aca="false">C75</f>
        <v>132</v>
      </c>
    </row>
    <row r="76" customFormat="false" ht="12.8" hidden="false" customHeight="false" outlineLevel="0" collapsed="false">
      <c r="A76" s="11" t="s">
        <v>479</v>
      </c>
      <c r="B76" s="11" t="n">
        <v>3907</v>
      </c>
      <c r="C76" s="11" t="n">
        <v>133</v>
      </c>
      <c r="D76" s="0" t="str">
        <f aca="false">line_connection!A76&amp;" "&amp; "-"&amp;line_connection!B76</f>
        <v>node21 -3907</v>
      </c>
      <c r="E76" s="0" t="n">
        <f aca="false">C76</f>
        <v>133</v>
      </c>
    </row>
    <row r="77" customFormat="false" ht="12.8" hidden="false" customHeight="false" outlineLevel="0" collapsed="false">
      <c r="A77" s="0" t="s">
        <v>805</v>
      </c>
      <c r="B77" s="0" t="s">
        <v>172</v>
      </c>
      <c r="C77" s="0" t="n">
        <v>135</v>
      </c>
      <c r="D77" s="0" t="str">
        <f aca="false">line_connection!A77&amp;" "&amp; "-"&amp;line_connection!B77</f>
        <v>node6b  -00454NR</v>
      </c>
      <c r="E77" s="0" t="n">
        <f aca="false">C77</f>
        <v>135</v>
      </c>
    </row>
    <row r="78" customFormat="false" ht="12.8" hidden="false" customHeight="false" outlineLevel="0" collapsed="false">
      <c r="A78" s="0" t="s">
        <v>493</v>
      </c>
      <c r="B78" s="0" t="n">
        <v>408</v>
      </c>
      <c r="C78" s="0" t="n">
        <v>137</v>
      </c>
      <c r="D78" s="0" t="str">
        <f aca="false">line_connection!A78&amp;" "&amp; "-"&amp;line_connection!B78</f>
        <v>node9 -408</v>
      </c>
      <c r="E78" s="0" t="n">
        <f aca="false">C78</f>
        <v>137</v>
      </c>
    </row>
    <row r="79" customFormat="false" ht="12.8" hidden="false" customHeight="false" outlineLevel="0" collapsed="false">
      <c r="A79" s="0" t="s">
        <v>483</v>
      </c>
      <c r="B79" s="0" t="n">
        <v>169238</v>
      </c>
      <c r="C79" s="0" t="n">
        <v>138</v>
      </c>
      <c r="D79" s="0" t="str">
        <f aca="false">line_connection!A79&amp;" "&amp; "-"&amp;line_connection!B79</f>
        <v>node25 -169238</v>
      </c>
      <c r="E79" s="0" t="n">
        <f aca="false">C79</f>
        <v>138</v>
      </c>
    </row>
    <row r="80" customFormat="false" ht="12.8" hidden="false" customHeight="false" outlineLevel="0" collapsed="false">
      <c r="A80" s="0" t="s">
        <v>172</v>
      </c>
      <c r="B80" s="0" t="s">
        <v>480</v>
      </c>
      <c r="C80" s="0" t="n">
        <v>139</v>
      </c>
      <c r="D80" s="0" t="str">
        <f aca="false">line_connection!A80&amp;" "&amp; "-"&amp;line_connection!B80</f>
        <v>00454NR -node22</v>
      </c>
      <c r="E80" s="0" t="n">
        <f aca="false">C80</f>
        <v>139</v>
      </c>
    </row>
    <row r="81" customFormat="false" ht="12.8" hidden="false" customHeight="false" outlineLevel="0" collapsed="false">
      <c r="A81" s="11" t="n">
        <v>2009</v>
      </c>
      <c r="B81" s="11" t="s">
        <v>476</v>
      </c>
      <c r="C81" s="11" t="n">
        <v>141</v>
      </c>
      <c r="D81" s="0" t="str">
        <f aca="false">line_connection!A81&amp;" "&amp; "-"&amp;line_connection!B81</f>
        <v>2009 -node19</v>
      </c>
      <c r="E81" s="0" t="n">
        <f aca="false">C81</f>
        <v>141</v>
      </c>
    </row>
    <row r="82" customFormat="false" ht="12.8" hidden="false" customHeight="false" outlineLevel="0" collapsed="false">
      <c r="A82" s="0" t="n">
        <v>450</v>
      </c>
      <c r="B82" s="0" t="n">
        <v>16370</v>
      </c>
      <c r="C82" s="0" t="n">
        <v>142</v>
      </c>
      <c r="D82" s="0" t="str">
        <f aca="false">line_connection!A82&amp;" "&amp; "-"&amp;line_connection!B82</f>
        <v>450 -16370</v>
      </c>
      <c r="E82" s="0" t="n">
        <f aca="false">C82</f>
        <v>142</v>
      </c>
    </row>
    <row r="83" customFormat="false" ht="12.8" hidden="false" customHeight="false" outlineLevel="0" collapsed="false">
      <c r="A83" s="0" t="s">
        <v>492</v>
      </c>
      <c r="B83" s="0" t="n">
        <v>117295</v>
      </c>
      <c r="C83" s="0" t="n">
        <v>143</v>
      </c>
      <c r="D83" s="0" t="str">
        <f aca="false">line_connection!A83&amp;" "&amp; "-"&amp;line_connection!B83</f>
        <v>node8 -117295</v>
      </c>
      <c r="E83" s="0" t="n">
        <f aca="false">C83</f>
        <v>143</v>
      </c>
    </row>
    <row r="84" customFormat="false" ht="12.8" hidden="false" customHeight="false" outlineLevel="0" collapsed="false">
      <c r="A84" s="0" t="s">
        <v>475</v>
      </c>
      <c r="B84" s="0" t="n">
        <v>450</v>
      </c>
      <c r="C84" s="0" t="n">
        <v>144</v>
      </c>
      <c r="D84" s="0" t="str">
        <f aca="false">line_connection!A84&amp;" "&amp; "-"&amp;line_connection!B84</f>
        <v>node18 -450</v>
      </c>
      <c r="E84" s="0" t="n">
        <f aca="false">C84</f>
        <v>144</v>
      </c>
    </row>
    <row r="85" customFormat="false" ht="12.8" hidden="false" customHeight="false" outlineLevel="0" collapsed="false">
      <c r="A85" s="0" t="s">
        <v>436</v>
      </c>
      <c r="B85" s="0" t="n">
        <v>455</v>
      </c>
      <c r="C85" s="0" t="n">
        <v>145</v>
      </c>
      <c r="D85" s="0" t="str">
        <f aca="false">line_connection!A85&amp;" "&amp; "-"&amp;line_connection!B85</f>
        <v>node11 -455</v>
      </c>
      <c r="E85" s="0" t="n">
        <f aca="false">C85</f>
        <v>145</v>
      </c>
    </row>
    <row r="86" customFormat="false" ht="12.8" hidden="false" customHeight="false" outlineLevel="0" collapsed="false">
      <c r="A86" s="0" t="s">
        <v>482</v>
      </c>
      <c r="B86" s="0" t="n">
        <v>32287</v>
      </c>
      <c r="C86" s="0" t="n">
        <v>176</v>
      </c>
      <c r="D86" s="0" t="str">
        <f aca="false">line_connection!A86&amp;" "&amp; "-"&amp;line_connection!B86</f>
        <v>node24 -32287</v>
      </c>
      <c r="E86" s="0" t="n">
        <f aca="false">C86</f>
        <v>176</v>
      </c>
    </row>
    <row r="87" customFormat="false" ht="12.8" hidden="false" customHeight="false" outlineLevel="0" collapsed="false">
      <c r="A87" s="11" t="s">
        <v>476</v>
      </c>
      <c r="B87" s="11" t="n">
        <v>1671</v>
      </c>
      <c r="C87" s="11" t="n">
        <v>1001</v>
      </c>
      <c r="D87" s="0" t="str">
        <f aca="false">line_connection!A87&amp;" "&amp; "-"&amp;line_connection!B87</f>
        <v>node19 -1671</v>
      </c>
      <c r="E87" s="0" t="n">
        <f aca="false">C87</f>
        <v>1001</v>
      </c>
    </row>
    <row r="88" customFormat="false" ht="12.8" hidden="false" customHeight="false" outlineLevel="0" collapsed="false">
      <c r="A88" s="0" t="s">
        <v>479</v>
      </c>
      <c r="B88" s="0" t="n">
        <v>168973</v>
      </c>
      <c r="C88" s="11" t="n">
        <v>1002</v>
      </c>
      <c r="D88" s="0" t="str">
        <f aca="false">line_connection!A88&amp;" "&amp; "-"&amp;line_connection!B88</f>
        <v>node21 -168973</v>
      </c>
      <c r="E88" s="0" t="n">
        <f aca="false">C88</f>
        <v>1002</v>
      </c>
    </row>
    <row r="89" customFormat="false" ht="12.8" hidden="false" customHeight="false" outlineLevel="0" collapsed="false">
      <c r="A89" s="0" t="s">
        <v>487</v>
      </c>
      <c r="B89" s="0" t="n">
        <v>106600</v>
      </c>
      <c r="C89" s="0" t="n">
        <v>134112</v>
      </c>
      <c r="D89" s="0" t="str">
        <f aca="false">line_connection!A89&amp;" "&amp; "-"&amp;line_connection!B89</f>
        <v>node5 -106600</v>
      </c>
      <c r="E89" s="0" t="n">
        <f aca="false">C89</f>
        <v>134112</v>
      </c>
    </row>
    <row r="90" customFormat="false" ht="12.8" hidden="false" customHeight="false" outlineLevel="0" collapsed="false">
      <c r="A90" s="0" t="s">
        <v>480</v>
      </c>
      <c r="B90" s="0" t="n">
        <v>175528</v>
      </c>
      <c r="C90" s="0" t="s">
        <v>806</v>
      </c>
      <c r="D90" s="0" t="str">
        <f aca="false">line_connection!A90&amp;" "&amp; "-"&amp;line_connection!B90</f>
        <v>node22 -175528</v>
      </c>
      <c r="E90" s="0" t="str">
        <f aca="false">C90</f>
        <v>140,19</v>
      </c>
    </row>
  </sheetData>
  <autoFilter ref="A1:C9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52"/>
  <sheetViews>
    <sheetView showFormulas="false" showGridLines="true" showRowColHeaders="true" showZeros="true" rightToLeft="false" tabSelected="false" showOutlineSymbols="true" defaultGridColor="true" view="normal" topLeftCell="A139" colorId="64" zoomScale="82" zoomScaleNormal="82" zoomScalePageLayoutView="100" workbookViewId="0">
      <selection pane="topLeft" activeCell="I78" activeCellId="0" sqref="I7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false" hidden="true" outlineLevel="0" max="3" min="3" style="0" width="11.52"/>
    <col collapsed="false" customWidth="true" hidden="false" outlineLevel="0" max="4" min="4" style="0" width="52.86"/>
    <col collapsed="false" customWidth="false" hidden="false" outlineLevel="0" max="6" min="5" style="0" width="11.52"/>
    <col collapsed="false" customWidth="true" hidden="false" outlineLevel="0" max="7" min="7" style="0" width="19.86"/>
    <col collapsed="false" customWidth="false" hidden="false" outlineLevel="0" max="8" min="8" style="0" width="11.52"/>
    <col collapsed="false" customWidth="true" hidden="false" outlineLevel="0" max="9" min="9" style="0" width="18.61"/>
    <col collapsed="false" customWidth="true" hidden="false" outlineLevel="0" max="10" min="10" style="0" width="21.67"/>
    <col collapsed="false" customWidth="true" hidden="false" outlineLevel="0" max="11" min="11" style="0" width="29.44"/>
    <col collapsed="false" customWidth="true" hidden="false" outlineLevel="0" max="12" min="12" style="0" width="22.92"/>
    <col collapsed="false" customWidth="false" hidden="false" outlineLevel="0" max="13" min="13" style="0" width="11.52"/>
    <col collapsed="false" customWidth="true" hidden="false" outlineLevel="0" max="14" min="14" style="0" width="39.96"/>
    <col collapsed="false" customWidth="false" hidden="false" outlineLevel="0" max="16" min="15" style="0" width="11.52"/>
    <col collapsed="false" customWidth="true" hidden="false" outlineLevel="0" max="17" min="17" style="0" width="29.44"/>
    <col collapsed="false" customWidth="true" hidden="false" outlineLevel="0" max="18" min="18" style="0" width="22.92"/>
    <col collapsed="false" customWidth="false" hidden="false" outlineLevel="0" max="19" min="19" style="0" width="11.52"/>
    <col collapsed="false" customWidth="true" hidden="false" outlineLevel="0" max="20" min="20" style="0" width="39.96"/>
    <col collapsed="false" customWidth="false" hidden="false" outlineLevel="0" max="1025" min="21" style="0" width="11.52"/>
  </cols>
  <sheetData>
    <row r="1" customFormat="false" ht="14.65" hidden="false" customHeight="false" outlineLevel="0" collapsed="false">
      <c r="A1" s="5"/>
      <c r="B1" s="5" t="s">
        <v>0</v>
      </c>
      <c r="C1" s="5" t="s">
        <v>807</v>
      </c>
      <c r="D1" s="5" t="s">
        <v>808</v>
      </c>
      <c r="E1" s="5"/>
      <c r="F1" s="5" t="s">
        <v>809</v>
      </c>
      <c r="G1" s="1" t="s">
        <v>810</v>
      </c>
      <c r="H1" s="12" t="s">
        <v>811</v>
      </c>
      <c r="I1" s="1" t="s">
        <v>812</v>
      </c>
      <c r="J1" s="1" t="s">
        <v>813</v>
      </c>
      <c r="K1" s="5" t="s">
        <v>814</v>
      </c>
      <c r="L1" s="5" t="s">
        <v>815</v>
      </c>
      <c r="M1" s="1"/>
      <c r="N1" s="1"/>
      <c r="O1" s="1"/>
      <c r="P1" s="1"/>
      <c r="Q1" s="5" t="s">
        <v>816</v>
      </c>
      <c r="R1" s="5" t="s">
        <v>817</v>
      </c>
      <c r="S1" s="5"/>
      <c r="T1" s="5" t="s">
        <v>818</v>
      </c>
    </row>
    <row r="2" customFormat="false" ht="14.65" hidden="false" customHeight="false" outlineLevel="0" collapsed="false">
      <c r="A2" s="0" t="n">
        <v>0</v>
      </c>
      <c r="B2" s="0" t="s">
        <v>819</v>
      </c>
      <c r="C2" s="0" t="s">
        <v>275</v>
      </c>
      <c r="D2" s="0" t="s">
        <v>820</v>
      </c>
      <c r="E2" s="0" t="n">
        <f aca="false">A2</f>
        <v>0</v>
      </c>
      <c r="F2" s="0" t="n">
        <v>0.415</v>
      </c>
      <c r="G2" s="12" t="n">
        <v>1</v>
      </c>
      <c r="H2" s="12" t="n">
        <v>1</v>
      </c>
      <c r="I2" s="12" t="n">
        <v>0.95</v>
      </c>
      <c r="J2" s="0" t="n">
        <v>1.05</v>
      </c>
      <c r="K2" s="0" t="n">
        <f aca="false">VLOOKUP(C2,'correct points'!$T$2:$W$91,3,0)</f>
        <v>36.7471094242747</v>
      </c>
      <c r="L2" s="0" t="n">
        <f aca="false">VLOOKUP(C2,'correct points'!$T$2:$W$91,4,0)</f>
        <v>-1.35713395967179</v>
      </c>
      <c r="Q2" s="0" t="n">
        <v>36.7471094242747</v>
      </c>
      <c r="R2" s="0" t="n">
        <v>-1.35713395967179</v>
      </c>
      <c r="S2" s="0" t="n">
        <f aca="false">A2</f>
        <v>0</v>
      </c>
      <c r="T2" s="0" t="str">
        <f aca="false">Q2&amp;","&amp;R2</f>
        <v>36.7471094242747,-1.35713395967179</v>
      </c>
    </row>
    <row r="3" s="7" customFormat="true" ht="14.65" hidden="false" customHeight="false" outlineLevel="0" collapsed="false">
      <c r="A3" s="0" t="n">
        <v>1</v>
      </c>
      <c r="B3" s="0" t="s">
        <v>821</v>
      </c>
      <c r="C3" s="0" t="s">
        <v>172</v>
      </c>
      <c r="D3" s="0" t="s">
        <v>822</v>
      </c>
      <c r="E3" s="0" t="n">
        <f aca="false">A3</f>
        <v>1</v>
      </c>
      <c r="F3" s="0" t="n">
        <v>0.415</v>
      </c>
      <c r="G3" s="12" t="n">
        <v>1</v>
      </c>
      <c r="H3" s="12" t="n">
        <v>1</v>
      </c>
      <c r="I3" s="12" t="n">
        <v>0.95</v>
      </c>
      <c r="J3" s="0" t="n">
        <v>1.05</v>
      </c>
      <c r="K3" s="0" t="n">
        <f aca="false">VLOOKUP(C3,'correct points'!$T$2:$W$91,3,0)</f>
        <v>36.7584725839617</v>
      </c>
      <c r="L3" s="0" t="n">
        <f aca="false">VLOOKUP(C3,'correct points'!$T$2:$W$91,4,0)</f>
        <v>-1.35639817290244</v>
      </c>
      <c r="M3" s="0"/>
      <c r="N3" s="0"/>
      <c r="O3" s="0"/>
      <c r="P3" s="0"/>
      <c r="Q3" s="0" t="n">
        <v>36.7584725839617</v>
      </c>
      <c r="R3" s="0" t="n">
        <v>-1.35639817290244</v>
      </c>
      <c r="S3" s="0" t="n">
        <f aca="false">A3</f>
        <v>1</v>
      </c>
      <c r="T3" s="0" t="str">
        <f aca="false">Q3&amp;","&amp;R3</f>
        <v>36.7584725839617,-1.35639817290244</v>
      </c>
      <c r="AME3" s="0"/>
      <c r="AMF3" s="0"/>
      <c r="AMG3" s="0"/>
      <c r="AMH3" s="0"/>
      <c r="AMI3" s="0"/>
      <c r="AMJ3" s="0"/>
    </row>
    <row r="4" customFormat="false" ht="14.65" hidden="false" customHeight="false" outlineLevel="0" collapsed="false">
      <c r="A4" s="0" t="n">
        <v>2</v>
      </c>
      <c r="B4" s="0" t="s">
        <v>823</v>
      </c>
      <c r="C4" s="0" t="s">
        <v>282</v>
      </c>
      <c r="D4" s="0" t="s">
        <v>824</v>
      </c>
      <c r="E4" s="0" t="n">
        <f aca="false">A4</f>
        <v>2</v>
      </c>
      <c r="F4" s="0" t="n">
        <v>0.415</v>
      </c>
      <c r="G4" s="12" t="n">
        <v>1</v>
      </c>
      <c r="H4" s="12" t="n">
        <v>1</v>
      </c>
      <c r="I4" s="12" t="n">
        <v>0.95</v>
      </c>
      <c r="J4" s="0" t="n">
        <v>1.05</v>
      </c>
      <c r="K4" s="0" t="n">
        <f aca="false">VLOOKUP(C4,'correct points'!$T$2:$W$91,3,0)</f>
        <v>36.7667231620065</v>
      </c>
      <c r="L4" s="0" t="n">
        <f aca="false">VLOOKUP(C4,'correct points'!$T$2:$W$91,4,0)</f>
        <v>-1.38047793835761</v>
      </c>
      <c r="Q4" s="0" t="n">
        <v>36.7667231620065</v>
      </c>
      <c r="R4" s="0" t="n">
        <v>-1.38047793835761</v>
      </c>
      <c r="S4" s="0" t="n">
        <f aca="false">A4</f>
        <v>2</v>
      </c>
      <c r="T4" s="0" t="str">
        <f aca="false">Q4&amp;","&amp;R4</f>
        <v>36.7667231620065,-1.38047793835761</v>
      </c>
    </row>
    <row r="5" customFormat="false" ht="14.65" hidden="false" customHeight="false" outlineLevel="0" collapsed="false">
      <c r="A5" s="0" t="n">
        <v>3</v>
      </c>
      <c r="B5" s="0" t="s">
        <v>825</v>
      </c>
      <c r="C5" s="0" t="s">
        <v>154</v>
      </c>
      <c r="D5" s="0" t="s">
        <v>826</v>
      </c>
      <c r="E5" s="0" t="n">
        <f aca="false">A5</f>
        <v>3</v>
      </c>
      <c r="F5" s="0" t="n">
        <v>0.415</v>
      </c>
      <c r="G5" s="12" t="n">
        <v>1</v>
      </c>
      <c r="H5" s="12" t="n">
        <v>1</v>
      </c>
      <c r="I5" s="12" t="n">
        <v>0.95</v>
      </c>
      <c r="J5" s="0" t="n">
        <v>1.05</v>
      </c>
      <c r="K5" s="0" t="n">
        <f aca="false">VLOOKUP(C5,'correct points'!$T$2:$W$91,3,0)</f>
        <v>36.7569132002294</v>
      </c>
      <c r="L5" s="0" t="n">
        <f aca="false">VLOOKUP(C5,'correct points'!$T$2:$W$91,4,0)</f>
        <v>-1.35272869876763</v>
      </c>
      <c r="Q5" s="0" t="n">
        <v>36.7569132002294</v>
      </c>
      <c r="R5" s="0" t="n">
        <v>-1.35272869876763</v>
      </c>
      <c r="S5" s="0" t="n">
        <f aca="false">A5</f>
        <v>3</v>
      </c>
      <c r="T5" s="0" t="str">
        <f aca="false">Q5&amp;","&amp;R5</f>
        <v>36.7569132002294,-1.35272869876763</v>
      </c>
    </row>
    <row r="6" customFormat="false" ht="14.65" hidden="false" customHeight="false" outlineLevel="0" collapsed="false">
      <c r="A6" s="0" t="n">
        <v>4</v>
      </c>
      <c r="B6" s="0" t="s">
        <v>827</v>
      </c>
      <c r="C6" s="0" t="s">
        <v>209</v>
      </c>
      <c r="D6" s="0" t="s">
        <v>828</v>
      </c>
      <c r="E6" s="0" t="n">
        <f aca="false">A6</f>
        <v>4</v>
      </c>
      <c r="F6" s="0" t="n">
        <v>0.415</v>
      </c>
      <c r="G6" s="12" t="n">
        <v>1</v>
      </c>
      <c r="H6" s="12" t="n">
        <v>1</v>
      </c>
      <c r="I6" s="12" t="n">
        <v>0.95</v>
      </c>
      <c r="J6" s="0" t="n">
        <v>1.05</v>
      </c>
      <c r="K6" s="0" t="n">
        <f aca="false">VLOOKUP(C6,'correct points'!$T$2:$W$91,3,0)</f>
        <v>36.7594311309821</v>
      </c>
      <c r="L6" s="0" t="n">
        <f aca="false">VLOOKUP(C6,'correct points'!$T$2:$W$91,4,0)</f>
        <v>-1.36389019607431</v>
      </c>
      <c r="Q6" s="0" t="n">
        <v>36.7594311309821</v>
      </c>
      <c r="R6" s="0" t="n">
        <v>-1.36389019607431</v>
      </c>
      <c r="S6" s="0" t="n">
        <f aca="false">A6</f>
        <v>4</v>
      </c>
      <c r="T6" s="0" t="str">
        <f aca="false">Q6&amp;","&amp;R6</f>
        <v>36.7594311309821,-1.36389019607431</v>
      </c>
    </row>
    <row r="7" customFormat="false" ht="14.65" hidden="false" customHeight="false" outlineLevel="0" collapsed="false">
      <c r="A7" s="0" t="n">
        <v>5</v>
      </c>
      <c r="B7" s="7" t="s">
        <v>829</v>
      </c>
      <c r="C7" s="7" t="n">
        <v>106600</v>
      </c>
      <c r="D7" s="7" t="s">
        <v>830</v>
      </c>
      <c r="E7" s="0" t="n">
        <f aca="false">A7</f>
        <v>5</v>
      </c>
      <c r="F7" s="7" t="n">
        <v>0.415</v>
      </c>
      <c r="G7" s="13" t="n">
        <v>1</v>
      </c>
      <c r="H7" s="13" t="n">
        <v>1</v>
      </c>
      <c r="I7" s="13" t="n">
        <v>0.95</v>
      </c>
      <c r="J7" s="7" t="n">
        <v>1.05</v>
      </c>
      <c r="K7" s="0" t="n">
        <f aca="false">VLOOKUP(C7,'correct points'!$T$2:$W$91,3,0)</f>
        <v>36.7605795763563</v>
      </c>
      <c r="L7" s="0" t="n">
        <f aca="false">VLOOKUP(C7,'correct points'!$T$2:$W$91,4,0)</f>
        <v>-1.35286426923963</v>
      </c>
      <c r="M7" s="7"/>
      <c r="N7" s="7"/>
      <c r="O7" s="7"/>
      <c r="P7" s="7"/>
      <c r="Q7" s="7" t="n">
        <v>36.7605795763563</v>
      </c>
      <c r="R7" s="7" t="n">
        <v>-1.35286426923963</v>
      </c>
      <c r="S7" s="7" t="n">
        <f aca="false">A7</f>
        <v>5</v>
      </c>
      <c r="T7" s="7" t="str">
        <f aca="false">Q7&amp;","&amp;R7</f>
        <v>36.7605795763563,-1.35286426923963</v>
      </c>
    </row>
    <row r="8" customFormat="false" ht="14.65" hidden="false" customHeight="false" outlineLevel="0" collapsed="false">
      <c r="A8" s="0" t="n">
        <v>6</v>
      </c>
      <c r="B8" s="0" t="s">
        <v>831</v>
      </c>
      <c r="C8" s="0" t="n">
        <v>106601</v>
      </c>
      <c r="D8" s="0" t="s">
        <v>832</v>
      </c>
      <c r="E8" s="0" t="n">
        <f aca="false">A8</f>
        <v>6</v>
      </c>
      <c r="F8" s="0" t="n">
        <v>0.415</v>
      </c>
      <c r="G8" s="12" t="n">
        <v>1</v>
      </c>
      <c r="H8" s="12" t="n">
        <v>1</v>
      </c>
      <c r="I8" s="12" t="n">
        <v>0.95</v>
      </c>
      <c r="J8" s="0" t="n">
        <v>1.05</v>
      </c>
      <c r="K8" s="0" t="n">
        <f aca="false">VLOOKUP(C8,'correct points'!$T$2:$W$91,3,0)</f>
        <v>36.762076283107</v>
      </c>
      <c r="L8" s="0" t="n">
        <f aca="false">VLOOKUP(C8,'correct points'!$T$2:$W$91,4,0)</f>
        <v>-1.34714933688208</v>
      </c>
      <c r="Q8" s="0" t="n">
        <v>36.762076283107</v>
      </c>
      <c r="R8" s="0" t="n">
        <v>-1.34714933688208</v>
      </c>
      <c r="S8" s="0" t="n">
        <f aca="false">A8</f>
        <v>6</v>
      </c>
      <c r="T8" s="0" t="str">
        <f aca="false">Q8&amp;","&amp;R8</f>
        <v>36.762076283107,-1.34714933688208</v>
      </c>
    </row>
    <row r="9" customFormat="false" ht="14.65" hidden="false" customHeight="false" outlineLevel="0" collapsed="false">
      <c r="A9" s="0" t="n">
        <v>7</v>
      </c>
      <c r="B9" s="0" t="s">
        <v>833</v>
      </c>
      <c r="C9" s="0" t="n">
        <v>106612</v>
      </c>
      <c r="D9" s="0" t="s">
        <v>834</v>
      </c>
      <c r="E9" s="0" t="n">
        <f aca="false">A9</f>
        <v>7</v>
      </c>
      <c r="F9" s="0" t="n">
        <v>0.415</v>
      </c>
      <c r="G9" s="12" t="n">
        <v>1</v>
      </c>
      <c r="H9" s="12" t="n">
        <v>1</v>
      </c>
      <c r="I9" s="12" t="n">
        <v>0.95</v>
      </c>
      <c r="J9" s="0" t="n">
        <v>1.05</v>
      </c>
      <c r="K9" s="0" t="n">
        <f aca="false">VLOOKUP(C9,'correct points'!$T$2:$W$91,3,0)</f>
        <v>36.7554608025107</v>
      </c>
      <c r="L9" s="0" t="n">
        <f aca="false">VLOOKUP(C9,'correct points'!$T$2:$W$91,4,0)</f>
        <v>-1.35688558713458</v>
      </c>
      <c r="Q9" s="0" t="n">
        <v>36.7554608025107</v>
      </c>
      <c r="R9" s="0" t="n">
        <v>-1.35688558713458</v>
      </c>
      <c r="S9" s="0" t="n">
        <f aca="false">A9</f>
        <v>7</v>
      </c>
      <c r="T9" s="0" t="str">
        <f aca="false">Q9&amp;","&amp;R9</f>
        <v>36.7554608025107,-1.35688558713458</v>
      </c>
    </row>
    <row r="10" customFormat="false" ht="14.65" hidden="false" customHeight="false" outlineLevel="0" collapsed="false">
      <c r="A10" s="0" t="n">
        <v>8</v>
      </c>
      <c r="B10" s="0" t="s">
        <v>835</v>
      </c>
      <c r="C10" s="0" t="n">
        <v>117295</v>
      </c>
      <c r="D10" s="0" t="s">
        <v>836</v>
      </c>
      <c r="E10" s="0" t="n">
        <f aca="false">A10</f>
        <v>8</v>
      </c>
      <c r="F10" s="0" t="n">
        <v>0.415</v>
      </c>
      <c r="G10" s="12" t="n">
        <v>1</v>
      </c>
      <c r="H10" s="12" t="n">
        <v>1</v>
      </c>
      <c r="I10" s="12" t="n">
        <v>0.95</v>
      </c>
      <c r="J10" s="0" t="n">
        <v>1.05</v>
      </c>
      <c r="K10" s="0" t="n">
        <f aca="false">VLOOKUP(C10,'correct points'!$T$2:$W$91,3,0)</f>
        <v>36.7616185428589</v>
      </c>
      <c r="L10" s="0" t="n">
        <f aca="false">VLOOKUP(C10,'correct points'!$T$2:$W$91,4,0)</f>
        <v>-1.35672560455267</v>
      </c>
      <c r="Q10" s="0" t="n">
        <v>36.7616185428589</v>
      </c>
      <c r="R10" s="0" t="n">
        <v>-1.35672560455267</v>
      </c>
      <c r="S10" s="0" t="n">
        <f aca="false">A10</f>
        <v>8</v>
      </c>
      <c r="T10" s="0" t="str">
        <f aca="false">Q10&amp;","&amp;R10</f>
        <v>36.7616185428589,-1.35672560455267</v>
      </c>
    </row>
    <row r="11" customFormat="false" ht="14.65" hidden="false" customHeight="false" outlineLevel="0" collapsed="false">
      <c r="A11" s="0" t="n">
        <v>9</v>
      </c>
      <c r="B11" s="0" t="s">
        <v>837</v>
      </c>
      <c r="C11" s="0" t="n">
        <v>12105</v>
      </c>
      <c r="D11" s="0" t="s">
        <v>838</v>
      </c>
      <c r="E11" s="0" t="n">
        <f aca="false">A11</f>
        <v>9</v>
      </c>
      <c r="F11" s="0" t="n">
        <v>0.415</v>
      </c>
      <c r="G11" s="12" t="n">
        <v>1</v>
      </c>
      <c r="H11" s="12" t="n">
        <v>1</v>
      </c>
      <c r="I11" s="12" t="n">
        <v>0.95</v>
      </c>
      <c r="J11" s="0" t="n">
        <v>1.05</v>
      </c>
      <c r="K11" s="0" t="n">
        <f aca="false">VLOOKUP(C11,'correct points'!$T$2:$W$91,3,0)</f>
        <v>36.7618156185011</v>
      </c>
      <c r="L11" s="0" t="n">
        <f aca="false">VLOOKUP(C11,'correct points'!$T$2:$W$91,4,0)</f>
        <v>-1.35592046277368</v>
      </c>
      <c r="Q11" s="0" t="n">
        <v>36.7618156185011</v>
      </c>
      <c r="R11" s="0" t="n">
        <v>-1.35592046277368</v>
      </c>
      <c r="S11" s="0" t="n">
        <f aca="false">A11</f>
        <v>9</v>
      </c>
      <c r="T11" s="0" t="str">
        <f aca="false">Q11&amp;","&amp;R11</f>
        <v>36.7618156185011,-1.35592046277368</v>
      </c>
    </row>
    <row r="12" customFormat="false" ht="14.65" hidden="false" customHeight="false" outlineLevel="0" collapsed="false">
      <c r="A12" s="0" t="n">
        <v>10</v>
      </c>
      <c r="B12" s="0" t="s">
        <v>839</v>
      </c>
      <c r="C12" s="0" t="n">
        <v>127138</v>
      </c>
      <c r="D12" s="0" t="s">
        <v>840</v>
      </c>
      <c r="E12" s="0" t="n">
        <f aca="false">A12</f>
        <v>10</v>
      </c>
      <c r="F12" s="0" t="n">
        <v>0.415</v>
      </c>
      <c r="G12" s="12" t="n">
        <v>1</v>
      </c>
      <c r="H12" s="12" t="n">
        <v>1</v>
      </c>
      <c r="I12" s="12" t="n">
        <v>0.95</v>
      </c>
      <c r="J12" s="0" t="n">
        <v>1.05</v>
      </c>
      <c r="K12" s="0" t="n">
        <f aca="false">VLOOKUP(C12,'correct points'!$T$2:$W$91,3,0)</f>
        <v>36.7545773444594</v>
      </c>
      <c r="L12" s="0" t="n">
        <f aca="false">VLOOKUP(C12,'correct points'!$T$2:$W$91,4,0)</f>
        <v>-1.36095430482037</v>
      </c>
      <c r="Q12" s="0" t="n">
        <v>36.7545773444594</v>
      </c>
      <c r="R12" s="0" t="n">
        <v>-1.36095430482037</v>
      </c>
      <c r="S12" s="0" t="n">
        <f aca="false">A12</f>
        <v>10</v>
      </c>
      <c r="T12" s="0" t="str">
        <f aca="false">Q12&amp;","&amp;R12</f>
        <v>36.7545773444594,-1.36095430482037</v>
      </c>
    </row>
    <row r="13" customFormat="false" ht="14.65" hidden="false" customHeight="false" outlineLevel="0" collapsed="false">
      <c r="A13" s="0" t="n">
        <v>11</v>
      </c>
      <c r="B13" s="0" t="s">
        <v>841</v>
      </c>
      <c r="C13" s="0" t="n">
        <v>12747</v>
      </c>
      <c r="D13" s="0" t="s">
        <v>842</v>
      </c>
      <c r="E13" s="0" t="n">
        <f aca="false">A13</f>
        <v>11</v>
      </c>
      <c r="F13" s="0" t="n">
        <v>0.415</v>
      </c>
      <c r="G13" s="12" t="n">
        <v>1</v>
      </c>
      <c r="H13" s="12" t="n">
        <v>1</v>
      </c>
      <c r="I13" s="12" t="n">
        <v>0.95</v>
      </c>
      <c r="J13" s="0" t="n">
        <v>1.05</v>
      </c>
      <c r="K13" s="0" t="n">
        <f aca="false">VLOOKUP(C13,'correct points'!$T$2:$W$91,3,0)</f>
        <v>36.7577418860007</v>
      </c>
      <c r="L13" s="0" t="n">
        <f aca="false">VLOOKUP(C13,'correct points'!$T$2:$W$91,4,0)</f>
        <v>-1.34328854424595</v>
      </c>
      <c r="Q13" s="0" t="n">
        <v>36.7577418860007</v>
      </c>
      <c r="R13" s="0" t="n">
        <v>-1.34328854424595</v>
      </c>
      <c r="S13" s="0" t="n">
        <f aca="false">A13</f>
        <v>11</v>
      </c>
      <c r="T13" s="0" t="str">
        <f aca="false">Q13&amp;","&amp;R13</f>
        <v>36.7577418860007,-1.34328854424595</v>
      </c>
    </row>
    <row r="14" customFormat="false" ht="14.65" hidden="false" customHeight="false" outlineLevel="0" collapsed="false">
      <c r="A14" s="0" t="n">
        <v>12</v>
      </c>
      <c r="B14" s="0" t="s">
        <v>843</v>
      </c>
      <c r="C14" s="0" t="n">
        <v>13073</v>
      </c>
      <c r="D14" s="0" t="s">
        <v>844</v>
      </c>
      <c r="E14" s="0" t="n">
        <f aca="false">A14</f>
        <v>12</v>
      </c>
      <c r="F14" s="0" t="n">
        <v>0.415</v>
      </c>
      <c r="G14" s="12" t="n">
        <v>1</v>
      </c>
      <c r="H14" s="12" t="n">
        <v>1</v>
      </c>
      <c r="I14" s="12" t="n">
        <v>0.95</v>
      </c>
      <c r="J14" s="0" t="n">
        <v>1.05</v>
      </c>
      <c r="K14" s="0" t="n">
        <f aca="false">VLOOKUP(C14,'correct points'!$T$2:$W$91,3,0)</f>
        <v>36.749047924785</v>
      </c>
      <c r="L14" s="0" t="n">
        <f aca="false">VLOOKUP(C14,'correct points'!$T$2:$W$91,4,0)</f>
        <v>-1.38149034139184</v>
      </c>
      <c r="Q14" s="0" t="n">
        <v>36.749047924785</v>
      </c>
      <c r="R14" s="0" t="n">
        <v>-1.38149034139184</v>
      </c>
      <c r="S14" s="0" t="n">
        <f aca="false">A14</f>
        <v>12</v>
      </c>
      <c r="T14" s="0" t="str">
        <f aca="false">Q14&amp;","&amp;R14</f>
        <v>36.749047924785,-1.38149034139184</v>
      </c>
    </row>
    <row r="15" customFormat="false" ht="14.65" hidden="false" customHeight="false" outlineLevel="0" collapsed="false">
      <c r="A15" s="0" t="n">
        <v>13</v>
      </c>
      <c r="B15" s="0" t="s">
        <v>845</v>
      </c>
      <c r="C15" s="0" t="n">
        <v>13129</v>
      </c>
      <c r="D15" s="0" t="s">
        <v>846</v>
      </c>
      <c r="E15" s="0" t="n">
        <f aca="false">A15</f>
        <v>13</v>
      </c>
      <c r="F15" s="0" t="n">
        <v>0.415</v>
      </c>
      <c r="G15" s="12" t="n">
        <v>1</v>
      </c>
      <c r="H15" s="12" t="n">
        <v>1</v>
      </c>
      <c r="I15" s="12" t="n">
        <v>0.95</v>
      </c>
      <c r="J15" s="0" t="n">
        <v>1.05</v>
      </c>
      <c r="K15" s="0" t="n">
        <f aca="false">VLOOKUP(C15,'correct points'!$T$2:$W$91,3,0)</f>
        <v>36.7503475000925</v>
      </c>
      <c r="L15" s="0" t="n">
        <f aca="false">VLOOKUP(C15,'correct points'!$T$2:$W$91,4,0)</f>
        <v>-1.35358701297463</v>
      </c>
      <c r="Q15" s="0" t="n">
        <v>36.7503475000925</v>
      </c>
      <c r="R15" s="0" t="n">
        <v>-1.35358701297463</v>
      </c>
      <c r="S15" s="0" t="n">
        <f aca="false">A15</f>
        <v>13</v>
      </c>
      <c r="T15" s="0" t="str">
        <f aca="false">Q15&amp;","&amp;R15</f>
        <v>36.7503475000925,-1.35358701297463</v>
      </c>
    </row>
    <row r="16" customFormat="false" ht="14.65" hidden="false" customHeight="false" outlineLevel="0" collapsed="false">
      <c r="A16" s="0" t="n">
        <v>14</v>
      </c>
      <c r="B16" s="0" t="s">
        <v>847</v>
      </c>
      <c r="C16" s="0" t="n">
        <v>13546</v>
      </c>
      <c r="D16" s="0" t="s">
        <v>848</v>
      </c>
      <c r="E16" s="0" t="n">
        <f aca="false">A16</f>
        <v>14</v>
      </c>
      <c r="F16" s="0" t="n">
        <v>0.415</v>
      </c>
      <c r="G16" s="12" t="n">
        <v>1</v>
      </c>
      <c r="H16" s="12" t="n">
        <v>1</v>
      </c>
      <c r="I16" s="12" t="n">
        <v>0.95</v>
      </c>
      <c r="J16" s="0" t="n">
        <v>1.05</v>
      </c>
      <c r="K16" s="0" t="n">
        <f aca="false">VLOOKUP(C16,'correct points'!$T$2:$W$91,3,0)</f>
        <v>36.7548357734722</v>
      </c>
      <c r="L16" s="0" t="n">
        <f aca="false">VLOOKUP(C16,'correct points'!$T$2:$W$91,4,0)</f>
        <v>-1.35305642471318</v>
      </c>
      <c r="Q16" s="0" t="n">
        <v>36.7548357734722</v>
      </c>
      <c r="R16" s="0" t="n">
        <v>-1.35305642471318</v>
      </c>
      <c r="S16" s="0" t="n">
        <f aca="false">A16</f>
        <v>14</v>
      </c>
      <c r="T16" s="0" t="str">
        <f aca="false">Q16&amp;","&amp;R16</f>
        <v>36.7548357734722,-1.35305642471318</v>
      </c>
    </row>
    <row r="17" customFormat="false" ht="14.65" hidden="false" customHeight="false" outlineLevel="0" collapsed="false">
      <c r="A17" s="0" t="n">
        <v>15</v>
      </c>
      <c r="B17" s="0" t="s">
        <v>849</v>
      </c>
      <c r="C17" s="0" t="n">
        <v>13595</v>
      </c>
      <c r="D17" s="0" t="s">
        <v>850</v>
      </c>
      <c r="E17" s="0" t="n">
        <f aca="false">A17</f>
        <v>15</v>
      </c>
      <c r="F17" s="0" t="n">
        <v>0.415</v>
      </c>
      <c r="G17" s="12" t="n">
        <v>1</v>
      </c>
      <c r="H17" s="12" t="n">
        <v>1</v>
      </c>
      <c r="I17" s="12" t="n">
        <v>0.95</v>
      </c>
      <c r="J17" s="0" t="n">
        <v>1.05</v>
      </c>
      <c r="K17" s="0" t="n">
        <f aca="false">VLOOKUP(C17,'correct points'!$T$2:$W$91,3,0)</f>
        <v>36.7666444907395</v>
      </c>
      <c r="L17" s="0" t="n">
        <f aca="false">VLOOKUP(C17,'correct points'!$T$2:$W$91,4,0)</f>
        <v>-1.36618876197399</v>
      </c>
      <c r="Q17" s="0" t="n">
        <v>36.7666444907395</v>
      </c>
      <c r="R17" s="0" t="n">
        <v>-1.36618876197399</v>
      </c>
      <c r="S17" s="0" t="n">
        <f aca="false">A17</f>
        <v>15</v>
      </c>
      <c r="T17" s="0" t="str">
        <f aca="false">Q17&amp;","&amp;R17</f>
        <v>36.7666444907395,-1.36618876197399</v>
      </c>
    </row>
    <row r="18" customFormat="false" ht="14.65" hidden="false" customHeight="false" outlineLevel="0" collapsed="false">
      <c r="A18" s="0" t="n">
        <v>16</v>
      </c>
      <c r="B18" s="0" t="s">
        <v>851</v>
      </c>
      <c r="C18" s="0" t="n">
        <v>136305</v>
      </c>
      <c r="D18" s="0" t="s">
        <v>852</v>
      </c>
      <c r="E18" s="0" t="n">
        <f aca="false">A18</f>
        <v>16</v>
      </c>
      <c r="F18" s="0" t="n">
        <v>0.415</v>
      </c>
      <c r="G18" s="12" t="n">
        <v>1</v>
      </c>
      <c r="H18" s="12" t="n">
        <v>1</v>
      </c>
      <c r="I18" s="12" t="n">
        <v>0.95</v>
      </c>
      <c r="J18" s="0" t="n">
        <v>1.05</v>
      </c>
      <c r="K18" s="0" t="n">
        <f aca="false">VLOOKUP(C18,'correct points'!$T$2:$W$91,3,0)</f>
        <v>36.7568232402855</v>
      </c>
      <c r="L18" s="0" t="n">
        <f aca="false">VLOOKUP(C18,'correct points'!$T$2:$W$91,4,0)</f>
        <v>-1.34692593186729</v>
      </c>
      <c r="Q18" s="0" t="n">
        <v>36.7568232402855</v>
      </c>
      <c r="R18" s="0" t="n">
        <v>-1.34692593186729</v>
      </c>
      <c r="S18" s="0" t="n">
        <f aca="false">A18</f>
        <v>16</v>
      </c>
      <c r="T18" s="0" t="str">
        <f aca="false">Q18&amp;","&amp;R18</f>
        <v>36.7568232402855,-1.34692593186729</v>
      </c>
    </row>
    <row r="19" customFormat="false" ht="14.65" hidden="false" customHeight="false" outlineLevel="0" collapsed="false">
      <c r="A19" s="0" t="n">
        <v>17</v>
      </c>
      <c r="B19" s="0" t="s">
        <v>853</v>
      </c>
      <c r="C19" s="0" t="n">
        <v>13708</v>
      </c>
      <c r="D19" s="0" t="s">
        <v>854</v>
      </c>
      <c r="E19" s="0" t="n">
        <f aca="false">A19</f>
        <v>17</v>
      </c>
      <c r="F19" s="0" t="n">
        <v>0.415</v>
      </c>
      <c r="G19" s="12" t="n">
        <v>1</v>
      </c>
      <c r="H19" s="12" t="n">
        <v>1</v>
      </c>
      <c r="I19" s="12" t="n">
        <v>0.95</v>
      </c>
      <c r="J19" s="0" t="n">
        <v>1.05</v>
      </c>
      <c r="K19" s="0" t="n">
        <f aca="false">VLOOKUP(C19,'correct points'!$T$2:$W$91,3,0)</f>
        <v>36.7539687234416</v>
      </c>
      <c r="L19" s="0" t="n">
        <f aca="false">VLOOKUP(C19,'correct points'!$T$2:$W$91,4,0)</f>
        <v>-1.34724283485521</v>
      </c>
      <c r="Q19" s="0" t="n">
        <v>36.7539687234416</v>
      </c>
      <c r="R19" s="0" t="n">
        <v>-1.34724283485521</v>
      </c>
      <c r="S19" s="0" t="n">
        <f aca="false">A19</f>
        <v>17</v>
      </c>
      <c r="T19" s="0" t="str">
        <f aca="false">Q19&amp;","&amp;R19</f>
        <v>36.7539687234416,-1.34724283485521</v>
      </c>
    </row>
    <row r="20" customFormat="false" ht="14.65" hidden="false" customHeight="false" outlineLevel="0" collapsed="false">
      <c r="A20" s="0" t="n">
        <v>18</v>
      </c>
      <c r="B20" s="0" t="s">
        <v>855</v>
      </c>
      <c r="C20" s="0" t="n">
        <v>14156</v>
      </c>
      <c r="D20" s="0" t="s">
        <v>856</v>
      </c>
      <c r="E20" s="0" t="n">
        <f aca="false">A20</f>
        <v>18</v>
      </c>
      <c r="F20" s="0" t="n">
        <v>0.415</v>
      </c>
      <c r="G20" s="12" t="n">
        <v>1</v>
      </c>
      <c r="H20" s="12" t="n">
        <v>1</v>
      </c>
      <c r="I20" s="12" t="n">
        <v>0.95</v>
      </c>
      <c r="J20" s="0" t="n">
        <v>1.05</v>
      </c>
      <c r="K20" s="0" t="n">
        <f aca="false">VLOOKUP(C20,'correct points'!$T$2:$W$91,3,0)</f>
        <v>36.7649949841971</v>
      </c>
      <c r="L20" s="0" t="n">
        <f aca="false">VLOOKUP(C20,'correct points'!$T$2:$W$91,4,0)</f>
        <v>-1.36363436841892</v>
      </c>
      <c r="Q20" s="0" t="n">
        <v>36.7649949841971</v>
      </c>
      <c r="R20" s="0" t="n">
        <v>-1.36363436841892</v>
      </c>
      <c r="S20" s="0" t="n">
        <f aca="false">A20</f>
        <v>18</v>
      </c>
      <c r="T20" s="0" t="str">
        <f aca="false">Q20&amp;","&amp;R20</f>
        <v>36.7649949841971,-1.36363436841892</v>
      </c>
    </row>
    <row r="21" customFormat="false" ht="14.65" hidden="false" customHeight="false" outlineLevel="0" collapsed="false">
      <c r="A21" s="0" t="n">
        <v>19</v>
      </c>
      <c r="B21" s="0" t="s">
        <v>857</v>
      </c>
      <c r="C21" s="0" t="n">
        <v>16041</v>
      </c>
      <c r="D21" s="0" t="s">
        <v>858</v>
      </c>
      <c r="E21" s="0" t="n">
        <f aca="false">A21</f>
        <v>19</v>
      </c>
      <c r="F21" s="0" t="n">
        <v>0.415</v>
      </c>
      <c r="G21" s="12" t="n">
        <v>1</v>
      </c>
      <c r="H21" s="12" t="n">
        <v>1</v>
      </c>
      <c r="I21" s="12" t="n">
        <v>0.95</v>
      </c>
      <c r="J21" s="0" t="n">
        <v>1.05</v>
      </c>
      <c r="K21" s="0" t="n">
        <f aca="false">VLOOKUP(C21,'correct points'!$T$2:$W$91,3,0)</f>
        <v>36.7565958938682</v>
      </c>
      <c r="L21" s="0" t="n">
        <f aca="false">VLOOKUP(C21,'correct points'!$T$2:$W$91,4,0)</f>
        <v>-1.36954724767579</v>
      </c>
      <c r="Q21" s="0" t="n">
        <v>36.7565958938682</v>
      </c>
      <c r="R21" s="0" t="n">
        <v>-1.36954724767579</v>
      </c>
      <c r="S21" s="0" t="n">
        <f aca="false">A21</f>
        <v>19</v>
      </c>
      <c r="T21" s="0" t="str">
        <f aca="false">Q21&amp;","&amp;R21</f>
        <v>36.7565958938682,-1.36954724767579</v>
      </c>
    </row>
    <row r="22" customFormat="false" ht="14.65" hidden="false" customHeight="false" outlineLevel="0" collapsed="false">
      <c r="A22" s="0" t="n">
        <v>20</v>
      </c>
      <c r="B22" s="0" t="s">
        <v>859</v>
      </c>
      <c r="C22" s="0" t="n">
        <v>16253</v>
      </c>
      <c r="D22" s="0" t="s">
        <v>860</v>
      </c>
      <c r="E22" s="0" t="n">
        <f aca="false">A22</f>
        <v>20</v>
      </c>
      <c r="F22" s="0" t="n">
        <v>0.415</v>
      </c>
      <c r="G22" s="12" t="n">
        <v>1</v>
      </c>
      <c r="H22" s="12" t="n">
        <v>1</v>
      </c>
      <c r="I22" s="12" t="n">
        <v>0.95</v>
      </c>
      <c r="J22" s="0" t="n">
        <v>1.05</v>
      </c>
      <c r="K22" s="0" t="n">
        <f aca="false">VLOOKUP(C22,'correct points'!$T$2:$W$91,3,0)</f>
        <v>36.7654302091879</v>
      </c>
      <c r="L22" s="0" t="n">
        <f aca="false">VLOOKUP(C22,'correct points'!$T$2:$W$91,4,0)</f>
        <v>-1.34598825744552</v>
      </c>
      <c r="Q22" s="0" t="n">
        <v>36.7654302091879</v>
      </c>
      <c r="R22" s="0" t="n">
        <v>-1.34598825744552</v>
      </c>
      <c r="S22" s="0" t="n">
        <f aca="false">A22</f>
        <v>20</v>
      </c>
      <c r="T22" s="0" t="str">
        <f aca="false">Q22&amp;","&amp;R22</f>
        <v>36.7654302091879,-1.34598825744552</v>
      </c>
    </row>
    <row r="23" customFormat="false" ht="14.65" hidden="false" customHeight="false" outlineLevel="0" collapsed="false">
      <c r="A23" s="0" t="n">
        <v>21</v>
      </c>
      <c r="B23" s="0" t="s">
        <v>861</v>
      </c>
      <c r="C23" s="0" t="n">
        <v>16370</v>
      </c>
      <c r="D23" s="0" t="s">
        <v>862</v>
      </c>
      <c r="E23" s="0" t="n">
        <f aca="false">A23</f>
        <v>21</v>
      </c>
      <c r="F23" s="0" t="n">
        <v>0.415</v>
      </c>
      <c r="G23" s="12" t="n">
        <v>1</v>
      </c>
      <c r="H23" s="12" t="n">
        <v>1</v>
      </c>
      <c r="I23" s="12" t="n">
        <v>0.95</v>
      </c>
      <c r="J23" s="0" t="n">
        <v>1.05</v>
      </c>
      <c r="K23" s="0" t="n">
        <f aca="false">VLOOKUP(C23,'correct points'!$T$2:$W$91,3,0)</f>
        <v>36.7567183085312</v>
      </c>
      <c r="L23" s="0" t="n">
        <f aca="false">VLOOKUP(C23,'correct points'!$T$2:$W$91,4,0)</f>
        <v>-1.38099466561844</v>
      </c>
      <c r="Q23" s="0" t="n">
        <v>36.7567183085312</v>
      </c>
      <c r="R23" s="0" t="n">
        <v>-1.38099466561844</v>
      </c>
      <c r="S23" s="0" t="n">
        <f aca="false">A23</f>
        <v>21</v>
      </c>
      <c r="T23" s="0" t="str">
        <f aca="false">Q23&amp;","&amp;R23</f>
        <v>36.7567183085312,-1.38099466561844</v>
      </c>
    </row>
    <row r="24" customFormat="false" ht="14.65" hidden="false" customHeight="false" outlineLevel="0" collapsed="false">
      <c r="A24" s="0" t="n">
        <v>22</v>
      </c>
      <c r="B24" s="0" t="s">
        <v>863</v>
      </c>
      <c r="C24" s="0" t="n">
        <v>165257</v>
      </c>
      <c r="D24" s="0" t="s">
        <v>864</v>
      </c>
      <c r="E24" s="0" t="n">
        <f aca="false">A24</f>
        <v>22</v>
      </c>
      <c r="F24" s="0" t="n">
        <v>0.415</v>
      </c>
      <c r="G24" s="12" t="n">
        <v>1</v>
      </c>
      <c r="H24" s="12" t="n">
        <v>1</v>
      </c>
      <c r="I24" s="12" t="n">
        <v>0.95</v>
      </c>
      <c r="J24" s="0" t="n">
        <v>1.05</v>
      </c>
      <c r="K24" s="0" t="n">
        <f aca="false">VLOOKUP(C24,'correct points'!$T$2:$W$91,3,0)</f>
        <v>36.757891416378</v>
      </c>
      <c r="L24" s="0" t="n">
        <f aca="false">VLOOKUP(C24,'correct points'!$T$2:$W$91,4,0)</f>
        <v>-1.3499707011205</v>
      </c>
      <c r="Q24" s="0" t="n">
        <v>36.757891416378</v>
      </c>
      <c r="R24" s="0" t="n">
        <v>-1.3499707011205</v>
      </c>
      <c r="S24" s="0" t="n">
        <f aca="false">A24</f>
        <v>22</v>
      </c>
      <c r="T24" s="0" t="str">
        <f aca="false">Q24&amp;","&amp;R24</f>
        <v>36.757891416378,-1.3499707011205</v>
      </c>
    </row>
    <row r="25" customFormat="false" ht="14.65" hidden="false" customHeight="false" outlineLevel="0" collapsed="false">
      <c r="A25" s="0" t="n">
        <v>23</v>
      </c>
      <c r="B25" s="0" t="s">
        <v>865</v>
      </c>
      <c r="C25" s="0" t="n">
        <v>1670</v>
      </c>
      <c r="D25" s="0" t="s">
        <v>866</v>
      </c>
      <c r="E25" s="0" t="n">
        <f aca="false">A25</f>
        <v>23</v>
      </c>
      <c r="F25" s="0" t="n">
        <v>0.415</v>
      </c>
      <c r="G25" s="12" t="n">
        <v>1</v>
      </c>
      <c r="H25" s="12" t="n">
        <v>1</v>
      </c>
      <c r="I25" s="12" t="n">
        <v>0.95</v>
      </c>
      <c r="J25" s="0" t="n">
        <v>1.05</v>
      </c>
      <c r="K25" s="0" t="n">
        <f aca="false">VLOOKUP(C25,'correct points'!$T$2:$W$91,3,0)</f>
        <v>36.7644866512733</v>
      </c>
      <c r="L25" s="0" t="n">
        <f aca="false">VLOOKUP(C25,'correct points'!$T$2:$W$91,4,0)</f>
        <v>-1.37824857283834</v>
      </c>
      <c r="Q25" s="0" t="n">
        <v>36.7644866512733</v>
      </c>
      <c r="R25" s="0" t="n">
        <v>-1.37824857283834</v>
      </c>
      <c r="S25" s="0" t="n">
        <f aca="false">A25</f>
        <v>23</v>
      </c>
      <c r="T25" s="0" t="str">
        <f aca="false">Q25&amp;","&amp;R25</f>
        <v>36.7644866512733,-1.37824857283834</v>
      </c>
    </row>
    <row r="26" customFormat="false" ht="14.65" hidden="false" customHeight="false" outlineLevel="0" collapsed="false">
      <c r="A26" s="0" t="n">
        <v>24</v>
      </c>
      <c r="B26" s="0" t="s">
        <v>867</v>
      </c>
      <c r="C26" s="0" t="n">
        <v>1671</v>
      </c>
      <c r="D26" s="0" t="s">
        <v>868</v>
      </c>
      <c r="E26" s="0" t="n">
        <f aca="false">A26</f>
        <v>24</v>
      </c>
      <c r="F26" s="0" t="n">
        <v>0.415</v>
      </c>
      <c r="G26" s="12" t="n">
        <v>1</v>
      </c>
      <c r="H26" s="12" t="n">
        <v>1</v>
      </c>
      <c r="I26" s="12" t="n">
        <v>0.95</v>
      </c>
      <c r="J26" s="0" t="n">
        <v>1.05</v>
      </c>
      <c r="K26" s="0" t="n">
        <f aca="false">VLOOKUP(C26,'correct points'!$T$2:$W$91,3,0)</f>
        <v>36.7634672835673</v>
      </c>
      <c r="L26" s="0" t="n">
        <f aca="false">VLOOKUP(C26,'correct points'!$T$2:$W$91,4,0)</f>
        <v>-1.38317905863203</v>
      </c>
      <c r="Q26" s="0" t="n">
        <v>36.7634672835673</v>
      </c>
      <c r="R26" s="0" t="n">
        <v>-1.38317905863203</v>
      </c>
      <c r="S26" s="0" t="n">
        <f aca="false">A26</f>
        <v>24</v>
      </c>
      <c r="T26" s="0" t="str">
        <f aca="false">Q26&amp;","&amp;R26</f>
        <v>36.7634672835673,-1.38317905863203</v>
      </c>
    </row>
    <row r="27" customFormat="false" ht="14.65" hidden="false" customHeight="false" outlineLevel="0" collapsed="false">
      <c r="A27" s="0" t="n">
        <v>25</v>
      </c>
      <c r="B27" s="0" t="s">
        <v>869</v>
      </c>
      <c r="C27" s="0" t="n">
        <v>168973</v>
      </c>
      <c r="D27" s="0" t="s">
        <v>870</v>
      </c>
      <c r="E27" s="0" t="n">
        <f aca="false">A27</f>
        <v>25</v>
      </c>
      <c r="F27" s="0" t="n">
        <v>0.415</v>
      </c>
      <c r="G27" s="12" t="n">
        <v>1</v>
      </c>
      <c r="H27" s="12" t="n">
        <v>1</v>
      </c>
      <c r="I27" s="12" t="n">
        <v>0.95</v>
      </c>
      <c r="J27" s="0" t="n">
        <v>1.05</v>
      </c>
      <c r="K27" s="0" t="n">
        <f aca="false">VLOOKUP(C27,'correct points'!$T$2:$W$91,3,0)</f>
        <v>36.7460292057179</v>
      </c>
      <c r="L27" s="0" t="n">
        <f aca="false">VLOOKUP(C27,'correct points'!$T$2:$W$91,4,0)</f>
        <v>-1.38183859493755</v>
      </c>
      <c r="Q27" s="0" t="n">
        <v>36.7460292057179</v>
      </c>
      <c r="R27" s="0" t="n">
        <v>-1.38183859493755</v>
      </c>
      <c r="S27" s="0" t="n">
        <f aca="false">A27</f>
        <v>25</v>
      </c>
      <c r="T27" s="0" t="str">
        <f aca="false">Q27&amp;","&amp;R27</f>
        <v>36.7460292057179,-1.38183859493755</v>
      </c>
    </row>
    <row r="28" customFormat="false" ht="14.65" hidden="false" customHeight="false" outlineLevel="0" collapsed="false">
      <c r="A28" s="0" t="n">
        <v>26</v>
      </c>
      <c r="B28" s="0" t="s">
        <v>871</v>
      </c>
      <c r="C28" s="0" t="n">
        <v>169238</v>
      </c>
      <c r="D28" s="0" t="s">
        <v>872</v>
      </c>
      <c r="E28" s="0" t="n">
        <f aca="false">A28</f>
        <v>26</v>
      </c>
      <c r="F28" s="0" t="n">
        <v>0.415</v>
      </c>
      <c r="G28" s="12" t="n">
        <v>1</v>
      </c>
      <c r="H28" s="12" t="n">
        <v>1</v>
      </c>
      <c r="I28" s="12" t="n">
        <v>0.95</v>
      </c>
      <c r="J28" s="0" t="n">
        <v>1.05</v>
      </c>
      <c r="K28" s="0" t="n">
        <f aca="false">VLOOKUP(C28,'correct points'!$T$2:$W$91,3,0)</f>
        <v>36.7645527914373</v>
      </c>
      <c r="L28" s="0" t="n">
        <f aca="false">VLOOKUP(C28,'correct points'!$T$2:$W$91,4,0)</f>
        <v>-1.36342505805443</v>
      </c>
      <c r="Q28" s="0" t="n">
        <v>36.7645527914373</v>
      </c>
      <c r="R28" s="0" t="n">
        <v>-1.36342505805443</v>
      </c>
      <c r="S28" s="0" t="n">
        <f aca="false">A28</f>
        <v>26</v>
      </c>
      <c r="T28" s="0" t="str">
        <f aca="false">Q28&amp;","&amp;R28</f>
        <v>36.7645527914373,-1.36342505805443</v>
      </c>
    </row>
    <row r="29" customFormat="false" ht="14.65" hidden="false" customHeight="false" outlineLevel="0" collapsed="false">
      <c r="A29" s="0" t="n">
        <v>27</v>
      </c>
      <c r="B29" s="7" t="s">
        <v>873</v>
      </c>
      <c r="C29" s="7" t="n">
        <v>175528</v>
      </c>
      <c r="D29" s="7" t="s">
        <v>874</v>
      </c>
      <c r="E29" s="0" t="n">
        <f aca="false">A29</f>
        <v>27</v>
      </c>
      <c r="F29" s="7" t="n">
        <v>0.415</v>
      </c>
      <c r="G29" s="13" t="n">
        <v>1</v>
      </c>
      <c r="H29" s="13" t="n">
        <v>1</v>
      </c>
      <c r="I29" s="13" t="n">
        <v>0.95</v>
      </c>
      <c r="J29" s="7" t="n">
        <v>1.05</v>
      </c>
      <c r="K29" s="0" t="n">
        <f aca="false">VLOOKUP(C29,'correct points'!$T$2:$W$91,3,0)</f>
        <v>36.7554793265145</v>
      </c>
      <c r="L29" s="0" t="n">
        <f aca="false">VLOOKUP(C29,'correct points'!$T$2:$W$91,4,0)</f>
        <v>-1.3571046954011</v>
      </c>
      <c r="M29" s="7"/>
      <c r="N29" s="7"/>
      <c r="O29" s="7"/>
      <c r="P29" s="7"/>
      <c r="Q29" s="7" t="n">
        <v>36.7554793265145</v>
      </c>
      <c r="R29" s="7" t="n">
        <v>-1.3571046954011</v>
      </c>
      <c r="S29" s="7" t="n">
        <f aca="false">A29</f>
        <v>27</v>
      </c>
      <c r="T29" s="7" t="str">
        <f aca="false">Q29&amp;","&amp;R29</f>
        <v>36.7554793265145,-1.3571046954011</v>
      </c>
    </row>
    <row r="30" customFormat="false" ht="14.65" hidden="false" customHeight="false" outlineLevel="0" collapsed="false">
      <c r="A30" s="0" t="n">
        <v>28</v>
      </c>
      <c r="B30" s="0" t="s">
        <v>875</v>
      </c>
      <c r="C30" s="0" t="n">
        <v>1956</v>
      </c>
      <c r="D30" s="0" t="s">
        <v>876</v>
      </c>
      <c r="E30" s="0" t="n">
        <f aca="false">A30</f>
        <v>28</v>
      </c>
      <c r="F30" s="0" t="n">
        <v>0.415</v>
      </c>
      <c r="G30" s="12" t="n">
        <v>1</v>
      </c>
      <c r="H30" s="12" t="n">
        <v>1</v>
      </c>
      <c r="I30" s="12" t="n">
        <v>0.95</v>
      </c>
      <c r="J30" s="0" t="n">
        <v>1.05</v>
      </c>
      <c r="K30" s="0" t="n">
        <f aca="false">VLOOKUP(C30,'correct points'!$T$2:$W$91,3,0)</f>
        <v>36.7633226633752</v>
      </c>
      <c r="L30" s="0" t="n">
        <f aca="false">VLOOKUP(C30,'correct points'!$T$2:$W$91,4,0)</f>
        <v>-1.34656625225938</v>
      </c>
      <c r="Q30" s="0" t="n">
        <v>36.7633226633752</v>
      </c>
      <c r="R30" s="0" t="n">
        <v>-1.34656625225938</v>
      </c>
      <c r="S30" s="0" t="n">
        <f aca="false">A30</f>
        <v>28</v>
      </c>
      <c r="T30" s="0" t="str">
        <f aca="false">Q30&amp;","&amp;R30</f>
        <v>36.7633226633752,-1.34656625225938</v>
      </c>
    </row>
    <row r="31" customFormat="false" ht="14.65" hidden="false" customHeight="false" outlineLevel="0" collapsed="false">
      <c r="A31" s="0" t="n">
        <v>29</v>
      </c>
      <c r="B31" s="0" t="s">
        <v>877</v>
      </c>
      <c r="C31" s="0" t="n">
        <v>2009</v>
      </c>
      <c r="D31" s="0" t="s">
        <v>878</v>
      </c>
      <c r="E31" s="0" t="n">
        <f aca="false">A31</f>
        <v>29</v>
      </c>
      <c r="F31" s="0" t="n">
        <v>0.415</v>
      </c>
      <c r="G31" s="12" t="n">
        <v>1</v>
      </c>
      <c r="H31" s="12" t="n">
        <v>1</v>
      </c>
      <c r="I31" s="12" t="n">
        <v>0.95</v>
      </c>
      <c r="J31" s="0" t="n">
        <v>1.05</v>
      </c>
      <c r="K31" s="0" t="n">
        <f aca="false">VLOOKUP(C31,'correct points'!$T$2:$W$91,3,0)</f>
        <v>36.7612068626399</v>
      </c>
      <c r="L31" s="0" t="n">
        <f aca="false">VLOOKUP(C31,'correct points'!$T$2:$W$91,4,0)</f>
        <v>-1.37964570579744</v>
      </c>
      <c r="Q31" s="0" t="n">
        <v>36.7612068626399</v>
      </c>
      <c r="R31" s="0" t="n">
        <v>-1.37964570579744</v>
      </c>
      <c r="S31" s="0" t="n">
        <f aca="false">A31</f>
        <v>29</v>
      </c>
      <c r="T31" s="0" t="str">
        <f aca="false">Q31&amp;","&amp;R31</f>
        <v>36.7612068626399,-1.37964570579744</v>
      </c>
    </row>
    <row r="32" customFormat="false" ht="14.65" hidden="false" customHeight="false" outlineLevel="0" collapsed="false">
      <c r="A32" s="0" t="n">
        <v>30</v>
      </c>
      <c r="B32" s="7" t="s">
        <v>879</v>
      </c>
      <c r="C32" s="7" t="n">
        <v>2037</v>
      </c>
      <c r="D32" s="7" t="s">
        <v>880</v>
      </c>
      <c r="E32" s="0" t="n">
        <f aca="false">A32</f>
        <v>30</v>
      </c>
      <c r="F32" s="7" t="n">
        <v>0.415</v>
      </c>
      <c r="G32" s="13" t="n">
        <v>1</v>
      </c>
      <c r="H32" s="13" t="n">
        <v>1</v>
      </c>
      <c r="I32" s="13" t="n">
        <v>0.95</v>
      </c>
      <c r="J32" s="7" t="n">
        <v>1.05</v>
      </c>
      <c r="K32" s="0" t="n">
        <f aca="false">VLOOKUP(C32,'correct points'!$T$2:$W$91,3,0)</f>
        <v>36.7748666444081</v>
      </c>
      <c r="L32" s="0" t="n">
        <f aca="false">VLOOKUP(C32,'correct points'!$T$2:$W$91,4,0)</f>
        <v>-1.37859409878224</v>
      </c>
      <c r="M32" s="7"/>
      <c r="N32" s="7"/>
      <c r="O32" s="7"/>
      <c r="P32" s="7"/>
      <c r="Q32" s="7" t="n">
        <v>36.7748666444081</v>
      </c>
      <c r="R32" s="7" t="n">
        <v>-1.37859409878224</v>
      </c>
      <c r="S32" s="7" t="n">
        <f aca="false">A32</f>
        <v>30</v>
      </c>
      <c r="T32" s="7" t="str">
        <f aca="false">Q32&amp;","&amp;R32</f>
        <v>36.7748666444081,-1.37859409878224</v>
      </c>
    </row>
    <row r="33" customFormat="false" ht="14.65" hidden="false" customHeight="false" outlineLevel="0" collapsed="false">
      <c r="A33" s="0" t="n">
        <v>31</v>
      </c>
      <c r="B33" s="7" t="s">
        <v>881</v>
      </c>
      <c r="C33" s="7" t="n">
        <v>2038</v>
      </c>
      <c r="D33" s="7" t="s">
        <v>882</v>
      </c>
      <c r="E33" s="0" t="n">
        <f aca="false">A33</f>
        <v>31</v>
      </c>
      <c r="F33" s="7" t="n">
        <v>0.415</v>
      </c>
      <c r="G33" s="13" t="n">
        <v>1</v>
      </c>
      <c r="H33" s="13" t="n">
        <v>1</v>
      </c>
      <c r="I33" s="13" t="n">
        <v>0.95</v>
      </c>
      <c r="J33" s="7" t="n">
        <v>1.05</v>
      </c>
      <c r="K33" s="0" t="n">
        <f aca="false">VLOOKUP(C33,'correct points'!$T$2:$W$91,3,0)</f>
        <v>36.7673305364644</v>
      </c>
      <c r="L33" s="0" t="n">
        <f aca="false">VLOOKUP(C33,'correct points'!$T$2:$W$91,4,0)</f>
        <v>-1.36377539781515</v>
      </c>
      <c r="M33" s="7"/>
      <c r="N33" s="7"/>
      <c r="O33" s="7"/>
      <c r="P33" s="7"/>
      <c r="Q33" s="7" t="n">
        <v>36.7673305364644</v>
      </c>
      <c r="R33" s="7" t="n">
        <v>-1.36377539781515</v>
      </c>
      <c r="S33" s="7" t="n">
        <f aca="false">A33</f>
        <v>31</v>
      </c>
      <c r="T33" s="7" t="str">
        <f aca="false">Q33&amp;","&amp;R33</f>
        <v>36.7673305364644,-1.36377539781515</v>
      </c>
    </row>
    <row r="34" customFormat="false" ht="14.65" hidden="false" customHeight="false" outlineLevel="0" collapsed="false">
      <c r="A34" s="0" t="n">
        <v>32</v>
      </c>
      <c r="B34" s="0" t="s">
        <v>883</v>
      </c>
      <c r="C34" s="0" t="n">
        <v>2189</v>
      </c>
      <c r="D34" s="0" t="s">
        <v>884</v>
      </c>
      <c r="E34" s="0" t="n">
        <f aca="false">A34</f>
        <v>32</v>
      </c>
      <c r="F34" s="0" t="n">
        <v>0.415</v>
      </c>
      <c r="G34" s="12" t="n">
        <v>1</v>
      </c>
      <c r="H34" s="12" t="n">
        <v>1</v>
      </c>
      <c r="I34" s="12" t="n">
        <v>0.95</v>
      </c>
      <c r="J34" s="0" t="n">
        <v>1.05</v>
      </c>
      <c r="K34" s="0" t="n">
        <f aca="false">VLOOKUP(C34,'correct points'!$T$2:$W$91,3,0)</f>
        <v>36.7602629004934</v>
      </c>
      <c r="L34" s="0" t="n">
        <f aca="false">VLOOKUP(C34,'correct points'!$T$2:$W$91,4,0)</f>
        <v>-1.37549780111096</v>
      </c>
      <c r="Q34" s="0" t="n">
        <v>36.7602629004934</v>
      </c>
      <c r="R34" s="0" t="n">
        <v>-1.37549780111096</v>
      </c>
      <c r="S34" s="0" t="n">
        <f aca="false">A34</f>
        <v>32</v>
      </c>
      <c r="T34" s="0" t="str">
        <f aca="false">Q34&amp;","&amp;R34</f>
        <v>36.7602629004934,-1.37549780111096</v>
      </c>
    </row>
    <row r="35" s="7" customFormat="true" ht="14.65" hidden="false" customHeight="false" outlineLevel="0" collapsed="false">
      <c r="A35" s="0" t="n">
        <v>33</v>
      </c>
      <c r="B35" s="0" t="s">
        <v>885</v>
      </c>
      <c r="C35" s="0" t="s">
        <v>347</v>
      </c>
      <c r="D35" s="0" t="s">
        <v>886</v>
      </c>
      <c r="E35" s="0" t="n">
        <f aca="false">A35</f>
        <v>33</v>
      </c>
      <c r="F35" s="0" t="n">
        <v>0.415</v>
      </c>
      <c r="G35" s="12" t="n">
        <v>1</v>
      </c>
      <c r="H35" s="12" t="n">
        <v>1</v>
      </c>
      <c r="I35" s="12" t="n">
        <v>0.95</v>
      </c>
      <c r="J35" s="0" t="n">
        <v>1.05</v>
      </c>
      <c r="K35" s="0" t="n">
        <f aca="false">VLOOKUP(C35,'correct points'!$T$2:$W$91,3,0)</f>
        <v>36.7681820421319</v>
      </c>
      <c r="L35" s="0" t="n">
        <f aca="false">VLOOKUP(C35,'correct points'!$T$2:$W$91,4,0)</f>
        <v>-1.37197221229169</v>
      </c>
      <c r="M35" s="0"/>
      <c r="N35" s="0"/>
      <c r="O35" s="0"/>
      <c r="P35" s="0"/>
      <c r="Q35" s="0" t="n">
        <v>36.7681820421319</v>
      </c>
      <c r="R35" s="0" t="n">
        <v>-1.37197221229169</v>
      </c>
      <c r="S35" s="0" t="n">
        <f aca="false">A35</f>
        <v>33</v>
      </c>
      <c r="T35" s="0" t="str">
        <f aca="false">Q35&amp;","&amp;R35</f>
        <v>36.7681820421319,-1.37197221229169</v>
      </c>
      <c r="AME35" s="0"/>
      <c r="AMF35" s="0"/>
      <c r="AMG35" s="0"/>
      <c r="AMH35" s="0"/>
      <c r="AMI35" s="0"/>
      <c r="AMJ35" s="0"/>
    </row>
    <row r="36" customFormat="false" ht="14.65" hidden="false" customHeight="false" outlineLevel="0" collapsed="false">
      <c r="A36" s="0" t="n">
        <v>34</v>
      </c>
      <c r="B36" s="0" t="s">
        <v>887</v>
      </c>
      <c r="C36" s="0" t="n">
        <v>32027</v>
      </c>
      <c r="D36" s="0" t="s">
        <v>888</v>
      </c>
      <c r="E36" s="0" t="n">
        <f aca="false">A36</f>
        <v>34</v>
      </c>
      <c r="F36" s="0" t="n">
        <v>0.415</v>
      </c>
      <c r="G36" s="12" t="n">
        <v>1</v>
      </c>
      <c r="H36" s="12" t="n">
        <v>1</v>
      </c>
      <c r="I36" s="12" t="n">
        <v>0.95</v>
      </c>
      <c r="J36" s="0" t="n">
        <v>1.05</v>
      </c>
      <c r="K36" s="0" t="n">
        <f aca="false">VLOOKUP(C36,'correct points'!$T$2:$W$91,3,0)</f>
        <v>36.7609651864401</v>
      </c>
      <c r="L36" s="0" t="n">
        <f aca="false">VLOOKUP(C36,'correct points'!$T$2:$W$91,4,0)</f>
        <v>-1.36078082293381</v>
      </c>
      <c r="Q36" s="0" t="n">
        <v>36.7609651864401</v>
      </c>
      <c r="R36" s="0" t="n">
        <v>-1.36078082293381</v>
      </c>
      <c r="S36" s="0" t="n">
        <f aca="false">A36</f>
        <v>34</v>
      </c>
      <c r="T36" s="0" t="str">
        <f aca="false">Q36&amp;","&amp;R36</f>
        <v>36.7609651864401,-1.36078082293381</v>
      </c>
    </row>
    <row r="37" customFormat="false" ht="14.65" hidden="false" customHeight="false" outlineLevel="0" collapsed="false">
      <c r="A37" s="0" t="n">
        <v>35</v>
      </c>
      <c r="B37" s="0" t="s">
        <v>889</v>
      </c>
      <c r="C37" s="0" t="n">
        <v>32287</v>
      </c>
      <c r="D37" s="0" t="s">
        <v>890</v>
      </c>
      <c r="E37" s="0" t="n">
        <f aca="false">A37</f>
        <v>35</v>
      </c>
      <c r="F37" s="0" t="n">
        <v>0.415</v>
      </c>
      <c r="G37" s="12" t="n">
        <v>1</v>
      </c>
      <c r="H37" s="12" t="n">
        <v>1</v>
      </c>
      <c r="I37" s="12" t="n">
        <v>0.95</v>
      </c>
      <c r="J37" s="0" t="n">
        <v>1.05</v>
      </c>
      <c r="K37" s="0" t="n">
        <f aca="false">VLOOKUP(C37,'correct points'!$T$2:$W$91,3,0)</f>
        <v>36.7637952838629</v>
      </c>
      <c r="L37" s="0" t="n">
        <f aca="false">VLOOKUP(C37,'correct points'!$T$2:$W$91,4,0)</f>
        <v>-1.36213885472542</v>
      </c>
      <c r="Q37" s="0" t="n">
        <v>36.7637952838629</v>
      </c>
      <c r="R37" s="0" t="n">
        <v>-1.36213885472542</v>
      </c>
      <c r="S37" s="0" t="n">
        <f aca="false">A37</f>
        <v>35</v>
      </c>
      <c r="T37" s="0" t="str">
        <f aca="false">Q37&amp;","&amp;R37</f>
        <v>36.7637952838629,-1.36213885472542</v>
      </c>
    </row>
    <row r="38" customFormat="false" ht="14.65" hidden="false" customHeight="false" outlineLevel="0" collapsed="false">
      <c r="A38" s="0" t="n">
        <v>36</v>
      </c>
      <c r="B38" s="0" t="s">
        <v>891</v>
      </c>
      <c r="C38" s="0" t="n">
        <v>33950</v>
      </c>
      <c r="D38" s="0" t="s">
        <v>892</v>
      </c>
      <c r="E38" s="0" t="n">
        <f aca="false">A38</f>
        <v>36</v>
      </c>
      <c r="F38" s="0" t="n">
        <v>0.415</v>
      </c>
      <c r="G38" s="12" t="n">
        <v>1</v>
      </c>
      <c r="H38" s="12" t="n">
        <v>1</v>
      </c>
      <c r="I38" s="12" t="n">
        <v>0.95</v>
      </c>
      <c r="J38" s="0" t="n">
        <v>1.05</v>
      </c>
      <c r="K38" s="0" t="n">
        <f aca="false">VLOOKUP(C38,'correct points'!$T$2:$W$91,3,0)</f>
        <v>36.7410896562047</v>
      </c>
      <c r="L38" s="0" t="n">
        <f aca="false">VLOOKUP(C38,'correct points'!$T$2:$W$91,4,0)</f>
        <v>-1.37418876869938</v>
      </c>
      <c r="Q38" s="0" t="n">
        <v>36.7410896562047</v>
      </c>
      <c r="R38" s="0" t="n">
        <v>-1.37418876869938</v>
      </c>
      <c r="S38" s="0" t="n">
        <f aca="false">A38</f>
        <v>36</v>
      </c>
      <c r="T38" s="0" t="str">
        <f aca="false">Q38&amp;","&amp;R38</f>
        <v>36.7410896562047,-1.37418876869938</v>
      </c>
    </row>
    <row r="39" customFormat="false" ht="14.65" hidden="false" customHeight="false" outlineLevel="0" collapsed="false">
      <c r="A39" s="0" t="n">
        <v>37</v>
      </c>
      <c r="B39" s="0" t="s">
        <v>893</v>
      </c>
      <c r="C39" s="0" t="n">
        <v>3907</v>
      </c>
      <c r="D39" s="0" t="s">
        <v>894</v>
      </c>
      <c r="E39" s="0" t="n">
        <f aca="false">A39</f>
        <v>37</v>
      </c>
      <c r="F39" s="0" t="n">
        <v>0.415</v>
      </c>
      <c r="G39" s="12" t="n">
        <v>1</v>
      </c>
      <c r="H39" s="12" t="n">
        <v>1</v>
      </c>
      <c r="I39" s="12" t="n">
        <v>0.95</v>
      </c>
      <c r="J39" s="0" t="n">
        <v>1.05</v>
      </c>
      <c r="K39" s="0" t="n">
        <f aca="false">VLOOKUP(C39,'correct points'!$T$2:$W$91,3,0)</f>
        <v>36.7471553579504</v>
      </c>
      <c r="L39" s="0" t="n">
        <f aca="false">VLOOKUP(C39,'correct points'!$T$2:$W$91,4,0)</f>
        <v>-1.38099637926356</v>
      </c>
      <c r="Q39" s="0" t="n">
        <v>36.7471553579504</v>
      </c>
      <c r="R39" s="0" t="n">
        <v>-1.38099637926356</v>
      </c>
      <c r="S39" s="0" t="n">
        <f aca="false">A39</f>
        <v>37</v>
      </c>
      <c r="T39" s="0" t="str">
        <f aca="false">Q39&amp;","&amp;R39</f>
        <v>36.7471553579504,-1.38099637926356</v>
      </c>
    </row>
    <row r="40" customFormat="false" ht="14.65" hidden="false" customHeight="false" outlineLevel="0" collapsed="false">
      <c r="A40" s="0" t="n">
        <v>38</v>
      </c>
      <c r="B40" s="0" t="s">
        <v>895</v>
      </c>
      <c r="C40" s="0" t="n">
        <v>4001</v>
      </c>
      <c r="D40" s="0" t="s">
        <v>896</v>
      </c>
      <c r="E40" s="0" t="n">
        <f aca="false">A40</f>
        <v>38</v>
      </c>
      <c r="F40" s="0" t="n">
        <v>0.415</v>
      </c>
      <c r="G40" s="12" t="n">
        <v>1</v>
      </c>
      <c r="H40" s="12" t="n">
        <v>1</v>
      </c>
      <c r="I40" s="12" t="n">
        <v>0.95</v>
      </c>
      <c r="J40" s="0" t="n">
        <v>1.05</v>
      </c>
      <c r="K40" s="0" t="n">
        <f aca="false">VLOOKUP(C40,'correct points'!$T$2:$W$91,3,0)</f>
        <v>36.756256521237</v>
      </c>
      <c r="L40" s="0" t="n">
        <f aca="false">VLOOKUP(C40,'correct points'!$T$2:$W$91,4,0)</f>
        <v>-1.35172476577396</v>
      </c>
      <c r="Q40" s="0" t="n">
        <v>36.756256521237</v>
      </c>
      <c r="R40" s="0" t="n">
        <v>-1.35172476577396</v>
      </c>
      <c r="S40" s="0" t="n">
        <f aca="false">A40</f>
        <v>38</v>
      </c>
      <c r="T40" s="0" t="str">
        <f aca="false">Q40&amp;","&amp;R40</f>
        <v>36.756256521237,-1.35172476577396</v>
      </c>
    </row>
    <row r="41" customFormat="false" ht="14.65" hidden="false" customHeight="false" outlineLevel="0" collapsed="false">
      <c r="A41" s="0" t="n">
        <v>39</v>
      </c>
      <c r="B41" s="0" t="s">
        <v>897</v>
      </c>
      <c r="C41" s="0" t="n">
        <v>404</v>
      </c>
      <c r="D41" s="0" t="s">
        <v>898</v>
      </c>
      <c r="E41" s="0" t="n">
        <f aca="false">A41</f>
        <v>39</v>
      </c>
      <c r="F41" s="0" t="n">
        <v>0.415</v>
      </c>
      <c r="G41" s="12" t="n">
        <v>1</v>
      </c>
      <c r="H41" s="12" t="n">
        <v>1</v>
      </c>
      <c r="I41" s="12" t="n">
        <v>0.95</v>
      </c>
      <c r="J41" s="0" t="n">
        <v>1.05</v>
      </c>
      <c r="K41" s="0" t="n">
        <f aca="false">VLOOKUP(C41,'correct points'!$T$2:$W$91,3,0)</f>
        <v>36.7586495558373</v>
      </c>
      <c r="L41" s="0" t="n">
        <f aca="false">VLOOKUP(C41,'correct points'!$T$2:$W$91,4,0)</f>
        <v>-1.34867344535816</v>
      </c>
      <c r="Q41" s="0" t="n">
        <v>36.7586495558373</v>
      </c>
      <c r="R41" s="0" t="n">
        <v>-1.34867344535816</v>
      </c>
      <c r="S41" s="0" t="n">
        <f aca="false">A41</f>
        <v>39</v>
      </c>
      <c r="T41" s="0" t="str">
        <f aca="false">Q41&amp;","&amp;R41</f>
        <v>36.7586495558373,-1.34867344535816</v>
      </c>
    </row>
    <row r="42" customFormat="false" ht="14.65" hidden="false" customHeight="false" outlineLevel="0" collapsed="false">
      <c r="A42" s="0" t="n">
        <v>40</v>
      </c>
      <c r="B42" s="0" t="s">
        <v>899</v>
      </c>
      <c r="C42" s="0" t="n">
        <v>408</v>
      </c>
      <c r="D42" s="0" t="s">
        <v>900</v>
      </c>
      <c r="E42" s="0" t="n">
        <f aca="false">A42</f>
        <v>40</v>
      </c>
      <c r="F42" s="0" t="n">
        <v>0.415</v>
      </c>
      <c r="G42" s="12" t="n">
        <v>1</v>
      </c>
      <c r="H42" s="12" t="n">
        <v>1</v>
      </c>
      <c r="I42" s="12" t="n">
        <v>0.95</v>
      </c>
      <c r="J42" s="0" t="n">
        <v>1.05</v>
      </c>
      <c r="K42" s="0" t="n">
        <f aca="false">VLOOKUP(C42,'correct points'!$T$2:$W$91,3,0)</f>
        <v>36.7616372656626</v>
      </c>
      <c r="L42" s="0" t="n">
        <f aca="false">VLOOKUP(C42,'correct points'!$T$2:$W$91,4,0)</f>
        <v>-1.35898377956509</v>
      </c>
      <c r="Q42" s="0" t="n">
        <v>36.7616372656626</v>
      </c>
      <c r="R42" s="0" t="n">
        <v>-1.35898377956509</v>
      </c>
      <c r="S42" s="0" t="n">
        <f aca="false">A42</f>
        <v>40</v>
      </c>
      <c r="T42" s="0" t="str">
        <f aca="false">Q42&amp;","&amp;R42</f>
        <v>36.7616372656626,-1.35898377956509</v>
      </c>
    </row>
    <row r="43" customFormat="false" ht="14.65" hidden="false" customHeight="false" outlineLevel="0" collapsed="false">
      <c r="A43" s="0" t="n">
        <v>41</v>
      </c>
      <c r="B43" s="0" t="s">
        <v>901</v>
      </c>
      <c r="C43" s="0" t="n">
        <v>409</v>
      </c>
      <c r="D43" s="0" t="s">
        <v>902</v>
      </c>
      <c r="E43" s="0" t="n">
        <f aca="false">A43</f>
        <v>41</v>
      </c>
      <c r="F43" s="0" t="n">
        <v>0.415</v>
      </c>
      <c r="G43" s="12" t="n">
        <v>1</v>
      </c>
      <c r="H43" s="12" t="n">
        <v>1</v>
      </c>
      <c r="I43" s="12" t="n">
        <v>0.95</v>
      </c>
      <c r="J43" s="0" t="n">
        <v>1.05</v>
      </c>
      <c r="K43" s="0" t="n">
        <f aca="false">VLOOKUP(C43,'correct points'!$T$2:$W$91,3,0)</f>
        <v>36.763036432869</v>
      </c>
      <c r="L43" s="0" t="n">
        <f aca="false">VLOOKUP(C43,'correct points'!$T$2:$W$91,4,0)</f>
        <v>-1.35049720568309</v>
      </c>
      <c r="Q43" s="0" t="n">
        <v>36.763036432869</v>
      </c>
      <c r="R43" s="0" t="n">
        <v>-1.35049720568309</v>
      </c>
      <c r="S43" s="0" t="n">
        <f aca="false">A43</f>
        <v>41</v>
      </c>
      <c r="T43" s="0" t="str">
        <f aca="false">Q43&amp;","&amp;R43</f>
        <v>36.763036432869,-1.35049720568309</v>
      </c>
    </row>
    <row r="44" customFormat="false" ht="14.65" hidden="false" customHeight="false" outlineLevel="0" collapsed="false">
      <c r="A44" s="0" t="n">
        <v>42</v>
      </c>
      <c r="B44" s="7" t="s">
        <v>903</v>
      </c>
      <c r="C44" s="7" t="n">
        <v>433</v>
      </c>
      <c r="D44" s="7" t="s">
        <v>904</v>
      </c>
      <c r="E44" s="0" t="n">
        <f aca="false">A44</f>
        <v>42</v>
      </c>
      <c r="F44" s="7" t="n">
        <v>0.415</v>
      </c>
      <c r="G44" s="13" t="n">
        <v>1</v>
      </c>
      <c r="H44" s="13" t="n">
        <v>1</v>
      </c>
      <c r="I44" s="13" t="n">
        <v>0.95</v>
      </c>
      <c r="J44" s="7" t="n">
        <v>1.05</v>
      </c>
      <c r="K44" s="0" t="n">
        <f aca="false">VLOOKUP(C44,'correct points'!$T$2:$W$91,3,0)</f>
        <v>36.7531188035318</v>
      </c>
      <c r="L44" s="0" t="n">
        <f aca="false">VLOOKUP(C44,'correct points'!$T$2:$W$91,4,0)</f>
        <v>-1.35326474608744</v>
      </c>
      <c r="M44" s="7"/>
      <c r="N44" s="7"/>
      <c r="O44" s="7"/>
      <c r="P44" s="7"/>
      <c r="Q44" s="7" t="n">
        <v>36.7531188035318</v>
      </c>
      <c r="R44" s="7" t="n">
        <v>-1.35326474608744</v>
      </c>
      <c r="S44" s="0" t="n">
        <f aca="false">A44</f>
        <v>42</v>
      </c>
      <c r="T44" s="0" t="str">
        <f aca="false">Q44&amp;","&amp;R44</f>
        <v>36.7531188035318,-1.35326474608744</v>
      </c>
    </row>
    <row r="45" customFormat="false" ht="14.65" hidden="false" customHeight="false" outlineLevel="0" collapsed="false">
      <c r="A45" s="0" t="n">
        <v>43</v>
      </c>
      <c r="B45" s="0" t="s">
        <v>905</v>
      </c>
      <c r="C45" s="0" t="n">
        <v>446</v>
      </c>
      <c r="D45" s="0" t="s">
        <v>906</v>
      </c>
      <c r="E45" s="0" t="n">
        <f aca="false">A45</f>
        <v>43</v>
      </c>
      <c r="F45" s="0" t="n">
        <v>0.415</v>
      </c>
      <c r="G45" s="12" t="n">
        <v>1</v>
      </c>
      <c r="H45" s="12" t="n">
        <v>1</v>
      </c>
      <c r="I45" s="12" t="n">
        <v>0.95</v>
      </c>
      <c r="J45" s="0" t="n">
        <v>1.05</v>
      </c>
      <c r="K45" s="0" t="n">
        <f aca="false">VLOOKUP(C45,'correct points'!$T$2:$W$91,3,0)</f>
        <v>36.7465582726068</v>
      </c>
      <c r="L45" s="0" t="n">
        <f aca="false">VLOOKUP(C45,'correct points'!$T$2:$W$91,4,0)</f>
        <v>-1.37450408676786</v>
      </c>
      <c r="Q45" s="0" t="n">
        <v>36.7465582726068</v>
      </c>
      <c r="R45" s="0" t="n">
        <v>-1.37450408676786</v>
      </c>
      <c r="S45" s="0" t="n">
        <f aca="false">A45</f>
        <v>43</v>
      </c>
      <c r="T45" s="0" t="str">
        <f aca="false">Q45&amp;","&amp;R45</f>
        <v>36.7465582726068,-1.37450408676786</v>
      </c>
    </row>
    <row r="46" customFormat="false" ht="14.65" hidden="false" customHeight="false" outlineLevel="0" collapsed="false">
      <c r="A46" s="0" t="n">
        <v>44</v>
      </c>
      <c r="B46" s="0" t="s">
        <v>907</v>
      </c>
      <c r="C46" s="0" t="n">
        <v>447</v>
      </c>
      <c r="D46" s="0" t="s">
        <v>908</v>
      </c>
      <c r="E46" s="0" t="n">
        <f aca="false">A46</f>
        <v>44</v>
      </c>
      <c r="F46" s="0" t="n">
        <v>0.415</v>
      </c>
      <c r="G46" s="12" t="n">
        <v>1</v>
      </c>
      <c r="H46" s="12" t="n">
        <v>1</v>
      </c>
      <c r="I46" s="12" t="n">
        <v>0.95</v>
      </c>
      <c r="J46" s="0" t="n">
        <v>1.05</v>
      </c>
      <c r="K46" s="0" t="n">
        <f aca="false">VLOOKUP(C46,'correct points'!$T$2:$W$91,3,0)</f>
        <v>36.7412361387439</v>
      </c>
      <c r="L46" s="0" t="n">
        <f aca="false">VLOOKUP(C46,'correct points'!$T$2:$W$91,4,0)</f>
        <v>-1.37728738234144</v>
      </c>
      <c r="Q46" s="0" t="n">
        <v>36.7412361387439</v>
      </c>
      <c r="R46" s="0" t="n">
        <v>-1.37728738234144</v>
      </c>
      <c r="S46" s="0" t="n">
        <f aca="false">A46</f>
        <v>44</v>
      </c>
      <c r="T46" s="0" t="str">
        <f aca="false">Q46&amp;","&amp;R46</f>
        <v>36.7412361387439,-1.37728738234144</v>
      </c>
    </row>
    <row r="47" customFormat="false" ht="14.65" hidden="false" customHeight="false" outlineLevel="0" collapsed="false">
      <c r="A47" s="0" t="n">
        <v>45</v>
      </c>
      <c r="B47" s="0" t="s">
        <v>909</v>
      </c>
      <c r="C47" s="0" t="n">
        <v>449</v>
      </c>
      <c r="D47" s="0" t="s">
        <v>910</v>
      </c>
      <c r="E47" s="0" t="n">
        <f aca="false">A47</f>
        <v>45</v>
      </c>
      <c r="F47" s="0" t="n">
        <v>0.415</v>
      </c>
      <c r="G47" s="12" t="n">
        <v>1</v>
      </c>
      <c r="H47" s="12" t="n">
        <v>1</v>
      </c>
      <c r="I47" s="12" t="n">
        <v>0.95</v>
      </c>
      <c r="J47" s="0" t="n">
        <v>1.05</v>
      </c>
      <c r="K47" s="0" t="n">
        <f aca="false">VLOOKUP(C47,'correct points'!$T$2:$W$91,3,0)</f>
        <v>36.7505226572627</v>
      </c>
      <c r="L47" s="0" t="n">
        <f aca="false">VLOOKUP(C47,'correct points'!$T$2:$W$91,4,0)</f>
        <v>-1.37408454262385</v>
      </c>
      <c r="Q47" s="0" t="n">
        <v>36.7505226572627</v>
      </c>
      <c r="R47" s="0" t="n">
        <v>-1.37408454262385</v>
      </c>
      <c r="S47" s="0" t="n">
        <f aca="false">A47</f>
        <v>45</v>
      </c>
      <c r="T47" s="0" t="str">
        <f aca="false">Q47&amp;","&amp;R47</f>
        <v>36.7505226572627,-1.37408454262385</v>
      </c>
    </row>
    <row r="48" customFormat="false" ht="14.65" hidden="false" customHeight="false" outlineLevel="0" collapsed="false">
      <c r="A48" s="0" t="n">
        <v>46</v>
      </c>
      <c r="B48" s="0" t="s">
        <v>911</v>
      </c>
      <c r="C48" s="0" t="n">
        <v>450</v>
      </c>
      <c r="D48" s="0" t="s">
        <v>912</v>
      </c>
      <c r="E48" s="0" t="n">
        <f aca="false">A48</f>
        <v>46</v>
      </c>
      <c r="F48" s="0" t="n">
        <v>0.415</v>
      </c>
      <c r="G48" s="12" t="n">
        <v>1</v>
      </c>
      <c r="H48" s="12" t="n">
        <v>1</v>
      </c>
      <c r="I48" s="12" t="n">
        <v>0.95</v>
      </c>
      <c r="J48" s="0" t="n">
        <v>1.05</v>
      </c>
      <c r="K48" s="0" t="n">
        <f aca="false">VLOOKUP(C48,'correct points'!$T$2:$W$91,3,0)</f>
        <v>36.7567865754473</v>
      </c>
      <c r="L48" s="0" t="n">
        <f aca="false">VLOOKUP(C48,'correct points'!$T$2:$W$91,4,0)</f>
        <v>-1.37905058253932</v>
      </c>
      <c r="Q48" s="0" t="n">
        <v>36.7567865754473</v>
      </c>
      <c r="R48" s="0" t="n">
        <v>-1.37905058253932</v>
      </c>
      <c r="S48" s="0" t="n">
        <f aca="false">A48</f>
        <v>46</v>
      </c>
      <c r="T48" s="0" t="str">
        <f aca="false">Q48&amp;","&amp;R48</f>
        <v>36.7567865754473,-1.37905058253932</v>
      </c>
    </row>
    <row r="49" customFormat="false" ht="14.65" hidden="false" customHeight="false" outlineLevel="0" collapsed="false">
      <c r="A49" s="0" t="n">
        <v>47</v>
      </c>
      <c r="B49" s="0" t="s">
        <v>913</v>
      </c>
      <c r="C49" s="0" t="n">
        <v>45161</v>
      </c>
      <c r="D49" s="0" t="s">
        <v>914</v>
      </c>
      <c r="E49" s="0" t="n">
        <f aca="false">A49</f>
        <v>47</v>
      </c>
      <c r="F49" s="0" t="n">
        <v>0.415</v>
      </c>
      <c r="G49" s="12" t="n">
        <v>1</v>
      </c>
      <c r="H49" s="12" t="n">
        <v>1</v>
      </c>
      <c r="I49" s="12" t="n">
        <v>0.95</v>
      </c>
      <c r="J49" s="0" t="n">
        <v>1.05</v>
      </c>
      <c r="K49" s="0" t="n">
        <f aca="false">VLOOKUP(C49,'correct points'!$T$2:$W$91,3,0)</f>
        <v>36.7565940277503</v>
      </c>
      <c r="L49" s="0" t="n">
        <f aca="false">VLOOKUP(C49,'correct points'!$T$2:$W$91,4,0)</f>
        <v>-1.36136318895282</v>
      </c>
      <c r="Q49" s="0" t="n">
        <v>36.7565940277503</v>
      </c>
      <c r="R49" s="0" t="n">
        <v>-1.36136318895282</v>
      </c>
      <c r="S49" s="0" t="n">
        <f aca="false">A49</f>
        <v>47</v>
      </c>
      <c r="T49" s="0" t="str">
        <f aca="false">Q49&amp;","&amp;R49</f>
        <v>36.7565940277503,-1.36136318895282</v>
      </c>
    </row>
    <row r="50" customFormat="false" ht="14.65" hidden="false" customHeight="false" outlineLevel="0" collapsed="false">
      <c r="A50" s="0" t="n">
        <v>48</v>
      </c>
      <c r="B50" s="0" t="s">
        <v>915</v>
      </c>
      <c r="C50" s="0" t="n">
        <v>455</v>
      </c>
      <c r="D50" s="0" t="s">
        <v>916</v>
      </c>
      <c r="E50" s="0" t="n">
        <f aca="false">A50</f>
        <v>48</v>
      </c>
      <c r="F50" s="0" t="n">
        <v>0.415</v>
      </c>
      <c r="G50" s="12" t="n">
        <v>1</v>
      </c>
      <c r="H50" s="12" t="n">
        <v>1</v>
      </c>
      <c r="I50" s="12" t="n">
        <v>0.95</v>
      </c>
      <c r="J50" s="0" t="n">
        <v>1.05</v>
      </c>
      <c r="K50" s="0" t="n">
        <f aca="false">VLOOKUP(C50,'correct points'!$T$2:$W$91,3,0)</f>
        <v>36.7618227067845</v>
      </c>
      <c r="L50" s="0" t="n">
        <f aca="false">VLOOKUP(C50,'correct points'!$T$2:$W$91,4,0)</f>
        <v>-1.36177241961839</v>
      </c>
      <c r="Q50" s="0" t="n">
        <v>36.7618227067845</v>
      </c>
      <c r="R50" s="0" t="n">
        <v>-1.36177241961839</v>
      </c>
      <c r="S50" s="0" t="n">
        <f aca="false">A50</f>
        <v>48</v>
      </c>
      <c r="T50" s="0" t="str">
        <f aca="false">Q50&amp;","&amp;R50</f>
        <v>36.7618227067845,-1.36177241961839</v>
      </c>
    </row>
    <row r="51" customFormat="false" ht="14.65" hidden="false" customHeight="false" outlineLevel="0" collapsed="false">
      <c r="A51" s="0" t="n">
        <v>49</v>
      </c>
      <c r="B51" s="0" t="s">
        <v>917</v>
      </c>
      <c r="C51" s="0" t="n">
        <v>456</v>
      </c>
      <c r="D51" s="0" t="s">
        <v>918</v>
      </c>
      <c r="E51" s="0" t="n">
        <f aca="false">A51</f>
        <v>49</v>
      </c>
      <c r="F51" s="0" t="n">
        <v>0.415</v>
      </c>
      <c r="G51" s="12" t="n">
        <v>1</v>
      </c>
      <c r="H51" s="12" t="n">
        <v>1</v>
      </c>
      <c r="I51" s="12" t="n">
        <v>0.95</v>
      </c>
      <c r="J51" s="0" t="n">
        <v>1.05</v>
      </c>
      <c r="K51" s="0" t="n">
        <f aca="false">VLOOKUP(C51,'correct points'!$T$2:$W$91,3,0)</f>
        <v>36.7552123181797</v>
      </c>
      <c r="L51" s="0" t="n">
        <f aca="false">VLOOKUP(C51,'correct points'!$T$2:$W$91,4,0)</f>
        <v>-1.3632251871156</v>
      </c>
      <c r="Q51" s="0" t="n">
        <v>36.7552123181797</v>
      </c>
      <c r="R51" s="0" t="n">
        <v>-1.3632251871156</v>
      </c>
      <c r="S51" s="0" t="n">
        <f aca="false">A51</f>
        <v>49</v>
      </c>
      <c r="T51" s="0" t="str">
        <f aca="false">Q51&amp;","&amp;R51</f>
        <v>36.7552123181797,-1.3632251871156</v>
      </c>
    </row>
    <row r="52" customFormat="false" ht="14.65" hidden="false" customHeight="false" outlineLevel="0" collapsed="false">
      <c r="A52" s="0" t="n">
        <v>50</v>
      </c>
      <c r="B52" s="0" t="s">
        <v>919</v>
      </c>
      <c r="C52" s="0" t="n">
        <v>457</v>
      </c>
      <c r="D52" s="0" t="s">
        <v>920</v>
      </c>
      <c r="E52" s="0" t="n">
        <f aca="false">A52</f>
        <v>50</v>
      </c>
      <c r="F52" s="0" t="n">
        <v>0.415</v>
      </c>
      <c r="G52" s="12" t="n">
        <v>1</v>
      </c>
      <c r="H52" s="12" t="n">
        <v>1</v>
      </c>
      <c r="I52" s="12" t="n">
        <v>0.95</v>
      </c>
      <c r="J52" s="0" t="n">
        <v>1.05</v>
      </c>
      <c r="K52" s="0" t="n">
        <f aca="false">VLOOKUP(C52,'correct points'!$T$2:$W$91,3,0)</f>
        <v>36.7575736263158</v>
      </c>
      <c r="L52" s="0" t="n">
        <f aca="false">VLOOKUP(C52,'correct points'!$T$2:$W$91,4,0)</f>
        <v>-1.36825584429273</v>
      </c>
      <c r="Q52" s="0" t="n">
        <v>36.7575736263158</v>
      </c>
      <c r="R52" s="0" t="n">
        <v>-1.36825584429273</v>
      </c>
      <c r="S52" s="0" t="n">
        <f aca="false">A52</f>
        <v>50</v>
      </c>
      <c r="T52" s="0" t="str">
        <f aca="false">Q52&amp;","&amp;R52</f>
        <v>36.7575736263158,-1.36825584429273</v>
      </c>
    </row>
    <row r="53" customFormat="false" ht="14.65" hidden="false" customHeight="false" outlineLevel="0" collapsed="false">
      <c r="A53" s="0" t="n">
        <v>51</v>
      </c>
      <c r="B53" s="0" t="s">
        <v>921</v>
      </c>
      <c r="C53" s="0" t="n">
        <v>458</v>
      </c>
      <c r="D53" s="0" t="s">
        <v>922</v>
      </c>
      <c r="E53" s="0" t="n">
        <f aca="false">A53</f>
        <v>51</v>
      </c>
      <c r="F53" s="0" t="n">
        <v>0.415</v>
      </c>
      <c r="G53" s="12" t="n">
        <v>1</v>
      </c>
      <c r="H53" s="12" t="n">
        <v>1</v>
      </c>
      <c r="I53" s="12" t="n">
        <v>0.95</v>
      </c>
      <c r="J53" s="0" t="n">
        <v>1.05</v>
      </c>
      <c r="K53" s="0" t="n">
        <f aca="false">VLOOKUP(C53,'correct points'!$T$2:$W$91,3,0)</f>
        <v>36.7608369568325</v>
      </c>
      <c r="L53" s="0" t="n">
        <f aca="false">VLOOKUP(C53,'correct points'!$T$2:$W$91,4,0)</f>
        <v>-1.36805173513509</v>
      </c>
      <c r="Q53" s="0" t="n">
        <v>36.7608369568325</v>
      </c>
      <c r="R53" s="0" t="n">
        <v>-1.36805173513509</v>
      </c>
      <c r="S53" s="0" t="n">
        <f aca="false">A53</f>
        <v>51</v>
      </c>
      <c r="T53" s="0" t="str">
        <f aca="false">Q53&amp;","&amp;R53</f>
        <v>36.7608369568325,-1.36805173513509</v>
      </c>
    </row>
    <row r="54" customFormat="false" ht="14.65" hidden="false" customHeight="false" outlineLevel="0" collapsed="false">
      <c r="A54" s="0" t="n">
        <v>52</v>
      </c>
      <c r="B54" s="0" t="s">
        <v>923</v>
      </c>
      <c r="C54" s="0" t="n">
        <v>459</v>
      </c>
      <c r="D54" s="0" t="s">
        <v>924</v>
      </c>
      <c r="E54" s="0" t="n">
        <f aca="false">A54</f>
        <v>52</v>
      </c>
      <c r="F54" s="0" t="n">
        <v>0.415</v>
      </c>
      <c r="G54" s="12" t="n">
        <v>1</v>
      </c>
      <c r="H54" s="12" t="n">
        <v>1</v>
      </c>
      <c r="I54" s="12" t="n">
        <v>0.95</v>
      </c>
      <c r="J54" s="0" t="n">
        <v>1.05</v>
      </c>
      <c r="K54" s="0" t="n">
        <f aca="false">VLOOKUP(C54,'correct points'!$T$2:$W$91,3,0)</f>
        <v>36.763526981731</v>
      </c>
      <c r="L54" s="0" t="n">
        <f aca="false">VLOOKUP(C54,'correct points'!$T$2:$W$91,4,0)</f>
        <v>-1.36789570407714</v>
      </c>
      <c r="Q54" s="0" t="n">
        <v>36.763526981731</v>
      </c>
      <c r="R54" s="0" t="n">
        <v>-1.36789570407714</v>
      </c>
      <c r="S54" s="0" t="n">
        <f aca="false">A54</f>
        <v>52</v>
      </c>
      <c r="T54" s="0" t="str">
        <f aca="false">Q54&amp;","&amp;R54</f>
        <v>36.763526981731,-1.36789570407714</v>
      </c>
    </row>
    <row r="55" customFormat="false" ht="14.65" hidden="false" customHeight="false" outlineLevel="0" collapsed="false">
      <c r="A55" s="0" t="n">
        <v>53</v>
      </c>
      <c r="B55" s="7" t="s">
        <v>925</v>
      </c>
      <c r="C55" s="7" t="n">
        <v>460</v>
      </c>
      <c r="D55" s="7" t="s">
        <v>926</v>
      </c>
      <c r="E55" s="0" t="n">
        <f aca="false">A55</f>
        <v>53</v>
      </c>
      <c r="F55" s="7" t="n">
        <v>0.415</v>
      </c>
      <c r="G55" s="13" t="n">
        <v>1</v>
      </c>
      <c r="H55" s="13" t="n">
        <v>1</v>
      </c>
      <c r="I55" s="13" t="n">
        <v>0.95</v>
      </c>
      <c r="J55" s="7" t="n">
        <v>1.05</v>
      </c>
      <c r="K55" s="0" t="n">
        <f aca="false">VLOOKUP(C55,'correct points'!$T$2:$W$91,3,0)</f>
        <v>36.7661985846384</v>
      </c>
      <c r="L55" s="0" t="n">
        <f aca="false">VLOOKUP(C55,'correct points'!$T$2:$W$91,4,0)</f>
        <v>-1.37000010459701</v>
      </c>
      <c r="M55" s="7"/>
      <c r="N55" s="7"/>
      <c r="O55" s="7"/>
      <c r="P55" s="7"/>
      <c r="Q55" s="7" t="n">
        <v>36.7661985846384</v>
      </c>
      <c r="R55" s="7" t="n">
        <v>-1.37000010459701</v>
      </c>
      <c r="S55" s="0" t="n">
        <f aca="false">A55</f>
        <v>53</v>
      </c>
      <c r="T55" s="0" t="str">
        <f aca="false">Q55&amp;","&amp;R55</f>
        <v>36.7661985846384,-1.37000010459701</v>
      </c>
    </row>
    <row r="56" customFormat="false" ht="14.65" hidden="false" customHeight="false" outlineLevel="0" collapsed="false">
      <c r="A56" s="0" t="n">
        <v>54</v>
      </c>
      <c r="B56" s="0" t="s">
        <v>927</v>
      </c>
      <c r="C56" s="0" t="n">
        <v>461</v>
      </c>
      <c r="D56" s="0" t="s">
        <v>928</v>
      </c>
      <c r="E56" s="0" t="n">
        <f aca="false">A56</f>
        <v>54</v>
      </c>
      <c r="F56" s="0" t="n">
        <v>0.415</v>
      </c>
      <c r="G56" s="12" t="n">
        <v>1</v>
      </c>
      <c r="H56" s="12" t="n">
        <v>1</v>
      </c>
      <c r="I56" s="12" t="n">
        <v>0.95</v>
      </c>
      <c r="J56" s="0" t="n">
        <v>1.05</v>
      </c>
      <c r="K56" s="0" t="n">
        <f aca="false">VLOOKUP(C56,'correct points'!$T$2:$W$91,3,0)</f>
        <v>36.768206929511</v>
      </c>
      <c r="L56" s="0" t="n">
        <f aca="false">VLOOKUP(C56,'correct points'!$T$2:$W$91,4,0)</f>
        <v>-1.37629011528426</v>
      </c>
      <c r="Q56" s="0" t="n">
        <v>36.768206929511</v>
      </c>
      <c r="R56" s="0" t="n">
        <v>-1.37629011528426</v>
      </c>
      <c r="S56" s="0" t="n">
        <f aca="false">A56</f>
        <v>54</v>
      </c>
      <c r="T56" s="0" t="str">
        <f aca="false">Q56&amp;","&amp;R56</f>
        <v>36.768206929511,-1.37629011528426</v>
      </c>
    </row>
    <row r="57" customFormat="false" ht="14.65" hidden="false" customHeight="false" outlineLevel="0" collapsed="false">
      <c r="A57" s="0" t="n">
        <v>55</v>
      </c>
      <c r="B57" s="0" t="s">
        <v>929</v>
      </c>
      <c r="C57" s="0" t="n">
        <v>463</v>
      </c>
      <c r="D57" s="0" t="s">
        <v>930</v>
      </c>
      <c r="E57" s="0" t="n">
        <f aca="false">A57</f>
        <v>55</v>
      </c>
      <c r="F57" s="0" t="n">
        <v>0.415</v>
      </c>
      <c r="G57" s="12" t="n">
        <v>1</v>
      </c>
      <c r="H57" s="12" t="n">
        <v>1</v>
      </c>
      <c r="I57" s="12" t="n">
        <v>0.95</v>
      </c>
      <c r="J57" s="0" t="n">
        <v>1.05</v>
      </c>
      <c r="K57" s="0" t="n">
        <f aca="false">VLOOKUP(C57,'correct points'!$T$2:$W$91,3,0)</f>
        <v>36.7732945605242</v>
      </c>
      <c r="L57" s="0" t="n">
        <f aca="false">VLOOKUP(C57,'correct points'!$T$2:$W$91,4,0)</f>
        <v>-1.37963397207946</v>
      </c>
      <c r="Q57" s="0" t="n">
        <v>36.7732945605242</v>
      </c>
      <c r="R57" s="0" t="n">
        <v>-1.37963397207946</v>
      </c>
      <c r="S57" s="0" t="n">
        <f aca="false">A57</f>
        <v>55</v>
      </c>
      <c r="T57" s="0" t="str">
        <f aca="false">Q57&amp;","&amp;R57</f>
        <v>36.7732945605242,-1.37963397207946</v>
      </c>
    </row>
    <row r="58" customFormat="false" ht="14.65" hidden="false" customHeight="false" outlineLevel="0" collapsed="false">
      <c r="A58" s="0" t="n">
        <v>56</v>
      </c>
      <c r="B58" s="0" t="s">
        <v>931</v>
      </c>
      <c r="C58" s="0" t="n">
        <v>464</v>
      </c>
      <c r="D58" s="0" t="s">
        <v>932</v>
      </c>
      <c r="E58" s="0" t="n">
        <f aca="false">A58</f>
        <v>56</v>
      </c>
      <c r="F58" s="0" t="n">
        <v>0.415</v>
      </c>
      <c r="G58" s="12" t="n">
        <v>1</v>
      </c>
      <c r="H58" s="12" t="n">
        <v>1</v>
      </c>
      <c r="I58" s="12" t="n">
        <v>0.95</v>
      </c>
      <c r="J58" s="0" t="n">
        <v>1.05</v>
      </c>
      <c r="K58" s="0" t="n">
        <f aca="false">VLOOKUP(C58,'correct points'!$T$2:$W$91,3,0)</f>
        <v>36.7624223632652</v>
      </c>
      <c r="L58" s="0" t="n">
        <f aca="false">VLOOKUP(C58,'correct points'!$T$2:$W$91,4,0)</f>
        <v>-1.37265521504387</v>
      </c>
      <c r="Q58" s="0" t="n">
        <v>36.7624223632652</v>
      </c>
      <c r="R58" s="0" t="n">
        <v>-1.37265521504387</v>
      </c>
      <c r="S58" s="0" t="n">
        <f aca="false">A58</f>
        <v>56</v>
      </c>
      <c r="T58" s="0" t="str">
        <f aca="false">Q58&amp;","&amp;R58</f>
        <v>36.7624223632652,-1.37265521504387</v>
      </c>
    </row>
    <row r="59" customFormat="false" ht="14.65" hidden="false" customHeight="false" outlineLevel="0" collapsed="false">
      <c r="A59" s="0" t="n">
        <v>57</v>
      </c>
      <c r="B59" s="0" t="s">
        <v>933</v>
      </c>
      <c r="C59" s="0" t="n">
        <v>465</v>
      </c>
      <c r="D59" s="0" t="s">
        <v>934</v>
      </c>
      <c r="E59" s="0" t="n">
        <f aca="false">A59</f>
        <v>57</v>
      </c>
      <c r="F59" s="0" t="n">
        <v>0.415</v>
      </c>
      <c r="G59" s="12" t="n">
        <v>1</v>
      </c>
      <c r="H59" s="12" t="n">
        <v>1</v>
      </c>
      <c r="I59" s="12" t="n">
        <v>0.95</v>
      </c>
      <c r="J59" s="0" t="n">
        <v>1.05</v>
      </c>
      <c r="K59" s="0" t="n">
        <f aca="false">VLOOKUP(C59,'correct points'!$T$2:$W$91,3,0)</f>
        <v>36.7579264893446</v>
      </c>
      <c r="L59" s="0" t="n">
        <f aca="false">VLOOKUP(C59,'correct points'!$T$2:$W$91,4,0)</f>
        <v>-1.37349144029173</v>
      </c>
      <c r="Q59" s="0" t="n">
        <v>36.7579264893446</v>
      </c>
      <c r="R59" s="0" t="n">
        <v>-1.37349144029173</v>
      </c>
      <c r="S59" s="0" t="n">
        <f aca="false">A59</f>
        <v>57</v>
      </c>
      <c r="T59" s="0" t="str">
        <f aca="false">Q59&amp;","&amp;R59</f>
        <v>36.7579264893446,-1.37349144029173</v>
      </c>
    </row>
    <row r="60" customFormat="false" ht="14.65" hidden="false" customHeight="false" outlineLevel="0" collapsed="false">
      <c r="A60" s="0" t="n">
        <v>58</v>
      </c>
      <c r="B60" s="0" t="s">
        <v>935</v>
      </c>
      <c r="C60" s="0" t="n">
        <v>466</v>
      </c>
      <c r="D60" s="0" t="s">
        <v>936</v>
      </c>
      <c r="E60" s="0" t="n">
        <f aca="false">A60</f>
        <v>58</v>
      </c>
      <c r="F60" s="0" t="n">
        <v>0.415</v>
      </c>
      <c r="G60" s="12" t="n">
        <v>1</v>
      </c>
      <c r="H60" s="12" t="n">
        <v>1</v>
      </c>
      <c r="I60" s="12" t="n">
        <v>0.95</v>
      </c>
      <c r="J60" s="0" t="n">
        <v>1.05</v>
      </c>
      <c r="K60" s="0" t="n">
        <f aca="false">VLOOKUP(C60,'correct points'!$T$2:$W$91,3,0)</f>
        <v>36.7582431679171</v>
      </c>
      <c r="L60" s="0" t="n">
        <f aca="false">VLOOKUP(C60,'correct points'!$T$2:$W$91,4,0)</f>
        <v>-1.37584084408693</v>
      </c>
      <c r="Q60" s="0" t="n">
        <v>36.7582431679171</v>
      </c>
      <c r="R60" s="0" t="n">
        <v>-1.37584084408693</v>
      </c>
      <c r="S60" s="0" t="n">
        <f aca="false">A60</f>
        <v>58</v>
      </c>
      <c r="T60" s="0" t="str">
        <f aca="false">Q60&amp;","&amp;R60</f>
        <v>36.7582431679171,-1.37584084408693</v>
      </c>
    </row>
    <row r="61" customFormat="false" ht="14.65" hidden="false" customHeight="false" outlineLevel="0" collapsed="false">
      <c r="A61" s="0" t="n">
        <v>59</v>
      </c>
      <c r="B61" s="7" t="s">
        <v>937</v>
      </c>
      <c r="C61" s="7" t="n">
        <v>467</v>
      </c>
      <c r="D61" s="7" t="s">
        <v>938</v>
      </c>
      <c r="E61" s="0" t="n">
        <f aca="false">A61</f>
        <v>59</v>
      </c>
      <c r="F61" s="7" t="n">
        <v>0.415</v>
      </c>
      <c r="G61" s="13" t="n">
        <v>1</v>
      </c>
      <c r="H61" s="13" t="n">
        <v>1</v>
      </c>
      <c r="I61" s="13" t="n">
        <v>0.95</v>
      </c>
      <c r="J61" s="7" t="n">
        <v>1.05</v>
      </c>
      <c r="K61" s="0" t="n">
        <f aca="false">VLOOKUP(C61,'correct points'!$T$2:$W$91,3,0)</f>
        <v>36.7586892630442</v>
      </c>
      <c r="L61" s="0" t="n">
        <f aca="false">VLOOKUP(C61,'correct points'!$T$2:$W$91,4,0)</f>
        <v>-1.38004691996939</v>
      </c>
      <c r="M61" s="7"/>
      <c r="N61" s="7"/>
      <c r="O61" s="7"/>
      <c r="P61" s="7"/>
      <c r="Q61" s="7" t="n">
        <v>36.7586892630442</v>
      </c>
      <c r="R61" s="7" t="n">
        <v>-1.38004691996939</v>
      </c>
      <c r="S61" s="0" t="n">
        <f aca="false">A61</f>
        <v>59</v>
      </c>
      <c r="T61" s="0" t="str">
        <f aca="false">Q61&amp;","&amp;R61</f>
        <v>36.7586892630442,-1.38004691996939</v>
      </c>
    </row>
    <row r="62" customFormat="false" ht="14.65" hidden="false" customHeight="false" outlineLevel="0" collapsed="false">
      <c r="A62" s="0" t="n">
        <v>60</v>
      </c>
      <c r="B62" s="0" t="s">
        <v>939</v>
      </c>
      <c r="C62" s="0" t="s">
        <v>234</v>
      </c>
      <c r="D62" s="0" t="s">
        <v>940</v>
      </c>
      <c r="E62" s="0" t="n">
        <f aca="false">A62</f>
        <v>60</v>
      </c>
      <c r="F62" s="0" t="n">
        <v>0.415</v>
      </c>
      <c r="G62" s="12" t="n">
        <v>1</v>
      </c>
      <c r="H62" s="12" t="n">
        <v>1</v>
      </c>
      <c r="I62" s="12" t="n">
        <v>0.95</v>
      </c>
      <c r="J62" s="0" t="n">
        <v>1.05</v>
      </c>
      <c r="K62" s="0" t="n">
        <f aca="false">VLOOKUP(C62,'correct points'!$T$2:$W$91,3,0)</f>
        <v>36.7563236410844</v>
      </c>
      <c r="L62" s="0" t="n">
        <f aca="false">VLOOKUP(C62,'correct points'!$T$2:$W$91,4,0)</f>
        <v>-1.35075336316955</v>
      </c>
      <c r="Q62" s="0" t="n">
        <v>36.7563236410844</v>
      </c>
      <c r="R62" s="0" t="n">
        <v>-1.35075336316955</v>
      </c>
      <c r="S62" s="0" t="n">
        <f aca="false">A62</f>
        <v>60</v>
      </c>
      <c r="T62" s="0" t="str">
        <f aca="false">Q62&amp;","&amp;R62</f>
        <v>36.7563236410844,-1.35075336316955</v>
      </c>
    </row>
    <row r="63" customFormat="false" ht="14.65" hidden="false" customHeight="false" outlineLevel="0" collapsed="false">
      <c r="A63" s="0" t="n">
        <v>61</v>
      </c>
      <c r="B63" s="0" t="n">
        <f aca="false">'correct points'!C2</f>
        <v>106600</v>
      </c>
      <c r="C63" s="0" t="n">
        <v>106600</v>
      </c>
      <c r="D63" s="0" t="n">
        <f aca="false">VLOOKUP(B63,'correct points'!$T$2:$U$91,2,0)</f>
        <v>106600</v>
      </c>
      <c r="E63" s="0" t="n">
        <f aca="false">A63</f>
        <v>61</v>
      </c>
      <c r="F63" s="0" t="n">
        <v>11</v>
      </c>
      <c r="G63" s="12" t="n">
        <v>1</v>
      </c>
      <c r="H63" s="12" t="n">
        <v>1</v>
      </c>
      <c r="I63" s="12" t="n">
        <v>0.95</v>
      </c>
      <c r="J63" s="0" t="n">
        <v>1.05</v>
      </c>
      <c r="K63" s="0" t="n">
        <f aca="false">VLOOKUP(C63,'correct points'!$T$2:$W$91,3,0)</f>
        <v>36.7605795763563</v>
      </c>
      <c r="L63" s="0" t="n">
        <f aca="false">VLOOKUP(C63,'correct points'!$T$2:$W$91,4,0)</f>
        <v>-1.35286426923963</v>
      </c>
      <c r="Q63" s="0" t="n">
        <f aca="false">VLOOKUP(B63,'correct points'!$T$2:$W$91,3,0)</f>
        <v>36.7605795763563</v>
      </c>
      <c r="R63" s="0" t="n">
        <f aca="false">VLOOKUP(B63,'correct points'!$T$2:$W$91,4,0)</f>
        <v>-1.35286426923963</v>
      </c>
      <c r="S63" s="0" t="n">
        <f aca="false">A63</f>
        <v>61</v>
      </c>
      <c r="T63" s="0" t="str">
        <f aca="false">Q63&amp;","&amp;R63</f>
        <v>36.7605795763563,-1.35286426923963</v>
      </c>
    </row>
    <row r="64" customFormat="false" ht="12.8" hidden="false" customHeight="false" outlineLevel="0" collapsed="false">
      <c r="A64" s="0" t="n">
        <v>62</v>
      </c>
      <c r="B64" s="7" t="n">
        <f aca="false">'correct points'!C3</f>
        <v>106612</v>
      </c>
      <c r="C64" s="7" t="n">
        <v>106612</v>
      </c>
      <c r="D64" s="7" t="n">
        <f aca="false">VLOOKUP(B64,'correct points'!$T$2:$U$91,2,0)</f>
        <v>106612</v>
      </c>
      <c r="E64" s="0" t="n">
        <f aca="false">A64</f>
        <v>62</v>
      </c>
      <c r="F64" s="0" t="n">
        <v>11</v>
      </c>
      <c r="G64" s="13" t="n">
        <v>1</v>
      </c>
      <c r="H64" s="13" t="n">
        <v>1</v>
      </c>
      <c r="I64" s="13" t="n">
        <v>0.95</v>
      </c>
      <c r="J64" s="7" t="n">
        <v>1.05</v>
      </c>
      <c r="K64" s="0" t="n">
        <f aca="false">VLOOKUP(C64,'correct points'!$T$2:$W$91,3,0)</f>
        <v>36.7554608025107</v>
      </c>
      <c r="L64" s="0" t="n">
        <f aca="false">VLOOKUP(C64,'correct points'!$T$2:$W$91,4,0)</f>
        <v>-1.35688558713458</v>
      </c>
      <c r="M64" s="7"/>
      <c r="N64" s="7"/>
      <c r="O64" s="7"/>
      <c r="P64" s="7"/>
      <c r="Q64" s="7" t="n">
        <v>36.7748666444081</v>
      </c>
      <c r="R64" s="7" t="n">
        <v>-1.37859409878224</v>
      </c>
      <c r="S64" s="7" t="n">
        <f aca="false">A64</f>
        <v>62</v>
      </c>
      <c r="T64" s="7" t="str">
        <f aca="false">Q64&amp;","&amp;R64</f>
        <v>36.7748666444081,-1.37859409878224</v>
      </c>
    </row>
    <row r="65" customFormat="false" ht="12.8" hidden="false" customHeight="false" outlineLevel="0" collapsed="false">
      <c r="A65" s="0" t="n">
        <v>63</v>
      </c>
      <c r="B65" s="0" t="n">
        <f aca="false">'correct points'!C4</f>
        <v>12747</v>
      </c>
      <c r="C65" s="0" t="n">
        <v>12747</v>
      </c>
      <c r="D65" s="0" t="str">
        <f aca="false">VLOOKUP(B65,'correct points'!$T$2:$U$91,2,0)</f>
        <v>APOSTLES OF JESUS</v>
      </c>
      <c r="E65" s="0" t="n">
        <f aca="false">A65</f>
        <v>63</v>
      </c>
      <c r="F65" s="0" t="n">
        <v>11</v>
      </c>
      <c r="G65" s="12" t="n">
        <v>1</v>
      </c>
      <c r="H65" s="12" t="n">
        <v>1</v>
      </c>
      <c r="I65" s="12" t="n">
        <v>0.95</v>
      </c>
      <c r="J65" s="0" t="n">
        <v>1.05</v>
      </c>
      <c r="K65" s="0" t="n">
        <f aca="false">VLOOKUP(C65,'correct points'!$T$2:$W$91,3,0)</f>
        <v>36.7577418860007</v>
      </c>
      <c r="L65" s="0" t="n">
        <f aca="false">VLOOKUP(C65,'correct points'!$T$2:$W$91,4,0)</f>
        <v>-1.34328854424595</v>
      </c>
      <c r="Q65" s="0" t="n">
        <f aca="false">VLOOKUP(B65,'correct points'!$T$2:$W$91,3,0)</f>
        <v>36.7577418860007</v>
      </c>
      <c r="R65" s="0" t="n">
        <f aca="false">VLOOKUP(B65,'correct points'!$T$2:$W$91,4,0)</f>
        <v>-1.34328854424595</v>
      </c>
      <c r="S65" s="0" t="n">
        <f aca="false">A65</f>
        <v>63</v>
      </c>
      <c r="T65" s="0" t="str">
        <f aca="false">Q65&amp;","&amp;R65</f>
        <v>36.7577418860007,-1.34328854424595</v>
      </c>
    </row>
    <row r="66" customFormat="false" ht="12.8" hidden="false" customHeight="false" outlineLevel="0" collapsed="false">
      <c r="A66" s="0" t="n">
        <v>64</v>
      </c>
      <c r="B66" s="0" t="n">
        <f aca="false">'correct points'!C5</f>
        <v>13595</v>
      </c>
      <c r="C66" s="0" t="n">
        <v>13595</v>
      </c>
      <c r="D66" s="0" t="str">
        <f aca="false">VLOOKUP(B66,'correct points'!$T$2:$U$91,2,0)</f>
        <v>BANDA PREPARATORY SCH.</v>
      </c>
      <c r="E66" s="0" t="n">
        <f aca="false">A66</f>
        <v>64</v>
      </c>
      <c r="F66" s="0" t="n">
        <v>11</v>
      </c>
      <c r="G66" s="12" t="n">
        <v>1</v>
      </c>
      <c r="H66" s="12" t="n">
        <v>1</v>
      </c>
      <c r="I66" s="12" t="n">
        <v>0.95</v>
      </c>
      <c r="J66" s="0" t="n">
        <v>1.05</v>
      </c>
      <c r="K66" s="0" t="n">
        <f aca="false">VLOOKUP(C66,'correct points'!$T$2:$W$91,3,0)</f>
        <v>36.7666444907395</v>
      </c>
      <c r="L66" s="0" t="n">
        <f aca="false">VLOOKUP(C66,'correct points'!$T$2:$W$91,4,0)</f>
        <v>-1.36618876197399</v>
      </c>
      <c r="Q66" s="0" t="n">
        <f aca="false">VLOOKUP(B66,'correct points'!$T$2:$W$91,3,0)</f>
        <v>36.7666444907395</v>
      </c>
      <c r="R66" s="0" t="n">
        <f aca="false">VLOOKUP(B66,'correct points'!$T$2:$W$91,4,0)</f>
        <v>-1.36618876197399</v>
      </c>
      <c r="S66" s="0" t="n">
        <f aca="false">A66</f>
        <v>64</v>
      </c>
      <c r="T66" s="0" t="str">
        <f aca="false">Q66&amp;","&amp;R66</f>
        <v>36.7666444907395,-1.36618876197399</v>
      </c>
    </row>
    <row r="67" customFormat="false" ht="12.8" hidden="false" customHeight="false" outlineLevel="0" collapsed="false">
      <c r="A67" s="0" t="n">
        <v>65</v>
      </c>
      <c r="B67" s="0" t="n">
        <f aca="false">'correct points'!C6</f>
        <v>16041</v>
      </c>
      <c r="C67" s="0" t="n">
        <v>16041</v>
      </c>
      <c r="D67" s="0" t="str">
        <f aca="false">VLOOKUP(B67,'correct points'!$T$2:$U$91,2,0)</f>
        <v>BANDA ROAD_KISEMBE</v>
      </c>
      <c r="E67" s="0" t="n">
        <f aca="false">A67</f>
        <v>65</v>
      </c>
      <c r="F67" s="0" t="n">
        <v>11</v>
      </c>
      <c r="G67" s="12" t="n">
        <v>1</v>
      </c>
      <c r="H67" s="12" t="n">
        <v>1</v>
      </c>
      <c r="I67" s="12" t="n">
        <v>0.95</v>
      </c>
      <c r="J67" s="0" t="n">
        <v>1.05</v>
      </c>
      <c r="K67" s="0" t="n">
        <f aca="false">VLOOKUP(C67,'correct points'!$T$2:$W$91,3,0)</f>
        <v>36.7565958938682</v>
      </c>
      <c r="L67" s="0" t="n">
        <f aca="false">VLOOKUP(C67,'correct points'!$T$2:$W$91,4,0)</f>
        <v>-1.36954724767579</v>
      </c>
      <c r="Q67" s="0" t="n">
        <f aca="false">VLOOKUP(B67,'correct points'!$T$2:$W$91,3,0)</f>
        <v>36.7565958938682</v>
      </c>
      <c r="R67" s="0" t="n">
        <f aca="false">VLOOKUP(B67,'correct points'!$T$2:$W$91,4,0)</f>
        <v>-1.36954724767579</v>
      </c>
      <c r="S67" s="0" t="n">
        <f aca="false">A67</f>
        <v>65</v>
      </c>
      <c r="T67" s="0" t="str">
        <f aca="false">Q67&amp;","&amp;R67</f>
        <v>36.7565958938682,-1.36954724767579</v>
      </c>
    </row>
    <row r="68" customFormat="false" ht="12.8" hidden="false" customHeight="false" outlineLevel="0" collapsed="false">
      <c r="A68" s="0" t="n">
        <v>66</v>
      </c>
      <c r="B68" s="0" t="n">
        <f aca="false">'correct points'!C7</f>
        <v>457</v>
      </c>
      <c r="C68" s="0" t="n">
        <v>457</v>
      </c>
      <c r="D68" s="0" t="str">
        <f aca="false">VLOOKUP(B68,'correct points'!$T$2:$U$91,2,0)</f>
        <v>BANDA ROAD_KISEMBE_II</v>
      </c>
      <c r="E68" s="0" t="n">
        <f aca="false">A68</f>
        <v>66</v>
      </c>
      <c r="F68" s="0" t="n">
        <v>11</v>
      </c>
      <c r="G68" s="12" t="n">
        <v>1</v>
      </c>
      <c r="H68" s="12" t="n">
        <v>1</v>
      </c>
      <c r="I68" s="12" t="n">
        <v>0.95</v>
      </c>
      <c r="J68" s="0" t="n">
        <v>1.05</v>
      </c>
      <c r="K68" s="0" t="n">
        <f aca="false">VLOOKUP(C68,'correct points'!$T$2:$W$91,3,0)</f>
        <v>36.7575736263158</v>
      </c>
      <c r="L68" s="0" t="n">
        <f aca="false">VLOOKUP(C68,'correct points'!$T$2:$W$91,4,0)</f>
        <v>-1.36825584429273</v>
      </c>
      <c r="Q68" s="0" t="n">
        <f aca="false">VLOOKUP(B68,'correct points'!$T$2:$W$91,3,0)</f>
        <v>36.7575736263158</v>
      </c>
      <c r="R68" s="0" t="n">
        <f aca="false">VLOOKUP(B68,'correct points'!$T$2:$W$91,4,0)</f>
        <v>-1.36825584429273</v>
      </c>
      <c r="S68" s="0" t="n">
        <f aca="false">A68</f>
        <v>66</v>
      </c>
      <c r="T68" s="0" t="str">
        <f aca="false">Q68&amp;","&amp;R68</f>
        <v>36.7575736263158,-1.36825584429273</v>
      </c>
    </row>
    <row r="69" customFormat="false" ht="12.8" hidden="false" customHeight="false" outlineLevel="0" collapsed="false">
      <c r="A69" s="0" t="n">
        <v>67</v>
      </c>
      <c r="B69" s="0" t="n">
        <f aca="false">'correct points'!C8</f>
        <v>117295</v>
      </c>
      <c r="C69" s="0" t="n">
        <v>117295</v>
      </c>
      <c r="D69" s="0" t="str">
        <f aca="false">VLOOKUP(B69,'correct points'!$T$2:$U$91,2,0)</f>
        <v>BBROOD KENYA LIMITED</v>
      </c>
      <c r="E69" s="0" t="n">
        <f aca="false">A69</f>
        <v>67</v>
      </c>
      <c r="F69" s="0" t="n">
        <v>11</v>
      </c>
      <c r="G69" s="12" t="n">
        <v>1</v>
      </c>
      <c r="H69" s="12" t="n">
        <v>1</v>
      </c>
      <c r="I69" s="12" t="n">
        <v>0.95</v>
      </c>
      <c r="J69" s="0" t="n">
        <v>1.05</v>
      </c>
      <c r="K69" s="0" t="n">
        <f aca="false">VLOOKUP(C69,'correct points'!$T$2:$W$91,3,0)</f>
        <v>36.7616185428589</v>
      </c>
      <c r="L69" s="0" t="n">
        <f aca="false">VLOOKUP(C69,'correct points'!$T$2:$W$91,4,0)</f>
        <v>-1.35672560455267</v>
      </c>
      <c r="Q69" s="0" t="n">
        <f aca="false">VLOOKUP(B69,'correct points'!$T$2:$W$91,3,0)</f>
        <v>36.7616185428589</v>
      </c>
      <c r="R69" s="0" t="n">
        <f aca="false">VLOOKUP(B69,'correct points'!$T$2:$W$91,4,0)</f>
        <v>-1.35672560455267</v>
      </c>
      <c r="S69" s="0" t="n">
        <f aca="false">A69</f>
        <v>67</v>
      </c>
      <c r="T69" s="0" t="str">
        <f aca="false">Q69&amp;","&amp;R69</f>
        <v>36.7616185428589,-1.35672560455267</v>
      </c>
    </row>
    <row r="70" customFormat="false" ht="12.8" hidden="false" customHeight="false" outlineLevel="0" collapsed="false">
      <c r="A70" s="0" t="n">
        <v>68</v>
      </c>
      <c r="B70" s="0" t="str">
        <f aca="false">'correct points'!C9</f>
        <v>04058A</v>
      </c>
      <c r="C70" s="0" t="s">
        <v>154</v>
      </c>
      <c r="D70" s="0" t="str">
        <f aca="false">VLOOKUP(B70,'correct points'!$T$2:$U$91,2,0)</f>
        <v>BOGANI EAST ROAD_0</v>
      </c>
      <c r="E70" s="0" t="n">
        <f aca="false">A70</f>
        <v>68</v>
      </c>
      <c r="F70" s="0" t="n">
        <v>11</v>
      </c>
      <c r="G70" s="12" t="n">
        <v>1</v>
      </c>
      <c r="H70" s="12" t="n">
        <v>1</v>
      </c>
      <c r="I70" s="12" t="n">
        <v>0.95</v>
      </c>
      <c r="J70" s="0" t="n">
        <v>1.05</v>
      </c>
      <c r="K70" s="0" t="n">
        <f aca="false">VLOOKUP(C70,'correct points'!$T$2:$W$91,3,0)</f>
        <v>36.7569132002294</v>
      </c>
      <c r="L70" s="0" t="n">
        <f aca="false">VLOOKUP(C70,'correct points'!$T$2:$W$91,4,0)</f>
        <v>-1.35272869876763</v>
      </c>
      <c r="Q70" s="0" t="n">
        <f aca="false">VLOOKUP(B70,'correct points'!$T$2:$W$91,3,0)</f>
        <v>36.7569132002294</v>
      </c>
      <c r="R70" s="0" t="n">
        <f aca="false">VLOOKUP(B70,'correct points'!$T$2:$W$91,4,0)</f>
        <v>-1.35272869876763</v>
      </c>
      <c r="S70" s="0" t="n">
        <f aca="false">A70</f>
        <v>68</v>
      </c>
      <c r="T70" s="0" t="str">
        <f aca="false">Q70&amp;","&amp;R70</f>
        <v>36.7569132002294,-1.35272869876763</v>
      </c>
    </row>
    <row r="71" customFormat="false" ht="12.8" hidden="false" customHeight="false" outlineLevel="0" collapsed="false">
      <c r="A71" s="0" t="n">
        <v>69</v>
      </c>
      <c r="B71" s="0" t="n">
        <f aca="false">'correct points'!C10</f>
        <v>13129</v>
      </c>
      <c r="C71" s="0" t="n">
        <v>13129</v>
      </c>
      <c r="D71" s="0" t="str">
        <f aca="false">VLOOKUP(B71,'correct points'!$T$2:$U$91,2,0)</f>
        <v>BOGANI EAST ROAD_I</v>
      </c>
      <c r="E71" s="0" t="n">
        <f aca="false">A71</f>
        <v>69</v>
      </c>
      <c r="F71" s="0" t="n">
        <v>11</v>
      </c>
      <c r="G71" s="12" t="n">
        <v>1</v>
      </c>
      <c r="H71" s="12" t="n">
        <v>1</v>
      </c>
      <c r="I71" s="12" t="n">
        <v>0.95</v>
      </c>
      <c r="J71" s="0" t="n">
        <v>1.05</v>
      </c>
      <c r="K71" s="0" t="n">
        <f aca="false">VLOOKUP(C71,'correct points'!$T$2:$W$91,3,0)</f>
        <v>36.7503475000925</v>
      </c>
      <c r="L71" s="0" t="n">
        <f aca="false">VLOOKUP(C71,'correct points'!$T$2:$W$91,4,0)</f>
        <v>-1.35358701297463</v>
      </c>
      <c r="Q71" s="0" t="n">
        <f aca="false">VLOOKUP(B71,'correct points'!$T$2:$W$91,3,0)</f>
        <v>36.7503475000925</v>
      </c>
      <c r="R71" s="0" t="n">
        <f aca="false">VLOOKUP(B71,'correct points'!$T$2:$W$91,4,0)</f>
        <v>-1.35358701297463</v>
      </c>
      <c r="S71" s="0" t="n">
        <f aca="false">A71</f>
        <v>69</v>
      </c>
      <c r="T71" s="0" t="str">
        <f aca="false">Q71&amp;","&amp;R71</f>
        <v>36.7503475000925,-1.35358701297463</v>
      </c>
    </row>
    <row r="72" customFormat="false" ht="12.8" hidden="false" customHeight="false" outlineLevel="0" collapsed="false">
      <c r="A72" s="0" t="n">
        <v>70</v>
      </c>
      <c r="B72" s="0" t="n">
        <f aca="false">'correct points'!C11</f>
        <v>13546</v>
      </c>
      <c r="C72" s="0" t="n">
        <v>13546</v>
      </c>
      <c r="D72" s="0" t="str">
        <f aca="false">VLOOKUP(B72,'correct points'!$T$2:$U$91,2,0)</f>
        <v>BOGANI EAST ROAD_II</v>
      </c>
      <c r="E72" s="0" t="n">
        <f aca="false">A72</f>
        <v>70</v>
      </c>
      <c r="F72" s="0" t="n">
        <v>11</v>
      </c>
      <c r="G72" s="12" t="n">
        <v>1</v>
      </c>
      <c r="H72" s="12" t="n">
        <v>1</v>
      </c>
      <c r="I72" s="12" t="n">
        <v>0.95</v>
      </c>
      <c r="J72" s="0" t="n">
        <v>1.05</v>
      </c>
      <c r="K72" s="0" t="n">
        <f aca="false">VLOOKUP(C72,'correct points'!$T$2:$W$91,3,0)</f>
        <v>36.7548357734722</v>
      </c>
      <c r="L72" s="0" t="n">
        <f aca="false">VLOOKUP(C72,'correct points'!$T$2:$W$91,4,0)</f>
        <v>-1.35305642471318</v>
      </c>
      <c r="Q72" s="0" t="n">
        <f aca="false">VLOOKUP(B72,'correct points'!$T$2:$W$91,3,0)</f>
        <v>36.7548357734722</v>
      </c>
      <c r="R72" s="0" t="n">
        <f aca="false">VLOOKUP(B72,'correct points'!$T$2:$W$91,4,0)</f>
        <v>-1.35305642471318</v>
      </c>
      <c r="S72" s="0" t="n">
        <f aca="false">A72</f>
        <v>70</v>
      </c>
      <c r="T72" s="0" t="str">
        <f aca="false">Q72&amp;","&amp;R72</f>
        <v>36.7548357734722,-1.35305642471318</v>
      </c>
    </row>
    <row r="73" customFormat="false" ht="12.8" hidden="false" customHeight="false" outlineLevel="0" collapsed="false">
      <c r="A73" s="0" t="n">
        <v>71</v>
      </c>
      <c r="B73" s="0" t="str">
        <f aca="false">'correct points'!C12</f>
        <v>00454NR</v>
      </c>
      <c r="C73" s="0" t="s">
        <v>172</v>
      </c>
      <c r="D73" s="0" t="str">
        <f aca="false">VLOOKUP(B73,'correct points'!$T$2:$U$91,2,0)</f>
        <v>BOGANI EAST ROAD_III</v>
      </c>
      <c r="E73" s="0" t="n">
        <f aca="false">A73</f>
        <v>71</v>
      </c>
      <c r="F73" s="0" t="n">
        <v>11</v>
      </c>
      <c r="G73" s="12" t="n">
        <v>1</v>
      </c>
      <c r="H73" s="12" t="n">
        <v>1</v>
      </c>
      <c r="I73" s="12" t="n">
        <v>0.95</v>
      </c>
      <c r="J73" s="0" t="n">
        <v>1.05</v>
      </c>
      <c r="K73" s="0" t="n">
        <f aca="false">VLOOKUP(C73,'correct points'!$T$2:$W$91,3,0)</f>
        <v>36.7584725839617</v>
      </c>
      <c r="L73" s="0" t="n">
        <f aca="false">VLOOKUP(C73,'correct points'!$T$2:$W$91,4,0)</f>
        <v>-1.35639817290244</v>
      </c>
      <c r="Q73" s="0" t="n">
        <f aca="false">VLOOKUP(B73,'correct points'!$T$2:$W$91,3,0)</f>
        <v>36.7584725839617</v>
      </c>
      <c r="R73" s="0" t="n">
        <f aca="false">VLOOKUP(B73,'correct points'!$T$2:$W$91,4,0)</f>
        <v>-1.35639817290244</v>
      </c>
      <c r="S73" s="0" t="n">
        <f aca="false">A73</f>
        <v>71</v>
      </c>
      <c r="T73" s="0" t="str">
        <f aca="false">Q73&amp;","&amp;R73</f>
        <v>36.7584725839617,-1.35639817290244</v>
      </c>
    </row>
    <row r="74" customFormat="false" ht="12.8" hidden="false" customHeight="false" outlineLevel="0" collapsed="false">
      <c r="A74" s="0" t="n">
        <v>72</v>
      </c>
      <c r="B74" s="0" t="n">
        <f aca="false">'correct points'!C13</f>
        <v>433</v>
      </c>
      <c r="C74" s="0" t="n">
        <v>433</v>
      </c>
      <c r="D74" s="0" t="str">
        <f aca="false">VLOOKUP(B74,'correct points'!$T$2:$U$91,2,0)</f>
        <v>BOGANI EAST ROAD_IV</v>
      </c>
      <c r="E74" s="0" t="n">
        <f aca="false">A74</f>
        <v>72</v>
      </c>
      <c r="F74" s="0" t="n">
        <v>11</v>
      </c>
      <c r="G74" s="12" t="n">
        <v>1</v>
      </c>
      <c r="H74" s="12" t="n">
        <v>1</v>
      </c>
      <c r="I74" s="12" t="n">
        <v>0.95</v>
      </c>
      <c r="J74" s="0" t="n">
        <v>1.05</v>
      </c>
      <c r="K74" s="0" t="n">
        <f aca="false">VLOOKUP(C74,'correct points'!$T$2:$W$91,3,0)</f>
        <v>36.7531188035318</v>
      </c>
      <c r="L74" s="0" t="n">
        <f aca="false">VLOOKUP(C74,'correct points'!$T$2:$W$91,4,0)</f>
        <v>-1.35326474608744</v>
      </c>
      <c r="Q74" s="0" t="n">
        <f aca="false">VLOOKUP(B74,'correct points'!$T$2:$W$91,3,0)</f>
        <v>36.7531188035318</v>
      </c>
      <c r="R74" s="0" t="n">
        <f aca="false">VLOOKUP(B74,'correct points'!$T$2:$W$91,4,0)</f>
        <v>-1.35326474608744</v>
      </c>
      <c r="S74" s="0" t="n">
        <f aca="false">A74</f>
        <v>72</v>
      </c>
      <c r="T74" s="0" t="str">
        <f aca="false">Q74&amp;","&amp;R74</f>
        <v>36.7531188035318,-1.35326474608744</v>
      </c>
    </row>
    <row r="75" customFormat="false" ht="12.8" hidden="false" customHeight="false" outlineLevel="0" collapsed="false">
      <c r="A75" s="0" t="n">
        <v>73</v>
      </c>
      <c r="B75" s="0" t="n">
        <f aca="false">'correct points'!C14</f>
        <v>409</v>
      </c>
      <c r="C75" s="0" t="n">
        <v>409</v>
      </c>
      <c r="D75" s="0" t="str">
        <f aca="false">VLOOKUP(B75,'correct points'!$T$2:$U$91,2,0)</f>
        <v>BOGANI ROAD_V</v>
      </c>
      <c r="E75" s="0" t="n">
        <f aca="false">A75</f>
        <v>73</v>
      </c>
      <c r="F75" s="0" t="n">
        <v>11</v>
      </c>
      <c r="G75" s="12" t="n">
        <v>1</v>
      </c>
      <c r="H75" s="12" t="n">
        <v>1</v>
      </c>
      <c r="I75" s="12" t="n">
        <v>0.95</v>
      </c>
      <c r="J75" s="0" t="n">
        <v>1.05</v>
      </c>
      <c r="K75" s="0" t="n">
        <f aca="false">VLOOKUP(C75,'correct points'!$T$2:$W$91,3,0)</f>
        <v>36.763036432869</v>
      </c>
      <c r="L75" s="0" t="n">
        <f aca="false">VLOOKUP(C75,'correct points'!$T$2:$W$91,4,0)</f>
        <v>-1.35049720568309</v>
      </c>
      <c r="Q75" s="0" t="n">
        <f aca="false">VLOOKUP(B75,'correct points'!$T$2:$W$91,3,0)</f>
        <v>36.763036432869</v>
      </c>
      <c r="R75" s="0" t="n">
        <f aca="false">VLOOKUP(B75,'correct points'!$T$2:$W$91,4,0)</f>
        <v>-1.35049720568309</v>
      </c>
      <c r="S75" s="0" t="n">
        <f aca="false">A75</f>
        <v>73</v>
      </c>
      <c r="T75" s="0" t="str">
        <f aca="false">Q75&amp;","&amp;R75</f>
        <v>36.763036432869,-1.35049720568309</v>
      </c>
    </row>
    <row r="76" customFormat="false" ht="12.8" hidden="false" customHeight="false" outlineLevel="0" collapsed="false">
      <c r="A76" s="0" t="n">
        <v>74</v>
      </c>
      <c r="B76" s="0" t="n">
        <f aca="false">'correct points'!C15</f>
        <v>16253</v>
      </c>
      <c r="C76" s="0" t="n">
        <v>16253</v>
      </c>
      <c r="D76" s="0" t="str">
        <f aca="false">VLOOKUP(B76,'correct points'!$T$2:$U$91,2,0)</f>
        <v>BROOKE HOUSE SCHOOL_0</v>
      </c>
      <c r="E76" s="0" t="n">
        <f aca="false">A76</f>
        <v>74</v>
      </c>
      <c r="F76" s="0" t="n">
        <v>11</v>
      </c>
      <c r="G76" s="12" t="n">
        <v>1</v>
      </c>
      <c r="H76" s="12" t="n">
        <v>1</v>
      </c>
      <c r="I76" s="12" t="n">
        <v>0.95</v>
      </c>
      <c r="J76" s="0" t="n">
        <v>1.05</v>
      </c>
      <c r="K76" s="0" t="n">
        <f aca="false">VLOOKUP(C76,'correct points'!$T$2:$W$91,3,0)</f>
        <v>36.7654302091879</v>
      </c>
      <c r="L76" s="0" t="n">
        <f aca="false">VLOOKUP(C76,'correct points'!$T$2:$W$91,4,0)</f>
        <v>-1.34598825744552</v>
      </c>
      <c r="Q76" s="0" t="n">
        <f aca="false">VLOOKUP(B76,'correct points'!$T$2:$W$91,3,0)</f>
        <v>36.7654302091879</v>
      </c>
      <c r="R76" s="0" t="n">
        <f aca="false">VLOOKUP(B76,'correct points'!$T$2:$W$91,4,0)</f>
        <v>-1.34598825744552</v>
      </c>
      <c r="S76" s="0" t="n">
        <f aca="false">A76</f>
        <v>74</v>
      </c>
      <c r="T76" s="0" t="str">
        <f aca="false">Q76&amp;","&amp;R76</f>
        <v>36.7654302091879,-1.34598825744552</v>
      </c>
    </row>
    <row r="77" customFormat="false" ht="12.8" hidden="false" customHeight="false" outlineLevel="0" collapsed="false">
      <c r="A77" s="0" t="n">
        <v>75</v>
      </c>
      <c r="B77" s="0" t="n">
        <f aca="false">'correct points'!C16</f>
        <v>1956</v>
      </c>
      <c r="C77" s="0" t="n">
        <v>1956</v>
      </c>
      <c r="D77" s="0" t="str">
        <f aca="false">VLOOKUP(B77,'correct points'!$T$2:$U$91,2,0)</f>
        <v>BROOKE HOUSE SCHOOL_I</v>
      </c>
      <c r="E77" s="0" t="n">
        <f aca="false">A77</f>
        <v>75</v>
      </c>
      <c r="F77" s="0" t="n">
        <v>11</v>
      </c>
      <c r="G77" s="12" t="n">
        <v>1</v>
      </c>
      <c r="H77" s="12" t="n">
        <v>1</v>
      </c>
      <c r="I77" s="12" t="n">
        <v>0.95</v>
      </c>
      <c r="J77" s="0" t="n">
        <v>1.05</v>
      </c>
      <c r="K77" s="0" t="n">
        <f aca="false">VLOOKUP(C77,'correct points'!$T$2:$W$91,3,0)</f>
        <v>36.7633226633752</v>
      </c>
      <c r="L77" s="0" t="n">
        <f aca="false">VLOOKUP(C77,'correct points'!$T$2:$W$91,4,0)</f>
        <v>-1.34656625225938</v>
      </c>
      <c r="Q77" s="0" t="n">
        <f aca="false">VLOOKUP(B77,'correct points'!$T$2:$W$91,3,0)</f>
        <v>36.7633226633752</v>
      </c>
      <c r="R77" s="0" t="n">
        <f aca="false">VLOOKUP(B77,'correct points'!$T$2:$W$91,4,0)</f>
        <v>-1.34656625225938</v>
      </c>
      <c r="S77" s="0" t="n">
        <f aca="false">A77</f>
        <v>75</v>
      </c>
      <c r="T77" s="0" t="str">
        <f aca="false">Q77&amp;","&amp;R77</f>
        <v>36.7633226633752,-1.34656625225938</v>
      </c>
    </row>
    <row r="78" customFormat="false" ht="12.8" hidden="false" customHeight="false" outlineLevel="0" collapsed="false">
      <c r="A78" s="0" t="n">
        <v>76</v>
      </c>
      <c r="B78" s="0" t="str">
        <f aca="false">'correct points'!C17</f>
        <v>04970B</v>
      </c>
      <c r="C78" s="0" t="s">
        <v>209</v>
      </c>
      <c r="D78" s="0" t="str">
        <f aca="false">VLOOKUP(B78,'correct points'!$T$2:$U$91,2,0)</f>
        <v>BURHANIYA SCHOOL</v>
      </c>
      <c r="E78" s="0" t="n">
        <f aca="false">A78</f>
        <v>76</v>
      </c>
      <c r="F78" s="0" t="n">
        <v>11</v>
      </c>
      <c r="G78" s="12" t="n">
        <v>1</v>
      </c>
      <c r="H78" s="12" t="n">
        <v>1</v>
      </c>
      <c r="I78" s="12" t="n">
        <v>0.95</v>
      </c>
      <c r="J78" s="0" t="n">
        <v>1.05</v>
      </c>
      <c r="K78" s="0" t="n">
        <f aca="false">VLOOKUP(C78,'correct points'!$T$2:$W$91,3,0)</f>
        <v>36.7594311309821</v>
      </c>
      <c r="L78" s="0" t="n">
        <f aca="false">VLOOKUP(C78,'correct points'!$T$2:$W$91,4,0)</f>
        <v>-1.36389019607431</v>
      </c>
      <c r="Q78" s="0" t="n">
        <f aca="false">VLOOKUP(B78,'correct points'!$T$2:$W$91,3,0)</f>
        <v>36.7594311309821</v>
      </c>
      <c r="R78" s="0" t="n">
        <f aca="false">VLOOKUP(B78,'correct points'!$T$2:$W$91,4,0)</f>
        <v>-1.36389019607431</v>
      </c>
      <c r="S78" s="0" t="n">
        <f aca="false">A78</f>
        <v>76</v>
      </c>
      <c r="T78" s="0" t="str">
        <f aca="false">Q78&amp;","&amp;R78</f>
        <v>36.7594311309821,-1.36389019607431</v>
      </c>
    </row>
    <row r="79" customFormat="false" ht="12.8" hidden="false" customHeight="false" outlineLevel="0" collapsed="false">
      <c r="A79" s="0" t="n">
        <v>77</v>
      </c>
      <c r="B79" s="0" t="n">
        <f aca="false">'correct points'!C18</f>
        <v>169238</v>
      </c>
      <c r="C79" s="0" t="n">
        <v>169238</v>
      </c>
      <c r="D79" s="0" t="str">
        <f aca="false">VLOOKUP(B79,'correct points'!$T$2:$U$91,2,0)</f>
        <v>CAMBRIDGE</v>
      </c>
      <c r="E79" s="0" t="n">
        <f aca="false">A79</f>
        <v>77</v>
      </c>
      <c r="F79" s="0" t="n">
        <v>11</v>
      </c>
      <c r="G79" s="12" t="n">
        <v>1</v>
      </c>
      <c r="H79" s="12" t="n">
        <v>1</v>
      </c>
      <c r="I79" s="12" t="n">
        <v>0.95</v>
      </c>
      <c r="J79" s="0" t="n">
        <v>1.05</v>
      </c>
      <c r="K79" s="0" t="n">
        <f aca="false">VLOOKUP(C79,'correct points'!$T$2:$W$91,3,0)</f>
        <v>36.7645527914373</v>
      </c>
      <c r="L79" s="0" t="n">
        <f aca="false">VLOOKUP(C79,'correct points'!$T$2:$W$91,4,0)</f>
        <v>-1.36342505805443</v>
      </c>
      <c r="Q79" s="0" t="n">
        <f aca="false">VLOOKUP(B79,'correct points'!$T$2:$W$91,3,0)</f>
        <v>36.7645527914373</v>
      </c>
      <c r="R79" s="0" t="n">
        <f aca="false">VLOOKUP(B79,'correct points'!$T$2:$W$91,4,0)</f>
        <v>-1.36342505805443</v>
      </c>
      <c r="S79" s="0" t="n">
        <f aca="false">A79</f>
        <v>77</v>
      </c>
      <c r="T79" s="0" t="str">
        <f aca="false">Q79&amp;","&amp;R79</f>
        <v>36.7645527914373,-1.36342505805443</v>
      </c>
    </row>
    <row r="80" customFormat="false" ht="12.8" hidden="false" customHeight="false" outlineLevel="0" collapsed="false">
      <c r="A80" s="0" t="n">
        <v>78</v>
      </c>
      <c r="B80" s="0" t="n">
        <f aca="false">'correct points'!C19</f>
        <v>4001</v>
      </c>
      <c r="C80" s="0" t="n">
        <v>4001</v>
      </c>
      <c r="D80" s="0" t="str">
        <f aca="false">VLOOKUP(B80,'correct points'!$T$2:$U$91,2,0)</f>
        <v>CATHOLIC  UNIVERSITY_0</v>
      </c>
      <c r="E80" s="0" t="n">
        <f aca="false">A80</f>
        <v>78</v>
      </c>
      <c r="F80" s="0" t="n">
        <v>11</v>
      </c>
      <c r="G80" s="12" t="n">
        <v>1</v>
      </c>
      <c r="H80" s="12" t="n">
        <v>1</v>
      </c>
      <c r="I80" s="12" t="n">
        <v>0.95</v>
      </c>
      <c r="J80" s="0" t="n">
        <v>1.05</v>
      </c>
      <c r="K80" s="0" t="n">
        <f aca="false">VLOOKUP(C80,'correct points'!$T$2:$W$91,3,0)</f>
        <v>36.756256521237</v>
      </c>
      <c r="L80" s="0" t="n">
        <f aca="false">VLOOKUP(C80,'correct points'!$T$2:$W$91,4,0)</f>
        <v>-1.35172476577396</v>
      </c>
      <c r="Q80" s="0" t="n">
        <f aca="false">VLOOKUP(B80,'correct points'!$T$2:$W$91,3,0)</f>
        <v>36.756256521237</v>
      </c>
      <c r="R80" s="0" t="n">
        <f aca="false">VLOOKUP(B80,'correct points'!$T$2:$W$91,4,0)</f>
        <v>-1.35172476577396</v>
      </c>
      <c r="S80" s="0" t="n">
        <f aca="false">A80</f>
        <v>78</v>
      </c>
      <c r="T80" s="0" t="str">
        <f aca="false">Q80&amp;","&amp;R80</f>
        <v>36.756256521237,-1.35172476577396</v>
      </c>
    </row>
    <row r="81" customFormat="false" ht="12.8" hidden="false" customHeight="false" outlineLevel="0" collapsed="false">
      <c r="A81" s="0" t="n">
        <v>79</v>
      </c>
      <c r="B81" s="0" t="n">
        <f aca="false">'correct points'!C22</f>
        <v>175528</v>
      </c>
      <c r="C81" s="0" t="n">
        <v>175528</v>
      </c>
      <c r="D81" s="0" t="str">
        <f aca="false">VLOOKUP(B81,'correct points'!$T$2:$U$91,2,0)</f>
        <v>CATHOLIC UNIVERSITY OF E A</v>
      </c>
      <c r="E81" s="0" t="n">
        <f aca="false">A81</f>
        <v>79</v>
      </c>
      <c r="F81" s="0" t="n">
        <v>11</v>
      </c>
      <c r="G81" s="12" t="n">
        <v>1</v>
      </c>
      <c r="H81" s="12" t="n">
        <v>1</v>
      </c>
      <c r="I81" s="12" t="n">
        <v>0.95</v>
      </c>
      <c r="J81" s="0" t="n">
        <v>1.05</v>
      </c>
      <c r="K81" s="0" t="n">
        <f aca="false">VLOOKUP(C81,'correct points'!$T$2:$W$91,3,0)</f>
        <v>36.7554793265145</v>
      </c>
      <c r="L81" s="0" t="n">
        <f aca="false">VLOOKUP(C81,'correct points'!$T$2:$W$91,4,0)</f>
        <v>-1.3571046954011</v>
      </c>
      <c r="Q81" s="0" t="n">
        <f aca="false">VLOOKUP(B81,'correct points'!$T$2:$W$91,3,0)</f>
        <v>36.7554793265145</v>
      </c>
      <c r="R81" s="0" t="n">
        <f aca="false">VLOOKUP(B81,'correct points'!$T$2:$W$91,4,0)</f>
        <v>-1.3571046954011</v>
      </c>
      <c r="S81" s="0" t="n">
        <f aca="false">A81</f>
        <v>79</v>
      </c>
      <c r="T81" s="0" t="str">
        <f aca="false">Q81&amp;","&amp;R81</f>
        <v>36.7554793265145,-1.3571046954011</v>
      </c>
    </row>
    <row r="82" customFormat="false" ht="12.8" hidden="false" customHeight="false" outlineLevel="0" collapsed="false">
      <c r="A82" s="0" t="n">
        <v>80</v>
      </c>
      <c r="B82" s="0" t="n">
        <f aca="false">'correct points'!C20</f>
        <v>165257</v>
      </c>
      <c r="C82" s="0" t="n">
        <v>165257</v>
      </c>
      <c r="D82" s="0" t="str">
        <f aca="false">VLOOKUP(B82,'correct points'!$T$2:$U$91,2,0)</f>
        <v>CATHOLIC UNIVERSITY_I</v>
      </c>
      <c r="E82" s="0" t="n">
        <f aca="false">A82</f>
        <v>80</v>
      </c>
      <c r="F82" s="0" t="n">
        <v>11</v>
      </c>
      <c r="G82" s="12" t="n">
        <v>1</v>
      </c>
      <c r="H82" s="12" t="n">
        <v>1</v>
      </c>
      <c r="I82" s="12" t="n">
        <v>0.95</v>
      </c>
      <c r="J82" s="0" t="n">
        <v>1.05</v>
      </c>
      <c r="K82" s="0" t="n">
        <f aca="false">VLOOKUP(C82,'correct points'!$T$2:$W$91,3,0)</f>
        <v>36.757891416378</v>
      </c>
      <c r="L82" s="0" t="n">
        <f aca="false">VLOOKUP(C82,'correct points'!$T$2:$W$91,4,0)</f>
        <v>-1.3499707011205</v>
      </c>
      <c r="Q82" s="0" t="n">
        <f aca="false">VLOOKUP(B82,'correct points'!$T$2:$W$91,3,0)</f>
        <v>36.757891416378</v>
      </c>
      <c r="R82" s="0" t="n">
        <f aca="false">VLOOKUP(B82,'correct points'!$T$2:$W$91,4,0)</f>
        <v>-1.3499707011205</v>
      </c>
      <c r="S82" s="0" t="n">
        <f aca="false">A82</f>
        <v>80</v>
      </c>
      <c r="T82" s="0" t="str">
        <f aca="false">Q82&amp;","&amp;R82</f>
        <v>36.757891416378,-1.3499707011205</v>
      </c>
    </row>
    <row r="83" customFormat="false" ht="12.8" hidden="false" customHeight="false" outlineLevel="0" collapsed="false">
      <c r="A83" s="0" t="n">
        <v>81</v>
      </c>
      <c r="B83" s="0" t="str">
        <f aca="false">'correct points'!C21</f>
        <v>NO.NO.1</v>
      </c>
      <c r="C83" s="0" t="s">
        <v>234</v>
      </c>
      <c r="D83" s="0" t="str">
        <f aca="false">VLOOKUP(B83,'correct points'!$T$2:$U$91,2,0)</f>
        <v>CATHOLIC UNIVERSITY_II</v>
      </c>
      <c r="E83" s="0" t="n">
        <f aca="false">A83</f>
        <v>81</v>
      </c>
      <c r="F83" s="0" t="n">
        <v>11</v>
      </c>
      <c r="G83" s="12" t="n">
        <v>1</v>
      </c>
      <c r="H83" s="12" t="n">
        <v>1</v>
      </c>
      <c r="I83" s="12" t="n">
        <v>0.95</v>
      </c>
      <c r="J83" s="0" t="n">
        <v>1.05</v>
      </c>
      <c r="K83" s="0" t="n">
        <f aca="false">VLOOKUP(C83,'correct points'!$T$2:$W$91,3,0)</f>
        <v>36.7563236410844</v>
      </c>
      <c r="L83" s="0" t="n">
        <f aca="false">VLOOKUP(C83,'correct points'!$T$2:$W$91,4,0)</f>
        <v>-1.35075336316955</v>
      </c>
      <c r="Q83" s="0" t="n">
        <f aca="false">VLOOKUP(B83,'correct points'!$T$2:$W$91,3,0)</f>
        <v>36.7563236410844</v>
      </c>
      <c r="R83" s="0" t="n">
        <f aca="false">VLOOKUP(B83,'correct points'!$T$2:$W$91,4,0)</f>
        <v>-1.35075336316955</v>
      </c>
      <c r="S83" s="0" t="n">
        <f aca="false">A83</f>
        <v>81</v>
      </c>
      <c r="T83" s="0" t="str">
        <f aca="false">Q83&amp;","&amp;R83</f>
        <v>36.7563236410844,-1.35075336316955</v>
      </c>
    </row>
    <row r="84" customFormat="false" ht="12.8" hidden="false" customHeight="false" outlineLevel="0" collapsed="false">
      <c r="A84" s="0" t="n">
        <v>82</v>
      </c>
      <c r="B84" s="0" t="n">
        <f aca="false">'correct points'!C23</f>
        <v>127138</v>
      </c>
      <c r="C84" s="0" t="n">
        <v>127138</v>
      </c>
      <c r="D84" s="0" t="str">
        <f aca="false">VLOOKUP(B84,'correct points'!$T$2:$U$91,2,0)</f>
        <v>DAWAT 2</v>
      </c>
      <c r="E84" s="0" t="n">
        <f aca="false">A84</f>
        <v>82</v>
      </c>
      <c r="F84" s="0" t="n">
        <v>11</v>
      </c>
      <c r="G84" s="12" t="n">
        <v>1</v>
      </c>
      <c r="H84" s="12" t="n">
        <v>1</v>
      </c>
      <c r="I84" s="12" t="n">
        <v>0.95</v>
      </c>
      <c r="J84" s="0" t="n">
        <v>1.05</v>
      </c>
      <c r="K84" s="0" t="n">
        <f aca="false">VLOOKUP(C84,'correct points'!$T$2:$W$91,3,0)</f>
        <v>36.7545773444594</v>
      </c>
      <c r="L84" s="0" t="n">
        <f aca="false">VLOOKUP(C84,'correct points'!$T$2:$W$91,4,0)</f>
        <v>-1.36095430482037</v>
      </c>
      <c r="Q84" s="0" t="n">
        <f aca="false">VLOOKUP(B84,'correct points'!$T$2:$W$91,3,0)</f>
        <v>36.7545773444594</v>
      </c>
      <c r="R84" s="0" t="n">
        <f aca="false">VLOOKUP(B84,'correct points'!$T$2:$W$91,4,0)</f>
        <v>-1.36095430482037</v>
      </c>
      <c r="S84" s="0" t="n">
        <f aca="false">A84</f>
        <v>82</v>
      </c>
      <c r="T84" s="0" t="str">
        <f aca="false">Q84&amp;","&amp;R84</f>
        <v>36.7545773444594,-1.36095430482037</v>
      </c>
    </row>
    <row r="85" customFormat="false" ht="12.8" hidden="false" customHeight="false" outlineLevel="0" collapsed="false">
      <c r="A85" s="0" t="n">
        <v>83</v>
      </c>
      <c r="B85" s="0" t="n">
        <f aca="false">'correct points'!C24</f>
        <v>45161</v>
      </c>
      <c r="C85" s="0" t="n">
        <v>45161</v>
      </c>
      <c r="D85" s="0" t="str">
        <f aca="false">VLOOKUP(B85,'correct points'!$T$2:$U$91,2,0)</f>
        <v>DAWAT E HADIYA_0</v>
      </c>
      <c r="E85" s="0" t="n">
        <f aca="false">A85</f>
        <v>83</v>
      </c>
      <c r="F85" s="0" t="n">
        <v>11</v>
      </c>
      <c r="G85" s="12" t="n">
        <v>1</v>
      </c>
      <c r="H85" s="12" t="n">
        <v>1</v>
      </c>
      <c r="I85" s="12" t="n">
        <v>0.95</v>
      </c>
      <c r="J85" s="0" t="n">
        <v>1.05</v>
      </c>
      <c r="K85" s="0" t="n">
        <f aca="false">VLOOKUP(C85,'correct points'!$T$2:$W$91,3,0)</f>
        <v>36.7565940277503</v>
      </c>
      <c r="L85" s="0" t="n">
        <f aca="false">VLOOKUP(C85,'correct points'!$T$2:$W$91,4,0)</f>
        <v>-1.36136318895282</v>
      </c>
      <c r="Q85" s="0" t="n">
        <f aca="false">VLOOKUP(B85,'correct points'!$T$2:$W$91,3,0)</f>
        <v>36.7565940277503</v>
      </c>
      <c r="R85" s="0" t="n">
        <f aca="false">VLOOKUP(B85,'correct points'!$T$2:$W$91,4,0)</f>
        <v>-1.36136318895282</v>
      </c>
      <c r="S85" s="0" t="n">
        <f aca="false">A85</f>
        <v>83</v>
      </c>
      <c r="T85" s="0" t="str">
        <f aca="false">Q85&amp;","&amp;R85</f>
        <v>36.7565940277503,-1.36136318895282</v>
      </c>
    </row>
    <row r="86" customFormat="false" ht="12.8" hidden="false" customHeight="false" outlineLevel="0" collapsed="false">
      <c r="A86" s="0" t="n">
        <v>84</v>
      </c>
      <c r="B86" s="0" t="n">
        <f aca="false">'correct points'!C25</f>
        <v>32027</v>
      </c>
      <c r="C86" s="0" t="n">
        <v>32027</v>
      </c>
      <c r="D86" s="0" t="str">
        <f aca="false">VLOOKUP(B86,'correct points'!$T$2:$U$91,2,0)</f>
        <v>DEWAT E. HADIYA_I</v>
      </c>
      <c r="E86" s="0" t="n">
        <f aca="false">A86</f>
        <v>84</v>
      </c>
      <c r="F86" s="0" t="n">
        <v>11</v>
      </c>
      <c r="G86" s="12" t="n">
        <v>1</v>
      </c>
      <c r="H86" s="12" t="n">
        <v>1</v>
      </c>
      <c r="I86" s="12" t="n">
        <v>0.95</v>
      </c>
      <c r="J86" s="0" t="n">
        <v>1.05</v>
      </c>
      <c r="K86" s="0" t="n">
        <f aca="false">VLOOKUP(C86,'correct points'!$T$2:$W$91,3,0)</f>
        <v>36.7609651864401</v>
      </c>
      <c r="L86" s="0" t="n">
        <f aca="false">VLOOKUP(C86,'correct points'!$T$2:$W$91,4,0)</f>
        <v>-1.36078082293381</v>
      </c>
      <c r="Q86" s="0" t="n">
        <f aca="false">VLOOKUP(B86,'correct points'!$T$2:$W$91,3,0)</f>
        <v>36.7609651864401</v>
      </c>
      <c r="R86" s="0" t="n">
        <f aca="false">VLOOKUP(B86,'correct points'!$T$2:$W$91,4,0)</f>
        <v>-1.36078082293381</v>
      </c>
      <c r="S86" s="0" t="n">
        <f aca="false">A86</f>
        <v>84</v>
      </c>
      <c r="T86" s="0" t="str">
        <f aca="false">Q86&amp;","&amp;R86</f>
        <v>36.7609651864401,-1.36078082293381</v>
      </c>
    </row>
    <row r="87" customFormat="false" ht="12.8" hidden="false" customHeight="false" outlineLevel="0" collapsed="false">
      <c r="A87" s="0" t="n">
        <v>85</v>
      </c>
      <c r="B87" s="0" t="n">
        <f aca="false">'correct points'!C26</f>
        <v>168973</v>
      </c>
      <c r="C87" s="0" t="n">
        <v>168973</v>
      </c>
      <c r="D87" s="0" t="str">
        <f aca="false">VLOOKUP(B87,'correct points'!$T$2:$U$91,2,0)</f>
        <v>GATAKA BOREHOLE</v>
      </c>
      <c r="E87" s="0" t="n">
        <f aca="false">A87</f>
        <v>85</v>
      </c>
      <c r="F87" s="0" t="n">
        <v>11</v>
      </c>
      <c r="G87" s="12" t="n">
        <v>1</v>
      </c>
      <c r="H87" s="12" t="n">
        <v>1</v>
      </c>
      <c r="I87" s="12" t="n">
        <v>0.95</v>
      </c>
      <c r="J87" s="0" t="n">
        <v>1.05</v>
      </c>
      <c r="K87" s="0" t="n">
        <f aca="false">VLOOKUP(C87,'correct points'!$T$2:$W$91,3,0)</f>
        <v>36.7460292057179</v>
      </c>
      <c r="L87" s="0" t="n">
        <f aca="false">VLOOKUP(C87,'correct points'!$T$2:$W$91,4,0)</f>
        <v>-1.38183859493755</v>
      </c>
      <c r="Q87" s="0" t="n">
        <f aca="false">VLOOKUP(B87,'correct points'!$T$2:$W$91,3,0)</f>
        <v>36.7460292057179</v>
      </c>
      <c r="R87" s="0" t="n">
        <f aca="false">VLOOKUP(B87,'correct points'!$T$2:$W$91,4,0)</f>
        <v>-1.38183859493755</v>
      </c>
      <c r="S87" s="0" t="n">
        <f aca="false">A87</f>
        <v>85</v>
      </c>
      <c r="T87" s="0" t="str">
        <f aca="false">Q87&amp;","&amp;R87</f>
        <v>36.7460292057179,-1.38183859493755</v>
      </c>
    </row>
    <row r="88" customFormat="false" ht="12.8" hidden="false" customHeight="false" outlineLevel="0" collapsed="false">
      <c r="A88" s="0" t="n">
        <v>86</v>
      </c>
      <c r="B88" s="0" t="n">
        <f aca="false">'correct points'!C27</f>
        <v>13073</v>
      </c>
      <c r="C88" s="0" t="n">
        <v>13073</v>
      </c>
      <c r="D88" s="0" t="str">
        <f aca="false">VLOOKUP(B88,'correct points'!$T$2:$U$91,2,0)</f>
        <v>GATAKA WATER SUPPLY</v>
      </c>
      <c r="E88" s="0" t="n">
        <f aca="false">A88</f>
        <v>86</v>
      </c>
      <c r="F88" s="0" t="n">
        <v>11</v>
      </c>
      <c r="G88" s="12" t="n">
        <v>1</v>
      </c>
      <c r="H88" s="12" t="n">
        <v>1</v>
      </c>
      <c r="I88" s="12" t="n">
        <v>0.95</v>
      </c>
      <c r="J88" s="0" t="n">
        <v>1.05</v>
      </c>
      <c r="K88" s="0" t="n">
        <f aca="false">VLOOKUP(C88,'correct points'!$T$2:$W$91,3,0)</f>
        <v>36.749047924785</v>
      </c>
      <c r="L88" s="0" t="n">
        <f aca="false">VLOOKUP(C88,'correct points'!$T$2:$W$91,4,0)</f>
        <v>-1.38149034139184</v>
      </c>
      <c r="Q88" s="0" t="n">
        <f aca="false">VLOOKUP(B88,'correct points'!$T$2:$W$91,3,0)</f>
        <v>36.749047924785</v>
      </c>
      <c r="R88" s="0" t="n">
        <f aca="false">VLOOKUP(B88,'correct points'!$T$2:$W$91,4,0)</f>
        <v>-1.38149034139184</v>
      </c>
      <c r="S88" s="0" t="n">
        <f aca="false">A88</f>
        <v>86</v>
      </c>
      <c r="T88" s="0" t="str">
        <f aca="false">Q88&amp;","&amp;R88</f>
        <v>36.749047924785,-1.38149034139184</v>
      </c>
    </row>
    <row r="89" customFormat="false" ht="12.8" hidden="false" customHeight="false" outlineLevel="0" collapsed="false">
      <c r="A89" s="0" t="n">
        <v>87</v>
      </c>
      <c r="B89" s="0" t="str">
        <f aca="false">'correct points'!C28</f>
        <v>00453B</v>
      </c>
      <c r="C89" s="0" t="s">
        <v>275</v>
      </c>
      <c r="D89" s="0" t="str">
        <f aca="false">VLOOKUP(B89,'correct points'!$T$2:$U$91,2,0)</f>
        <v>K.B.C._LANGATA</v>
      </c>
      <c r="E89" s="0" t="n">
        <f aca="false">A89</f>
        <v>87</v>
      </c>
      <c r="F89" s="0" t="n">
        <v>11</v>
      </c>
      <c r="G89" s="12" t="n">
        <v>1</v>
      </c>
      <c r="H89" s="12" t="n">
        <v>1</v>
      </c>
      <c r="I89" s="12" t="n">
        <v>0.95</v>
      </c>
      <c r="J89" s="0" t="n">
        <v>1.05</v>
      </c>
      <c r="K89" s="0" t="n">
        <f aca="false">VLOOKUP(C89,'correct points'!$T$2:$W$91,3,0)</f>
        <v>36.7471094242747</v>
      </c>
      <c r="L89" s="0" t="n">
        <f aca="false">VLOOKUP(C89,'correct points'!$T$2:$W$91,4,0)</f>
        <v>-1.35713395967179</v>
      </c>
      <c r="Q89" s="0" t="n">
        <f aca="false">VLOOKUP(B89,'correct points'!$T$2:$W$91,3,0)</f>
        <v>36.7471094242747</v>
      </c>
      <c r="R89" s="0" t="n">
        <f aca="false">VLOOKUP(B89,'correct points'!$T$2:$W$91,4,0)</f>
        <v>-1.35713395967179</v>
      </c>
      <c r="S89" s="0" t="n">
        <f aca="false">A89</f>
        <v>87</v>
      </c>
      <c r="T89" s="0" t="str">
        <f aca="false">Q89&amp;","&amp;R89</f>
        <v>36.7471094242747,-1.35713395967179</v>
      </c>
    </row>
    <row r="90" customFormat="false" ht="12.8" hidden="false" customHeight="false" outlineLevel="0" collapsed="false">
      <c r="A90" s="0" t="n">
        <v>88</v>
      </c>
      <c r="B90" s="0" t="str">
        <f aca="false">'correct points'!C29</f>
        <v>00462B</v>
      </c>
      <c r="C90" s="0" t="s">
        <v>282</v>
      </c>
      <c r="D90" s="0" t="str">
        <f aca="false">VLOOKUP(B90,'correct points'!$T$2:$U$91,2,0)</f>
        <v>K.C.C.T_MBAGATHI</v>
      </c>
      <c r="E90" s="0" t="n">
        <f aca="false">A90</f>
        <v>88</v>
      </c>
      <c r="F90" s="0" t="n">
        <v>11</v>
      </c>
      <c r="G90" s="12" t="n">
        <v>1</v>
      </c>
      <c r="H90" s="12" t="n">
        <v>1</v>
      </c>
      <c r="I90" s="12" t="n">
        <v>0.95</v>
      </c>
      <c r="J90" s="0" t="n">
        <v>1.05</v>
      </c>
      <c r="K90" s="0" t="n">
        <f aca="false">VLOOKUP(C90,'correct points'!$T$2:$W$91,3,0)</f>
        <v>36.7667231620065</v>
      </c>
      <c r="L90" s="0" t="n">
        <f aca="false">VLOOKUP(C90,'correct points'!$T$2:$W$91,4,0)</f>
        <v>-1.38047793835761</v>
      </c>
      <c r="Q90" s="0" t="n">
        <f aca="false">VLOOKUP(B90,'correct points'!$T$2:$W$91,3,0)</f>
        <v>36.7667231620065</v>
      </c>
      <c r="R90" s="0" t="n">
        <f aca="false">VLOOKUP(B90,'correct points'!$T$2:$W$91,4,0)</f>
        <v>-1.38047793835761</v>
      </c>
      <c r="S90" s="0" t="n">
        <f aca="false">A90</f>
        <v>88</v>
      </c>
      <c r="T90" s="0" t="str">
        <f aca="false">Q90&amp;","&amp;R90</f>
        <v>36.7667231620065,-1.38047793835761</v>
      </c>
    </row>
    <row r="91" customFormat="false" ht="12.8" hidden="false" customHeight="false" outlineLevel="0" collapsed="false">
      <c r="A91" s="0" t="n">
        <v>89</v>
      </c>
      <c r="B91" s="0" t="n">
        <f aca="false">'correct points'!C30</f>
        <v>463</v>
      </c>
      <c r="C91" s="0" t="n">
        <v>463</v>
      </c>
      <c r="D91" s="0" t="str">
        <f aca="false">VLOOKUP(B91,'correct points'!$T$2:$U$91,2,0)</f>
        <v>K.W.S_B/HOLE</v>
      </c>
      <c r="E91" s="0" t="n">
        <f aca="false">A91</f>
        <v>89</v>
      </c>
      <c r="F91" s="0" t="n">
        <v>11</v>
      </c>
      <c r="G91" s="12" t="n">
        <v>1</v>
      </c>
      <c r="H91" s="12" t="n">
        <v>1</v>
      </c>
      <c r="I91" s="12" t="n">
        <v>0.95</v>
      </c>
      <c r="J91" s="0" t="n">
        <v>1.05</v>
      </c>
      <c r="K91" s="0" t="n">
        <f aca="false">VLOOKUP(C91,'correct points'!$T$2:$W$91,3,0)</f>
        <v>36.7732945605242</v>
      </c>
      <c r="L91" s="0" t="n">
        <f aca="false">VLOOKUP(C91,'correct points'!$T$2:$W$91,4,0)</f>
        <v>-1.37963397207946</v>
      </c>
      <c r="Q91" s="0" t="n">
        <f aca="false">VLOOKUP(B91,'correct points'!$T$2:$W$91,3,0)</f>
        <v>36.7732945605242</v>
      </c>
      <c r="R91" s="0" t="n">
        <f aca="false">VLOOKUP(B91,'correct points'!$T$2:$W$91,4,0)</f>
        <v>-1.37963397207946</v>
      </c>
      <c r="S91" s="0" t="n">
        <f aca="false">A91</f>
        <v>89</v>
      </c>
      <c r="T91" s="0" t="str">
        <f aca="false">Q91&amp;","&amp;R91</f>
        <v>36.7732945605242,-1.37963397207946</v>
      </c>
    </row>
    <row r="92" customFormat="false" ht="12.8" hidden="false" customHeight="false" outlineLevel="0" collapsed="false">
      <c r="A92" s="0" t="n">
        <v>90</v>
      </c>
      <c r="B92" s="0" t="n">
        <f aca="false">'correct points'!C31</f>
        <v>2038</v>
      </c>
      <c r="C92" s="0" t="n">
        <v>2038</v>
      </c>
      <c r="D92" s="0" t="str">
        <f aca="false">VLOOKUP(B92,'correct points'!$T$2:$U$91,2,0)</f>
        <v>KENYA NATIONAL PARK</v>
      </c>
      <c r="E92" s="0" t="n">
        <f aca="false">A92</f>
        <v>90</v>
      </c>
      <c r="F92" s="0" t="n">
        <v>11</v>
      </c>
      <c r="G92" s="12" t="n">
        <v>1</v>
      </c>
      <c r="H92" s="12" t="n">
        <v>1</v>
      </c>
      <c r="I92" s="12" t="n">
        <v>0.95</v>
      </c>
      <c r="J92" s="0" t="n">
        <v>1.05</v>
      </c>
      <c r="K92" s="0" t="n">
        <f aca="false">VLOOKUP(C92,'correct points'!$T$2:$W$91,3,0)</f>
        <v>36.7673305364644</v>
      </c>
      <c r="L92" s="0" t="n">
        <f aca="false">VLOOKUP(C92,'correct points'!$T$2:$W$91,4,0)</f>
        <v>-1.36377539781515</v>
      </c>
      <c r="Q92" s="0" t="n">
        <f aca="false">VLOOKUP(B92,'correct points'!$T$2:$W$91,3,0)</f>
        <v>36.7673305364644</v>
      </c>
      <c r="R92" s="0" t="n">
        <f aca="false">VLOOKUP(B92,'correct points'!$T$2:$W$91,4,0)</f>
        <v>-1.36377539781515</v>
      </c>
      <c r="S92" s="0" t="n">
        <f aca="false">A92</f>
        <v>90</v>
      </c>
      <c r="T92" s="0" t="str">
        <f aca="false">Q92&amp;","&amp;R92</f>
        <v>36.7673305364644,-1.36377539781515</v>
      </c>
    </row>
    <row r="93" s="7" customFormat="true" ht="12.8" hidden="false" customHeight="false" outlineLevel="0" collapsed="false">
      <c r="A93" s="0" t="n">
        <v>91</v>
      </c>
      <c r="B93" s="0" t="n">
        <f aca="false">'correct points'!C32</f>
        <v>2037</v>
      </c>
      <c r="C93" s="0" t="n">
        <v>2037</v>
      </c>
      <c r="D93" s="0" t="str">
        <f aca="false">VLOOKUP(B93,'correct points'!$T$2:$U$91,2,0)</f>
        <v>KENYA NATIONAL PARK_0</v>
      </c>
      <c r="E93" s="0" t="n">
        <f aca="false">A93</f>
        <v>91</v>
      </c>
      <c r="F93" s="0" t="n">
        <v>11</v>
      </c>
      <c r="G93" s="12" t="n">
        <v>1</v>
      </c>
      <c r="H93" s="12" t="n">
        <v>1</v>
      </c>
      <c r="I93" s="12" t="n">
        <v>0.95</v>
      </c>
      <c r="J93" s="0" t="n">
        <v>1.05</v>
      </c>
      <c r="K93" s="0" t="n">
        <f aca="false">VLOOKUP(C93,'correct points'!$T$2:$W$91,3,0)</f>
        <v>36.7748666444081</v>
      </c>
      <c r="L93" s="0" t="n">
        <f aca="false">VLOOKUP(C93,'correct points'!$T$2:$W$91,4,0)</f>
        <v>-1.37859409878224</v>
      </c>
      <c r="M93" s="0"/>
      <c r="N93" s="0"/>
      <c r="O93" s="0"/>
      <c r="P93" s="0"/>
      <c r="Q93" s="0" t="n">
        <f aca="false">VLOOKUP(B93,'correct points'!$T$2:$W$91,3,0)</f>
        <v>36.7748666444081</v>
      </c>
      <c r="R93" s="0" t="n">
        <f aca="false">VLOOKUP(B93,'correct points'!$T$2:$W$91,4,0)</f>
        <v>-1.37859409878224</v>
      </c>
      <c r="S93" s="0" t="n">
        <f aca="false">A93</f>
        <v>91</v>
      </c>
      <c r="T93" s="0" t="str">
        <f aca="false">Q93&amp;","&amp;R93</f>
        <v>36.7748666444081,-1.37859409878224</v>
      </c>
      <c r="AME93" s="0"/>
      <c r="AMF93" s="0"/>
      <c r="AMG93" s="0"/>
      <c r="AMH93" s="0"/>
      <c r="AMI93" s="0"/>
      <c r="AMJ93" s="0"/>
    </row>
    <row r="94" customFormat="false" ht="12.8" hidden="false" customHeight="false" outlineLevel="0" collapsed="false">
      <c r="A94" s="0" t="n">
        <v>92</v>
      </c>
      <c r="B94" s="0" t="n">
        <f aca="false">'correct points'!C33</f>
        <v>16370</v>
      </c>
      <c r="C94" s="0" t="n">
        <v>16370</v>
      </c>
      <c r="D94" s="0" t="str">
        <f aca="false">VLOOKUP(B94,'correct points'!$T$2:$U$91,2,0)</f>
        <v>KIKENI DRIVE</v>
      </c>
      <c r="E94" s="0" t="n">
        <f aca="false">A94</f>
        <v>92</v>
      </c>
      <c r="F94" s="0" t="n">
        <v>11</v>
      </c>
      <c r="G94" s="12" t="n">
        <v>1</v>
      </c>
      <c r="H94" s="12" t="n">
        <v>1</v>
      </c>
      <c r="I94" s="12" t="n">
        <v>0.95</v>
      </c>
      <c r="J94" s="0" t="n">
        <v>1.05</v>
      </c>
      <c r="K94" s="0" t="n">
        <f aca="false">VLOOKUP(C94,'correct points'!$T$2:$W$91,3,0)</f>
        <v>36.7567183085312</v>
      </c>
      <c r="L94" s="0" t="n">
        <f aca="false">VLOOKUP(C94,'correct points'!$T$2:$W$91,4,0)</f>
        <v>-1.38099466561844</v>
      </c>
      <c r="Q94" s="0" t="n">
        <f aca="false">VLOOKUP(B94,'correct points'!$T$2:$W$91,3,0)</f>
        <v>36.7567183085312</v>
      </c>
      <c r="R94" s="0" t="n">
        <f aca="false">VLOOKUP(B94,'correct points'!$T$2:$W$91,4,0)</f>
        <v>-1.38099466561844</v>
      </c>
      <c r="S94" s="0" t="n">
        <f aca="false">A94</f>
        <v>92</v>
      </c>
      <c r="T94" s="0" t="str">
        <f aca="false">Q94&amp;","&amp;R94</f>
        <v>36.7567183085312,-1.38099466561844</v>
      </c>
    </row>
    <row r="95" customFormat="false" ht="12.8" hidden="false" customHeight="false" outlineLevel="0" collapsed="false">
      <c r="A95" s="0" t="n">
        <v>93</v>
      </c>
      <c r="B95" s="0" t="n">
        <f aca="false">'correct points'!C34</f>
        <v>450</v>
      </c>
      <c r="C95" s="0" t="n">
        <v>450</v>
      </c>
      <c r="D95" s="0" t="str">
        <f aca="false">VLOOKUP(B95,'correct points'!$T$2:$U$91,2,0)</f>
        <v>KIKENI ROAD</v>
      </c>
      <c r="E95" s="0" t="n">
        <f aca="false">A95</f>
        <v>93</v>
      </c>
      <c r="F95" s="0" t="n">
        <v>11</v>
      </c>
      <c r="G95" s="12" t="n">
        <v>1</v>
      </c>
      <c r="H95" s="12" t="n">
        <v>1</v>
      </c>
      <c r="I95" s="12" t="n">
        <v>0.95</v>
      </c>
      <c r="J95" s="0" t="n">
        <v>1.05</v>
      </c>
      <c r="K95" s="0" t="n">
        <f aca="false">VLOOKUP(C95,'correct points'!$T$2:$W$91,3,0)</f>
        <v>36.7567865754473</v>
      </c>
      <c r="L95" s="0" t="n">
        <f aca="false">VLOOKUP(C95,'correct points'!$T$2:$W$91,4,0)</f>
        <v>-1.37905058253932</v>
      </c>
      <c r="Q95" s="0" t="n">
        <f aca="false">VLOOKUP(B95,'correct points'!$T$2:$W$91,3,0)</f>
        <v>36.7567865754473</v>
      </c>
      <c r="R95" s="0" t="n">
        <f aca="false">VLOOKUP(B95,'correct points'!$T$2:$W$91,4,0)</f>
        <v>-1.37905058253932</v>
      </c>
      <c r="S95" s="0" t="n">
        <f aca="false">A95</f>
        <v>93</v>
      </c>
      <c r="T95" s="0" t="str">
        <f aca="false">Q95&amp;","&amp;R95</f>
        <v>36.7567865754473,-1.37905058253932</v>
      </c>
    </row>
    <row r="96" customFormat="false" ht="12.8" hidden="false" customHeight="false" outlineLevel="0" collapsed="false">
      <c r="A96" s="0" t="n">
        <v>94</v>
      </c>
      <c r="B96" s="7" t="n">
        <f aca="false">'correct points'!C35</f>
        <v>456</v>
      </c>
      <c r="C96" s="7" t="n">
        <v>456</v>
      </c>
      <c r="D96" s="7" t="str">
        <f aca="false">VLOOKUP(B96,'correct points'!$T$2:$U$91,2,0)</f>
        <v>KIPEVU ROAD</v>
      </c>
      <c r="E96" s="0" t="n">
        <f aca="false">A96</f>
        <v>94</v>
      </c>
      <c r="F96" s="0" t="n">
        <v>11</v>
      </c>
      <c r="G96" s="13" t="n">
        <v>1</v>
      </c>
      <c r="H96" s="13" t="n">
        <v>1</v>
      </c>
      <c r="I96" s="13" t="n">
        <v>0.95</v>
      </c>
      <c r="J96" s="7" t="n">
        <v>1.05</v>
      </c>
      <c r="K96" s="0" t="n">
        <f aca="false">VLOOKUP(C96,'correct points'!$T$2:$W$91,3,0)</f>
        <v>36.7552123181797</v>
      </c>
      <c r="L96" s="0" t="n">
        <f aca="false">VLOOKUP(C96,'correct points'!$T$2:$W$91,4,0)</f>
        <v>-1.3632251871156</v>
      </c>
      <c r="M96" s="7"/>
      <c r="N96" s="7"/>
      <c r="O96" s="7"/>
      <c r="P96" s="7"/>
      <c r="Q96" s="7" t="n">
        <f aca="false">VLOOKUP(B96,'correct points'!$T$2:$W$91,3,0)</f>
        <v>36.7552123181797</v>
      </c>
      <c r="R96" s="7" t="n">
        <f aca="false">VLOOKUP(B96,'correct points'!$T$2:$W$91,4,0)</f>
        <v>-1.3632251871156</v>
      </c>
      <c r="S96" s="7" t="n">
        <f aca="false">A96</f>
        <v>94</v>
      </c>
      <c r="T96" s="7" t="str">
        <f aca="false">Q96&amp;","&amp;R96</f>
        <v>36.7552123181797,-1.3632251871156</v>
      </c>
    </row>
    <row r="97" customFormat="false" ht="12.8" hidden="false" customHeight="false" outlineLevel="0" collapsed="false">
      <c r="A97" s="0" t="n">
        <v>95</v>
      </c>
      <c r="B97" s="0" t="n">
        <f aca="false">'correct points'!C36</f>
        <v>449</v>
      </c>
      <c r="C97" s="0" t="n">
        <v>449</v>
      </c>
      <c r="D97" s="0" t="str">
        <f aca="false">VLOOKUP(B97,'correct points'!$T$2:$U$91,2,0)</f>
        <v>KISEMBE EAST</v>
      </c>
      <c r="E97" s="0" t="n">
        <f aca="false">A97</f>
        <v>95</v>
      </c>
      <c r="F97" s="0" t="n">
        <v>11</v>
      </c>
      <c r="G97" s="12" t="n">
        <v>1</v>
      </c>
      <c r="H97" s="12" t="n">
        <v>1</v>
      </c>
      <c r="I97" s="12" t="n">
        <v>0.95</v>
      </c>
      <c r="J97" s="0" t="n">
        <v>1.05</v>
      </c>
      <c r="K97" s="0" t="n">
        <f aca="false">VLOOKUP(C97,'correct points'!$T$2:$W$91,3,0)</f>
        <v>36.7505226572627</v>
      </c>
      <c r="L97" s="0" t="n">
        <f aca="false">VLOOKUP(C97,'correct points'!$T$2:$W$91,4,0)</f>
        <v>-1.37408454262385</v>
      </c>
      <c r="Q97" s="0" t="n">
        <f aca="false">VLOOKUP(B97,'correct points'!$T$2:$W$91,3,0)</f>
        <v>36.7505226572627</v>
      </c>
      <c r="R97" s="0" t="n">
        <f aca="false">VLOOKUP(B97,'correct points'!$T$2:$W$91,4,0)</f>
        <v>-1.37408454262385</v>
      </c>
      <c r="S97" s="0" t="n">
        <f aca="false">A97</f>
        <v>95</v>
      </c>
      <c r="T97" s="0" t="str">
        <f aca="false">Q97&amp;","&amp;R97</f>
        <v>36.7505226572627,-1.37408454262385</v>
      </c>
    </row>
    <row r="98" customFormat="false" ht="12.8" hidden="false" customHeight="false" outlineLevel="0" collapsed="false">
      <c r="A98" s="0" t="n">
        <v>96</v>
      </c>
      <c r="B98" s="0" t="n">
        <f aca="false">'correct points'!C37</f>
        <v>459</v>
      </c>
      <c r="C98" s="0" t="n">
        <v>459</v>
      </c>
      <c r="D98" s="0" t="str">
        <f aca="false">VLOOKUP(B98,'correct points'!$T$2:$U$91,2,0)</f>
        <v>KISEMBE ESTATE_0</v>
      </c>
      <c r="E98" s="0" t="n">
        <f aca="false">A98</f>
        <v>96</v>
      </c>
      <c r="F98" s="0" t="n">
        <v>11</v>
      </c>
      <c r="G98" s="12" t="n">
        <v>1</v>
      </c>
      <c r="H98" s="12" t="n">
        <v>1</v>
      </c>
      <c r="I98" s="12" t="n">
        <v>0.95</v>
      </c>
      <c r="J98" s="0" t="n">
        <v>1.05</v>
      </c>
      <c r="K98" s="0" t="n">
        <f aca="false">VLOOKUP(C98,'correct points'!$T$2:$W$91,3,0)</f>
        <v>36.763526981731</v>
      </c>
      <c r="L98" s="0" t="n">
        <f aca="false">VLOOKUP(C98,'correct points'!$T$2:$W$91,4,0)</f>
        <v>-1.36789570407714</v>
      </c>
      <c r="Q98" s="0" t="n">
        <f aca="false">VLOOKUP(B98,'correct points'!$T$2:$W$91,3,0)</f>
        <v>36.763526981731</v>
      </c>
      <c r="R98" s="0" t="n">
        <f aca="false">VLOOKUP(B98,'correct points'!$T$2:$W$91,4,0)</f>
        <v>-1.36789570407714</v>
      </c>
      <c r="S98" s="0" t="n">
        <f aca="false">A98</f>
        <v>96</v>
      </c>
      <c r="T98" s="0" t="str">
        <f aca="false">Q98&amp;","&amp;R98</f>
        <v>36.763526981731,-1.36789570407714</v>
      </c>
    </row>
    <row r="99" customFormat="false" ht="12.8" hidden="false" customHeight="false" outlineLevel="0" collapsed="false">
      <c r="A99" s="0" t="n">
        <v>97</v>
      </c>
      <c r="B99" s="0" t="n">
        <f aca="false">'correct points'!C38</f>
        <v>464</v>
      </c>
      <c r="C99" s="0" t="n">
        <v>464</v>
      </c>
      <c r="D99" s="0" t="str">
        <f aca="false">VLOOKUP(B99,'correct points'!$T$2:$U$91,2,0)</f>
        <v>KISEMBE ESTATE_I</v>
      </c>
      <c r="E99" s="0" t="n">
        <f aca="false">A99</f>
        <v>97</v>
      </c>
      <c r="F99" s="0" t="n">
        <v>11</v>
      </c>
      <c r="G99" s="12" t="n">
        <v>1</v>
      </c>
      <c r="H99" s="12" t="n">
        <v>1</v>
      </c>
      <c r="I99" s="12" t="n">
        <v>0.95</v>
      </c>
      <c r="J99" s="0" t="n">
        <v>1.05</v>
      </c>
      <c r="K99" s="0" t="n">
        <f aca="false">VLOOKUP(C99,'correct points'!$T$2:$W$91,3,0)</f>
        <v>36.7624223632652</v>
      </c>
      <c r="L99" s="0" t="n">
        <f aca="false">VLOOKUP(C99,'correct points'!$T$2:$W$91,4,0)</f>
        <v>-1.37265521504387</v>
      </c>
      <c r="Q99" s="0" t="n">
        <f aca="false">VLOOKUP(B99,'correct points'!$T$2:$W$91,3,0)</f>
        <v>36.7624223632652</v>
      </c>
      <c r="R99" s="0" t="n">
        <f aca="false">VLOOKUP(B99,'correct points'!$T$2:$W$91,4,0)</f>
        <v>-1.37265521504387</v>
      </c>
      <c r="S99" s="0" t="n">
        <f aca="false">A99</f>
        <v>97</v>
      </c>
      <c r="T99" s="0" t="str">
        <f aca="false">Q99&amp;","&amp;R99</f>
        <v>36.7624223632652,-1.37265521504387</v>
      </c>
    </row>
    <row r="100" customFormat="false" ht="12.8" hidden="false" customHeight="false" outlineLevel="0" collapsed="false">
      <c r="A100" s="0" t="n">
        <v>98</v>
      </c>
      <c r="B100" s="0" t="str">
        <f aca="false">'correct points'!C39</f>
        <v>32013T</v>
      </c>
      <c r="C100" s="0" t="s">
        <v>347</v>
      </c>
      <c r="D100" s="0" t="str">
        <f aca="false">VLOOKUP(B100,'correct points'!$T$2:$U$91,2,0)</f>
        <v>KISEMBE PUMP_0</v>
      </c>
      <c r="E100" s="0" t="n">
        <f aca="false">A100</f>
        <v>98</v>
      </c>
      <c r="F100" s="0" t="n">
        <v>11</v>
      </c>
      <c r="G100" s="12" t="n">
        <v>1</v>
      </c>
      <c r="H100" s="12" t="n">
        <v>1</v>
      </c>
      <c r="I100" s="12" t="n">
        <v>0.95</v>
      </c>
      <c r="J100" s="0" t="n">
        <v>1.05</v>
      </c>
      <c r="K100" s="0" t="n">
        <f aca="false">VLOOKUP(C100,'correct points'!$T$2:$W$91,3,0)</f>
        <v>36.7681820421319</v>
      </c>
      <c r="L100" s="0" t="n">
        <f aca="false">VLOOKUP(C100,'correct points'!$T$2:$W$91,4,0)</f>
        <v>-1.37197221229169</v>
      </c>
      <c r="Q100" s="0" t="n">
        <f aca="false">VLOOKUP(B100,'correct points'!$T$2:$W$91,3,0)</f>
        <v>36.7681820421319</v>
      </c>
      <c r="R100" s="0" t="n">
        <f aca="false">VLOOKUP(B100,'correct points'!$T$2:$W$91,4,0)</f>
        <v>-1.37197221229169</v>
      </c>
      <c r="S100" s="0" t="n">
        <f aca="false">A100</f>
        <v>98</v>
      </c>
      <c r="T100" s="0" t="str">
        <f aca="false">Q100&amp;","&amp;R100</f>
        <v>36.7681820421319,-1.37197221229169</v>
      </c>
    </row>
    <row r="101" customFormat="false" ht="12.8" hidden="false" customHeight="false" outlineLevel="0" collapsed="false">
      <c r="A101" s="0" t="n">
        <v>99</v>
      </c>
      <c r="B101" s="0" t="n">
        <f aca="false">'correct points'!C40</f>
        <v>460</v>
      </c>
      <c r="C101" s="0" t="n">
        <v>460</v>
      </c>
      <c r="D101" s="0" t="str">
        <f aca="false">VLOOKUP(B101,'correct points'!$T$2:$U$91,2,0)</f>
        <v>KISEMBE PUMP_I</v>
      </c>
      <c r="E101" s="0" t="n">
        <f aca="false">A101</f>
        <v>99</v>
      </c>
      <c r="F101" s="0" t="n">
        <v>11</v>
      </c>
      <c r="G101" s="12" t="n">
        <v>1</v>
      </c>
      <c r="H101" s="12" t="n">
        <v>1</v>
      </c>
      <c r="I101" s="12" t="n">
        <v>0.95</v>
      </c>
      <c r="J101" s="0" t="n">
        <v>1.05</v>
      </c>
      <c r="K101" s="0" t="n">
        <f aca="false">VLOOKUP(C101,'correct points'!$T$2:$W$91,3,0)</f>
        <v>36.7661985846384</v>
      </c>
      <c r="L101" s="0" t="n">
        <f aca="false">VLOOKUP(C101,'correct points'!$T$2:$W$91,4,0)</f>
        <v>-1.37000010459701</v>
      </c>
      <c r="Q101" s="0" t="n">
        <f aca="false">VLOOKUP(B101,'correct points'!$T$2:$W$91,3,0)</f>
        <v>36.7661985846384</v>
      </c>
      <c r="R101" s="0" t="n">
        <f aca="false">VLOOKUP(B101,'correct points'!$T$2:$W$91,4,0)</f>
        <v>-1.37000010459701</v>
      </c>
      <c r="S101" s="0" t="n">
        <f aca="false">A101</f>
        <v>99</v>
      </c>
      <c r="T101" s="0" t="str">
        <f aca="false">Q101&amp;","&amp;R101</f>
        <v>36.7661985846384,-1.37000010459701</v>
      </c>
    </row>
    <row r="102" customFormat="false" ht="12.8" hidden="false" customHeight="false" outlineLevel="0" collapsed="false">
      <c r="A102" s="0" t="n">
        <v>100</v>
      </c>
      <c r="B102" s="0" t="n">
        <f aca="false">'correct points'!C41</f>
        <v>458</v>
      </c>
      <c r="C102" s="0" t="n">
        <v>458</v>
      </c>
      <c r="D102" s="0" t="str">
        <f aca="false">VLOOKUP(B102,'correct points'!$T$2:$U$91,2,0)</f>
        <v>KISEMBE ROAD</v>
      </c>
      <c r="E102" s="0" t="n">
        <f aca="false">A102</f>
        <v>100</v>
      </c>
      <c r="F102" s="0" t="n">
        <v>11</v>
      </c>
      <c r="G102" s="12" t="n">
        <v>1</v>
      </c>
      <c r="H102" s="12" t="n">
        <v>1</v>
      </c>
      <c r="I102" s="12" t="n">
        <v>0.95</v>
      </c>
      <c r="J102" s="0" t="n">
        <v>1.05</v>
      </c>
      <c r="K102" s="0" t="n">
        <f aca="false">VLOOKUP(C102,'correct points'!$T$2:$W$91,3,0)</f>
        <v>36.7608369568325</v>
      </c>
      <c r="L102" s="0" t="n">
        <f aca="false">VLOOKUP(C102,'correct points'!$T$2:$W$91,4,0)</f>
        <v>-1.36805173513509</v>
      </c>
      <c r="Q102" s="0" t="n">
        <f aca="false">VLOOKUP(B102,'correct points'!$T$2:$W$91,3,0)</f>
        <v>36.7608369568325</v>
      </c>
      <c r="R102" s="0" t="n">
        <f aca="false">VLOOKUP(B102,'correct points'!$T$2:$W$91,4,0)</f>
        <v>-1.36805173513509</v>
      </c>
      <c r="S102" s="0" t="n">
        <f aca="false">A102</f>
        <v>100</v>
      </c>
      <c r="T102" s="0" t="str">
        <f aca="false">Q102&amp;","&amp;R102</f>
        <v>36.7608369568325,-1.36805173513509</v>
      </c>
    </row>
    <row r="103" customFormat="false" ht="12.8" hidden="false" customHeight="false" outlineLevel="0" collapsed="false">
      <c r="A103" s="0" t="n">
        <v>101</v>
      </c>
      <c r="B103" s="0" t="str">
        <f aca="false">'correct points'!C42</f>
        <v>langata_tx</v>
      </c>
      <c r="C103" s="0" t="s">
        <v>368</v>
      </c>
      <c r="D103" s="0" t="str">
        <f aca="false">VLOOKUP(B103,'correct points'!$T$2:$U$91,2,0)</f>
        <v>langata_tx</v>
      </c>
      <c r="E103" s="0" t="n">
        <f aca="false">A103</f>
        <v>101</v>
      </c>
      <c r="F103" s="0" t="n">
        <v>11</v>
      </c>
      <c r="G103" s="12" t="n">
        <v>1</v>
      </c>
      <c r="H103" s="12" t="n">
        <v>1</v>
      </c>
      <c r="I103" s="12" t="n">
        <v>0.95</v>
      </c>
      <c r="J103" s="0" t="n">
        <v>1.05</v>
      </c>
      <c r="K103" s="0" t="n">
        <f aca="false">VLOOKUP(C103,'correct points'!$T$2:$W$91,3,0)</f>
        <v>36.7579665525604</v>
      </c>
      <c r="L103" s="0" t="n">
        <f aca="false">VLOOKUP(C103,'correct points'!$T$2:$W$91,4,0)</f>
        <v>-1.34209999724138</v>
      </c>
      <c r="Q103" s="0" t="n">
        <f aca="false">VLOOKUP(B103,'correct points'!$T$2:$W$91,3,0)</f>
        <v>36.7579665525604</v>
      </c>
      <c r="R103" s="0" t="n">
        <f aca="false">VLOOKUP(B103,'correct points'!$T$2:$W$91,4,0)</f>
        <v>-1.34209999724138</v>
      </c>
      <c r="S103" s="0" t="n">
        <f aca="false">A103</f>
        <v>101</v>
      </c>
      <c r="T103" s="0" t="str">
        <f aca="false">Q103&amp;","&amp;R103</f>
        <v>36.7579665525604,-1.34209999724138</v>
      </c>
    </row>
    <row r="104" customFormat="false" ht="12.8" hidden="false" customHeight="false" outlineLevel="0" collapsed="false">
      <c r="A104" s="0" t="n">
        <v>102</v>
      </c>
      <c r="B104" s="0" t="n">
        <f aca="false">'correct points'!C43</f>
        <v>408</v>
      </c>
      <c r="C104" s="0" t="n">
        <v>408</v>
      </c>
      <c r="D104" s="0" t="str">
        <f aca="false">VLOOKUP(B104,'correct points'!$T$2:$U$91,2,0)</f>
        <v>MAGADI ROAD</v>
      </c>
      <c r="E104" s="0" t="n">
        <f aca="false">A104</f>
        <v>102</v>
      </c>
      <c r="F104" s="0" t="n">
        <v>11</v>
      </c>
      <c r="G104" s="12" t="n">
        <v>1</v>
      </c>
      <c r="H104" s="12" t="n">
        <v>1</v>
      </c>
      <c r="I104" s="12" t="n">
        <v>0.95</v>
      </c>
      <c r="J104" s="0" t="n">
        <v>1.05</v>
      </c>
      <c r="K104" s="0" t="n">
        <f aca="false">VLOOKUP(C104,'correct points'!$T$2:$W$91,3,0)</f>
        <v>36.7616372656626</v>
      </c>
      <c r="L104" s="0" t="n">
        <f aca="false">VLOOKUP(C104,'correct points'!$T$2:$W$91,4,0)</f>
        <v>-1.35898377956509</v>
      </c>
      <c r="Q104" s="0" t="n">
        <f aca="false">VLOOKUP(B104,'correct points'!$T$2:$W$91,3,0)</f>
        <v>36.7616372656626</v>
      </c>
      <c r="R104" s="0" t="n">
        <f aca="false">VLOOKUP(B104,'correct points'!$T$2:$W$91,4,0)</f>
        <v>-1.35898377956509</v>
      </c>
      <c r="S104" s="0" t="n">
        <f aca="false">A104</f>
        <v>102</v>
      </c>
      <c r="T104" s="0" t="str">
        <f aca="false">Q104&amp;","&amp;R104</f>
        <v>36.7616372656626,-1.35898377956509</v>
      </c>
    </row>
    <row r="105" customFormat="false" ht="12.8" hidden="false" customHeight="false" outlineLevel="0" collapsed="false">
      <c r="A105" s="0" t="n">
        <v>103</v>
      </c>
      <c r="B105" s="0" t="n">
        <f aca="false">'correct points'!C44</f>
        <v>461</v>
      </c>
      <c r="C105" s="0" t="n">
        <v>461</v>
      </c>
      <c r="D105" s="0" t="str">
        <f aca="false">VLOOKUP(B105,'correct points'!$T$2:$U$91,2,0)</f>
        <v>MMU</v>
      </c>
      <c r="E105" s="0" t="n">
        <f aca="false">A105</f>
        <v>103</v>
      </c>
      <c r="F105" s="0" t="n">
        <v>11</v>
      </c>
      <c r="G105" s="12" t="n">
        <v>1</v>
      </c>
      <c r="H105" s="12" t="n">
        <v>1</v>
      </c>
      <c r="I105" s="12" t="n">
        <v>0.95</v>
      </c>
      <c r="J105" s="0" t="n">
        <v>1.05</v>
      </c>
      <c r="K105" s="0" t="n">
        <f aca="false">VLOOKUP(C105,'correct points'!$T$2:$W$91,3,0)</f>
        <v>36.768206929511</v>
      </c>
      <c r="L105" s="0" t="n">
        <f aca="false">VLOOKUP(C105,'correct points'!$T$2:$W$91,4,0)</f>
        <v>-1.37629011528426</v>
      </c>
      <c r="Q105" s="0" t="n">
        <f aca="false">VLOOKUP(B105,'correct points'!$T$2:$W$91,3,0)</f>
        <v>36.768206929511</v>
      </c>
      <c r="R105" s="0" t="n">
        <f aca="false">VLOOKUP(B105,'correct points'!$T$2:$W$91,4,0)</f>
        <v>-1.37629011528426</v>
      </c>
      <c r="S105" s="0" t="n">
        <f aca="false">A105</f>
        <v>103</v>
      </c>
      <c r="T105" s="0" t="str">
        <f aca="false">Q105&amp;","&amp;R105</f>
        <v>36.768206929511,-1.37629011528426</v>
      </c>
    </row>
    <row r="106" customFormat="false" ht="12.8" hidden="false" customHeight="false" outlineLevel="0" collapsed="false">
      <c r="A106" s="0" t="n">
        <v>104</v>
      </c>
      <c r="B106" s="0" t="n">
        <f aca="false">'correct points'!C45</f>
        <v>1671</v>
      </c>
      <c r="C106" s="0" t="n">
        <v>1671</v>
      </c>
      <c r="D106" s="0" t="str">
        <f aca="false">VLOOKUP(B106,'correct points'!$T$2:$U$91,2,0)</f>
        <v>MUHUTI ROAD_LANGATA</v>
      </c>
      <c r="E106" s="0" t="n">
        <f aca="false">A106</f>
        <v>104</v>
      </c>
      <c r="F106" s="0" t="n">
        <v>11</v>
      </c>
      <c r="G106" s="12" t="n">
        <v>1</v>
      </c>
      <c r="H106" s="12" t="n">
        <v>1</v>
      </c>
      <c r="I106" s="12" t="n">
        <v>0.95</v>
      </c>
      <c r="J106" s="0" t="n">
        <v>1.05</v>
      </c>
      <c r="K106" s="0" t="n">
        <f aca="false">VLOOKUP(C106,'correct points'!$T$2:$W$91,3,0)</f>
        <v>36.7634672835673</v>
      </c>
      <c r="L106" s="0" t="n">
        <f aca="false">VLOOKUP(C106,'correct points'!$T$2:$W$91,4,0)</f>
        <v>-1.38317905863203</v>
      </c>
      <c r="Q106" s="0" t="n">
        <f aca="false">VLOOKUP(B106,'correct points'!$T$2:$W$91,3,0)</f>
        <v>36.7634672835673</v>
      </c>
      <c r="R106" s="0" t="n">
        <f aca="false">VLOOKUP(B106,'correct points'!$T$2:$W$91,4,0)</f>
        <v>-1.38317905863203</v>
      </c>
      <c r="S106" s="0" t="n">
        <f aca="false">A106</f>
        <v>104</v>
      </c>
      <c r="T106" s="0" t="str">
        <f aca="false">Q106&amp;","&amp;R106</f>
        <v>36.7634672835673,-1.38317905863203</v>
      </c>
    </row>
    <row r="107" customFormat="false" ht="12.8" hidden="false" customHeight="false" outlineLevel="0" collapsed="false">
      <c r="A107" s="0" t="n">
        <v>105</v>
      </c>
      <c r="B107" s="0" t="n">
        <f aca="false">'correct points'!C46</f>
        <v>2009</v>
      </c>
      <c r="C107" s="0" t="n">
        <v>2009</v>
      </c>
      <c r="D107" s="0" t="str">
        <f aca="false">VLOOKUP(B107,'correct points'!$T$2:$U$91,2,0)</f>
        <v>MUNDERENDU RD_LANGATA</v>
      </c>
      <c r="E107" s="0" t="n">
        <f aca="false">A107</f>
        <v>105</v>
      </c>
      <c r="F107" s="0" t="n">
        <v>11</v>
      </c>
      <c r="G107" s="12" t="n">
        <v>1</v>
      </c>
      <c r="H107" s="12" t="n">
        <v>1</v>
      </c>
      <c r="I107" s="12" t="n">
        <v>0.95</v>
      </c>
      <c r="J107" s="0" t="n">
        <v>1.05</v>
      </c>
      <c r="K107" s="0" t="n">
        <f aca="false">VLOOKUP(C107,'correct points'!$T$2:$W$91,3,0)</f>
        <v>36.7612068626399</v>
      </c>
      <c r="L107" s="0" t="n">
        <f aca="false">VLOOKUP(C107,'correct points'!$T$2:$W$91,4,0)</f>
        <v>-1.37964570579744</v>
      </c>
      <c r="Q107" s="0" t="n">
        <f aca="false">VLOOKUP(B107,'correct points'!$T$2:$W$91,3,0)</f>
        <v>36.7612068626399</v>
      </c>
      <c r="R107" s="0" t="n">
        <f aca="false">VLOOKUP(B107,'correct points'!$T$2:$W$91,4,0)</f>
        <v>-1.37964570579744</v>
      </c>
      <c r="S107" s="0" t="n">
        <f aca="false">A107</f>
        <v>105</v>
      </c>
      <c r="T107" s="0" t="str">
        <f aca="false">Q107&amp;","&amp;R107</f>
        <v>36.7612068626399,-1.37964570579744</v>
      </c>
    </row>
    <row r="108" customFormat="false" ht="12.8" hidden="false" customHeight="false" outlineLevel="0" collapsed="false">
      <c r="A108" s="0" t="n">
        <v>106</v>
      </c>
      <c r="B108" s="0" t="n">
        <f aca="false">'correct points'!C47</f>
        <v>1670</v>
      </c>
      <c r="C108" s="0" t="n">
        <v>1670</v>
      </c>
      <c r="D108" s="0" t="str">
        <f aca="false">VLOOKUP(B108,'correct points'!$T$2:$U$91,2,0)</f>
        <v>MUNDERENDU ROAD_LANGATA</v>
      </c>
      <c r="E108" s="0" t="n">
        <f aca="false">A108</f>
        <v>106</v>
      </c>
      <c r="F108" s="0" t="n">
        <v>11</v>
      </c>
      <c r="G108" s="12" t="n">
        <v>1</v>
      </c>
      <c r="H108" s="12" t="n">
        <v>1</v>
      </c>
      <c r="I108" s="12" t="n">
        <v>0.95</v>
      </c>
      <c r="J108" s="0" t="n">
        <v>1.05</v>
      </c>
      <c r="K108" s="0" t="n">
        <f aca="false">VLOOKUP(C108,'correct points'!$T$2:$W$91,3,0)</f>
        <v>36.7644866512733</v>
      </c>
      <c r="L108" s="0" t="n">
        <f aca="false">VLOOKUP(C108,'correct points'!$T$2:$W$91,4,0)</f>
        <v>-1.37824857283834</v>
      </c>
      <c r="Q108" s="0" t="n">
        <f aca="false">VLOOKUP(B108,'correct points'!$T$2:$W$91,3,0)</f>
        <v>36.7644866512733</v>
      </c>
      <c r="R108" s="0" t="n">
        <f aca="false">VLOOKUP(B108,'correct points'!$T$2:$W$91,4,0)</f>
        <v>-1.37824857283834</v>
      </c>
      <c r="S108" s="0" t="n">
        <f aca="false">A108</f>
        <v>106</v>
      </c>
      <c r="T108" s="0" t="str">
        <f aca="false">Q108&amp;","&amp;R108</f>
        <v>36.7644866512733,-1.37824857283834</v>
      </c>
    </row>
    <row r="109" customFormat="false" ht="12.8" hidden="false" customHeight="false" outlineLevel="0" collapsed="false">
      <c r="A109" s="0" t="n">
        <v>107</v>
      </c>
      <c r="B109" s="0" t="n">
        <f aca="false">'correct points'!C48</f>
        <v>2189</v>
      </c>
      <c r="C109" s="0" t="n">
        <v>2189</v>
      </c>
      <c r="D109" s="0" t="str">
        <f aca="false">VLOOKUP(B109,'correct points'!$T$2:$U$91,2,0)</f>
        <v>NDOROBO ROAD_0</v>
      </c>
      <c r="E109" s="0" t="n">
        <f aca="false">A109</f>
        <v>107</v>
      </c>
      <c r="F109" s="0" t="n">
        <v>11</v>
      </c>
      <c r="G109" s="12" t="n">
        <v>1</v>
      </c>
      <c r="H109" s="12" t="n">
        <v>1</v>
      </c>
      <c r="I109" s="12" t="n">
        <v>0.95</v>
      </c>
      <c r="J109" s="0" t="n">
        <v>1.05</v>
      </c>
      <c r="K109" s="0" t="n">
        <f aca="false">VLOOKUP(C109,'correct points'!$T$2:$W$91,3,0)</f>
        <v>36.7602629004934</v>
      </c>
      <c r="L109" s="0" t="n">
        <f aca="false">VLOOKUP(C109,'correct points'!$T$2:$W$91,4,0)</f>
        <v>-1.37549780111096</v>
      </c>
      <c r="Q109" s="0" t="n">
        <f aca="false">VLOOKUP(B109,'correct points'!$T$2:$W$91,3,0)</f>
        <v>36.7602629004934</v>
      </c>
      <c r="R109" s="0" t="n">
        <f aca="false">VLOOKUP(B109,'correct points'!$T$2:$W$91,4,0)</f>
        <v>-1.37549780111096</v>
      </c>
      <c r="S109" s="0" t="n">
        <f aca="false">A109</f>
        <v>107</v>
      </c>
      <c r="T109" s="0" t="str">
        <f aca="false">Q109&amp;","&amp;R109</f>
        <v>36.7602629004934,-1.37549780111096</v>
      </c>
    </row>
    <row r="110" customFormat="false" ht="12.8" hidden="false" customHeight="false" outlineLevel="0" collapsed="false">
      <c r="A110" s="0" t="n">
        <v>108</v>
      </c>
      <c r="B110" s="0" t="n">
        <f aca="false">'correct points'!C49</f>
        <v>465</v>
      </c>
      <c r="C110" s="0" t="n">
        <v>465</v>
      </c>
      <c r="D110" s="0" t="str">
        <f aca="false">VLOOKUP(B110,'correct points'!$T$2:$U$91,2,0)</f>
        <v>NDOROBO ROAD_I</v>
      </c>
      <c r="E110" s="0" t="n">
        <f aca="false">A110</f>
        <v>108</v>
      </c>
      <c r="F110" s="0" t="n">
        <v>11</v>
      </c>
      <c r="G110" s="12" t="n">
        <v>1</v>
      </c>
      <c r="H110" s="12" t="n">
        <v>1</v>
      </c>
      <c r="I110" s="12" t="n">
        <v>0.95</v>
      </c>
      <c r="J110" s="0" t="n">
        <v>1.05</v>
      </c>
      <c r="K110" s="0" t="n">
        <f aca="false">VLOOKUP(C110,'correct points'!$T$2:$W$91,3,0)</f>
        <v>36.7579264893446</v>
      </c>
      <c r="L110" s="0" t="n">
        <f aca="false">VLOOKUP(C110,'correct points'!$T$2:$W$91,4,0)</f>
        <v>-1.37349144029173</v>
      </c>
      <c r="Q110" s="0" t="n">
        <f aca="false">VLOOKUP(B110,'correct points'!$T$2:$W$91,3,0)</f>
        <v>36.7579264893446</v>
      </c>
      <c r="R110" s="0" t="n">
        <f aca="false">VLOOKUP(B110,'correct points'!$T$2:$W$91,4,0)</f>
        <v>-1.37349144029173</v>
      </c>
      <c r="S110" s="0" t="n">
        <f aca="false">A110</f>
        <v>108</v>
      </c>
      <c r="T110" s="0" t="str">
        <f aca="false">Q110&amp;","&amp;R110</f>
        <v>36.7579264893446,-1.37349144029173</v>
      </c>
    </row>
    <row r="111" customFormat="false" ht="12.8" hidden="false" customHeight="false" outlineLevel="0" collapsed="false">
      <c r="A111" s="0" t="n">
        <v>109</v>
      </c>
      <c r="B111" s="0" t="n">
        <f aca="false">'correct points'!C50</f>
        <v>467</v>
      </c>
      <c r="C111" s="0" t="n">
        <v>467</v>
      </c>
      <c r="D111" s="0" t="str">
        <f aca="false">VLOOKUP(B111,'correct points'!$T$2:$U$91,2,0)</f>
        <v>NDOROBO ROAD_II</v>
      </c>
      <c r="E111" s="0" t="n">
        <f aca="false">A111</f>
        <v>109</v>
      </c>
      <c r="F111" s="0" t="n">
        <v>11</v>
      </c>
      <c r="G111" s="12" t="n">
        <v>1</v>
      </c>
      <c r="H111" s="12" t="n">
        <v>1</v>
      </c>
      <c r="I111" s="12" t="n">
        <v>0.95</v>
      </c>
      <c r="J111" s="0" t="n">
        <v>1.05</v>
      </c>
      <c r="K111" s="0" t="n">
        <f aca="false">VLOOKUP(C111,'correct points'!$T$2:$W$91,3,0)</f>
        <v>36.7586892630442</v>
      </c>
      <c r="L111" s="0" t="n">
        <f aca="false">VLOOKUP(C111,'correct points'!$T$2:$W$91,4,0)</f>
        <v>-1.38004691996939</v>
      </c>
      <c r="Q111" s="0" t="n">
        <f aca="false">VLOOKUP(B111,'correct points'!$T$2:$W$91,3,0)</f>
        <v>36.7586892630442</v>
      </c>
      <c r="R111" s="0" t="n">
        <f aca="false">VLOOKUP(B111,'correct points'!$T$2:$W$91,4,0)</f>
        <v>-1.38004691996939</v>
      </c>
      <c r="S111" s="0" t="n">
        <f aca="false">A111</f>
        <v>109</v>
      </c>
      <c r="T111" s="0" t="str">
        <f aca="false">Q111&amp;","&amp;R111</f>
        <v>36.7586892630442,-1.38004691996939</v>
      </c>
    </row>
    <row r="112" customFormat="false" ht="12.8" hidden="false" customHeight="false" outlineLevel="0" collapsed="false">
      <c r="A112" s="0" t="n">
        <v>110</v>
      </c>
      <c r="B112" s="0" t="n">
        <f aca="false">'correct points'!C51</f>
        <v>466</v>
      </c>
      <c r="C112" s="0" t="n">
        <v>466</v>
      </c>
      <c r="D112" s="0" t="str">
        <f aca="false">VLOOKUP(B112,'correct points'!$T$2:$U$91,2,0)</f>
        <v>NDOROBO ROAD_III</v>
      </c>
      <c r="E112" s="0" t="n">
        <f aca="false">A112</f>
        <v>110</v>
      </c>
      <c r="F112" s="0" t="n">
        <v>11</v>
      </c>
      <c r="G112" s="12" t="n">
        <v>1</v>
      </c>
      <c r="H112" s="12" t="n">
        <v>1</v>
      </c>
      <c r="I112" s="12" t="n">
        <v>0.95</v>
      </c>
      <c r="J112" s="0" t="n">
        <v>1.05</v>
      </c>
      <c r="K112" s="0" t="n">
        <f aca="false">VLOOKUP(C112,'correct points'!$T$2:$W$91,3,0)</f>
        <v>36.7582431679171</v>
      </c>
      <c r="L112" s="0" t="n">
        <f aca="false">VLOOKUP(C112,'correct points'!$T$2:$W$91,4,0)</f>
        <v>-1.37584084408693</v>
      </c>
      <c r="Q112" s="0" t="n">
        <f aca="false">VLOOKUP(B112,'correct points'!$T$2:$W$91,3,0)</f>
        <v>36.7582431679171</v>
      </c>
      <c r="R112" s="0" t="n">
        <f aca="false">VLOOKUP(B112,'correct points'!$T$2:$W$91,4,0)</f>
        <v>-1.37584084408693</v>
      </c>
      <c r="S112" s="0" t="n">
        <f aca="false">A112</f>
        <v>110</v>
      </c>
      <c r="T112" s="0" t="str">
        <f aca="false">Q112&amp;","&amp;R112</f>
        <v>36.7582431679171,-1.37584084408693</v>
      </c>
    </row>
    <row r="113" customFormat="false" ht="12.8" hidden="false" customHeight="false" outlineLevel="0" collapsed="false">
      <c r="A113" s="0" t="n">
        <v>111</v>
      </c>
      <c r="B113" s="0" t="n">
        <f aca="false">'correct points'!C52</f>
        <v>106601</v>
      </c>
      <c r="C113" s="0" t="n">
        <v>106601</v>
      </c>
      <c r="D113" s="0" t="str">
        <f aca="false">VLOOKUP(B113,'correct points'!$T$2:$U$91,2,0)</f>
        <v>NEAR BROOKHOUSE SCHOOL</v>
      </c>
      <c r="E113" s="0" t="n">
        <f aca="false">A113</f>
        <v>111</v>
      </c>
      <c r="F113" s="0" t="n">
        <v>11</v>
      </c>
      <c r="G113" s="12" t="n">
        <v>1</v>
      </c>
      <c r="H113" s="12" t="n">
        <v>1</v>
      </c>
      <c r="I113" s="12" t="n">
        <v>0.95</v>
      </c>
      <c r="J113" s="0" t="n">
        <v>1.05</v>
      </c>
      <c r="K113" s="0" t="n">
        <f aca="false">VLOOKUP(C113,'correct points'!$T$2:$W$91,3,0)</f>
        <v>36.762076283107</v>
      </c>
      <c r="L113" s="0" t="n">
        <f aca="false">VLOOKUP(C113,'correct points'!$T$2:$W$91,4,0)</f>
        <v>-1.34714933688208</v>
      </c>
      <c r="Q113" s="0" t="n">
        <f aca="false">VLOOKUP(B113,'correct points'!$T$2:$W$91,3,0)</f>
        <v>36.762076283107</v>
      </c>
      <c r="R113" s="0" t="n">
        <f aca="false">VLOOKUP(B113,'correct points'!$T$2:$W$91,4,0)</f>
        <v>-1.34714933688208</v>
      </c>
      <c r="S113" s="0" t="n">
        <f aca="false">A113</f>
        <v>111</v>
      </c>
      <c r="T113" s="0" t="str">
        <f aca="false">Q113&amp;","&amp;R113</f>
        <v>36.762076283107,-1.34714933688208</v>
      </c>
    </row>
    <row r="114" customFormat="false" ht="12.8" hidden="false" customHeight="false" outlineLevel="0" collapsed="false">
      <c r="A114" s="0" t="n">
        <v>112</v>
      </c>
      <c r="B114" s="0" t="n">
        <f aca="false">'correct points'!C53</f>
        <v>14156</v>
      </c>
      <c r="C114" s="0" t="n">
        <v>14156</v>
      </c>
      <c r="D114" s="0" t="str">
        <f aca="false">VLOOKUP(B114,'correct points'!$T$2:$U$91,2,0)</f>
        <v>NETWORK INTERNATIONAL</v>
      </c>
      <c r="E114" s="0" t="n">
        <f aca="false">A114</f>
        <v>112</v>
      </c>
      <c r="F114" s="0" t="n">
        <v>11</v>
      </c>
      <c r="G114" s="12" t="n">
        <v>1</v>
      </c>
      <c r="H114" s="12" t="n">
        <v>1</v>
      </c>
      <c r="I114" s="12" t="n">
        <v>0.95</v>
      </c>
      <c r="J114" s="0" t="n">
        <v>1.05</v>
      </c>
      <c r="K114" s="0" t="n">
        <f aca="false">VLOOKUP(C114,'correct points'!$T$2:$W$91,3,0)</f>
        <v>36.7649949841971</v>
      </c>
      <c r="L114" s="0" t="n">
        <f aca="false">VLOOKUP(C114,'correct points'!$T$2:$W$91,4,0)</f>
        <v>-1.36363436841892</v>
      </c>
      <c r="Q114" s="0" t="n">
        <f aca="false">VLOOKUP(B114,'correct points'!$T$2:$W$91,3,0)</f>
        <v>36.7649949841971</v>
      </c>
      <c r="R114" s="0" t="n">
        <f aca="false">VLOOKUP(B114,'correct points'!$T$2:$W$91,4,0)</f>
        <v>-1.36363436841892</v>
      </c>
      <c r="S114" s="0" t="n">
        <f aca="false">A114</f>
        <v>112</v>
      </c>
      <c r="T114" s="0" t="str">
        <f aca="false">Q114&amp;","&amp;R114</f>
        <v>36.7649949841971,-1.36363436841892</v>
      </c>
    </row>
    <row r="115" customFormat="false" ht="12.8" hidden="false" customHeight="false" outlineLevel="0" collapsed="false">
      <c r="A115" s="0" t="n">
        <v>113</v>
      </c>
      <c r="B115" s="0" t="str">
        <f aca="false">'correct points'!C54</f>
        <v>node1</v>
      </c>
      <c r="C115" s="0" t="s">
        <v>424</v>
      </c>
      <c r="D115" s="0" t="str">
        <f aca="false">VLOOKUP(B115,'correct points'!$T$2:$U$91,2,0)</f>
        <v>node1</v>
      </c>
      <c r="E115" s="0" t="n">
        <f aca="false">A115</f>
        <v>113</v>
      </c>
      <c r="F115" s="0" t="n">
        <v>11</v>
      </c>
      <c r="G115" s="12" t="n">
        <v>1</v>
      </c>
      <c r="H115" s="12" t="n">
        <v>1</v>
      </c>
      <c r="I115" s="12" t="n">
        <v>0.95</v>
      </c>
      <c r="J115" s="0" t="n">
        <v>1.05</v>
      </c>
      <c r="K115" s="0" t="n">
        <f aca="false">VLOOKUP(C115,'correct points'!$T$2:$W$91,3,0)</f>
        <v>36.7698813824731</v>
      </c>
      <c r="L115" s="0" t="n">
        <f aca="false">VLOOKUP(C115,'correct points'!$T$2:$W$91,4,0)</f>
        <v>-1.38001194403103</v>
      </c>
      <c r="Q115" s="0" t="n">
        <f aca="false">VLOOKUP(B115,'correct points'!$T$2:$W$91,3,0)</f>
        <v>36.7698813824731</v>
      </c>
      <c r="R115" s="0" t="n">
        <f aca="false">VLOOKUP(B115,'correct points'!$T$2:$W$91,4,0)</f>
        <v>-1.38001194403103</v>
      </c>
      <c r="S115" s="0" t="n">
        <f aca="false">A115</f>
        <v>113</v>
      </c>
      <c r="T115" s="0" t="str">
        <f aca="false">Q115&amp;","&amp;R115</f>
        <v>36.7698813824731,-1.38001194403103</v>
      </c>
    </row>
    <row r="116" customFormat="false" ht="12.8" hidden="false" customHeight="false" outlineLevel="0" collapsed="false">
      <c r="A116" s="0" t="n">
        <v>114</v>
      </c>
      <c r="B116" s="0" t="str">
        <f aca="false">'correct points'!C55</f>
        <v>node10</v>
      </c>
      <c r="C116" s="0" t="s">
        <v>430</v>
      </c>
      <c r="D116" s="0" t="str">
        <f aca="false">VLOOKUP(B116,'correct points'!$T$2:$U$91,2,0)</f>
        <v>node10</v>
      </c>
      <c r="E116" s="0" t="n">
        <f aca="false">A116</f>
        <v>114</v>
      </c>
      <c r="F116" s="0" t="n">
        <v>11</v>
      </c>
      <c r="G116" s="12" t="n">
        <v>1</v>
      </c>
      <c r="H116" s="12" t="n">
        <v>1</v>
      </c>
      <c r="I116" s="12" t="n">
        <v>0.95</v>
      </c>
      <c r="J116" s="0" t="n">
        <v>1.05</v>
      </c>
      <c r="K116" s="0" t="n">
        <f aca="false">VLOOKUP(C116,'correct points'!$T$2:$W$91,3,0)</f>
        <v>36.7622855261742</v>
      </c>
      <c r="L116" s="0" t="n">
        <f aca="false">VLOOKUP(C116,'correct points'!$T$2:$W$91,4,0)</f>
        <v>-1.36069603276204</v>
      </c>
      <c r="Q116" s="0" t="n">
        <f aca="false">VLOOKUP(B116,'correct points'!$T$2:$W$91,3,0)</f>
        <v>36.7622855261742</v>
      </c>
      <c r="R116" s="0" t="n">
        <f aca="false">VLOOKUP(B116,'correct points'!$T$2:$W$91,4,0)</f>
        <v>-1.36069603276204</v>
      </c>
      <c r="S116" s="0" t="n">
        <f aca="false">A116</f>
        <v>114</v>
      </c>
      <c r="T116" s="0" t="str">
        <f aca="false">Q116&amp;","&amp;R116</f>
        <v>36.7622855261742,-1.36069603276204</v>
      </c>
    </row>
    <row r="117" customFormat="false" ht="12.8" hidden="false" customHeight="false" outlineLevel="0" collapsed="false">
      <c r="A117" s="0" t="n">
        <v>115</v>
      </c>
      <c r="B117" s="0" t="str">
        <f aca="false">'correct points'!C56</f>
        <v>node11</v>
      </c>
      <c r="C117" s="0" t="s">
        <v>436</v>
      </c>
      <c r="D117" s="0" t="str">
        <f aca="false">VLOOKUP(B117,'correct points'!$T$2:$U$91,2,0)</f>
        <v>node11</v>
      </c>
      <c r="E117" s="0" t="n">
        <f aca="false">A117</f>
        <v>115</v>
      </c>
      <c r="F117" s="0" t="n">
        <v>11</v>
      </c>
      <c r="G117" s="12" t="n">
        <v>1</v>
      </c>
      <c r="H117" s="12" t="n">
        <v>1</v>
      </c>
      <c r="I117" s="12" t="n">
        <v>0.95</v>
      </c>
      <c r="J117" s="0" t="n">
        <v>1.05</v>
      </c>
      <c r="K117" s="0" t="n">
        <f aca="false">VLOOKUP(C117,'correct points'!$T$2:$W$91,3,0)</f>
        <v>36.7624931584252</v>
      </c>
      <c r="L117" s="0" t="n">
        <f aca="false">VLOOKUP(C117,'correct points'!$T$2:$W$91,4,0)</f>
        <v>-1.3609281124923</v>
      </c>
      <c r="Q117" s="0" t="n">
        <f aca="false">VLOOKUP(B117,'correct points'!$T$2:$W$91,3,0)</f>
        <v>36.7624931584252</v>
      </c>
      <c r="R117" s="0" t="n">
        <f aca="false">VLOOKUP(B117,'correct points'!$T$2:$W$91,4,0)</f>
        <v>-1.3609281124923</v>
      </c>
      <c r="S117" s="0" t="n">
        <f aca="false">A117</f>
        <v>115</v>
      </c>
      <c r="T117" s="0" t="str">
        <f aca="false">Q117&amp;","&amp;R117</f>
        <v>36.7624931584252,-1.3609281124923</v>
      </c>
    </row>
    <row r="118" customFormat="false" ht="12.8" hidden="false" customHeight="false" outlineLevel="0" collapsed="false">
      <c r="A118" s="0" t="n">
        <v>116</v>
      </c>
      <c r="B118" s="0" t="str">
        <f aca="false">'correct points'!C57</f>
        <v>node12</v>
      </c>
      <c r="C118" s="0" t="s">
        <v>442</v>
      </c>
      <c r="D118" s="0" t="str">
        <f aca="false">VLOOKUP(B118,'correct points'!$T$2:$U$91,2,0)</f>
        <v>node12</v>
      </c>
      <c r="E118" s="0" t="n">
        <f aca="false">A118</f>
        <v>116</v>
      </c>
      <c r="F118" s="0" t="n">
        <v>11</v>
      </c>
      <c r="G118" s="12" t="n">
        <v>1</v>
      </c>
      <c r="H118" s="12" t="n">
        <v>1</v>
      </c>
      <c r="I118" s="12" t="n">
        <v>0.95</v>
      </c>
      <c r="J118" s="0" t="n">
        <v>1.05</v>
      </c>
      <c r="K118" s="0" t="n">
        <f aca="false">VLOOKUP(C118,'correct points'!$T$2:$W$91,3,0)</f>
        <v>36.76591701561</v>
      </c>
      <c r="L118" s="0" t="n">
        <f aca="false">VLOOKUP(C118,'correct points'!$T$2:$W$91,4,0)</f>
        <v>-1.36494782278443</v>
      </c>
      <c r="Q118" s="0" t="n">
        <f aca="false">VLOOKUP(B118,'correct points'!$T$2:$W$91,3,0)</f>
        <v>36.76591701561</v>
      </c>
      <c r="R118" s="0" t="n">
        <f aca="false">VLOOKUP(B118,'correct points'!$T$2:$W$91,4,0)</f>
        <v>-1.36494782278443</v>
      </c>
      <c r="S118" s="0" t="n">
        <f aca="false">A118</f>
        <v>116</v>
      </c>
      <c r="T118" s="0" t="str">
        <f aca="false">Q118&amp;","&amp;R118</f>
        <v>36.76591701561,-1.36494782278443</v>
      </c>
    </row>
    <row r="119" customFormat="false" ht="12.8" hidden="false" customHeight="false" outlineLevel="0" collapsed="false">
      <c r="A119" s="0" t="n">
        <v>117</v>
      </c>
      <c r="B119" s="0" t="str">
        <f aca="false">'correct points'!C58</f>
        <v>node13</v>
      </c>
      <c r="C119" s="0" t="s">
        <v>447</v>
      </c>
      <c r="D119" s="0" t="str">
        <f aca="false">VLOOKUP(B119,'correct points'!$T$2:$U$91,2,0)</f>
        <v>node13</v>
      </c>
      <c r="E119" s="0" t="n">
        <f aca="false">A119</f>
        <v>117</v>
      </c>
      <c r="F119" s="0" t="n">
        <v>11</v>
      </c>
      <c r="G119" s="12" t="n">
        <v>1</v>
      </c>
      <c r="H119" s="12" t="n">
        <v>1</v>
      </c>
      <c r="I119" s="12" t="n">
        <v>0.95</v>
      </c>
      <c r="J119" s="0" t="n">
        <v>1.05</v>
      </c>
      <c r="K119" s="0" t="n">
        <f aca="false">VLOOKUP(C119,'correct points'!$T$2:$W$91,3,0)</f>
        <v>36.7673984075653</v>
      </c>
      <c r="L119" s="0" t="n">
        <f aca="false">VLOOKUP(C119,'correct points'!$T$2:$W$91,4,0)</f>
        <v>-1.36823663832402</v>
      </c>
      <c r="Q119" s="0" t="n">
        <f aca="false">VLOOKUP(B119,'correct points'!$T$2:$W$91,3,0)</f>
        <v>36.7673984075653</v>
      </c>
      <c r="R119" s="0" t="n">
        <f aca="false">VLOOKUP(B119,'correct points'!$T$2:$W$91,4,0)</f>
        <v>-1.36823663832402</v>
      </c>
      <c r="S119" s="0" t="n">
        <f aca="false">A119</f>
        <v>117</v>
      </c>
      <c r="T119" s="0" t="str">
        <f aca="false">Q119&amp;","&amp;R119</f>
        <v>36.7673984075653,-1.36823663832402</v>
      </c>
    </row>
    <row r="120" customFormat="false" ht="12.8" hidden="false" customHeight="false" outlineLevel="0" collapsed="false">
      <c r="A120" s="0" t="n">
        <v>118</v>
      </c>
      <c r="B120" s="0" t="str">
        <f aca="false">'correct points'!C59</f>
        <v>node14</v>
      </c>
      <c r="C120" s="0" t="s">
        <v>452</v>
      </c>
      <c r="D120" s="0" t="str">
        <f aca="false">VLOOKUP(B120,'correct points'!$T$2:$U$91,2,0)</f>
        <v>node14</v>
      </c>
      <c r="E120" s="0" t="n">
        <f aca="false">A120</f>
        <v>118</v>
      </c>
      <c r="F120" s="0" t="n">
        <v>11</v>
      </c>
      <c r="G120" s="12" t="n">
        <v>1</v>
      </c>
      <c r="H120" s="12" t="n">
        <v>1</v>
      </c>
      <c r="I120" s="12" t="n">
        <v>0.95</v>
      </c>
      <c r="J120" s="0" t="n">
        <v>1.05</v>
      </c>
      <c r="K120" s="0" t="n">
        <f aca="false">VLOOKUP(C120,'correct points'!$T$2:$W$91,3,0)</f>
        <v>36.7670765841199</v>
      </c>
      <c r="L120" s="0" t="n">
        <f aca="false">VLOOKUP(C120,'correct points'!$T$2:$W$91,4,0)</f>
        <v>-1.36999879607117</v>
      </c>
      <c r="Q120" s="0" t="n">
        <f aca="false">VLOOKUP(B120,'correct points'!$T$2:$W$91,3,0)</f>
        <v>36.7670765841199</v>
      </c>
      <c r="R120" s="0" t="n">
        <f aca="false">VLOOKUP(B120,'correct points'!$T$2:$W$91,4,0)</f>
        <v>-1.36999879607117</v>
      </c>
      <c r="S120" s="0" t="n">
        <f aca="false">A120</f>
        <v>118</v>
      </c>
      <c r="T120" s="0" t="str">
        <f aca="false">Q120&amp;","&amp;R120</f>
        <v>36.7670765841199,-1.36999879607117</v>
      </c>
    </row>
    <row r="121" customFormat="false" ht="12.8" hidden="false" customHeight="false" outlineLevel="0" collapsed="false">
      <c r="A121" s="0" t="n">
        <v>119</v>
      </c>
      <c r="B121" s="0" t="str">
        <f aca="false">'correct points'!C60</f>
        <v>node15</v>
      </c>
      <c r="C121" s="0" t="s">
        <v>455</v>
      </c>
      <c r="D121" s="0" t="str">
        <f aca="false">VLOOKUP(B121,'correct points'!$T$2:$U$91,2,0)</f>
        <v>node15</v>
      </c>
      <c r="E121" s="0" t="n">
        <f aca="false">A121</f>
        <v>119</v>
      </c>
      <c r="F121" s="0" t="n">
        <v>11</v>
      </c>
      <c r="G121" s="12" t="n">
        <v>1</v>
      </c>
      <c r="H121" s="12" t="n">
        <v>1</v>
      </c>
      <c r="I121" s="12" t="n">
        <v>0.95</v>
      </c>
      <c r="J121" s="0" t="n">
        <v>1.05</v>
      </c>
      <c r="K121" s="0" t="n">
        <f aca="false">VLOOKUP(C121,'correct points'!$T$2:$W$91,3,0)</f>
        <v>36.7692169954759</v>
      </c>
      <c r="L121" s="0" t="n">
        <f aca="false">VLOOKUP(C121,'correct points'!$T$2:$W$91,4,0)</f>
        <v>-1.37588183070028</v>
      </c>
      <c r="Q121" s="0" t="n">
        <f aca="false">VLOOKUP(B121,'correct points'!$T$2:$W$91,3,0)</f>
        <v>36.7692169954759</v>
      </c>
      <c r="R121" s="0" t="n">
        <f aca="false">VLOOKUP(B121,'correct points'!$T$2:$W$91,4,0)</f>
        <v>-1.37588183070028</v>
      </c>
      <c r="S121" s="0" t="n">
        <f aca="false">A121</f>
        <v>119</v>
      </c>
      <c r="T121" s="0" t="str">
        <f aca="false">Q121&amp;","&amp;R121</f>
        <v>36.7692169954759,-1.37588183070028</v>
      </c>
    </row>
    <row r="122" customFormat="false" ht="12.8" hidden="false" customHeight="false" outlineLevel="0" collapsed="false">
      <c r="A122" s="0" t="n">
        <v>120</v>
      </c>
      <c r="B122" s="0" t="str">
        <f aca="false">'correct points'!C61</f>
        <v>node16</v>
      </c>
      <c r="C122" s="0" t="s">
        <v>462</v>
      </c>
      <c r="D122" s="0" t="str">
        <f aca="false">VLOOKUP(B122,'correct points'!$T$2:$U$91,2,0)</f>
        <v>node16</v>
      </c>
      <c r="E122" s="0" t="n">
        <f aca="false">A122</f>
        <v>120</v>
      </c>
      <c r="F122" s="0" t="n">
        <v>11</v>
      </c>
      <c r="G122" s="12" t="n">
        <v>1</v>
      </c>
      <c r="H122" s="12" t="n">
        <v>1</v>
      </c>
      <c r="I122" s="12" t="n">
        <v>0.95</v>
      </c>
      <c r="J122" s="0" t="n">
        <v>1.05</v>
      </c>
      <c r="K122" s="0" t="n">
        <f aca="false">VLOOKUP(C122,'correct points'!$T$2:$W$91,3,0)</f>
        <v>36.7581961720968</v>
      </c>
      <c r="L122" s="0" t="n">
        <f aca="false">VLOOKUP(C122,'correct points'!$T$2:$W$91,4,0)</f>
        <v>-1.37541704664815</v>
      </c>
      <c r="Q122" s="0" t="n">
        <f aca="false">VLOOKUP(B122,'correct points'!$T$2:$W$91,3,0)</f>
        <v>36.7581961720968</v>
      </c>
      <c r="R122" s="0" t="n">
        <f aca="false">VLOOKUP(B122,'correct points'!$T$2:$W$91,4,0)</f>
        <v>-1.37541704664815</v>
      </c>
      <c r="S122" s="0" t="n">
        <f aca="false">A122</f>
        <v>120</v>
      </c>
      <c r="T122" s="0" t="str">
        <f aca="false">Q122&amp;","&amp;R122</f>
        <v>36.7581961720968,-1.37541704664815</v>
      </c>
    </row>
    <row r="123" customFormat="false" ht="12.8" hidden="false" customHeight="false" outlineLevel="0" collapsed="false">
      <c r="A123" s="0" t="n">
        <v>121</v>
      </c>
      <c r="B123" s="0" t="str">
        <f aca="false">'correct points'!C62</f>
        <v>node17</v>
      </c>
      <c r="C123" s="0" t="s">
        <v>469</v>
      </c>
      <c r="D123" s="0" t="str">
        <f aca="false">VLOOKUP(B123,'correct points'!$T$2:$U$91,2,0)</f>
        <v>node17</v>
      </c>
      <c r="E123" s="0" t="n">
        <f aca="false">A123</f>
        <v>121</v>
      </c>
      <c r="F123" s="0" t="n">
        <v>11</v>
      </c>
      <c r="G123" s="12" t="n">
        <v>1</v>
      </c>
      <c r="H123" s="12" t="n">
        <v>1</v>
      </c>
      <c r="I123" s="12" t="n">
        <v>0.95</v>
      </c>
      <c r="J123" s="0" t="n">
        <v>1.05</v>
      </c>
      <c r="K123" s="0" t="n">
        <f aca="false">VLOOKUP(C123,'correct points'!$T$2:$W$91,3,0)</f>
        <v>36.757888759798</v>
      </c>
      <c r="L123" s="0" t="n">
        <f aca="false">VLOOKUP(C123,'correct points'!$T$2:$W$91,4,0)</f>
        <v>-1.37319733022595</v>
      </c>
      <c r="Q123" s="0" t="n">
        <f aca="false">VLOOKUP(B123,'correct points'!$T$2:$W$91,3,0)</f>
        <v>36.757888759798</v>
      </c>
      <c r="R123" s="0" t="n">
        <f aca="false">VLOOKUP(B123,'correct points'!$T$2:$W$91,4,0)</f>
        <v>-1.37319733022595</v>
      </c>
      <c r="S123" s="0" t="n">
        <f aca="false">A123</f>
        <v>121</v>
      </c>
      <c r="T123" s="0" t="str">
        <f aca="false">Q123&amp;","&amp;R123</f>
        <v>36.757888759798,-1.37319733022595</v>
      </c>
    </row>
    <row r="124" customFormat="false" ht="12.8" hidden="false" customHeight="false" outlineLevel="0" collapsed="false">
      <c r="A124" s="0" t="n">
        <v>122</v>
      </c>
      <c r="B124" s="0" t="str">
        <f aca="false">'correct points'!C63</f>
        <v>node18</v>
      </c>
      <c r="C124" s="0" t="s">
        <v>475</v>
      </c>
      <c r="D124" s="0" t="str">
        <f aca="false">VLOOKUP(B124,'correct points'!$T$2:$U$91,2,0)</f>
        <v>node18</v>
      </c>
      <c r="E124" s="0" t="n">
        <f aca="false">A124</f>
        <v>122</v>
      </c>
      <c r="F124" s="0" t="n">
        <v>11</v>
      </c>
      <c r="G124" s="12" t="n">
        <v>1</v>
      </c>
      <c r="H124" s="12" t="n">
        <v>1</v>
      </c>
      <c r="I124" s="12" t="n">
        <v>0.95</v>
      </c>
      <c r="J124" s="0" t="n">
        <v>1.05</v>
      </c>
      <c r="K124" s="0" t="n">
        <f aca="false">VLOOKUP(C124,'correct points'!$T$2:$W$91,3,0)</f>
        <v>36.7585500007543</v>
      </c>
      <c r="L124" s="0" t="n">
        <f aca="false">VLOOKUP(C124,'correct points'!$T$2:$W$91,4,0)</f>
        <v>-1.3788663993872</v>
      </c>
      <c r="Q124" s="0" t="n">
        <f aca="false">VLOOKUP(B124,'correct points'!$T$2:$W$91,3,0)</f>
        <v>36.7585500007543</v>
      </c>
      <c r="R124" s="0" t="n">
        <f aca="false">VLOOKUP(B124,'correct points'!$T$2:$W$91,4,0)</f>
        <v>-1.3788663993872</v>
      </c>
      <c r="S124" s="0" t="n">
        <f aca="false">A124</f>
        <v>122</v>
      </c>
      <c r="T124" s="0" t="str">
        <f aca="false">Q124&amp;","&amp;R124</f>
        <v>36.7585500007543,-1.3788663993872</v>
      </c>
    </row>
    <row r="125" s="7" customFormat="true" ht="12.8" hidden="false" customHeight="false" outlineLevel="0" collapsed="false">
      <c r="A125" s="0" t="n">
        <v>123</v>
      </c>
      <c r="B125" s="0" t="str">
        <f aca="false">'correct points'!C64</f>
        <v>node19</v>
      </c>
      <c r="C125" s="0" t="s">
        <v>476</v>
      </c>
      <c r="D125" s="0" t="str">
        <f aca="false">VLOOKUP(B125,'correct points'!$T$2:$U$91,2,0)</f>
        <v>node19</v>
      </c>
      <c r="E125" s="0" t="n">
        <f aca="false">A125</f>
        <v>123</v>
      </c>
      <c r="F125" s="0" t="n">
        <v>11</v>
      </c>
      <c r="G125" s="12" t="n">
        <v>1</v>
      </c>
      <c r="H125" s="12" t="n">
        <v>1</v>
      </c>
      <c r="I125" s="12" t="n">
        <v>0.95</v>
      </c>
      <c r="J125" s="0" t="n">
        <v>1.05</v>
      </c>
      <c r="K125" s="0" t="n">
        <f aca="false">VLOOKUP(C125,'correct points'!$T$2:$W$91,3,0)</f>
        <v>36.7612166137447</v>
      </c>
      <c r="L125" s="0" t="n">
        <f aca="false">VLOOKUP(C125,'correct points'!$T$2:$W$91,4,0)</f>
        <v>-1.38256040644122</v>
      </c>
      <c r="M125" s="0"/>
      <c r="N125" s="0"/>
      <c r="O125" s="0"/>
      <c r="P125" s="0"/>
      <c r="Q125" s="0" t="n">
        <f aca="false">VLOOKUP(B125,'correct points'!$T$2:$W$91,3,0)</f>
        <v>36.7612166137447</v>
      </c>
      <c r="R125" s="0" t="n">
        <f aca="false">VLOOKUP(B125,'correct points'!$T$2:$W$91,4,0)</f>
        <v>-1.38256040644122</v>
      </c>
      <c r="S125" s="0" t="n">
        <f aca="false">A125</f>
        <v>123</v>
      </c>
      <c r="T125" s="0" t="str">
        <f aca="false">Q125&amp;","&amp;R125</f>
        <v>36.7612166137447,-1.38256040644122</v>
      </c>
      <c r="AME125" s="0"/>
      <c r="AMF125" s="0"/>
      <c r="AMG125" s="0"/>
      <c r="AMH125" s="0"/>
      <c r="AMI125" s="0"/>
      <c r="AMJ125" s="0"/>
    </row>
    <row r="126" customFormat="false" ht="12.8" hidden="false" customHeight="false" outlineLevel="0" collapsed="false">
      <c r="A126" s="0" t="n">
        <v>124</v>
      </c>
      <c r="B126" s="0" t="str">
        <f aca="false">'correct points'!C65</f>
        <v>node2</v>
      </c>
      <c r="C126" s="0" t="s">
        <v>477</v>
      </c>
      <c r="D126" s="0" t="str">
        <f aca="false">VLOOKUP(B126,'correct points'!$T$2:$U$91,2,0)</f>
        <v>node2</v>
      </c>
      <c r="E126" s="0" t="n">
        <f aca="false">A126</f>
        <v>124</v>
      </c>
      <c r="F126" s="0" t="n">
        <v>11</v>
      </c>
      <c r="G126" s="12" t="n">
        <v>1</v>
      </c>
      <c r="H126" s="12" t="n">
        <v>1</v>
      </c>
      <c r="I126" s="12" t="n">
        <v>0.95</v>
      </c>
      <c r="J126" s="0" t="n">
        <v>1.05</v>
      </c>
      <c r="K126" s="0" t="n">
        <f aca="false">VLOOKUP(C126,'correct points'!$T$2:$W$91,3,0)</f>
        <v>36.7411357236897</v>
      </c>
      <c r="L126" s="0" t="n">
        <f aca="false">VLOOKUP(C126,'correct points'!$T$2:$W$91,4,0)</f>
        <v>-1.3751567511646</v>
      </c>
      <c r="Q126" s="0" t="n">
        <f aca="false">VLOOKUP(B126,'correct points'!$T$2:$W$91,3,0)</f>
        <v>36.7411357236897</v>
      </c>
      <c r="R126" s="0" t="n">
        <f aca="false">VLOOKUP(B126,'correct points'!$T$2:$W$91,4,0)</f>
        <v>-1.3751567511646</v>
      </c>
      <c r="S126" s="0" t="n">
        <f aca="false">A126</f>
        <v>124</v>
      </c>
      <c r="T126" s="0" t="str">
        <f aca="false">Q126&amp;","&amp;R126</f>
        <v>36.7411357236897,-1.3751567511646</v>
      </c>
    </row>
    <row r="127" customFormat="false" ht="12.8" hidden="false" customHeight="false" outlineLevel="0" collapsed="false">
      <c r="A127" s="0" t="n">
        <v>125</v>
      </c>
      <c r="B127" s="0" t="str">
        <f aca="false">'correct points'!C66</f>
        <v>node20</v>
      </c>
      <c r="C127" s="0" t="s">
        <v>478</v>
      </c>
      <c r="D127" s="0" t="str">
        <f aca="false">VLOOKUP(B127,'correct points'!$T$2:$U$91,2,0)</f>
        <v>node20</v>
      </c>
      <c r="E127" s="0" t="n">
        <f aca="false">A127</f>
        <v>125</v>
      </c>
      <c r="F127" s="0" t="n">
        <v>11</v>
      </c>
      <c r="G127" s="12" t="n">
        <v>1</v>
      </c>
      <c r="H127" s="12" t="n">
        <v>1</v>
      </c>
      <c r="I127" s="12" t="n">
        <v>0.95</v>
      </c>
      <c r="J127" s="0" t="n">
        <v>1.05</v>
      </c>
      <c r="K127" s="0" t="n">
        <f aca="false">VLOOKUP(C127,'correct points'!$T$2:$W$91,3,0)</f>
        <v>36.7462733180924</v>
      </c>
      <c r="L127" s="0" t="n">
        <f aca="false">VLOOKUP(C127,'correct points'!$T$2:$W$91,4,0)</f>
        <v>-1.37453872997444</v>
      </c>
      <c r="Q127" s="0" t="n">
        <f aca="false">VLOOKUP(B127,'correct points'!$T$2:$W$91,3,0)</f>
        <v>36.7462733180924</v>
      </c>
      <c r="R127" s="0" t="n">
        <f aca="false">VLOOKUP(B127,'correct points'!$T$2:$W$91,4,0)</f>
        <v>-1.37453872997444</v>
      </c>
      <c r="S127" s="0" t="n">
        <f aca="false">A127</f>
        <v>125</v>
      </c>
      <c r="T127" s="0" t="str">
        <f aca="false">Q127&amp;","&amp;R127</f>
        <v>36.7462733180924,-1.37453872997444</v>
      </c>
    </row>
    <row r="128" customFormat="false" ht="12.8" hidden="false" customHeight="false" outlineLevel="0" collapsed="false">
      <c r="A128" s="0" t="n">
        <v>126</v>
      </c>
      <c r="B128" s="0" t="str">
        <f aca="false">'correct points'!C67</f>
        <v>node21</v>
      </c>
      <c r="C128" s="0" t="s">
        <v>479</v>
      </c>
      <c r="D128" s="0" t="str">
        <f aca="false">VLOOKUP(B128,'correct points'!$T$2:$U$91,2,0)</f>
        <v>node21</v>
      </c>
      <c r="E128" s="0" t="n">
        <f aca="false">A128</f>
        <v>126</v>
      </c>
      <c r="F128" s="0" t="n">
        <v>11</v>
      </c>
      <c r="G128" s="12" t="n">
        <v>1</v>
      </c>
      <c r="H128" s="12" t="n">
        <v>1</v>
      </c>
      <c r="I128" s="12" t="n">
        <v>0.95</v>
      </c>
      <c r="J128" s="0" t="n">
        <v>1.05</v>
      </c>
      <c r="K128" s="0" t="n">
        <f aca="false">VLOOKUP(C128,'correct points'!$T$2:$W$91,3,0)</f>
        <v>36.7463050284598</v>
      </c>
      <c r="L128" s="0" t="n">
        <f aca="false">VLOOKUP(C128,'correct points'!$T$2:$W$91,4,0)</f>
        <v>-1.38080303707381</v>
      </c>
      <c r="Q128" s="0" t="n">
        <f aca="false">VLOOKUP(B128,'correct points'!$T$2:$W$91,3,0)</f>
        <v>36.7463050284598</v>
      </c>
      <c r="R128" s="0" t="n">
        <f aca="false">VLOOKUP(B128,'correct points'!$T$2:$W$91,4,0)</f>
        <v>-1.38080303707381</v>
      </c>
      <c r="S128" s="0" t="n">
        <f aca="false">A128</f>
        <v>126</v>
      </c>
      <c r="T128" s="0" t="str">
        <f aca="false">Q128&amp;","&amp;R128</f>
        <v>36.7463050284598,-1.38080303707381</v>
      </c>
    </row>
    <row r="129" customFormat="false" ht="12.8" hidden="false" customHeight="false" outlineLevel="0" collapsed="false">
      <c r="A129" s="0" t="n">
        <v>127</v>
      </c>
      <c r="B129" s="0" t="str">
        <f aca="false">'correct points'!C68</f>
        <v>node22</v>
      </c>
      <c r="C129" s="0" t="s">
        <v>480</v>
      </c>
      <c r="D129" s="0" t="str">
        <f aca="false">VLOOKUP(B129,'correct points'!$T$2:$U$91,2,0)</f>
        <v>node22</v>
      </c>
      <c r="E129" s="0" t="n">
        <f aca="false">A129</f>
        <v>127</v>
      </c>
      <c r="F129" s="0" t="n">
        <v>11</v>
      </c>
      <c r="G129" s="12" t="n">
        <v>1</v>
      </c>
      <c r="H129" s="12" t="n">
        <v>1</v>
      </c>
      <c r="I129" s="12" t="n">
        <v>0.95</v>
      </c>
      <c r="J129" s="0" t="n">
        <v>1.05</v>
      </c>
      <c r="K129" s="0" t="n">
        <f aca="false">VLOOKUP(C129,'correct points'!$T$2:$W$91,3,0)</f>
        <v>36.7555190442461</v>
      </c>
      <c r="L129" s="0" t="n">
        <f aca="false">VLOOKUP(C129,'correct points'!$T$2:$W$91,4,0)</f>
        <v>-1.35702584112019</v>
      </c>
      <c r="Q129" s="0" t="n">
        <f aca="false">VLOOKUP(B129,'correct points'!$T$2:$W$91,3,0)</f>
        <v>36.7555190442461</v>
      </c>
      <c r="R129" s="0" t="n">
        <f aca="false">VLOOKUP(B129,'correct points'!$T$2:$W$91,4,0)</f>
        <v>-1.35702584112019</v>
      </c>
      <c r="S129" s="0" t="n">
        <f aca="false">A129</f>
        <v>127</v>
      </c>
      <c r="T129" s="0" t="str">
        <f aca="false">Q129&amp;","&amp;R129</f>
        <v>36.7555190442461,-1.35702584112019</v>
      </c>
    </row>
    <row r="130" customFormat="false" ht="12.8" hidden="false" customHeight="false" outlineLevel="0" collapsed="false">
      <c r="A130" s="0" t="n">
        <v>128</v>
      </c>
      <c r="B130" s="0" t="str">
        <f aca="false">'correct points'!C69</f>
        <v>node23</v>
      </c>
      <c r="C130" s="0" t="s">
        <v>481</v>
      </c>
      <c r="D130" s="0" t="str">
        <f aca="false">VLOOKUP(B130,'correct points'!$T$2:$U$91,2,0)</f>
        <v>node23</v>
      </c>
      <c r="E130" s="0" t="n">
        <f aca="false">A130</f>
        <v>128</v>
      </c>
      <c r="F130" s="0" t="n">
        <v>11</v>
      </c>
      <c r="G130" s="12" t="n">
        <v>1</v>
      </c>
      <c r="H130" s="12" t="n">
        <v>1</v>
      </c>
      <c r="I130" s="12" t="n">
        <v>0.95</v>
      </c>
      <c r="J130" s="0" t="n">
        <v>1.05</v>
      </c>
      <c r="K130" s="0" t="n">
        <f aca="false">VLOOKUP(C130,'correct points'!$T$2:$W$91,3,0)</f>
        <v>36.7558333036587</v>
      </c>
      <c r="L130" s="0" t="n">
        <f aca="false">VLOOKUP(C130,'correct points'!$T$2:$W$91,4,0)</f>
        <v>-1.36313160563965</v>
      </c>
      <c r="Q130" s="0" t="n">
        <f aca="false">VLOOKUP(B130,'correct points'!$T$2:$W$91,3,0)</f>
        <v>36.7558333036587</v>
      </c>
      <c r="R130" s="0" t="n">
        <f aca="false">VLOOKUP(B130,'correct points'!$T$2:$W$91,4,0)</f>
        <v>-1.36313160563965</v>
      </c>
      <c r="S130" s="0" t="n">
        <f aca="false">A130</f>
        <v>128</v>
      </c>
      <c r="T130" s="0" t="str">
        <f aca="false">Q130&amp;","&amp;R130</f>
        <v>36.7558333036587,-1.36313160563965</v>
      </c>
    </row>
    <row r="131" customFormat="false" ht="12.8" hidden="false" customHeight="false" outlineLevel="0" collapsed="false">
      <c r="A131" s="0" t="n">
        <v>129</v>
      </c>
      <c r="B131" s="0" t="str">
        <f aca="false">'correct points'!C70</f>
        <v>node24</v>
      </c>
      <c r="C131" s="0" t="s">
        <v>482</v>
      </c>
      <c r="D131" s="0" t="str">
        <f aca="false">VLOOKUP(B131,'correct points'!$T$2:$U$91,2,0)</f>
        <v>node24</v>
      </c>
      <c r="E131" s="0" t="n">
        <f aca="false">A131</f>
        <v>129</v>
      </c>
      <c r="F131" s="0" t="n">
        <v>11</v>
      </c>
      <c r="G131" s="12" t="n">
        <v>1</v>
      </c>
      <c r="H131" s="12" t="n">
        <v>1</v>
      </c>
      <c r="I131" s="12" t="n">
        <v>0.95</v>
      </c>
      <c r="J131" s="0" t="n">
        <v>1.05</v>
      </c>
      <c r="K131" s="0" t="n">
        <f aca="false">VLOOKUP(C131,'correct points'!$T$2:$W$91,3,0)</f>
        <v>36.7636846570309</v>
      </c>
      <c r="L131" s="0" t="n">
        <f aca="false">VLOOKUP(C131,'correct points'!$T$2:$W$91,4,0)</f>
        <v>-1.36223224500122</v>
      </c>
      <c r="Q131" s="0" t="n">
        <f aca="false">VLOOKUP(B131,'correct points'!$T$2:$W$91,3,0)</f>
        <v>36.7636846570309</v>
      </c>
      <c r="R131" s="0" t="n">
        <f aca="false">VLOOKUP(B131,'correct points'!$T$2:$W$91,4,0)</f>
        <v>-1.36223224500122</v>
      </c>
      <c r="S131" s="0" t="n">
        <f aca="false">A131</f>
        <v>129</v>
      </c>
      <c r="T131" s="0" t="str">
        <f aca="false">Q131&amp;","&amp;R131</f>
        <v>36.7636846570309,-1.36223224500122</v>
      </c>
    </row>
    <row r="132" customFormat="false" ht="12.8" hidden="false" customHeight="false" outlineLevel="0" collapsed="false">
      <c r="A132" s="0" t="n">
        <v>130</v>
      </c>
      <c r="B132" s="0" t="str">
        <f aca="false">'correct points'!C71</f>
        <v>node25</v>
      </c>
      <c r="C132" s="0" t="s">
        <v>483</v>
      </c>
      <c r="D132" s="0" t="str">
        <f aca="false">VLOOKUP(B132,'correct points'!$T$2:$U$91,2,0)</f>
        <v>node25</v>
      </c>
      <c r="E132" s="0" t="n">
        <f aca="false">A132</f>
        <v>130</v>
      </c>
      <c r="F132" s="0" t="n">
        <v>11</v>
      </c>
      <c r="G132" s="12" t="n">
        <v>1</v>
      </c>
      <c r="H132" s="12" t="n">
        <v>1</v>
      </c>
      <c r="I132" s="12" t="n">
        <v>0.95</v>
      </c>
      <c r="J132" s="0" t="n">
        <v>1.05</v>
      </c>
      <c r="K132" s="0" t="n">
        <f aca="false">VLOOKUP(C132,'correct points'!$T$2:$W$91,3,0)</f>
        <v>36.7646794846246</v>
      </c>
      <c r="L132" s="0" t="n">
        <f aca="false">VLOOKUP(C132,'correct points'!$T$2:$W$91,4,0)</f>
        <v>-1.36330388643667</v>
      </c>
      <c r="Q132" s="0" t="n">
        <f aca="false">VLOOKUP(B132,'correct points'!$T$2:$W$91,3,0)</f>
        <v>36.7646794846246</v>
      </c>
      <c r="R132" s="0" t="n">
        <f aca="false">VLOOKUP(B132,'correct points'!$T$2:$W$91,4,0)</f>
        <v>-1.36330388643667</v>
      </c>
      <c r="S132" s="0" t="n">
        <f aca="false">A132</f>
        <v>130</v>
      </c>
      <c r="T132" s="0" t="str">
        <f aca="false">Q132&amp;","&amp;R132</f>
        <v>36.7646794846246,-1.36330388643667</v>
      </c>
    </row>
    <row r="133" customFormat="false" ht="12.8" hidden="false" customHeight="false" outlineLevel="0" collapsed="false">
      <c r="A133" s="0" t="n">
        <v>131</v>
      </c>
      <c r="B133" s="0" t="str">
        <f aca="false">'correct points'!C72</f>
        <v>node26</v>
      </c>
      <c r="C133" s="0" t="s">
        <v>484</v>
      </c>
      <c r="D133" s="0" t="str">
        <f aca="false">VLOOKUP(B133,'correct points'!$T$2:$U$91,2,0)</f>
        <v>node26</v>
      </c>
      <c r="E133" s="0" t="n">
        <f aca="false">A133</f>
        <v>131</v>
      </c>
      <c r="F133" s="0" t="n">
        <v>11</v>
      </c>
      <c r="G133" s="12" t="n">
        <v>1</v>
      </c>
      <c r="H133" s="12" t="n">
        <v>1</v>
      </c>
      <c r="I133" s="12" t="n">
        <v>0.95</v>
      </c>
      <c r="J133" s="0" t="n">
        <v>1.05</v>
      </c>
      <c r="K133" s="0" t="n">
        <f aca="false">VLOOKUP(C133,'correct points'!$T$2:$W$91,3,0)</f>
        <v>36.7570291160282</v>
      </c>
      <c r="L133" s="0" t="n">
        <f aca="false">VLOOKUP(C133,'correct points'!$T$2:$W$91,4,0)</f>
        <v>-1.34932128908751</v>
      </c>
      <c r="Q133" s="0" t="n">
        <f aca="false">VLOOKUP(B133,'correct points'!$T$2:$W$91,3,0)</f>
        <v>36.7570291160282</v>
      </c>
      <c r="R133" s="0" t="n">
        <f aca="false">VLOOKUP(B133,'correct points'!$T$2:$W$91,4,0)</f>
        <v>-1.34932128908751</v>
      </c>
      <c r="S133" s="0" t="n">
        <f aca="false">A133</f>
        <v>131</v>
      </c>
      <c r="T133" s="0" t="str">
        <f aca="false">Q133&amp;","&amp;R133</f>
        <v>36.7570291160282,-1.34932128908751</v>
      </c>
    </row>
    <row r="134" customFormat="false" ht="12.8" hidden="false" customHeight="false" outlineLevel="0" collapsed="false">
      <c r="A134" s="0" t="n">
        <v>132</v>
      </c>
      <c r="B134" s="0" t="str">
        <f aca="false">'correct points'!C73</f>
        <v>node3</v>
      </c>
      <c r="C134" s="0" t="s">
        <v>485</v>
      </c>
      <c r="D134" s="0" t="str">
        <f aca="false">VLOOKUP(B134,'correct points'!$T$2:$U$91,2,0)</f>
        <v>node3</v>
      </c>
      <c r="E134" s="0" t="n">
        <f aca="false">A134</f>
        <v>132</v>
      </c>
      <c r="F134" s="0" t="n">
        <v>11</v>
      </c>
      <c r="G134" s="12" t="n">
        <v>1</v>
      </c>
      <c r="H134" s="12" t="n">
        <v>1</v>
      </c>
      <c r="I134" s="12" t="n">
        <v>0.95</v>
      </c>
      <c r="J134" s="0" t="n">
        <v>1.05</v>
      </c>
      <c r="K134" s="0" t="n">
        <f aca="false">VLOOKUP(C134,'correct points'!$T$2:$W$91,3,0)</f>
        <v>36.7563878830746</v>
      </c>
      <c r="L134" s="0" t="n">
        <f aca="false">VLOOKUP(C134,'correct points'!$T$2:$W$91,4,0)</f>
        <v>-1.35283104378804</v>
      </c>
      <c r="Q134" s="0" t="n">
        <f aca="false">VLOOKUP(B134,'correct points'!$T$2:$W$91,3,0)</f>
        <v>36.7563878830746</v>
      </c>
      <c r="R134" s="0" t="n">
        <f aca="false">VLOOKUP(B134,'correct points'!$T$2:$W$91,4,0)</f>
        <v>-1.35283104378804</v>
      </c>
      <c r="S134" s="0" t="n">
        <f aca="false">A134</f>
        <v>132</v>
      </c>
      <c r="T134" s="0" t="str">
        <f aca="false">Q134&amp;","&amp;R134</f>
        <v>36.7563878830746,-1.35283104378804</v>
      </c>
    </row>
    <row r="135" customFormat="false" ht="12.8" hidden="false" customHeight="false" outlineLevel="0" collapsed="false">
      <c r="A135" s="0" t="n">
        <v>133</v>
      </c>
      <c r="B135" s="0" t="str">
        <f aca="false">'correct points'!C74</f>
        <v>node4</v>
      </c>
      <c r="C135" s="0" t="s">
        <v>486</v>
      </c>
      <c r="D135" s="0" t="str">
        <f aca="false">VLOOKUP(B135,'correct points'!$T$2:$U$91,2,0)</f>
        <v>node4</v>
      </c>
      <c r="E135" s="0" t="n">
        <f aca="false">A135</f>
        <v>133</v>
      </c>
      <c r="F135" s="0" t="n">
        <v>11</v>
      </c>
      <c r="G135" s="12" t="n">
        <v>1</v>
      </c>
      <c r="H135" s="12" t="n">
        <v>1</v>
      </c>
      <c r="I135" s="12" t="n">
        <v>0.95</v>
      </c>
      <c r="J135" s="0" t="n">
        <v>1.05</v>
      </c>
      <c r="K135" s="0" t="n">
        <f aca="false">VLOOKUP(C135,'correct points'!$T$2:$W$91,3,0)</f>
        <v>36.7589102901439</v>
      </c>
      <c r="L135" s="0" t="n">
        <f aca="false">VLOOKUP(C135,'correct points'!$T$2:$W$91,4,0)</f>
        <v>-1.35254987804557</v>
      </c>
      <c r="Q135" s="0" t="n">
        <f aca="false">VLOOKUP(B135,'correct points'!$T$2:$W$91,3,0)</f>
        <v>36.7589102901439</v>
      </c>
      <c r="R135" s="0" t="n">
        <f aca="false">VLOOKUP(B135,'correct points'!$T$2:$W$91,4,0)</f>
        <v>-1.35254987804557</v>
      </c>
      <c r="S135" s="0" t="n">
        <f aca="false">A135</f>
        <v>133</v>
      </c>
      <c r="T135" s="0" t="str">
        <f aca="false">Q135&amp;","&amp;R135</f>
        <v>36.7589102901439,-1.35254987804557</v>
      </c>
    </row>
    <row r="136" customFormat="false" ht="12.8" hidden="false" customHeight="false" outlineLevel="0" collapsed="false">
      <c r="A136" s="0" t="n">
        <v>134</v>
      </c>
      <c r="B136" s="0" t="str">
        <f aca="false">'correct points'!C75</f>
        <v>node5</v>
      </c>
      <c r="C136" s="0" t="s">
        <v>487</v>
      </c>
      <c r="D136" s="0" t="str">
        <f aca="false">VLOOKUP(B136,'correct points'!$T$2:$U$91,2,0)</f>
        <v>node5</v>
      </c>
      <c r="E136" s="0" t="n">
        <f aca="false">A136</f>
        <v>134</v>
      </c>
      <c r="F136" s="0" t="n">
        <v>11</v>
      </c>
      <c r="G136" s="12" t="n">
        <v>1</v>
      </c>
      <c r="H136" s="12" t="n">
        <v>1</v>
      </c>
      <c r="I136" s="12" t="n">
        <v>0.95</v>
      </c>
      <c r="J136" s="0" t="n">
        <v>1.05</v>
      </c>
      <c r="K136" s="0" t="n">
        <f aca="false">VLOOKUP(C136,'correct points'!$T$2:$W$91,3,0)</f>
        <v>36.7603337106913</v>
      </c>
      <c r="L136" s="0" t="n">
        <f aca="false">VLOOKUP(C136,'correct points'!$T$2:$W$91,4,0)</f>
        <v>-1.35236395032121</v>
      </c>
      <c r="Q136" s="0" t="n">
        <f aca="false">VLOOKUP(B136,'correct points'!$T$2:$W$91,3,0)</f>
        <v>36.7603337106913</v>
      </c>
      <c r="R136" s="0" t="n">
        <f aca="false">VLOOKUP(B136,'correct points'!$T$2:$W$91,4,0)</f>
        <v>-1.35236395032121</v>
      </c>
      <c r="S136" s="0" t="n">
        <f aca="false">A136</f>
        <v>134</v>
      </c>
      <c r="T136" s="0" t="str">
        <f aca="false">Q136&amp;","&amp;R136</f>
        <v>36.7603337106913,-1.35236395032121</v>
      </c>
    </row>
    <row r="137" s="7" customFormat="true" ht="12.8" hidden="false" customHeight="false" outlineLevel="0" collapsed="false">
      <c r="A137" s="0" t="n">
        <v>135</v>
      </c>
      <c r="B137" s="0" t="str">
        <f aca="false">'correct points'!C76</f>
        <v>node6</v>
      </c>
      <c r="C137" s="0" t="s">
        <v>488</v>
      </c>
      <c r="D137" s="0" t="str">
        <f aca="false">VLOOKUP(B137,'correct points'!$T$2:$U$91,2,0)</f>
        <v>node6</v>
      </c>
      <c r="E137" s="0" t="n">
        <f aca="false">A137</f>
        <v>135</v>
      </c>
      <c r="F137" s="0" t="n">
        <v>11</v>
      </c>
      <c r="G137" s="12" t="n">
        <v>1</v>
      </c>
      <c r="H137" s="12" t="n">
        <v>1</v>
      </c>
      <c r="I137" s="12" t="n">
        <v>0.95</v>
      </c>
      <c r="J137" s="0" t="n">
        <v>1.05</v>
      </c>
      <c r="K137" s="0" t="n">
        <f aca="false">VLOOKUP(C137,'correct points'!$T$2:$W$91,3,0)</f>
        <v>36.7623921963995</v>
      </c>
      <c r="L137" s="0" t="n">
        <f aca="false">VLOOKUP(C137,'correct points'!$T$2:$W$91,4,0)</f>
        <v>-1.35194549133002</v>
      </c>
      <c r="M137" s="0"/>
      <c r="N137" s="0"/>
      <c r="O137" s="0"/>
      <c r="P137" s="0"/>
      <c r="Q137" s="0" t="n">
        <f aca="false">VLOOKUP(B137,'correct points'!$T$2:$W$91,3,0)</f>
        <v>36.7623921963995</v>
      </c>
      <c r="R137" s="0" t="n">
        <f aca="false">VLOOKUP(B137,'correct points'!$T$2:$W$91,4,0)</f>
        <v>-1.35194549133002</v>
      </c>
      <c r="S137" s="0" t="n">
        <f aca="false">A137</f>
        <v>135</v>
      </c>
      <c r="T137" s="0" t="str">
        <f aca="false">Q137&amp;","&amp;R137</f>
        <v>36.7623921963995,-1.35194549133002</v>
      </c>
      <c r="AME137" s="0"/>
      <c r="AMF137" s="0"/>
      <c r="AMG137" s="0"/>
      <c r="AMH137" s="0"/>
      <c r="AMI137" s="0"/>
      <c r="AMJ137" s="0"/>
    </row>
    <row r="138" s="7" customFormat="true" ht="12.8" hidden="false" customHeight="false" outlineLevel="0" collapsed="false">
      <c r="A138" s="0" t="n">
        <v>136</v>
      </c>
      <c r="B138" s="0" t="str">
        <f aca="false">'correct points'!C77</f>
        <v>node6a</v>
      </c>
      <c r="C138" s="0" t="s">
        <v>489</v>
      </c>
      <c r="D138" s="0" t="str">
        <f aca="false">VLOOKUP(B138,'correct points'!$T$2:$U$91,2,0)</f>
        <v>node6a</v>
      </c>
      <c r="E138" s="0" t="n">
        <f aca="false">A138</f>
        <v>136</v>
      </c>
      <c r="F138" s="0" t="n">
        <v>11</v>
      </c>
      <c r="G138" s="12" t="n">
        <v>1</v>
      </c>
      <c r="H138" s="12" t="n">
        <v>1</v>
      </c>
      <c r="I138" s="12" t="n">
        <v>0.95</v>
      </c>
      <c r="J138" s="0" t="n">
        <v>1.05</v>
      </c>
      <c r="K138" s="0" t="n">
        <f aca="false">VLOOKUP(C138,'correct points'!$T$2:$W$91,3,0)</f>
        <v>36.7633764169857</v>
      </c>
      <c r="L138" s="0" t="n">
        <f aca="false">VLOOKUP(C138,'correct points'!$T$2:$W$91,4,0)</f>
        <v>-1.34667459800873</v>
      </c>
      <c r="M138" s="0"/>
      <c r="N138" s="0"/>
      <c r="O138" s="0"/>
      <c r="P138" s="0"/>
      <c r="Q138" s="0" t="n">
        <f aca="false">VLOOKUP(B138,'correct points'!$T$2:$W$91,3,0)</f>
        <v>36.7633764169857</v>
      </c>
      <c r="R138" s="0" t="n">
        <f aca="false">VLOOKUP(B138,'correct points'!$T$2:$W$91,4,0)</f>
        <v>-1.34667459800873</v>
      </c>
      <c r="S138" s="0" t="n">
        <f aca="false">A138</f>
        <v>136</v>
      </c>
      <c r="T138" s="0" t="str">
        <f aca="false">Q138&amp;","&amp;R138</f>
        <v>36.7633764169857,-1.34667459800873</v>
      </c>
      <c r="AME138" s="0"/>
      <c r="AMF138" s="0"/>
      <c r="AMG138" s="0"/>
      <c r="AMH138" s="0"/>
      <c r="AMI138" s="0"/>
      <c r="AMJ138" s="0"/>
    </row>
    <row r="139" customFormat="false" ht="12.8" hidden="false" customHeight="false" outlineLevel="0" collapsed="false">
      <c r="A139" s="0" t="n">
        <v>137</v>
      </c>
      <c r="B139" s="0" t="str">
        <f aca="false">'correct points'!C78</f>
        <v>node6b</v>
      </c>
      <c r="C139" s="0" t="s">
        <v>490</v>
      </c>
      <c r="D139" s="0" t="str">
        <f aca="false">VLOOKUP(B139,'correct points'!$T$2:$U$91,2,0)</f>
        <v>node6b</v>
      </c>
      <c r="E139" s="0" t="n">
        <f aca="false">A139</f>
        <v>137</v>
      </c>
      <c r="F139" s="0" t="n">
        <v>11</v>
      </c>
      <c r="G139" s="12" t="n">
        <v>1</v>
      </c>
      <c r="H139" s="12" t="n">
        <v>1</v>
      </c>
      <c r="I139" s="12" t="n">
        <v>0.95</v>
      </c>
      <c r="J139" s="0" t="n">
        <v>1.05</v>
      </c>
      <c r="K139" s="0" t="n">
        <f aca="false">VLOOKUP(C139,'correct points'!$T$2:$W$91,3,0)</f>
        <v>36.7617961576617</v>
      </c>
      <c r="L139" s="0" t="n">
        <f aca="false">VLOOKUP(C139,'correct points'!$T$2:$W$91,4,0)</f>
        <v>-1.35583823096373</v>
      </c>
      <c r="Q139" s="0" t="n">
        <f aca="false">VLOOKUP(B139,'correct points'!$T$2:$W$91,3,0)</f>
        <v>36.7617961576617</v>
      </c>
      <c r="R139" s="0" t="n">
        <f aca="false">VLOOKUP(B139,'correct points'!$T$2:$W$91,4,0)</f>
        <v>-1.35583823096373</v>
      </c>
      <c r="S139" s="0" t="n">
        <f aca="false">A139</f>
        <v>137</v>
      </c>
      <c r="T139" s="0" t="str">
        <f aca="false">Q139&amp;","&amp;R139</f>
        <v>36.7617961576617,-1.35583823096373</v>
      </c>
    </row>
    <row r="140" s="7" customFormat="true" ht="12.8" hidden="false" customHeight="false" outlineLevel="0" collapsed="false">
      <c r="A140" s="0" t="n">
        <v>138</v>
      </c>
      <c r="B140" s="0" t="str">
        <f aca="false">'correct points'!C79</f>
        <v>node7</v>
      </c>
      <c r="C140" s="0" t="s">
        <v>491</v>
      </c>
      <c r="D140" s="0" t="str">
        <f aca="false">VLOOKUP(B140,'correct points'!$T$2:$U$91,2,0)</f>
        <v>node7</v>
      </c>
      <c r="E140" s="0" t="n">
        <f aca="false">A140</f>
        <v>138</v>
      </c>
      <c r="F140" s="0" t="n">
        <v>11</v>
      </c>
      <c r="G140" s="12" t="n">
        <v>1</v>
      </c>
      <c r="H140" s="12" t="n">
        <v>1</v>
      </c>
      <c r="I140" s="12" t="n">
        <v>0.95</v>
      </c>
      <c r="J140" s="0" t="n">
        <v>1.05</v>
      </c>
      <c r="K140" s="0" t="n">
        <f aca="false">VLOOKUP(C140,'correct points'!$T$2:$W$91,3,0)</f>
        <v>36.7651574651075</v>
      </c>
      <c r="L140" s="0" t="n">
        <f aca="false">VLOOKUP(C140,'correct points'!$T$2:$W$91,4,0)</f>
        <v>-1.34656776213099</v>
      </c>
      <c r="M140" s="0"/>
      <c r="N140" s="0"/>
      <c r="O140" s="0"/>
      <c r="P140" s="0"/>
      <c r="Q140" s="0" t="n">
        <f aca="false">VLOOKUP(B140,'correct points'!$T$2:$W$91,3,0)</f>
        <v>36.7651574651075</v>
      </c>
      <c r="R140" s="0" t="n">
        <f aca="false">VLOOKUP(B140,'correct points'!$T$2:$W$91,4,0)</f>
        <v>-1.34656776213099</v>
      </c>
      <c r="S140" s="0" t="n">
        <f aca="false">A140</f>
        <v>138</v>
      </c>
      <c r="T140" s="0" t="str">
        <f aca="false">Q140&amp;","&amp;R140</f>
        <v>36.7651574651075,-1.34656776213099</v>
      </c>
      <c r="AME140" s="0"/>
      <c r="AMF140" s="0"/>
      <c r="AMG140" s="0"/>
      <c r="AMH140" s="0"/>
      <c r="AMI140" s="0"/>
      <c r="AMJ140" s="0"/>
    </row>
    <row r="141" customFormat="false" ht="12.8" hidden="false" customHeight="false" outlineLevel="0" collapsed="false">
      <c r="A141" s="0" t="n">
        <v>139</v>
      </c>
      <c r="B141" s="0" t="str">
        <f aca="false">'correct points'!C80</f>
        <v>node8</v>
      </c>
      <c r="C141" s="0" t="s">
        <v>492</v>
      </c>
      <c r="D141" s="0" t="str">
        <f aca="false">VLOOKUP(B141,'correct points'!$T$2:$U$91,2,0)</f>
        <v>node8</v>
      </c>
      <c r="E141" s="0" t="n">
        <f aca="false">A141</f>
        <v>139</v>
      </c>
      <c r="F141" s="0" t="n">
        <v>11</v>
      </c>
      <c r="G141" s="12" t="n">
        <v>1</v>
      </c>
      <c r="H141" s="12" t="n">
        <v>1</v>
      </c>
      <c r="I141" s="12" t="n">
        <v>0.95</v>
      </c>
      <c r="J141" s="0" t="n">
        <v>1.05</v>
      </c>
      <c r="K141" s="0" t="n">
        <f aca="false">VLOOKUP(C141,'correct points'!$T$2:$W$91,3,0)</f>
        <v>36.7620971077276</v>
      </c>
      <c r="L141" s="0" t="n">
        <f aca="false">VLOOKUP(C141,'correct points'!$T$2:$W$91,4,0)</f>
        <v>-1.35668690737419</v>
      </c>
      <c r="Q141" s="0" t="n">
        <f aca="false">VLOOKUP(B141,'correct points'!$T$2:$W$91,3,0)</f>
        <v>36.7620971077276</v>
      </c>
      <c r="R141" s="0" t="n">
        <f aca="false">VLOOKUP(B141,'correct points'!$T$2:$W$91,4,0)</f>
        <v>-1.35668690737419</v>
      </c>
      <c r="S141" s="0" t="n">
        <f aca="false">A141</f>
        <v>139</v>
      </c>
      <c r="T141" s="0" t="str">
        <f aca="false">Q141&amp;","&amp;R141</f>
        <v>36.7620971077276,-1.35668690737419</v>
      </c>
    </row>
    <row r="142" customFormat="false" ht="12.8" hidden="false" customHeight="false" outlineLevel="0" collapsed="false">
      <c r="A142" s="0" t="n">
        <v>140</v>
      </c>
      <c r="B142" s="0" t="str">
        <f aca="false">'correct points'!C81</f>
        <v>node9</v>
      </c>
      <c r="C142" s="0" t="s">
        <v>493</v>
      </c>
      <c r="D142" s="0" t="str">
        <f aca="false">VLOOKUP(B142,'correct points'!$T$2:$U$91,2,0)</f>
        <v>node9</v>
      </c>
      <c r="E142" s="0" t="n">
        <f aca="false">A142</f>
        <v>140</v>
      </c>
      <c r="F142" s="0" t="n">
        <v>11</v>
      </c>
      <c r="G142" s="12" t="n">
        <v>1</v>
      </c>
      <c r="H142" s="12" t="n">
        <v>1</v>
      </c>
      <c r="I142" s="12" t="n">
        <v>0.95</v>
      </c>
      <c r="J142" s="0" t="n">
        <v>1.05</v>
      </c>
      <c r="K142" s="0" t="n">
        <f aca="false">VLOOKUP(C142,'correct points'!$T$2:$W$91,3,0)</f>
        <v>36.7624322359531</v>
      </c>
      <c r="L142" s="0" t="n">
        <f aca="false">VLOOKUP(C142,'correct points'!$T$2:$W$91,4,0)</f>
        <v>-1.35891324510337</v>
      </c>
      <c r="Q142" s="0" t="n">
        <f aca="false">VLOOKUP(B142,'correct points'!$T$2:$W$91,3,0)</f>
        <v>36.7624322359531</v>
      </c>
      <c r="R142" s="0" t="n">
        <f aca="false">VLOOKUP(B142,'correct points'!$T$2:$W$91,4,0)</f>
        <v>-1.35891324510337</v>
      </c>
      <c r="S142" s="0" t="n">
        <f aca="false">A142</f>
        <v>140</v>
      </c>
      <c r="T142" s="0" t="str">
        <f aca="false">Q142&amp;","&amp;R142</f>
        <v>36.7624322359531,-1.35891324510337</v>
      </c>
    </row>
    <row r="143" customFormat="false" ht="12.8" hidden="false" customHeight="false" outlineLevel="0" collapsed="false">
      <c r="A143" s="0" t="n">
        <v>141</v>
      </c>
      <c r="B143" s="0" t="n">
        <f aca="false">'correct points'!C82</f>
        <v>136305</v>
      </c>
      <c r="C143" s="0" t="n">
        <v>136305</v>
      </c>
      <c r="D143" s="0" t="str">
        <f aca="false">VLOOKUP(B143,'correct points'!$T$2:$U$91,2,0)</f>
        <v>NORKAN S.TREATMENT PLANT</v>
      </c>
      <c r="E143" s="0" t="n">
        <f aca="false">A143</f>
        <v>141</v>
      </c>
      <c r="F143" s="0" t="n">
        <v>11</v>
      </c>
      <c r="G143" s="12" t="n">
        <v>1</v>
      </c>
      <c r="H143" s="12" t="n">
        <v>1</v>
      </c>
      <c r="I143" s="12" t="n">
        <v>0.95</v>
      </c>
      <c r="J143" s="0" t="n">
        <v>1.05</v>
      </c>
      <c r="K143" s="0" t="n">
        <f aca="false">VLOOKUP(C143,'correct points'!$T$2:$W$91,3,0)</f>
        <v>36.7568232402855</v>
      </c>
      <c r="L143" s="0" t="n">
        <f aca="false">VLOOKUP(C143,'correct points'!$T$2:$W$91,4,0)</f>
        <v>-1.34692593186729</v>
      </c>
      <c r="Q143" s="0" t="n">
        <f aca="false">VLOOKUP(B143,'correct points'!$T$2:$W$91,3,0)</f>
        <v>36.7568232402855</v>
      </c>
      <c r="R143" s="0" t="n">
        <f aca="false">VLOOKUP(B143,'correct points'!$T$2:$W$91,4,0)</f>
        <v>-1.34692593186729</v>
      </c>
      <c r="S143" s="0" t="n">
        <f aca="false">A143</f>
        <v>141</v>
      </c>
      <c r="T143" s="0" t="str">
        <f aca="false">Q143&amp;","&amp;R143</f>
        <v>36.7568232402855,-1.34692593186729</v>
      </c>
    </row>
    <row r="144" customFormat="false" ht="12.8" hidden="false" customHeight="false" outlineLevel="0" collapsed="false">
      <c r="A144" s="0" t="n">
        <v>142</v>
      </c>
      <c r="B144" s="0" t="n">
        <f aca="false">'correct points'!C83</f>
        <v>12105</v>
      </c>
      <c r="C144" s="0" t="n">
        <v>12105</v>
      </c>
      <c r="D144" s="0" t="str">
        <f aca="false">VLOOKUP(B144,'correct points'!$T$2:$U$91,2,0)</f>
        <v>PARK PLACE HOTEL</v>
      </c>
      <c r="E144" s="0" t="n">
        <f aca="false">A144</f>
        <v>142</v>
      </c>
      <c r="F144" s="0" t="n">
        <v>11</v>
      </c>
      <c r="G144" s="12" t="n">
        <v>1</v>
      </c>
      <c r="H144" s="12" t="n">
        <v>1</v>
      </c>
      <c r="I144" s="12" t="n">
        <v>0.95</v>
      </c>
      <c r="J144" s="0" t="n">
        <v>1.05</v>
      </c>
      <c r="K144" s="0" t="n">
        <f aca="false">VLOOKUP(C144,'correct points'!$T$2:$W$91,3,0)</f>
        <v>36.7618156185011</v>
      </c>
      <c r="L144" s="0" t="n">
        <f aca="false">VLOOKUP(C144,'correct points'!$T$2:$W$91,4,0)</f>
        <v>-1.35592046277368</v>
      </c>
      <c r="Q144" s="0" t="n">
        <f aca="false">VLOOKUP(B144,'correct points'!$T$2:$W$91,3,0)</f>
        <v>36.7618156185011</v>
      </c>
      <c r="R144" s="0" t="n">
        <f aca="false">VLOOKUP(B144,'correct points'!$T$2:$W$91,4,0)</f>
        <v>-1.35592046277368</v>
      </c>
      <c r="S144" s="0" t="n">
        <f aca="false">A144</f>
        <v>142</v>
      </c>
      <c r="T144" s="0" t="str">
        <f aca="false">Q144&amp;","&amp;R144</f>
        <v>36.7618156185011,-1.35592046277368</v>
      </c>
    </row>
    <row r="145" customFormat="false" ht="12.8" hidden="false" customHeight="false" outlineLevel="0" collapsed="false">
      <c r="A145" s="0" t="n">
        <v>143</v>
      </c>
      <c r="B145" s="0" t="n">
        <f aca="false">'correct points'!C84</f>
        <v>3907</v>
      </c>
      <c r="C145" s="0" t="n">
        <v>3907</v>
      </c>
      <c r="D145" s="0" t="str">
        <f aca="false">VLOOKUP(B145,'correct points'!$T$2:$U$91,2,0)</f>
        <v>PARK VIEW EST._LANGATA</v>
      </c>
      <c r="E145" s="0" t="n">
        <f aca="false">A145</f>
        <v>143</v>
      </c>
      <c r="F145" s="0" t="n">
        <v>11</v>
      </c>
      <c r="G145" s="12" t="n">
        <v>1</v>
      </c>
      <c r="H145" s="12" t="n">
        <v>1</v>
      </c>
      <c r="I145" s="12" t="n">
        <v>0.95</v>
      </c>
      <c r="J145" s="0" t="n">
        <v>1.05</v>
      </c>
      <c r="K145" s="0" t="n">
        <f aca="false">VLOOKUP(C145,'correct points'!$T$2:$W$91,3,0)</f>
        <v>36.7471553579504</v>
      </c>
      <c r="L145" s="0" t="n">
        <f aca="false">VLOOKUP(C145,'correct points'!$T$2:$W$91,4,0)</f>
        <v>-1.38099637926356</v>
      </c>
      <c r="Q145" s="0" t="n">
        <f aca="false">VLOOKUP(B145,'correct points'!$T$2:$W$91,3,0)</f>
        <v>36.7471553579504</v>
      </c>
      <c r="R145" s="0" t="n">
        <f aca="false">VLOOKUP(B145,'correct points'!$T$2:$W$91,4,0)</f>
        <v>-1.38099637926356</v>
      </c>
      <c r="S145" s="0" t="n">
        <f aca="false">A145</f>
        <v>143</v>
      </c>
      <c r="T145" s="0" t="str">
        <f aca="false">Q145&amp;","&amp;R145</f>
        <v>36.7471553579504,-1.38099637926356</v>
      </c>
    </row>
    <row r="146" customFormat="false" ht="12.8" hidden="false" customHeight="false" outlineLevel="0" collapsed="false">
      <c r="A146" s="0" t="n">
        <v>144</v>
      </c>
      <c r="B146" s="0" t="n">
        <f aca="false">'correct points'!C85</f>
        <v>446</v>
      </c>
      <c r="C146" s="0" t="n">
        <v>446</v>
      </c>
      <c r="D146" s="0" t="str">
        <f aca="false">VLOOKUP(B146,'correct points'!$T$2:$U$91,2,0)</f>
        <v>PARK VIEW_LANGATA</v>
      </c>
      <c r="E146" s="0" t="n">
        <f aca="false">A146</f>
        <v>144</v>
      </c>
      <c r="F146" s="0" t="n">
        <v>11</v>
      </c>
      <c r="G146" s="12" t="n">
        <v>1</v>
      </c>
      <c r="H146" s="12" t="n">
        <v>1</v>
      </c>
      <c r="I146" s="12" t="n">
        <v>0.95</v>
      </c>
      <c r="J146" s="0" t="n">
        <v>1.05</v>
      </c>
      <c r="K146" s="0" t="n">
        <f aca="false">VLOOKUP(C146,'correct points'!$T$2:$W$91,3,0)</f>
        <v>36.7465582726068</v>
      </c>
      <c r="L146" s="0" t="n">
        <f aca="false">VLOOKUP(C146,'correct points'!$T$2:$W$91,4,0)</f>
        <v>-1.37450408676786</v>
      </c>
      <c r="Q146" s="0" t="n">
        <f aca="false">VLOOKUP(B146,'correct points'!$T$2:$W$91,3,0)</f>
        <v>36.7465582726068</v>
      </c>
      <c r="R146" s="0" t="n">
        <f aca="false">VLOOKUP(B146,'correct points'!$T$2:$W$91,4,0)</f>
        <v>-1.37450408676786</v>
      </c>
      <c r="S146" s="0" t="n">
        <f aca="false">A146</f>
        <v>144</v>
      </c>
      <c r="T146" s="0" t="str">
        <f aca="false">Q146&amp;","&amp;R146</f>
        <v>36.7465582726068,-1.37450408676786</v>
      </c>
    </row>
    <row r="147" s="7" customFormat="true" ht="12.8" hidden="false" customHeight="false" outlineLevel="0" collapsed="false">
      <c r="A147" s="0" t="n">
        <v>145</v>
      </c>
      <c r="B147" s="0" t="n">
        <f aca="false">'correct points'!C86</f>
        <v>32287</v>
      </c>
      <c r="C147" s="0" t="n">
        <v>32287</v>
      </c>
      <c r="D147" s="0" t="str">
        <f aca="false">VLOOKUP(B147,'correct points'!$T$2:$U$91,2,0)</f>
        <v>SAIFEE PARK_MAGADI RD_0</v>
      </c>
      <c r="E147" s="0" t="n">
        <f aca="false">A147</f>
        <v>145</v>
      </c>
      <c r="F147" s="0" t="n">
        <v>11</v>
      </c>
      <c r="G147" s="12" t="n">
        <v>1</v>
      </c>
      <c r="H147" s="12" t="n">
        <v>1</v>
      </c>
      <c r="I147" s="12" t="n">
        <v>0.95</v>
      </c>
      <c r="J147" s="0" t="n">
        <v>1.05</v>
      </c>
      <c r="K147" s="0" t="n">
        <f aca="false">VLOOKUP(C147,'correct points'!$T$2:$W$91,3,0)</f>
        <v>36.7637952838629</v>
      </c>
      <c r="L147" s="0" t="n">
        <f aca="false">VLOOKUP(C147,'correct points'!$T$2:$W$91,4,0)</f>
        <v>-1.36213885472542</v>
      </c>
      <c r="M147" s="0"/>
      <c r="N147" s="0"/>
      <c r="O147" s="0"/>
      <c r="P147" s="0"/>
      <c r="Q147" s="0" t="n">
        <f aca="false">VLOOKUP(B147,'correct points'!$T$2:$W$91,3,0)</f>
        <v>36.7637952838629</v>
      </c>
      <c r="R147" s="0" t="n">
        <f aca="false">VLOOKUP(B147,'correct points'!$T$2:$W$91,4,0)</f>
        <v>-1.36213885472542</v>
      </c>
      <c r="S147" s="0" t="n">
        <f aca="false">A147</f>
        <v>145</v>
      </c>
      <c r="T147" s="0" t="str">
        <f aca="false">Q147&amp;","&amp;R147</f>
        <v>36.7637952838629,-1.36213885472542</v>
      </c>
      <c r="AME147" s="0"/>
      <c r="AMF147" s="0"/>
      <c r="AMG147" s="0"/>
      <c r="AMH147" s="0"/>
      <c r="AMI147" s="0"/>
      <c r="AMJ147" s="0"/>
    </row>
    <row r="148" customFormat="false" ht="12.8" hidden="false" customHeight="false" outlineLevel="0" collapsed="false">
      <c r="A148" s="0" t="n">
        <v>146</v>
      </c>
      <c r="B148" s="0" t="n">
        <f aca="false">'correct points'!C87</f>
        <v>455</v>
      </c>
      <c r="C148" s="0" t="n">
        <v>455</v>
      </c>
      <c r="D148" s="0" t="str">
        <f aca="false">VLOOKUP(B148,'correct points'!$T$2:$U$91,2,0)</f>
        <v>SAIFEE PARK_MAGADI RD_I</v>
      </c>
      <c r="E148" s="0" t="n">
        <f aca="false">A148</f>
        <v>146</v>
      </c>
      <c r="F148" s="0" t="n">
        <v>11</v>
      </c>
      <c r="G148" s="12" t="n">
        <v>1</v>
      </c>
      <c r="H148" s="12" t="n">
        <v>1</v>
      </c>
      <c r="I148" s="12" t="n">
        <v>0.95</v>
      </c>
      <c r="J148" s="0" t="n">
        <v>1.05</v>
      </c>
      <c r="K148" s="0" t="n">
        <f aca="false">VLOOKUP(C148,'correct points'!$T$2:$W$91,3,0)</f>
        <v>36.7618227067845</v>
      </c>
      <c r="L148" s="0" t="n">
        <f aca="false">VLOOKUP(C148,'correct points'!$T$2:$W$91,4,0)</f>
        <v>-1.36177241961839</v>
      </c>
      <c r="Q148" s="0" t="n">
        <f aca="false">VLOOKUP(B148,'correct points'!$T$2:$W$91,3,0)</f>
        <v>36.7618227067845</v>
      </c>
      <c r="R148" s="0" t="n">
        <f aca="false">VLOOKUP(B148,'correct points'!$T$2:$W$91,4,0)</f>
        <v>-1.36177241961839</v>
      </c>
      <c r="S148" s="0" t="n">
        <f aca="false">A148</f>
        <v>146</v>
      </c>
      <c r="T148" s="0" t="str">
        <f aca="false">Q148&amp;","&amp;R148</f>
        <v>36.7618227067845,-1.36177241961839</v>
      </c>
    </row>
    <row r="149" customFormat="false" ht="12.8" hidden="false" customHeight="false" outlineLevel="0" collapsed="false">
      <c r="A149" s="0" t="n">
        <v>147</v>
      </c>
      <c r="B149" s="0" t="n">
        <f aca="false">'correct points'!C88</f>
        <v>33950</v>
      </c>
      <c r="C149" s="0" t="n">
        <v>33950</v>
      </c>
      <c r="D149" s="0" t="str">
        <f aca="false">VLOOKUP(B149,'correct points'!$T$2:$U$91,2,0)</f>
        <v>SIMBA HILL ROAD_0</v>
      </c>
      <c r="E149" s="0" t="n">
        <f aca="false">A149</f>
        <v>147</v>
      </c>
      <c r="F149" s="0" t="n">
        <v>11</v>
      </c>
      <c r="G149" s="12" t="n">
        <v>1</v>
      </c>
      <c r="H149" s="12" t="n">
        <v>1</v>
      </c>
      <c r="I149" s="12" t="n">
        <v>0.95</v>
      </c>
      <c r="J149" s="0" t="n">
        <v>1.05</v>
      </c>
      <c r="K149" s="0" t="n">
        <f aca="false">VLOOKUP(C149,'correct points'!$T$2:$W$91,3,0)</f>
        <v>36.7410896562047</v>
      </c>
      <c r="L149" s="0" t="n">
        <f aca="false">VLOOKUP(C149,'correct points'!$T$2:$W$91,4,0)</f>
        <v>-1.37418876869938</v>
      </c>
      <c r="Q149" s="0" t="n">
        <f aca="false">VLOOKUP(B149,'correct points'!$T$2:$W$91,3,0)</f>
        <v>36.7410896562047</v>
      </c>
      <c r="R149" s="0" t="n">
        <f aca="false">VLOOKUP(B149,'correct points'!$T$2:$W$91,4,0)</f>
        <v>-1.37418876869938</v>
      </c>
      <c r="S149" s="0" t="n">
        <f aca="false">A149</f>
        <v>147</v>
      </c>
      <c r="T149" s="0" t="str">
        <f aca="false">Q149&amp;","&amp;R149</f>
        <v>36.7410896562047,-1.37418876869938</v>
      </c>
    </row>
    <row r="150" customFormat="false" ht="12.8" hidden="false" customHeight="false" outlineLevel="0" collapsed="false">
      <c r="A150" s="0" t="n">
        <v>148</v>
      </c>
      <c r="B150" s="0" t="n">
        <f aca="false">'correct points'!C89</f>
        <v>447</v>
      </c>
      <c r="C150" s="0" t="n">
        <v>447</v>
      </c>
      <c r="D150" s="0" t="str">
        <f aca="false">VLOOKUP(B150,'correct points'!$T$2:$U$91,2,0)</f>
        <v>SIMBA HILL ROAD_I</v>
      </c>
      <c r="E150" s="0" t="n">
        <f aca="false">A150</f>
        <v>148</v>
      </c>
      <c r="F150" s="0" t="n">
        <v>11</v>
      </c>
      <c r="G150" s="12" t="n">
        <v>1</v>
      </c>
      <c r="H150" s="12" t="n">
        <v>1</v>
      </c>
      <c r="I150" s="12" t="n">
        <v>0.95</v>
      </c>
      <c r="J150" s="0" t="n">
        <v>1.05</v>
      </c>
      <c r="K150" s="0" t="n">
        <f aca="false">VLOOKUP(C150,'correct points'!$T$2:$W$91,3,0)</f>
        <v>36.7412361387439</v>
      </c>
      <c r="L150" s="0" t="n">
        <f aca="false">VLOOKUP(C150,'correct points'!$T$2:$W$91,4,0)</f>
        <v>-1.37728738234144</v>
      </c>
      <c r="Q150" s="0" t="n">
        <f aca="false">VLOOKUP(B150,'correct points'!$T$2:$W$91,3,0)</f>
        <v>36.7412361387439</v>
      </c>
      <c r="R150" s="0" t="n">
        <f aca="false">VLOOKUP(B150,'correct points'!$T$2:$W$91,4,0)</f>
        <v>-1.37728738234144</v>
      </c>
      <c r="S150" s="0" t="n">
        <f aca="false">A150</f>
        <v>148</v>
      </c>
      <c r="T150" s="0" t="str">
        <f aca="false">Q150&amp;","&amp;R150</f>
        <v>36.7412361387439,-1.37728738234144</v>
      </c>
    </row>
    <row r="151" s="7" customFormat="true" ht="12.8" hidden="false" customHeight="false" outlineLevel="0" collapsed="false">
      <c r="A151" s="0" t="n">
        <v>149</v>
      </c>
      <c r="B151" s="0" t="n">
        <f aca="false">'correct points'!C90</f>
        <v>13708</v>
      </c>
      <c r="C151" s="0" t="n">
        <v>13708</v>
      </c>
      <c r="D151" s="0" t="str">
        <f aca="false">VLOOKUP(B151,'correct points'!$T$2:$U$91,2,0)</f>
        <v>ST. AQUINAS SEMINARY</v>
      </c>
      <c r="E151" s="0" t="n">
        <f aca="false">A151</f>
        <v>149</v>
      </c>
      <c r="F151" s="0" t="n">
        <v>11</v>
      </c>
      <c r="G151" s="12" t="n">
        <v>1</v>
      </c>
      <c r="H151" s="12" t="n">
        <v>1</v>
      </c>
      <c r="I151" s="12" t="n">
        <v>0.95</v>
      </c>
      <c r="J151" s="0" t="n">
        <v>1.05</v>
      </c>
      <c r="K151" s="0" t="n">
        <f aca="false">VLOOKUP(C151,'correct points'!$T$2:$W$91,3,0)</f>
        <v>36.7539687234416</v>
      </c>
      <c r="L151" s="0" t="n">
        <f aca="false">VLOOKUP(C151,'correct points'!$T$2:$W$91,4,0)</f>
        <v>-1.34724283485521</v>
      </c>
      <c r="M151" s="0"/>
      <c r="N151" s="0"/>
      <c r="O151" s="0"/>
      <c r="P151" s="0"/>
      <c r="Q151" s="0" t="n">
        <f aca="false">VLOOKUP(B151,'correct points'!$T$2:$W$91,3,0)</f>
        <v>36.7539687234416</v>
      </c>
      <c r="R151" s="0" t="n">
        <f aca="false">VLOOKUP(B151,'correct points'!$T$2:$W$91,4,0)</f>
        <v>-1.34724283485521</v>
      </c>
      <c r="S151" s="0" t="n">
        <f aca="false">A151</f>
        <v>149</v>
      </c>
      <c r="T151" s="0" t="str">
        <f aca="false">Q151&amp;","&amp;R151</f>
        <v>36.7539687234416,-1.34724283485521</v>
      </c>
      <c r="AME151" s="0"/>
      <c r="AMF151" s="0"/>
      <c r="AMG151" s="0"/>
      <c r="AMH151" s="0"/>
      <c r="AMI151" s="0"/>
      <c r="AMJ151" s="0"/>
    </row>
    <row r="152" customFormat="false" ht="12.8" hidden="false" customHeight="false" outlineLevel="0" collapsed="false">
      <c r="A152" s="0" t="n">
        <v>150</v>
      </c>
      <c r="B152" s="0" t="n">
        <f aca="false">'correct points'!C91</f>
        <v>404</v>
      </c>
      <c r="C152" s="0" t="n">
        <v>404</v>
      </c>
      <c r="D152" s="0" t="str">
        <f aca="false">VLOOKUP(B152,'correct points'!$T$2:$U$91,2,0)</f>
        <v>ST.THOMAS SEMINARY</v>
      </c>
      <c r="E152" s="0" t="n">
        <f aca="false">A152</f>
        <v>150</v>
      </c>
      <c r="F152" s="0" t="n">
        <v>11</v>
      </c>
      <c r="G152" s="12" t="n">
        <v>1</v>
      </c>
      <c r="H152" s="12" t="n">
        <v>1</v>
      </c>
      <c r="I152" s="12" t="n">
        <v>0.95</v>
      </c>
      <c r="J152" s="0" t="n">
        <v>1.05</v>
      </c>
      <c r="K152" s="0" t="n">
        <f aca="false">VLOOKUP(C152,'correct points'!$T$2:$W$91,3,0)</f>
        <v>36.7586495558373</v>
      </c>
      <c r="L152" s="0" t="n">
        <f aca="false">VLOOKUP(C152,'correct points'!$T$2:$W$91,4,0)</f>
        <v>-1.34867344535816</v>
      </c>
      <c r="Q152" s="0" t="n">
        <f aca="false">VLOOKUP(B152,'correct points'!$T$2:$W$91,3,0)</f>
        <v>36.7586495558373</v>
      </c>
      <c r="R152" s="0" t="n">
        <f aca="false">VLOOKUP(B152,'correct points'!$T$2:$W$91,4,0)</f>
        <v>-1.34867344535816</v>
      </c>
      <c r="S152" s="0" t="n">
        <f aca="false">A152</f>
        <v>150</v>
      </c>
      <c r="T152" s="0" t="str">
        <f aca="false">Q152&amp;","&amp;R152</f>
        <v>36.7586495558373,-1.34867344535816</v>
      </c>
    </row>
  </sheetData>
  <autoFilter ref="A1:T1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0"/>
  <sheetViews>
    <sheetView showFormulas="false" showGridLines="true" showRowColHeaders="true" showZeros="true" rightToLeft="false" tabSelected="true" showOutlineSymbols="true" defaultGridColor="true" view="normal" topLeftCell="F68" colorId="64" zoomScale="82" zoomScaleNormal="82" zoomScalePageLayoutView="100" workbookViewId="0">
      <selection pane="topLeft" activeCell="Q98" activeCellId="0" sqref="Q9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67"/>
    <col collapsed="false" customWidth="false" hidden="false" outlineLevel="0" max="21" min="3" style="0" width="11.52"/>
    <col collapsed="false" customWidth="true" hidden="false" outlineLevel="0" max="22" min="22" style="0" width="82.69"/>
    <col collapsed="false" customWidth="false" hidden="false" outlineLevel="0" max="1025" min="23" style="0" width="11.52"/>
  </cols>
  <sheetData>
    <row r="1" customFormat="false" ht="14.65" hidden="false" customHeight="false" outlineLevel="0" collapsed="false">
      <c r="B1" s="0" t="s">
        <v>0</v>
      </c>
      <c r="C1" s="0" t="s">
        <v>804</v>
      </c>
      <c r="D1" s="0" t="s">
        <v>802</v>
      </c>
      <c r="E1" s="0" t="s">
        <v>803</v>
      </c>
      <c r="F1" s="0" t="s">
        <v>941</v>
      </c>
      <c r="G1" s="0" t="s">
        <v>942</v>
      </c>
      <c r="H1" s="0" t="s">
        <v>943</v>
      </c>
      <c r="I1" s="0" t="s">
        <v>944</v>
      </c>
      <c r="J1" s="1" t="s">
        <v>945</v>
      </c>
      <c r="K1" s="1" t="s">
        <v>946</v>
      </c>
      <c r="L1" s="1" t="s">
        <v>814</v>
      </c>
      <c r="M1" s="1" t="s">
        <v>947</v>
      </c>
      <c r="N1" s="1" t="s">
        <v>948</v>
      </c>
      <c r="O1" s="1" t="s">
        <v>949</v>
      </c>
      <c r="P1" s="1" t="s">
        <v>950</v>
      </c>
      <c r="Q1" s="1" t="s">
        <v>951</v>
      </c>
      <c r="R1" s="1" t="s">
        <v>816</v>
      </c>
      <c r="S1" s="1" t="s">
        <v>817</v>
      </c>
      <c r="T1" s="5" t="s">
        <v>952</v>
      </c>
      <c r="U1" s="5" t="s">
        <v>953</v>
      </c>
      <c r="V1" s="0" t="s">
        <v>954</v>
      </c>
      <c r="W1" s="0" t="s">
        <v>955</v>
      </c>
    </row>
    <row r="2" customFormat="false" ht="12.8" hidden="false" customHeight="false" outlineLevel="0" collapsed="false">
      <c r="A2" s="0" t="n">
        <v>0</v>
      </c>
      <c r="B2" s="0" t="str">
        <f aca="false">line_connection!A2&amp;" "&amp; "-"&amp;line_connection!B2</f>
        <v>2009 -1670</v>
      </c>
      <c r="C2" s="0" t="n">
        <f aca="false">VLOOKUP(B2,line_connection!$D$2:$E$90,2,0)</f>
        <v>32</v>
      </c>
      <c r="D2" s="0" t="n">
        <f aca="false">line_connection!A2</f>
        <v>2009</v>
      </c>
      <c r="E2" s="0" t="n">
        <f aca="false">line_connection!B2</f>
        <v>1670</v>
      </c>
      <c r="G2" s="0" t="n">
        <f aca="false">VLOOKUP(C2,snapped_lines!$O$2:$T$200,6,0)</f>
        <v>0.397</v>
      </c>
      <c r="H2" s="0" t="n">
        <f aca="false">VLOOKUP(D2,bus!$B$2:$S$152,4,0)</f>
        <v>105</v>
      </c>
      <c r="I2" s="0" t="n">
        <f aca="false">VLOOKUP(E2,bus!$B$2:$S$152,4,0)</f>
        <v>106</v>
      </c>
      <c r="J2" s="0" t="n">
        <v>80</v>
      </c>
      <c r="K2" s="0" t="n">
        <v>0.2</v>
      </c>
      <c r="L2" s="0" t="n">
        <v>0.4</v>
      </c>
      <c r="M2" s="0" t="n">
        <v>3.9</v>
      </c>
      <c r="N2" s="0" t="n">
        <v>0.2</v>
      </c>
      <c r="O2" s="0" t="n">
        <v>0.4</v>
      </c>
      <c r="P2" s="0" t="n">
        <v>3.9</v>
      </c>
      <c r="Q2" s="0" t="n">
        <v>0.5</v>
      </c>
      <c r="R2" s="0" t="n">
        <v>1.7</v>
      </c>
      <c r="S2" s="0" t="n">
        <v>1.7</v>
      </c>
      <c r="T2" s="0" t="n">
        <f aca="false">487/1000</f>
        <v>0.487</v>
      </c>
      <c r="U2" s="0" t="n">
        <v>1</v>
      </c>
      <c r="V2" s="0" t="s">
        <v>956</v>
      </c>
      <c r="W2" s="0" t="str">
        <f aca="false">VLOOKUP(C2,snapped_lines!$O$2:$V$200,8,0)</f>
        <v>LINESTRING Z (36.7612068626399 -1.37964570579744 0,36.7644866512733 -1.37824857283834 0)</v>
      </c>
    </row>
    <row r="3" customFormat="false" ht="12.8" hidden="false" customHeight="false" outlineLevel="0" collapsed="false">
      <c r="A3" s="0" t="n">
        <v>1</v>
      </c>
      <c r="B3" s="0" t="str">
        <f aca="false">line_connection!A3&amp;" "&amp; "-"&amp;line_connection!B3</f>
        <v>459 -458</v>
      </c>
      <c r="C3" s="0" t="n">
        <f aca="false">VLOOKUP(B3,line_connection!$D$2:$E$90,2,0)</f>
        <v>33</v>
      </c>
      <c r="D3" s="0" t="n">
        <f aca="false">line_connection!A3</f>
        <v>459</v>
      </c>
      <c r="E3" s="0" t="n">
        <f aca="false">line_connection!B3</f>
        <v>458</v>
      </c>
      <c r="G3" s="0" t="n">
        <f aca="false">VLOOKUP(C3,snapped_lines!$O$2:$T$200,6,0)</f>
        <v>0.3</v>
      </c>
      <c r="H3" s="0" t="n">
        <f aca="false">VLOOKUP(D3,bus!$B$2:$S$152,4,0)</f>
        <v>96</v>
      </c>
      <c r="I3" s="0" t="n">
        <f aca="false">VLOOKUP(E3,bus!$B$2:$S$152,4,0)</f>
        <v>100</v>
      </c>
      <c r="J3" s="0" t="n">
        <v>80</v>
      </c>
      <c r="K3" s="0" t="n">
        <v>0.2</v>
      </c>
      <c r="L3" s="0" t="n">
        <v>0.4</v>
      </c>
      <c r="M3" s="0" t="n">
        <v>3.9</v>
      </c>
      <c r="N3" s="0" t="n">
        <v>0.2</v>
      </c>
      <c r="O3" s="0" t="n">
        <v>0.4</v>
      </c>
      <c r="P3" s="0" t="n">
        <v>3.9</v>
      </c>
      <c r="Q3" s="0" t="n">
        <v>0.5</v>
      </c>
      <c r="R3" s="0" t="n">
        <v>1.7</v>
      </c>
      <c r="S3" s="0" t="n">
        <v>1.7</v>
      </c>
      <c r="T3" s="0" t="n">
        <f aca="false">487/1000</f>
        <v>0.487</v>
      </c>
      <c r="U3" s="0" t="n">
        <v>1</v>
      </c>
      <c r="V3" s="0" t="s">
        <v>957</v>
      </c>
      <c r="W3" s="0" t="str">
        <f aca="false">VLOOKUP(C3,snapped_lines!$O$2:$V$200,8,0)</f>
        <v>LINESTRING Z (36.763526981731 -1.36789570407714 0,36.7608369568325 -1.36805173513509 0)</v>
      </c>
    </row>
    <row r="4" customFormat="false" ht="12.8" hidden="false" customHeight="false" outlineLevel="0" collapsed="false">
      <c r="A4" s="0" t="n">
        <v>2</v>
      </c>
      <c r="B4" s="0" t="str">
        <f aca="false">line_connection!A4&amp;" "&amp; "-"&amp;line_connection!B4</f>
        <v>32013T -node15</v>
      </c>
      <c r="C4" s="0" t="n">
        <f aca="false">VLOOKUP(B4,line_connection!$D$2:$E$90,2,0)</f>
        <v>35</v>
      </c>
      <c r="D4" s="0" t="str">
        <f aca="false">line_connection!A4</f>
        <v>32013T</v>
      </c>
      <c r="E4" s="0" t="str">
        <f aca="false">line_connection!B4</f>
        <v>node15</v>
      </c>
      <c r="G4" s="0" t="n">
        <f aca="false">VLOOKUP(C4,snapped_lines!$O$2:$T$200,6,0)</f>
        <v>0.45</v>
      </c>
      <c r="H4" s="0" t="n">
        <f aca="false">VLOOKUP(D4,bus!$B$2:$S$152,4,0)</f>
        <v>98</v>
      </c>
      <c r="I4" s="0" t="n">
        <f aca="false">VLOOKUP(E4,bus!$B$2:$S$152,4,0)</f>
        <v>119</v>
      </c>
      <c r="J4" s="0" t="n">
        <v>80</v>
      </c>
      <c r="K4" s="0" t="n">
        <v>0.2</v>
      </c>
      <c r="L4" s="0" t="n">
        <v>0.4</v>
      </c>
      <c r="M4" s="0" t="n">
        <v>3.9</v>
      </c>
      <c r="N4" s="0" t="n">
        <v>0.2</v>
      </c>
      <c r="O4" s="0" t="n">
        <v>0.4</v>
      </c>
      <c r="P4" s="0" t="n">
        <v>3.9</v>
      </c>
      <c r="Q4" s="0" t="n">
        <v>0.5</v>
      </c>
      <c r="R4" s="0" t="n">
        <v>1.7</v>
      </c>
      <c r="S4" s="0" t="n">
        <v>1.7</v>
      </c>
      <c r="T4" s="0" t="n">
        <f aca="false">487/1000</f>
        <v>0.487</v>
      </c>
      <c r="U4" s="0" t="n">
        <v>1</v>
      </c>
      <c r="V4" s="0" t="s">
        <v>958</v>
      </c>
      <c r="W4" s="0" t="str">
        <f aca="false">VLOOKUP(C4,snapped_lines!$O$2:$V$200,8,0)</f>
        <v>LINESTRING Z (36.7692169954759 -1.37588183070028 0,36.7681820421319 -1.37197221229169 0)</v>
      </c>
    </row>
    <row r="5" customFormat="false" ht="12.8" hidden="false" customHeight="false" outlineLevel="0" collapsed="false">
      <c r="A5" s="0" t="n">
        <v>3</v>
      </c>
      <c r="B5" s="0" t="str">
        <f aca="false">line_connection!A5&amp;" "&amp; "-"&amp;line_connection!B5</f>
        <v>446 -node20</v>
      </c>
      <c r="C5" s="0" t="n">
        <f aca="false">VLOOKUP(B5,line_connection!$D$2:$E$90,2,0)</f>
        <v>36</v>
      </c>
      <c r="D5" s="0" t="n">
        <f aca="false">line_connection!A5</f>
        <v>446</v>
      </c>
      <c r="E5" s="0" t="str">
        <f aca="false">line_connection!B5</f>
        <v>node20</v>
      </c>
      <c r="G5" s="0" t="n">
        <f aca="false">VLOOKUP(C5,snapped_lines!$O$2:$T$200,6,0)</f>
        <v>0.032</v>
      </c>
      <c r="H5" s="0" t="n">
        <f aca="false">VLOOKUP(D5,bus!$B$2:$S$152,4,0)</f>
        <v>144</v>
      </c>
      <c r="I5" s="0" t="n">
        <f aca="false">VLOOKUP(E5,bus!$B$2:$S$152,4,0)</f>
        <v>125</v>
      </c>
      <c r="J5" s="0" t="n">
        <v>80</v>
      </c>
      <c r="K5" s="0" t="n">
        <v>0.2</v>
      </c>
      <c r="L5" s="0" t="n">
        <v>0.4</v>
      </c>
      <c r="M5" s="0" t="n">
        <v>3.9</v>
      </c>
      <c r="N5" s="0" t="n">
        <v>0.2</v>
      </c>
      <c r="O5" s="0" t="n">
        <v>0.4</v>
      </c>
      <c r="P5" s="0" t="n">
        <v>3.9</v>
      </c>
      <c r="Q5" s="0" t="n">
        <v>0.5</v>
      </c>
      <c r="R5" s="0" t="n">
        <v>1.7</v>
      </c>
      <c r="S5" s="0" t="n">
        <v>1.7</v>
      </c>
      <c r="T5" s="0" t="n">
        <f aca="false">487/1000</f>
        <v>0.487</v>
      </c>
      <c r="U5" s="0" t="n">
        <v>1</v>
      </c>
      <c r="V5" s="0" t="s">
        <v>959</v>
      </c>
      <c r="W5" s="0" t="str">
        <f aca="false">VLOOKUP(C5,snapped_lines!$O$2:$V$200,8,0)</f>
        <v>LINESTRING Z (36.7462733180924 -1.37453872997444 0,36.7465582726068 -1.37450408676786 0)</v>
      </c>
    </row>
    <row r="6" customFormat="false" ht="12.8" hidden="false" customHeight="false" outlineLevel="0" collapsed="false">
      <c r="A6" s="0" t="n">
        <v>4</v>
      </c>
      <c r="B6" s="0" t="str">
        <f aca="false">line_connection!A6&amp;" "&amp; "-"&amp;line_connection!B6</f>
        <v>13129 -00453B</v>
      </c>
      <c r="C6" s="0" t="n">
        <f aca="false">VLOOKUP(B6,line_connection!$D$2:$E$90,2,0)</f>
        <v>40</v>
      </c>
      <c r="D6" s="0" t="n">
        <f aca="false">line_connection!A6</f>
        <v>13129</v>
      </c>
      <c r="E6" s="0" t="str">
        <f aca="false">line_connection!B6</f>
        <v>00453B</v>
      </c>
      <c r="G6" s="0" t="n">
        <f aca="false">VLOOKUP(C6,snapped_lines!$O$2:$T$200,6,0)</f>
        <v>0.535</v>
      </c>
      <c r="H6" s="0" t="n">
        <f aca="false">VLOOKUP(D6,bus!$B$2:$S$152,4,0)</f>
        <v>69</v>
      </c>
      <c r="I6" s="0" t="n">
        <f aca="false">VLOOKUP(E6,bus!$B$2:$S$152,4,0)</f>
        <v>87</v>
      </c>
      <c r="J6" s="0" t="n">
        <v>80</v>
      </c>
      <c r="K6" s="0" t="n">
        <v>0.2</v>
      </c>
      <c r="L6" s="0" t="n">
        <v>0.4</v>
      </c>
      <c r="M6" s="0" t="n">
        <v>3.9</v>
      </c>
      <c r="N6" s="0" t="n">
        <v>0.2</v>
      </c>
      <c r="O6" s="0" t="n">
        <v>0.4</v>
      </c>
      <c r="P6" s="0" t="n">
        <v>3.9</v>
      </c>
      <c r="Q6" s="0" t="n">
        <v>0.5</v>
      </c>
      <c r="R6" s="0" t="n">
        <v>1.7</v>
      </c>
      <c r="S6" s="0" t="n">
        <v>1.7</v>
      </c>
      <c r="T6" s="0" t="n">
        <f aca="false">487/1000</f>
        <v>0.487</v>
      </c>
      <c r="U6" s="0" t="n">
        <v>1</v>
      </c>
      <c r="V6" s="0" t="s">
        <v>960</v>
      </c>
      <c r="W6" s="0" t="str">
        <f aca="false">VLOOKUP(C6,snapped_lines!$O$2:$V$200,8,0)</f>
        <v>LINESTRING Z (36.7503475000925 -1.35358701297463 0,36.7471094242747 -1.35713395967179 0)</v>
      </c>
    </row>
    <row r="7" customFormat="false" ht="12.8" hidden="false" customHeight="false" outlineLevel="0" collapsed="false">
      <c r="A7" s="0" t="n">
        <v>5</v>
      </c>
      <c r="B7" s="0" t="str">
        <f aca="false">line_connection!A7&amp;" "&amp; "-"&amp;line_connection!B7</f>
        <v>node1 -463</v>
      </c>
      <c r="C7" s="0" t="n">
        <f aca="false">VLOOKUP(B7,line_connection!$D$2:$E$90,2,0)</f>
        <v>42</v>
      </c>
      <c r="D7" s="0" t="str">
        <f aca="false">line_connection!A7</f>
        <v>node1</v>
      </c>
      <c r="E7" s="0" t="n">
        <f aca="false">line_connection!B7</f>
        <v>463</v>
      </c>
      <c r="G7" s="0" t="n">
        <f aca="false">VLOOKUP(C7,snapped_lines!$O$2:$T$200,6,0)</f>
        <v>0.382</v>
      </c>
      <c r="H7" s="0" t="n">
        <f aca="false">VLOOKUP(D7,bus!$B$2:$S$152,4,0)</f>
        <v>113</v>
      </c>
      <c r="I7" s="0" t="n">
        <f aca="false">VLOOKUP(E7,bus!$B$2:$S$152,4,0)</f>
        <v>89</v>
      </c>
      <c r="J7" s="0" t="n">
        <v>80</v>
      </c>
      <c r="K7" s="0" t="n">
        <v>0.2</v>
      </c>
      <c r="L7" s="0" t="n">
        <v>0.4</v>
      </c>
      <c r="M7" s="0" t="n">
        <v>3.9</v>
      </c>
      <c r="N7" s="0" t="n">
        <v>0.2</v>
      </c>
      <c r="O7" s="0" t="n">
        <v>0.4</v>
      </c>
      <c r="P7" s="0" t="n">
        <v>3.9</v>
      </c>
      <c r="Q7" s="0" t="n">
        <v>0.5</v>
      </c>
      <c r="R7" s="0" t="n">
        <v>1.7</v>
      </c>
      <c r="S7" s="0" t="n">
        <v>1.7</v>
      </c>
      <c r="T7" s="0" t="n">
        <f aca="false">487/1000</f>
        <v>0.487</v>
      </c>
      <c r="U7" s="0" t="n">
        <v>1</v>
      </c>
      <c r="V7" s="0" t="s">
        <v>961</v>
      </c>
      <c r="W7" s="0" t="str">
        <f aca="false">VLOOKUP(C7,snapped_lines!$O$2:$V$200,8,0)</f>
        <v>LINESTRING Z (36.7698813824731 -1.38001194403103 0,36.7732945605242 -1.37963397207946 0)</v>
      </c>
    </row>
    <row r="8" customFormat="false" ht="12.8" hidden="false" customHeight="false" outlineLevel="0" collapsed="false">
      <c r="A8" s="0" t="n">
        <v>6</v>
      </c>
      <c r="B8" s="0" t="str">
        <f aca="false">line_connection!A8&amp;" "&amp; "-"&amp;line_connection!B8</f>
        <v>467 -2009</v>
      </c>
      <c r="C8" s="0" t="n">
        <f aca="false">VLOOKUP(B8,line_connection!$D$2:$E$90,2,0)</f>
        <v>43</v>
      </c>
      <c r="D8" s="0" t="n">
        <f aca="false">line_connection!A8</f>
        <v>467</v>
      </c>
      <c r="E8" s="0" t="n">
        <f aca="false">line_connection!B8</f>
        <v>2009</v>
      </c>
      <c r="G8" s="0" t="n">
        <f aca="false">VLOOKUP(C8,snapped_lines!$O$2:$T$200,6,0)</f>
        <v>0.284</v>
      </c>
      <c r="H8" s="0" t="n">
        <f aca="false">VLOOKUP(D8,bus!$B$2:$S$152,4,0)</f>
        <v>109</v>
      </c>
      <c r="I8" s="0" t="n">
        <f aca="false">VLOOKUP(E8,bus!$B$2:$S$152,4,0)</f>
        <v>105</v>
      </c>
      <c r="J8" s="0" t="n">
        <v>80</v>
      </c>
      <c r="K8" s="0" t="n">
        <v>0.2</v>
      </c>
      <c r="L8" s="0" t="n">
        <v>0.4</v>
      </c>
      <c r="M8" s="0" t="n">
        <v>3.9</v>
      </c>
      <c r="N8" s="0" t="n">
        <v>0.2</v>
      </c>
      <c r="O8" s="0" t="n">
        <v>0.4</v>
      </c>
      <c r="P8" s="0" t="n">
        <v>3.9</v>
      </c>
      <c r="Q8" s="0" t="n">
        <v>0.5</v>
      </c>
      <c r="R8" s="0" t="n">
        <v>1.7</v>
      </c>
      <c r="S8" s="0" t="n">
        <v>1.7</v>
      </c>
      <c r="T8" s="0" t="n">
        <f aca="false">487/1000</f>
        <v>0.487</v>
      </c>
      <c r="U8" s="0" t="n">
        <v>1</v>
      </c>
      <c r="V8" s="0" t="s">
        <v>962</v>
      </c>
      <c r="W8" s="0" t="str">
        <f aca="false">VLOOKUP(C8,snapped_lines!$O$2:$V$200,8,0)</f>
        <v>LINESTRING Z (36.7586892630442 -1.38004691996939 0,36.7612068626399 -1.37964570579744 0)</v>
      </c>
    </row>
    <row r="9" customFormat="false" ht="12.8" hidden="false" customHeight="false" outlineLevel="0" collapsed="false">
      <c r="A9" s="0" t="n">
        <v>7</v>
      </c>
      <c r="B9" s="0" t="str">
        <f aca="false">line_connection!A9&amp;" "&amp; "-"&amp;line_connection!B9</f>
        <v>node12 -2038</v>
      </c>
      <c r="C9" s="0" t="n">
        <f aca="false">VLOOKUP(B9,line_connection!$D$2:$E$90,2,0)</f>
        <v>44</v>
      </c>
      <c r="D9" s="0" t="str">
        <f aca="false">line_connection!A9</f>
        <v>node12</v>
      </c>
      <c r="E9" s="0" t="n">
        <f aca="false">line_connection!B9</f>
        <v>2038</v>
      </c>
      <c r="G9" s="0" t="n">
        <f aca="false">VLOOKUP(C9,snapped_lines!$O$2:$T$200,6,0)</f>
        <v>0.204</v>
      </c>
      <c r="H9" s="0" t="n">
        <f aca="false">VLOOKUP(D9,bus!$B$2:$S$152,4,0)</f>
        <v>116</v>
      </c>
      <c r="I9" s="0" t="n">
        <f aca="false">VLOOKUP(E9,bus!$B$2:$S$152,4,0)</f>
        <v>90</v>
      </c>
      <c r="J9" s="0" t="n">
        <v>80</v>
      </c>
      <c r="K9" s="0" t="n">
        <v>0.2</v>
      </c>
      <c r="L9" s="0" t="n">
        <v>0.4</v>
      </c>
      <c r="M9" s="0" t="n">
        <v>3.9</v>
      </c>
      <c r="N9" s="0" t="n">
        <v>0.2</v>
      </c>
      <c r="O9" s="0" t="n">
        <v>0.4</v>
      </c>
      <c r="P9" s="0" t="n">
        <v>3.9</v>
      </c>
      <c r="Q9" s="0" t="n">
        <v>0.5</v>
      </c>
      <c r="R9" s="0" t="n">
        <v>1.7</v>
      </c>
      <c r="S9" s="0" t="n">
        <v>1.7</v>
      </c>
      <c r="T9" s="0" t="n">
        <f aca="false">487/1000</f>
        <v>0.487</v>
      </c>
      <c r="U9" s="0" t="n">
        <v>1</v>
      </c>
      <c r="V9" s="0" t="s">
        <v>963</v>
      </c>
      <c r="W9" s="0" t="str">
        <f aca="false">VLOOKUP(C9,snapped_lines!$O$2:$V$200,8,0)</f>
        <v>LINESTRING Z (36.76591701561 -1.36494782278443 0,36.7673305364644 -1.36377539781515 0)</v>
      </c>
    </row>
    <row r="10" s="7" customFormat="true" ht="12.8" hidden="false" customHeight="false" outlineLevel="0" collapsed="false">
      <c r="A10" s="7" t="n">
        <v>8</v>
      </c>
      <c r="B10" s="7" t="str">
        <f aca="false">line_connection!A10&amp;" "&amp; "-"&amp;line_connection!B10</f>
        <v>466 -node18</v>
      </c>
      <c r="C10" s="7" t="n">
        <f aca="false">VLOOKUP(B10,line_connection!$D$2:$E$90,2,0)</f>
        <v>45</v>
      </c>
      <c r="D10" s="7" t="n">
        <f aca="false">line_connection!A10</f>
        <v>466</v>
      </c>
      <c r="E10" s="7" t="str">
        <f aca="false">line_connection!B10</f>
        <v>node18</v>
      </c>
      <c r="G10" s="7" t="n">
        <f aca="false">VLOOKUP(C10,snapped_lines!$O$2:$T$200,6,0)</f>
        <v>0.339</v>
      </c>
      <c r="H10" s="0" t="n">
        <f aca="false">VLOOKUP(D10,bus!$B$2:$S$152,4,0)</f>
        <v>110</v>
      </c>
      <c r="I10" s="0" t="n">
        <f aca="false">VLOOKUP(E10,bus!$B$2:$S$152,4,0)</f>
        <v>122</v>
      </c>
      <c r="J10" s="7" t="n">
        <v>80</v>
      </c>
      <c r="K10" s="7" t="n">
        <v>0.2</v>
      </c>
      <c r="L10" s="7" t="n">
        <v>0.4</v>
      </c>
      <c r="M10" s="7" t="n">
        <v>3.9</v>
      </c>
      <c r="N10" s="7" t="n">
        <v>0.2</v>
      </c>
      <c r="O10" s="7" t="n">
        <v>0.4</v>
      </c>
      <c r="P10" s="7" t="n">
        <v>3.9</v>
      </c>
      <c r="Q10" s="7" t="n">
        <v>0.5</v>
      </c>
      <c r="R10" s="7" t="n">
        <v>1.7</v>
      </c>
      <c r="S10" s="7" t="n">
        <v>1.7</v>
      </c>
      <c r="T10" s="0" t="n">
        <f aca="false">487/1000</f>
        <v>0.487</v>
      </c>
      <c r="U10" s="7" t="n">
        <v>1</v>
      </c>
      <c r="V10" s="7" t="s">
        <v>964</v>
      </c>
      <c r="W10" s="0" t="str">
        <f aca="false">VLOOKUP(C10,snapped_lines!$O$2:$V$200,8,0)</f>
        <v>LINESTRING Z (36.7582431679171 -1.37584084408693 0,36.7585500007543 -1.3788663993872 0)</v>
      </c>
    </row>
    <row r="11" customFormat="false" ht="12.8" hidden="false" customHeight="false" outlineLevel="0" collapsed="false">
      <c r="A11" s="0" t="n">
        <v>9</v>
      </c>
      <c r="B11" s="0" t="str">
        <f aca="false">line_connection!A11&amp;" "&amp; "-"&amp;line_connection!B11</f>
        <v>465 -node16</v>
      </c>
      <c r="C11" s="0" t="n">
        <f aca="false">VLOOKUP(B11,line_connection!$D$2:$E$90,2,0)</f>
        <v>46</v>
      </c>
      <c r="D11" s="0" t="n">
        <f aca="false">line_connection!A11</f>
        <v>465</v>
      </c>
      <c r="E11" s="0" t="str">
        <f aca="false">line_connection!B11</f>
        <v>node16</v>
      </c>
      <c r="G11" s="0" t="n">
        <f aca="false">VLOOKUP(C11,snapped_lines!$O$2:$T$200,6,0)</f>
        <v>0.216</v>
      </c>
      <c r="H11" s="0" t="n">
        <f aca="false">VLOOKUP(D11,bus!$B$2:$S$152,4,0)</f>
        <v>108</v>
      </c>
      <c r="I11" s="0" t="n">
        <f aca="false">VLOOKUP(E11,bus!$B$2:$S$152,4,0)</f>
        <v>120</v>
      </c>
      <c r="J11" s="0" t="n">
        <v>80</v>
      </c>
      <c r="K11" s="0" t="n">
        <v>0.2</v>
      </c>
      <c r="L11" s="0" t="n">
        <v>0.4</v>
      </c>
      <c r="M11" s="0" t="n">
        <v>3.9</v>
      </c>
      <c r="N11" s="0" t="n">
        <v>0.2</v>
      </c>
      <c r="O11" s="0" t="n">
        <v>0.4</v>
      </c>
      <c r="P11" s="0" t="n">
        <v>3.9</v>
      </c>
      <c r="Q11" s="0" t="n">
        <v>0.5</v>
      </c>
      <c r="R11" s="0" t="n">
        <v>1.7</v>
      </c>
      <c r="S11" s="0" t="n">
        <v>1.7</v>
      </c>
      <c r="T11" s="0" t="n">
        <f aca="false">487/1000</f>
        <v>0.487</v>
      </c>
      <c r="U11" s="0" t="n">
        <v>1</v>
      </c>
      <c r="V11" s="0" t="s">
        <v>965</v>
      </c>
      <c r="W11" s="0" t="str">
        <f aca="false">VLOOKUP(C11,snapped_lines!$O$2:$V$200,8,0)</f>
        <v>LINESTRING Z (36.7579264893446 -1.37349144029173 0,36.7581961720968 -1.37541704664815 0)</v>
      </c>
    </row>
    <row r="12" customFormat="false" ht="12.8" hidden="false" customHeight="false" outlineLevel="0" collapsed="false">
      <c r="A12" s="0" t="n">
        <v>10</v>
      </c>
      <c r="B12" s="0" t="str">
        <f aca="false">line_connection!A12&amp;" "&amp; "-"&amp;line_connection!B12</f>
        <v>node6a -106601</v>
      </c>
      <c r="C12" s="0" t="n">
        <f aca="false">VLOOKUP(B12,line_connection!$D$2:$E$90,2,0)</f>
        <v>47</v>
      </c>
      <c r="D12" s="0" t="str">
        <f aca="false">line_connection!A12</f>
        <v>node6a</v>
      </c>
      <c r="E12" s="0" t="n">
        <f aca="false">line_connection!B12</f>
        <v>106601</v>
      </c>
      <c r="G12" s="0" t="n">
        <f aca="false">VLOOKUP(C12,snapped_lines!$O$2:$T$200,6,0)</f>
        <v>0.154</v>
      </c>
      <c r="H12" s="0" t="n">
        <f aca="false">VLOOKUP(D12,bus!$B$2:$S$152,4,0)</f>
        <v>136</v>
      </c>
      <c r="I12" s="0" t="n">
        <f aca="false">VLOOKUP(E12,bus!$B$2:$S$152,4,0)</f>
        <v>111</v>
      </c>
      <c r="J12" s="0" t="n">
        <v>80</v>
      </c>
      <c r="K12" s="0" t="n">
        <v>0.2</v>
      </c>
      <c r="L12" s="0" t="n">
        <v>0.4</v>
      </c>
      <c r="M12" s="0" t="n">
        <v>3.9</v>
      </c>
      <c r="N12" s="0" t="n">
        <v>0.2</v>
      </c>
      <c r="O12" s="0" t="n">
        <v>0.4</v>
      </c>
      <c r="P12" s="0" t="n">
        <v>3.9</v>
      </c>
      <c r="Q12" s="0" t="n">
        <v>0.5</v>
      </c>
      <c r="R12" s="0" t="n">
        <v>1.7</v>
      </c>
      <c r="S12" s="0" t="n">
        <v>1.7</v>
      </c>
      <c r="T12" s="0" t="n">
        <f aca="false">487/1000</f>
        <v>0.487</v>
      </c>
      <c r="U12" s="0" t="n">
        <v>1</v>
      </c>
      <c r="V12" s="0" t="s">
        <v>966</v>
      </c>
      <c r="W12" s="0" t="str">
        <f aca="false">VLOOKUP(C12,snapped_lines!$O$2:$V$200,8,0)</f>
        <v>LINESTRING Z (36.762076283107 -1.34714933688208 0,36.7633764169857 -1.34667459800873 0)</v>
      </c>
    </row>
    <row r="13" customFormat="false" ht="12.8" hidden="false" customHeight="false" outlineLevel="0" collapsed="false">
      <c r="A13" s="0" t="n">
        <v>11</v>
      </c>
      <c r="B13" s="0" t="str">
        <f aca="false">line_connection!A13&amp;" "&amp; "-"&amp;line_connection!B13</f>
        <v>449 -446</v>
      </c>
      <c r="C13" s="0" t="n">
        <f aca="false">VLOOKUP(B13,line_connection!$D$2:$E$90,2,0)</f>
        <v>48</v>
      </c>
      <c r="D13" s="0" t="n">
        <f aca="false">line_connection!A13</f>
        <v>449</v>
      </c>
      <c r="E13" s="0" t="n">
        <f aca="false">line_connection!B13</f>
        <v>446</v>
      </c>
      <c r="G13" s="0" t="n">
        <f aca="false">VLOOKUP(C13,snapped_lines!$O$2:$T$200,6,0)</f>
        <v>0.444</v>
      </c>
      <c r="H13" s="0" t="n">
        <f aca="false">VLOOKUP(D13,bus!$B$2:$S$152,4,0)</f>
        <v>95</v>
      </c>
      <c r="I13" s="0" t="n">
        <f aca="false">VLOOKUP(E13,bus!$B$2:$S$152,4,0)</f>
        <v>144</v>
      </c>
      <c r="J13" s="0" t="n">
        <v>80</v>
      </c>
      <c r="K13" s="0" t="n">
        <v>0.2</v>
      </c>
      <c r="L13" s="0" t="n">
        <v>0.4</v>
      </c>
      <c r="M13" s="0" t="n">
        <v>3.9</v>
      </c>
      <c r="N13" s="0" t="n">
        <v>0.2</v>
      </c>
      <c r="O13" s="0" t="n">
        <v>0.4</v>
      </c>
      <c r="P13" s="0" t="n">
        <v>3.9</v>
      </c>
      <c r="Q13" s="0" t="n">
        <v>0.5</v>
      </c>
      <c r="R13" s="0" t="n">
        <v>1.7</v>
      </c>
      <c r="S13" s="0" t="n">
        <v>1.7</v>
      </c>
      <c r="T13" s="0" t="n">
        <f aca="false">487/1000</f>
        <v>0.487</v>
      </c>
      <c r="U13" s="0" t="n">
        <v>1</v>
      </c>
      <c r="V13" s="0" t="s">
        <v>967</v>
      </c>
      <c r="W13" s="0" t="str">
        <f aca="false">VLOOKUP(C13,snapped_lines!$O$2:$V$200,8,0)</f>
        <v>LINESTRING Z (36.7465582726068 -1.37450408676786 0,36.7505226572627 -1.37408454262385 0)</v>
      </c>
    </row>
    <row r="14" customFormat="false" ht="12.8" hidden="false" customHeight="false" outlineLevel="0" collapsed="false">
      <c r="A14" s="0" t="n">
        <v>12</v>
      </c>
      <c r="B14" s="0" t="str">
        <f aca="false">line_connection!A14&amp;" "&amp; "-"&amp;line_connection!B14</f>
        <v>12747 -136305</v>
      </c>
      <c r="C14" s="0" t="n">
        <f aca="false">VLOOKUP(B14,line_connection!$D$2:$E$90,2,0)</f>
        <v>50</v>
      </c>
      <c r="D14" s="0" t="n">
        <f aca="false">line_connection!A14</f>
        <v>12747</v>
      </c>
      <c r="E14" s="0" t="n">
        <f aca="false">line_connection!B14</f>
        <v>136305</v>
      </c>
      <c r="G14" s="0" t="n">
        <f aca="false">VLOOKUP(C14,snapped_lines!$O$2:$T$200,6,0)</f>
        <v>0.418</v>
      </c>
      <c r="H14" s="0" t="n">
        <f aca="false">VLOOKUP(D14,bus!$B$2:$S$152,4,0)</f>
        <v>63</v>
      </c>
      <c r="I14" s="0" t="n">
        <f aca="false">VLOOKUP(E14,bus!$B$2:$S$152,4,0)</f>
        <v>141</v>
      </c>
      <c r="J14" s="0" t="n">
        <v>80</v>
      </c>
      <c r="K14" s="0" t="n">
        <v>0.2</v>
      </c>
      <c r="L14" s="0" t="n">
        <v>0.4</v>
      </c>
      <c r="M14" s="0" t="n">
        <v>3.9</v>
      </c>
      <c r="N14" s="0" t="n">
        <v>0.2</v>
      </c>
      <c r="O14" s="0" t="n">
        <v>0.4</v>
      </c>
      <c r="P14" s="0" t="n">
        <v>3.9</v>
      </c>
      <c r="Q14" s="0" t="n">
        <v>0.5</v>
      </c>
      <c r="R14" s="0" t="n">
        <v>1.7</v>
      </c>
      <c r="S14" s="0" t="n">
        <v>1.7</v>
      </c>
      <c r="T14" s="0" t="n">
        <f aca="false">487/1000</f>
        <v>0.487</v>
      </c>
      <c r="U14" s="0" t="n">
        <v>1</v>
      </c>
      <c r="V14" s="0" t="s">
        <v>968</v>
      </c>
      <c r="W14" s="0" t="str">
        <f aca="false">VLOOKUP(C14,snapped_lines!$O$2:$V$200,8,0)</f>
        <v>LINESTRING Z (36.7568232402855 -1.34692593186729 0,36.7577418860007 -1.34328854424595 0)</v>
      </c>
    </row>
    <row r="15" customFormat="false" ht="12.8" hidden="false" customHeight="false" outlineLevel="0" collapsed="false">
      <c r="A15" s="0" t="n">
        <v>13</v>
      </c>
      <c r="B15" s="0" t="str">
        <f aca="false">line_connection!A15&amp;" "&amp; "-"&amp;line_connection!B15</f>
        <v>136305 -node26</v>
      </c>
      <c r="C15" s="0" t="n">
        <f aca="false">VLOOKUP(B15,line_connection!$D$2:$E$90,2,0)</f>
        <v>52</v>
      </c>
      <c r="D15" s="0" t="n">
        <f aca="false">line_connection!A15</f>
        <v>136305</v>
      </c>
      <c r="E15" s="0" t="str">
        <f aca="false">line_connection!B15</f>
        <v>node26</v>
      </c>
      <c r="G15" s="0" t="n">
        <f aca="false">VLOOKUP(C15,snapped_lines!$O$2:$T$200,6,0)</f>
        <v>0.268</v>
      </c>
      <c r="H15" s="0" t="n">
        <f aca="false">VLOOKUP(D15,bus!$B$2:$S$152,4,0)</f>
        <v>141</v>
      </c>
      <c r="I15" s="0" t="n">
        <f aca="false">VLOOKUP(E15,bus!$B$2:$S$152,4,0)</f>
        <v>131</v>
      </c>
      <c r="J15" s="0" t="n">
        <v>80</v>
      </c>
      <c r="K15" s="0" t="n">
        <v>0.2</v>
      </c>
      <c r="L15" s="0" t="n">
        <v>0.4</v>
      </c>
      <c r="M15" s="0" t="n">
        <v>3.9</v>
      </c>
      <c r="N15" s="0" t="n">
        <v>0.2</v>
      </c>
      <c r="O15" s="0" t="n">
        <v>0.4</v>
      </c>
      <c r="P15" s="0" t="n">
        <v>3.9</v>
      </c>
      <c r="Q15" s="0" t="n">
        <v>0.5</v>
      </c>
      <c r="R15" s="0" t="n">
        <v>1.7</v>
      </c>
      <c r="S15" s="0" t="n">
        <v>1.7</v>
      </c>
      <c r="T15" s="0" t="n">
        <f aca="false">487/1000</f>
        <v>0.487</v>
      </c>
      <c r="U15" s="0" t="n">
        <v>1</v>
      </c>
      <c r="V15" s="0" t="s">
        <v>969</v>
      </c>
      <c r="W15" s="0" t="str">
        <f aca="false">VLOOKUP(C15,snapped_lines!$O$2:$V$200,8,0)</f>
        <v>LINESTRING Z (36.7568232402855 -1.34692593186729 0,36.7570291160282 -1.34932128908751 0)</v>
      </c>
    </row>
    <row r="16" customFormat="false" ht="12.8" hidden="false" customHeight="false" outlineLevel="0" collapsed="false">
      <c r="A16" s="0" t="n">
        <v>14</v>
      </c>
      <c r="B16" s="0" t="str">
        <f aca="false">line_connection!A16&amp;" "&amp; "-"&amp;line_connection!B16</f>
        <v>node26 -165257</v>
      </c>
      <c r="C16" s="0" t="n">
        <f aca="false">VLOOKUP(B16,line_connection!$D$2:$E$90,2,0)</f>
        <v>53</v>
      </c>
      <c r="D16" s="0" t="str">
        <f aca="false">line_connection!A16</f>
        <v>node26</v>
      </c>
      <c r="E16" s="0" t="n">
        <f aca="false">line_connection!B16</f>
        <v>165257</v>
      </c>
      <c r="G16" s="0" t="n">
        <f aca="false">VLOOKUP(C16,snapped_lines!$O$2:$T$200,6,0)</f>
        <v>0.12</v>
      </c>
      <c r="H16" s="0" t="n">
        <f aca="false">VLOOKUP(D16,bus!$B$2:$S$152,4,0)</f>
        <v>131</v>
      </c>
      <c r="I16" s="0" t="n">
        <f aca="false">VLOOKUP(E16,bus!$B$2:$S$152,4,0)</f>
        <v>80</v>
      </c>
      <c r="J16" s="0" t="n">
        <v>80</v>
      </c>
      <c r="K16" s="0" t="n">
        <v>0.2</v>
      </c>
      <c r="L16" s="0" t="n">
        <v>0.4</v>
      </c>
      <c r="M16" s="0" t="n">
        <v>3.9</v>
      </c>
      <c r="N16" s="0" t="n">
        <v>0.2</v>
      </c>
      <c r="O16" s="0" t="n">
        <v>0.4</v>
      </c>
      <c r="P16" s="0" t="n">
        <v>3.9</v>
      </c>
      <c r="Q16" s="0" t="n">
        <v>0.5</v>
      </c>
      <c r="R16" s="0" t="n">
        <v>1.7</v>
      </c>
      <c r="S16" s="0" t="n">
        <v>1.7</v>
      </c>
      <c r="T16" s="0" t="n">
        <f aca="false">487/1000</f>
        <v>0.487</v>
      </c>
      <c r="U16" s="0" t="n">
        <v>1</v>
      </c>
      <c r="V16" s="0" t="s">
        <v>970</v>
      </c>
      <c r="W16" s="0" t="str">
        <f aca="false">VLOOKUP(C16,snapped_lines!$O$2:$V$200,8,0)</f>
        <v>LINESTRING Z (36.7570291160282 -1.34932128908751 0,36.757891416378 -1.3499707011205 0)</v>
      </c>
    </row>
    <row r="17" customFormat="false" ht="12.8" hidden="false" customHeight="false" outlineLevel="0" collapsed="false">
      <c r="A17" s="0" t="n">
        <v>15</v>
      </c>
      <c r="B17" s="0" t="str">
        <f aca="false">line_connection!A17&amp;" "&amp; "-"&amp;line_connection!B17</f>
        <v>node26 -NO.NO.1</v>
      </c>
      <c r="C17" s="0" t="n">
        <f aca="false">VLOOKUP(B17,line_connection!$D$2:$E$90,2,0)</f>
        <v>55</v>
      </c>
      <c r="D17" s="0" t="str">
        <f aca="false">line_connection!A17</f>
        <v>node26</v>
      </c>
      <c r="E17" s="0" t="str">
        <f aca="false">line_connection!B17</f>
        <v>NO.NO.1</v>
      </c>
      <c r="G17" s="0" t="n">
        <f aca="false">VLOOKUP(C17,snapped_lines!$O$2:$T$200,6,0)</f>
        <v>0.178</v>
      </c>
      <c r="H17" s="0" t="n">
        <f aca="false">VLOOKUP(D17,bus!$B$2:$S$152,4,0)</f>
        <v>131</v>
      </c>
      <c r="I17" s="0" t="n">
        <f aca="false">VLOOKUP(E17,bus!$B$2:$S$152,4,0)</f>
        <v>81</v>
      </c>
      <c r="J17" s="0" t="n">
        <v>80</v>
      </c>
      <c r="K17" s="0" t="n">
        <v>0.2</v>
      </c>
      <c r="L17" s="0" t="n">
        <v>0.4</v>
      </c>
      <c r="M17" s="0" t="n">
        <v>3.9</v>
      </c>
      <c r="N17" s="0" t="n">
        <v>0.2</v>
      </c>
      <c r="O17" s="0" t="n">
        <v>0.4</v>
      </c>
      <c r="P17" s="0" t="n">
        <v>3.9</v>
      </c>
      <c r="Q17" s="0" t="n">
        <v>0.5</v>
      </c>
      <c r="R17" s="0" t="n">
        <v>1.7</v>
      </c>
      <c r="S17" s="0" t="n">
        <v>1.7</v>
      </c>
      <c r="T17" s="0" t="n">
        <f aca="false">487/1000</f>
        <v>0.487</v>
      </c>
      <c r="U17" s="0" t="n">
        <v>1</v>
      </c>
      <c r="V17" s="0" t="s">
        <v>971</v>
      </c>
      <c r="W17" s="0" t="str">
        <f aca="false">VLOOKUP(C17,snapped_lines!$O$2:$V$200,8,0)</f>
        <v>LINESTRING Z (36.7570291160282 -1.34932128908751 0,36.7563236410844 -1.35075336316955 0)</v>
      </c>
    </row>
    <row r="18" customFormat="false" ht="12.8" hidden="false" customHeight="false" outlineLevel="0" collapsed="false">
      <c r="A18" s="0" t="n">
        <v>16</v>
      </c>
      <c r="B18" s="0" t="str">
        <f aca="false">line_connection!A18&amp;" "&amp; "-"&amp;line_connection!B18</f>
        <v>04058A -node4</v>
      </c>
      <c r="C18" s="0" t="n">
        <f aca="false">VLOOKUP(B18,line_connection!$D$2:$E$90,2,0)</f>
        <v>56</v>
      </c>
      <c r="D18" s="0" t="str">
        <f aca="false">line_connection!A18</f>
        <v>04058A</v>
      </c>
      <c r="E18" s="0" t="str">
        <f aca="false">line_connection!B18</f>
        <v>node4</v>
      </c>
      <c r="G18" s="0" t="n">
        <f aca="false">VLOOKUP(C18,snapped_lines!$O$2:$T$200,6,0)</f>
        <v>0.223</v>
      </c>
      <c r="H18" s="0" t="n">
        <f aca="false">VLOOKUP(D18,bus!$B$2:$S$152,4,0)</f>
        <v>68</v>
      </c>
      <c r="I18" s="0" t="n">
        <f aca="false">VLOOKUP(E18,bus!$B$2:$S$152,4,0)</f>
        <v>133</v>
      </c>
      <c r="J18" s="0" t="n">
        <v>80</v>
      </c>
      <c r="K18" s="0" t="n">
        <v>0.2</v>
      </c>
      <c r="L18" s="0" t="n">
        <v>0.4</v>
      </c>
      <c r="M18" s="0" t="n">
        <v>3.9</v>
      </c>
      <c r="N18" s="0" t="n">
        <v>0.2</v>
      </c>
      <c r="O18" s="0" t="n">
        <v>0.4</v>
      </c>
      <c r="P18" s="0" t="n">
        <v>3.9</v>
      </c>
      <c r="Q18" s="0" t="n">
        <v>0.5</v>
      </c>
      <c r="R18" s="0" t="n">
        <v>1.7</v>
      </c>
      <c r="S18" s="0" t="n">
        <v>1.7</v>
      </c>
      <c r="T18" s="0" t="n">
        <f aca="false">487/1000</f>
        <v>0.487</v>
      </c>
      <c r="U18" s="0" t="n">
        <v>1</v>
      </c>
      <c r="V18" s="0" t="s">
        <v>972</v>
      </c>
      <c r="W18" s="0" t="str">
        <f aca="false">VLOOKUP(C18,snapped_lines!$O$2:$V$200,8,0)</f>
        <v>LINESTRING Z (36.7589102901439 -1.35254987804557 0,36.7569132002294 -1.35272869876763 0)</v>
      </c>
    </row>
    <row r="19" customFormat="false" ht="12.8" hidden="false" customHeight="false" outlineLevel="0" collapsed="false">
      <c r="A19" s="0" t="n">
        <v>17</v>
      </c>
      <c r="B19" s="0" t="str">
        <f aca="false">line_connection!A19&amp;" "&amp; "-"&amp;line_connection!B19</f>
        <v>node10 -node11</v>
      </c>
      <c r="C19" s="0" t="n">
        <f aca="false">VLOOKUP(B19,line_connection!$D$2:$E$90,2,0)</f>
        <v>59</v>
      </c>
      <c r="D19" s="0" t="str">
        <f aca="false">line_connection!A19</f>
        <v>node10</v>
      </c>
      <c r="E19" s="0" t="str">
        <f aca="false">line_connection!B19</f>
        <v>node11</v>
      </c>
      <c r="G19" s="0" t="n">
        <f aca="false">VLOOKUP(C19,snapped_lines!$O$2:$T$200,6,0)</f>
        <v>0.035</v>
      </c>
      <c r="H19" s="0" t="n">
        <f aca="false">VLOOKUP(D19,bus!$B$2:$S$152,4,0)</f>
        <v>114</v>
      </c>
      <c r="I19" s="0" t="n">
        <f aca="false">VLOOKUP(E19,bus!$B$2:$S$152,4,0)</f>
        <v>115</v>
      </c>
      <c r="J19" s="0" t="n">
        <v>80</v>
      </c>
      <c r="K19" s="0" t="n">
        <v>0.2</v>
      </c>
      <c r="L19" s="0" t="n">
        <v>0.4</v>
      </c>
      <c r="M19" s="0" t="n">
        <v>3.9</v>
      </c>
      <c r="N19" s="0" t="n">
        <v>0.2</v>
      </c>
      <c r="O19" s="0" t="n">
        <v>0.4</v>
      </c>
      <c r="P19" s="0" t="n">
        <v>3.9</v>
      </c>
      <c r="Q19" s="0" t="n">
        <v>0.5</v>
      </c>
      <c r="R19" s="0" t="n">
        <v>1.7</v>
      </c>
      <c r="S19" s="0" t="n">
        <v>1.7</v>
      </c>
      <c r="T19" s="0" t="n">
        <f aca="false">487/1000</f>
        <v>0.487</v>
      </c>
      <c r="U19" s="0" t="n">
        <v>1</v>
      </c>
      <c r="V19" s="0" t="s">
        <v>973</v>
      </c>
      <c r="W19" s="0" t="str">
        <f aca="false">VLOOKUP(C19,snapped_lines!$O$2:$V$200,8,0)</f>
        <v>LINESTRING Z (36.7624931584252 -1.3609281124923 0,36.7622855261742 -1.36069603276204 0)</v>
      </c>
    </row>
    <row r="20" customFormat="false" ht="12.8" hidden="false" customHeight="false" outlineLevel="0" collapsed="false">
      <c r="A20" s="0" t="n">
        <v>18</v>
      </c>
      <c r="B20" s="0" t="str">
        <f aca="false">line_connection!A20&amp;" "&amp; "-"&amp;line_connection!B20</f>
        <v>node9 -node10</v>
      </c>
      <c r="C20" s="0" t="n">
        <f aca="false">VLOOKUP(B20,line_connection!$D$2:$E$90,2,0)</f>
        <v>60</v>
      </c>
      <c r="D20" s="0" t="str">
        <f aca="false">line_connection!A20</f>
        <v>node9</v>
      </c>
      <c r="E20" s="0" t="str">
        <f aca="false">line_connection!B20</f>
        <v>node10</v>
      </c>
      <c r="G20" s="0" t="n">
        <f aca="false">VLOOKUP(C20,snapped_lines!$O$2:$T$200,6,0)</f>
        <v>0.199</v>
      </c>
      <c r="H20" s="0" t="n">
        <f aca="false">VLOOKUP(D20,bus!$B$2:$S$152,4,0)</f>
        <v>140</v>
      </c>
      <c r="I20" s="0" t="n">
        <f aca="false">VLOOKUP(E20,bus!$B$2:$S$152,4,0)</f>
        <v>114</v>
      </c>
      <c r="J20" s="0" t="n">
        <v>80</v>
      </c>
      <c r="K20" s="0" t="n">
        <v>0.2</v>
      </c>
      <c r="L20" s="0" t="n">
        <v>0.4</v>
      </c>
      <c r="M20" s="0" t="n">
        <v>3.9</v>
      </c>
      <c r="N20" s="0" t="n">
        <v>0.2</v>
      </c>
      <c r="O20" s="0" t="n">
        <v>0.4</v>
      </c>
      <c r="P20" s="0" t="n">
        <v>3.9</v>
      </c>
      <c r="Q20" s="0" t="n">
        <v>0.5</v>
      </c>
      <c r="R20" s="0" t="n">
        <v>1.7</v>
      </c>
      <c r="S20" s="0" t="n">
        <v>1.7</v>
      </c>
      <c r="T20" s="0" t="n">
        <f aca="false">487/1000</f>
        <v>0.487</v>
      </c>
      <c r="U20" s="0" t="n">
        <v>1</v>
      </c>
      <c r="V20" s="0" t="s">
        <v>974</v>
      </c>
      <c r="W20" s="0" t="str">
        <f aca="false">VLOOKUP(C20,snapped_lines!$O$2:$V$200,8,0)</f>
        <v>LINESTRING Z (36.7622855261742 -1.36069603276204 0,36.7624322359531 -1.35891324510337 0)</v>
      </c>
    </row>
    <row r="21" customFormat="false" ht="12.8" hidden="false" customHeight="false" outlineLevel="0" collapsed="false">
      <c r="A21" s="0" t="n">
        <v>19</v>
      </c>
      <c r="B21" s="0" t="str">
        <f aca="false">line_connection!A21&amp;" "&amp; "-"&amp;line_connection!B21</f>
        <v>NO.NO.1 -4001</v>
      </c>
      <c r="C21" s="0" t="n">
        <f aca="false">VLOOKUP(B21,line_connection!$D$2:$E$90,2,0)</f>
        <v>62</v>
      </c>
      <c r="D21" s="0" t="str">
        <f aca="false">line_connection!A21</f>
        <v>NO.NO.1</v>
      </c>
      <c r="E21" s="0" t="n">
        <f aca="false">line_connection!B21</f>
        <v>4001</v>
      </c>
      <c r="G21" s="0" t="n">
        <f aca="false">VLOOKUP(C21,snapped_lines!$O$2:$T$200,6,0)</f>
        <v>0.108</v>
      </c>
      <c r="H21" s="0" t="n">
        <f aca="false">VLOOKUP(D21,bus!$B$2:$S$152,4,0)</f>
        <v>81</v>
      </c>
      <c r="I21" s="0" t="n">
        <f aca="false">VLOOKUP(E21,bus!$B$2:$S$152,4,0)</f>
        <v>78</v>
      </c>
      <c r="J21" s="0" t="n">
        <v>80</v>
      </c>
      <c r="K21" s="0" t="n">
        <v>0.2</v>
      </c>
      <c r="L21" s="0" t="n">
        <v>0.4</v>
      </c>
      <c r="M21" s="0" t="n">
        <v>3.9</v>
      </c>
      <c r="N21" s="0" t="n">
        <v>0.2</v>
      </c>
      <c r="O21" s="0" t="n">
        <v>0.4</v>
      </c>
      <c r="P21" s="0" t="n">
        <v>3.9</v>
      </c>
      <c r="Q21" s="0" t="n">
        <v>0.5</v>
      </c>
      <c r="R21" s="0" t="n">
        <v>1.7</v>
      </c>
      <c r="S21" s="0" t="n">
        <v>1.7</v>
      </c>
      <c r="T21" s="0" t="n">
        <f aca="false">487/1000</f>
        <v>0.487</v>
      </c>
      <c r="U21" s="0" t="n">
        <v>1</v>
      </c>
      <c r="V21" s="0" t="s">
        <v>975</v>
      </c>
      <c r="W21" s="0" t="str">
        <f aca="false">VLOOKUP(C21,snapped_lines!$O$2:$V$200,8,0)</f>
        <v>LINESTRING Z (36.7563236410844 -1.35075336316955 0,36.756256521237 -1.35172476577396 0)</v>
      </c>
    </row>
    <row r="22" customFormat="false" ht="12.8" hidden="false" customHeight="false" outlineLevel="0" collapsed="false">
      <c r="A22" s="0" t="n">
        <v>20</v>
      </c>
      <c r="B22" s="0" t="str">
        <f aca="false">line_connection!A22&amp;" "&amp; "-"&amp;line_connection!B22</f>
        <v>node17 -449</v>
      </c>
      <c r="C22" s="0" t="n">
        <f aca="false">VLOOKUP(B22,line_connection!$D$2:$E$90,2,0)</f>
        <v>64</v>
      </c>
      <c r="D22" s="0" t="str">
        <f aca="false">line_connection!A22</f>
        <v>node17</v>
      </c>
      <c r="E22" s="0" t="n">
        <f aca="false">line_connection!B22</f>
        <v>449</v>
      </c>
      <c r="G22" s="0" t="n">
        <f aca="false">VLOOKUP(C22,snapped_lines!$O$2:$T$200,6,0)</f>
        <v>0.826</v>
      </c>
      <c r="H22" s="0" t="n">
        <f aca="false">VLOOKUP(D22,bus!$B$2:$S$152,4,0)</f>
        <v>121</v>
      </c>
      <c r="I22" s="0" t="n">
        <f aca="false">VLOOKUP(E22,bus!$B$2:$S$152,4,0)</f>
        <v>95</v>
      </c>
      <c r="J22" s="0" t="n">
        <v>80</v>
      </c>
      <c r="K22" s="0" t="n">
        <v>0.2</v>
      </c>
      <c r="L22" s="0" t="n">
        <v>0.4</v>
      </c>
      <c r="M22" s="0" t="n">
        <v>3.9</v>
      </c>
      <c r="N22" s="0" t="n">
        <v>0.2</v>
      </c>
      <c r="O22" s="0" t="n">
        <v>0.4</v>
      </c>
      <c r="P22" s="0" t="n">
        <v>3.9</v>
      </c>
      <c r="Q22" s="0" t="n">
        <v>0.5</v>
      </c>
      <c r="R22" s="0" t="n">
        <v>1.7</v>
      </c>
      <c r="S22" s="0" t="n">
        <v>1.7</v>
      </c>
      <c r="T22" s="0" t="n">
        <f aca="false">487/1000</f>
        <v>0.487</v>
      </c>
      <c r="U22" s="0" t="n">
        <v>1</v>
      </c>
      <c r="V22" s="0" t="s">
        <v>976</v>
      </c>
      <c r="W22" s="0" t="str">
        <f aca="false">VLOOKUP(C22,snapped_lines!$O$2:$V$200,8,0)</f>
        <v>LINESTRING Z (36.7505226572627 -1.37408454262385 0,36.757888759798 -1.37319733022595 0)</v>
      </c>
    </row>
    <row r="23" customFormat="false" ht="12.8" hidden="false" customHeight="false" outlineLevel="0" collapsed="false">
      <c r="A23" s="0" t="n">
        <v>21</v>
      </c>
      <c r="B23" s="0" t="str">
        <f aca="false">line_connection!A23&amp;" "&amp; "-"&amp;line_connection!B23</f>
        <v>node7 -16253</v>
      </c>
      <c r="C23" s="0" t="n">
        <f aca="false">VLOOKUP(B23,line_connection!$D$2:$E$90,2,0)</f>
        <v>66</v>
      </c>
      <c r="D23" s="0" t="str">
        <f aca="false">line_connection!A23</f>
        <v>node7</v>
      </c>
      <c r="E23" s="0" t="n">
        <f aca="false">line_connection!B23</f>
        <v>16253</v>
      </c>
      <c r="G23" s="0" t="n">
        <f aca="false">VLOOKUP(C23,snapped_lines!$O$2:$T$200,6,0)</f>
        <v>0.071</v>
      </c>
      <c r="H23" s="0" t="n">
        <f aca="false">VLOOKUP(D23,bus!$B$2:$S$152,4,0)</f>
        <v>138</v>
      </c>
      <c r="I23" s="0" t="n">
        <f aca="false">VLOOKUP(E23,bus!$B$2:$S$152,4,0)</f>
        <v>74</v>
      </c>
      <c r="J23" s="0" t="n">
        <v>80</v>
      </c>
      <c r="K23" s="0" t="n">
        <v>0.2</v>
      </c>
      <c r="L23" s="0" t="n">
        <v>0.4</v>
      </c>
      <c r="M23" s="0" t="n">
        <v>3.9</v>
      </c>
      <c r="N23" s="0" t="n">
        <v>0.2</v>
      </c>
      <c r="O23" s="0" t="n">
        <v>0.4</v>
      </c>
      <c r="P23" s="0" t="n">
        <v>3.9</v>
      </c>
      <c r="Q23" s="0" t="n">
        <v>0.5</v>
      </c>
      <c r="R23" s="0" t="n">
        <v>1.7</v>
      </c>
      <c r="S23" s="0" t="n">
        <v>1.7</v>
      </c>
      <c r="T23" s="0" t="n">
        <f aca="false">487/1000</f>
        <v>0.487</v>
      </c>
      <c r="U23" s="0" t="n">
        <v>1</v>
      </c>
      <c r="V23" s="0" t="s">
        <v>977</v>
      </c>
      <c r="W23" s="0" t="str">
        <f aca="false">VLOOKUP(C23,snapped_lines!$O$2:$V$200,8,0)</f>
        <v>LINESTRING Z (36.7651574651075 -1.34656776213099 0,36.7654302091879 -1.34598825744552 0)</v>
      </c>
    </row>
    <row r="24" customFormat="false" ht="12.8" hidden="false" customHeight="false" outlineLevel="0" collapsed="false">
      <c r="A24" s="0" t="n">
        <v>22</v>
      </c>
      <c r="B24" s="0" t="str">
        <f aca="false">line_connection!A24&amp;" "&amp; "-"&amp;line_connection!B24</f>
        <v>13595 -node13</v>
      </c>
      <c r="C24" s="0" t="n">
        <f aca="false">VLOOKUP(B24,line_connection!$D$2:$E$90,2,0)</f>
        <v>68</v>
      </c>
      <c r="D24" s="0" t="n">
        <f aca="false">line_connection!A24</f>
        <v>13595</v>
      </c>
      <c r="E24" s="0" t="str">
        <f aca="false">line_connection!B24</f>
        <v>node13</v>
      </c>
      <c r="G24" s="0" t="n">
        <f aca="false">VLOOKUP(C24,snapped_lines!$O$2:$T$200,6,0)</f>
        <v>0.243</v>
      </c>
      <c r="H24" s="0" t="n">
        <f aca="false">VLOOKUP(D24,bus!$B$2:$S$152,4,0)</f>
        <v>64</v>
      </c>
      <c r="I24" s="0" t="n">
        <f aca="false">VLOOKUP(E24,bus!$B$2:$S$152,4,0)</f>
        <v>117</v>
      </c>
      <c r="J24" s="0" t="n">
        <v>80</v>
      </c>
      <c r="K24" s="0" t="n">
        <v>0.2</v>
      </c>
      <c r="L24" s="0" t="n">
        <v>0.4</v>
      </c>
      <c r="M24" s="0" t="n">
        <v>3.9</v>
      </c>
      <c r="N24" s="0" t="n">
        <v>0.2</v>
      </c>
      <c r="O24" s="0" t="n">
        <v>0.4</v>
      </c>
      <c r="P24" s="0" t="n">
        <v>3.9</v>
      </c>
      <c r="Q24" s="0" t="n">
        <v>0.5</v>
      </c>
      <c r="R24" s="0" t="n">
        <v>1.7</v>
      </c>
      <c r="S24" s="0" t="n">
        <v>1.7</v>
      </c>
      <c r="T24" s="0" t="n">
        <f aca="false">487/1000</f>
        <v>0.487</v>
      </c>
      <c r="U24" s="0" t="n">
        <v>1</v>
      </c>
      <c r="V24" s="0" t="s">
        <v>978</v>
      </c>
      <c r="W24" s="0" t="str">
        <f aca="false">VLOOKUP(C24,snapped_lines!$O$2:$V$200,8,0)</f>
        <v>LINESTRING Z (36.7673984075653 -1.36823663832402 0,36.7666444907395 -1.36618876197399 0)</v>
      </c>
    </row>
    <row r="25" customFormat="false" ht="12.8" hidden="false" customHeight="false" outlineLevel="0" collapsed="false">
      <c r="A25" s="0" t="n">
        <v>23</v>
      </c>
      <c r="B25" s="0" t="str">
        <f aca="false">line_connection!A25&amp;" "&amp; "-"&amp;line_connection!B25</f>
        <v>node12 -13595</v>
      </c>
      <c r="C25" s="0" t="n">
        <f aca="false">VLOOKUP(B25,line_connection!$D$2:$E$90,2,0)</f>
        <v>69</v>
      </c>
      <c r="D25" s="0" t="str">
        <f aca="false">line_connection!A25</f>
        <v>node12</v>
      </c>
      <c r="E25" s="0" t="n">
        <f aca="false">line_connection!B25</f>
        <v>13595</v>
      </c>
      <c r="G25" s="0" t="n">
        <f aca="false">VLOOKUP(C25,snapped_lines!$O$2:$T$200,6,0)</f>
        <v>0.16</v>
      </c>
      <c r="H25" s="0" t="n">
        <f aca="false">VLOOKUP(D25,bus!$B$2:$S$152,4,0)</f>
        <v>116</v>
      </c>
      <c r="I25" s="0" t="n">
        <f aca="false">VLOOKUP(E25,bus!$B$2:$S$152,4,0)</f>
        <v>64</v>
      </c>
      <c r="J25" s="0" t="n">
        <v>80</v>
      </c>
      <c r="K25" s="0" t="n">
        <v>0.2</v>
      </c>
      <c r="L25" s="0" t="n">
        <v>0.4</v>
      </c>
      <c r="M25" s="0" t="n">
        <v>3.9</v>
      </c>
      <c r="N25" s="0" t="n">
        <v>0.2</v>
      </c>
      <c r="O25" s="0" t="n">
        <v>0.4</v>
      </c>
      <c r="P25" s="0" t="n">
        <v>3.9</v>
      </c>
      <c r="Q25" s="0" t="n">
        <v>0.5</v>
      </c>
      <c r="R25" s="0" t="n">
        <v>1.7</v>
      </c>
      <c r="S25" s="0" t="n">
        <v>1.7</v>
      </c>
      <c r="T25" s="0" t="n">
        <f aca="false">487/1000</f>
        <v>0.487</v>
      </c>
      <c r="U25" s="0" t="n">
        <v>1</v>
      </c>
      <c r="V25" s="0" t="s">
        <v>979</v>
      </c>
      <c r="W25" s="0" t="str">
        <f aca="false">VLOOKUP(C25,snapped_lines!$O$2:$V$200,8,0)</f>
        <v>LINESTRING Z (36.7666444907395 -1.36618876197399 0,36.76591701561 -1.36494782278443 0)</v>
      </c>
    </row>
    <row r="26" customFormat="false" ht="12.8" hidden="false" customHeight="false" outlineLevel="0" collapsed="false">
      <c r="A26" s="0" t="n">
        <v>24</v>
      </c>
      <c r="B26" s="0" t="str">
        <f aca="false">line_connection!A26&amp;" "&amp; "-"&amp;line_connection!B26</f>
        <v>node13 -459</v>
      </c>
      <c r="C26" s="0" t="n">
        <f aca="false">VLOOKUP(B26,line_connection!$D$2:$E$90,2,0)</f>
        <v>70</v>
      </c>
      <c r="D26" s="0" t="str">
        <f aca="false">line_connection!A26</f>
        <v>node13</v>
      </c>
      <c r="E26" s="0" t="n">
        <f aca="false">line_connection!B26</f>
        <v>459</v>
      </c>
      <c r="G26" s="0" t="n">
        <f aca="false">VLOOKUP(C26,snapped_lines!$O$2:$T$200,6,0)</f>
        <v>0.433</v>
      </c>
      <c r="H26" s="0" t="n">
        <f aca="false">VLOOKUP(D26,bus!$B$2:$S$152,4,0)</f>
        <v>117</v>
      </c>
      <c r="I26" s="0" t="n">
        <f aca="false">VLOOKUP(E26,bus!$B$2:$S$152,4,0)</f>
        <v>96</v>
      </c>
      <c r="J26" s="0" t="n">
        <v>80</v>
      </c>
      <c r="K26" s="0" t="n">
        <v>0.2</v>
      </c>
      <c r="L26" s="0" t="n">
        <v>0.4</v>
      </c>
      <c r="M26" s="0" t="n">
        <v>3.9</v>
      </c>
      <c r="N26" s="0" t="n">
        <v>0.2</v>
      </c>
      <c r="O26" s="0" t="n">
        <v>0.4</v>
      </c>
      <c r="P26" s="0" t="n">
        <v>3.9</v>
      </c>
      <c r="Q26" s="0" t="n">
        <v>0.5</v>
      </c>
      <c r="R26" s="0" t="n">
        <v>1.7</v>
      </c>
      <c r="S26" s="0" t="n">
        <v>1.7</v>
      </c>
      <c r="T26" s="0" t="n">
        <f aca="false">487/1000</f>
        <v>0.487</v>
      </c>
      <c r="U26" s="0" t="n">
        <v>1</v>
      </c>
      <c r="V26" s="0" t="s">
        <v>980</v>
      </c>
      <c r="W26" s="0" t="str">
        <f aca="false">VLOOKUP(C26,snapped_lines!$O$2:$V$200,8,0)</f>
        <v>LINESTRING Z (36.7673984075653 -1.36823663832402 0,36.763526981731 -1.36789570407714 0)</v>
      </c>
    </row>
    <row r="27" customFormat="false" ht="12.8" hidden="false" customHeight="false" outlineLevel="0" collapsed="false">
      <c r="A27" s="0" t="n">
        <v>25</v>
      </c>
      <c r="B27" s="0" t="str">
        <f aca="false">line_connection!A27&amp;" "&amp; "-"&amp;line_connection!B27</f>
        <v>457 -16041</v>
      </c>
      <c r="C27" s="0" t="n">
        <f aca="false">VLOOKUP(B27,line_connection!$D$2:$E$90,2,0)</f>
        <v>71</v>
      </c>
      <c r="D27" s="0" t="n">
        <f aca="false">line_connection!A27</f>
        <v>457</v>
      </c>
      <c r="E27" s="0" t="n">
        <f aca="false">line_connection!B27</f>
        <v>16041</v>
      </c>
      <c r="G27" s="0" t="n">
        <f aca="false">VLOOKUP(C27,snapped_lines!$O$2:$T$200,6,0)</f>
        <v>0.18</v>
      </c>
      <c r="H27" s="0" t="n">
        <f aca="false">VLOOKUP(D27,bus!$B$2:$S$152,4,0)</f>
        <v>66</v>
      </c>
      <c r="I27" s="0" t="n">
        <f aca="false">VLOOKUP(E27,bus!$B$2:$S$152,4,0)</f>
        <v>65</v>
      </c>
      <c r="J27" s="0" t="n">
        <v>80</v>
      </c>
      <c r="K27" s="0" t="n">
        <v>0.2</v>
      </c>
      <c r="L27" s="0" t="n">
        <v>0.4</v>
      </c>
      <c r="M27" s="0" t="n">
        <v>3.9</v>
      </c>
      <c r="N27" s="0" t="n">
        <v>0.2</v>
      </c>
      <c r="O27" s="0" t="n">
        <v>0.4</v>
      </c>
      <c r="P27" s="0" t="n">
        <v>3.9</v>
      </c>
      <c r="Q27" s="0" t="n">
        <v>0.5</v>
      </c>
      <c r="R27" s="0" t="n">
        <v>1.7</v>
      </c>
      <c r="S27" s="0" t="n">
        <v>1.7</v>
      </c>
      <c r="T27" s="0" t="n">
        <f aca="false">487/1000</f>
        <v>0.487</v>
      </c>
      <c r="U27" s="0" t="n">
        <v>1</v>
      </c>
      <c r="V27" s="0" t="s">
        <v>981</v>
      </c>
      <c r="W27" s="0" t="str">
        <f aca="false">VLOOKUP(C27,snapped_lines!$O$2:$V$200,8,0)</f>
        <v>LINESTRING Z (36.7575736263158 -1.36825584429273 0,36.7565958938682 -1.36954724767579 0)</v>
      </c>
    </row>
    <row r="28" customFormat="false" ht="12.8" hidden="false" customHeight="false" outlineLevel="0" collapsed="false">
      <c r="A28" s="0" t="n">
        <v>26</v>
      </c>
      <c r="B28" s="0" t="str">
        <f aca="false">line_connection!A28&amp;" "&amp; "-"&amp;line_connection!B28</f>
        <v>463 -2037</v>
      </c>
      <c r="C28" s="0" t="n">
        <f aca="false">VLOOKUP(B28,line_connection!$D$2:$E$90,2,0)</f>
        <v>72</v>
      </c>
      <c r="D28" s="0" t="n">
        <f aca="false">line_connection!A28</f>
        <v>463</v>
      </c>
      <c r="E28" s="0" t="n">
        <f aca="false">line_connection!B28</f>
        <v>2037</v>
      </c>
      <c r="G28" s="0" t="n">
        <f aca="false">VLOOKUP(C28,snapped_lines!$O$2:$T$200,6,0)</f>
        <v>0.21</v>
      </c>
      <c r="H28" s="0" t="n">
        <f aca="false">VLOOKUP(D28,bus!$B$2:$S$152,4,0)</f>
        <v>89</v>
      </c>
      <c r="I28" s="0" t="n">
        <f aca="false">VLOOKUP(E28,bus!$B$2:$S$152,4,0)</f>
        <v>91</v>
      </c>
      <c r="J28" s="0" t="n">
        <v>80</v>
      </c>
      <c r="K28" s="0" t="n">
        <v>0.2</v>
      </c>
      <c r="L28" s="0" t="n">
        <v>0.4</v>
      </c>
      <c r="M28" s="0" t="n">
        <v>3.9</v>
      </c>
      <c r="N28" s="0" t="n">
        <v>0.2</v>
      </c>
      <c r="O28" s="0" t="n">
        <v>0.4</v>
      </c>
      <c r="P28" s="0" t="n">
        <v>3.9</v>
      </c>
      <c r="Q28" s="0" t="n">
        <v>0.5</v>
      </c>
      <c r="R28" s="0" t="n">
        <v>1.7</v>
      </c>
      <c r="S28" s="0" t="n">
        <v>1.7</v>
      </c>
      <c r="T28" s="0" t="n">
        <f aca="false">487/1000</f>
        <v>0.487</v>
      </c>
      <c r="U28" s="0" t="n">
        <v>1</v>
      </c>
      <c r="V28" s="0" t="s">
        <v>982</v>
      </c>
      <c r="W28" s="0" t="str">
        <f aca="false">VLOOKUP(C28,snapped_lines!$O$2:$V$200,8,0)</f>
        <v>LINESTRING Z (36.7732945605242 -1.37963397207946 0,36.7748666444081 -1.37859409878224 0)</v>
      </c>
    </row>
    <row r="29" customFormat="false" ht="12.8" hidden="false" customHeight="false" outlineLevel="0" collapsed="false">
      <c r="A29" s="0" t="n">
        <v>27</v>
      </c>
      <c r="B29" s="0" t="str">
        <f aca="false">line_connection!A29&amp;" "&amp; "-"&amp;line_connection!B29</f>
        <v>langata_tx -12747</v>
      </c>
      <c r="C29" s="0" t="n">
        <f aca="false">VLOOKUP(B29,line_connection!$D$2:$E$90,2,0)</f>
        <v>74</v>
      </c>
      <c r="D29" s="0" t="str">
        <f aca="false">line_connection!A29</f>
        <v>langata_tx</v>
      </c>
      <c r="E29" s="0" t="n">
        <f aca="false">line_connection!B29</f>
        <v>12747</v>
      </c>
      <c r="G29" s="0" t="n">
        <f aca="false">VLOOKUP(C29,snapped_lines!$O$2:$T$200,6,0)</f>
        <v>0.135</v>
      </c>
      <c r="H29" s="0" t="n">
        <f aca="false">VLOOKUP(D29,bus!$B$2:$S$152,4,0)</f>
        <v>101</v>
      </c>
      <c r="I29" s="0" t="n">
        <f aca="false">VLOOKUP(E29,bus!$B$2:$S$152,4,0)</f>
        <v>63</v>
      </c>
      <c r="J29" s="0" t="n">
        <v>80</v>
      </c>
      <c r="K29" s="0" t="n">
        <v>0.2</v>
      </c>
      <c r="L29" s="0" t="n">
        <v>0.4</v>
      </c>
      <c r="M29" s="0" t="n">
        <v>3.9</v>
      </c>
      <c r="N29" s="0" t="n">
        <v>0.2</v>
      </c>
      <c r="O29" s="0" t="n">
        <v>0.4</v>
      </c>
      <c r="P29" s="0" t="n">
        <v>3.9</v>
      </c>
      <c r="Q29" s="0" t="n">
        <v>0.5</v>
      </c>
      <c r="R29" s="0" t="n">
        <v>1.7</v>
      </c>
      <c r="S29" s="0" t="n">
        <v>1.7</v>
      </c>
      <c r="T29" s="0" t="n">
        <f aca="false">487/1000</f>
        <v>0.487</v>
      </c>
      <c r="U29" s="0" t="n">
        <v>1</v>
      </c>
      <c r="V29" s="0" t="s">
        <v>983</v>
      </c>
      <c r="W29" s="0" t="str">
        <f aca="false">VLOOKUP(C29,snapped_lines!$O$2:$V$200,8,0)</f>
        <v>LINESTRING Z (36.7579665525604 -1.34209999724138 0,36.7577418860007 -1.34328854424595 0)</v>
      </c>
    </row>
    <row r="30" customFormat="false" ht="12.8" hidden="false" customHeight="false" outlineLevel="0" collapsed="false">
      <c r="A30" s="0" t="n">
        <v>28</v>
      </c>
      <c r="B30" s="0" t="str">
        <f aca="false">line_connection!A30&amp;" "&amp; "-"&amp;line_connection!B30</f>
        <v>node23 -45161</v>
      </c>
      <c r="C30" s="0" t="n">
        <f aca="false">VLOOKUP(B30,line_connection!$D$2:$E$90,2,0)</f>
        <v>75</v>
      </c>
      <c r="D30" s="0" t="str">
        <f aca="false">line_connection!A30</f>
        <v>node23</v>
      </c>
      <c r="E30" s="0" t="n">
        <f aca="false">line_connection!B30</f>
        <v>45161</v>
      </c>
      <c r="G30" s="0" t="n">
        <f aca="false">VLOOKUP(C30,snapped_lines!$O$2:$T$200,6,0)</f>
        <v>0.214</v>
      </c>
      <c r="H30" s="0" t="n">
        <f aca="false">VLOOKUP(D30,bus!$B$2:$S$152,4,0)</f>
        <v>128</v>
      </c>
      <c r="I30" s="0" t="n">
        <f aca="false">VLOOKUP(E30,bus!$B$2:$S$152,4,0)</f>
        <v>83</v>
      </c>
      <c r="J30" s="0" t="n">
        <v>80</v>
      </c>
      <c r="K30" s="0" t="n">
        <v>0.2</v>
      </c>
      <c r="L30" s="0" t="n">
        <v>0.4</v>
      </c>
      <c r="M30" s="0" t="n">
        <v>3.9</v>
      </c>
      <c r="N30" s="0" t="n">
        <v>0.2</v>
      </c>
      <c r="O30" s="0" t="n">
        <v>0.4</v>
      </c>
      <c r="P30" s="0" t="n">
        <v>3.9</v>
      </c>
      <c r="Q30" s="0" t="n">
        <v>0.5</v>
      </c>
      <c r="R30" s="0" t="n">
        <v>1.7</v>
      </c>
      <c r="S30" s="0" t="n">
        <v>1.7</v>
      </c>
      <c r="T30" s="0" t="n">
        <f aca="false">487/1000</f>
        <v>0.487</v>
      </c>
      <c r="U30" s="0" t="n">
        <v>1</v>
      </c>
      <c r="V30" s="0" t="s">
        <v>984</v>
      </c>
      <c r="W30" s="0" t="str">
        <f aca="false">VLOOKUP(C30,snapped_lines!$O$2:$V$200,8,0)</f>
        <v>LINESTRING Z (36.7558333036587 -1.36313160563965 0,36.7565940277503 -1.36136318895282 0)</v>
      </c>
    </row>
    <row r="31" customFormat="false" ht="12.8" hidden="false" customHeight="false" outlineLevel="0" collapsed="false">
      <c r="A31" s="0" t="n">
        <v>29</v>
      </c>
      <c r="B31" s="0" t="str">
        <f aca="false">line_connection!A31&amp;" "&amp; "-"&amp;line_connection!B31</f>
        <v>45161 -127138</v>
      </c>
      <c r="C31" s="0" t="n">
        <f aca="false">VLOOKUP(B31,line_connection!$D$2:$E$90,2,0)</f>
        <v>78</v>
      </c>
      <c r="D31" s="0" t="n">
        <f aca="false">line_connection!A31</f>
        <v>45161</v>
      </c>
      <c r="E31" s="0" t="n">
        <f aca="false">line_connection!B31</f>
        <v>127138</v>
      </c>
      <c r="G31" s="0" t="n">
        <f aca="false">VLOOKUP(C31,snapped_lines!$O$2:$T$200,6,0)</f>
        <v>0.229</v>
      </c>
      <c r="H31" s="0" t="n">
        <f aca="false">VLOOKUP(D31,bus!$B$2:$S$152,4,0)</f>
        <v>83</v>
      </c>
      <c r="I31" s="0" t="n">
        <f aca="false">VLOOKUP(E31,bus!$B$2:$S$152,4,0)</f>
        <v>82</v>
      </c>
      <c r="J31" s="0" t="n">
        <v>80</v>
      </c>
      <c r="K31" s="0" t="n">
        <v>0.2</v>
      </c>
      <c r="L31" s="0" t="n">
        <v>0.4</v>
      </c>
      <c r="M31" s="0" t="n">
        <v>3.9</v>
      </c>
      <c r="N31" s="0" t="n">
        <v>0.2</v>
      </c>
      <c r="O31" s="0" t="n">
        <v>0.4</v>
      </c>
      <c r="P31" s="0" t="n">
        <v>3.9</v>
      </c>
      <c r="Q31" s="0" t="n">
        <v>0.5</v>
      </c>
      <c r="R31" s="0" t="n">
        <v>1.7</v>
      </c>
      <c r="S31" s="0" t="n">
        <v>1.7</v>
      </c>
      <c r="T31" s="0" t="n">
        <f aca="false">487/1000</f>
        <v>0.487</v>
      </c>
      <c r="U31" s="0" t="n">
        <v>1</v>
      </c>
      <c r="V31" s="0" t="s">
        <v>985</v>
      </c>
      <c r="W31" s="0" t="str">
        <f aca="false">VLOOKUP(C31,snapped_lines!$O$2:$V$200,8,0)</f>
        <v>LINESTRING Z (36.7545773444594 -1.36095430482037 0,36.7565940277503 -1.36136318895282 0)</v>
      </c>
    </row>
    <row r="32" customFormat="false" ht="12.8" hidden="false" customHeight="false" outlineLevel="0" collapsed="false">
      <c r="A32" s="0" t="n">
        <v>30</v>
      </c>
      <c r="B32" s="0" t="str">
        <f aca="false">line_connection!A32&amp;" "&amp; "-"&amp;line_connection!B32</f>
        <v>node8 -node9</v>
      </c>
      <c r="C32" s="0" t="n">
        <f aca="false">VLOOKUP(B32,line_connection!$D$2:$E$90,2,0)</f>
        <v>79</v>
      </c>
      <c r="D32" s="0" t="str">
        <f aca="false">line_connection!A32</f>
        <v>node8</v>
      </c>
      <c r="E32" s="0" t="str">
        <f aca="false">line_connection!B32</f>
        <v>node9</v>
      </c>
      <c r="G32" s="0" t="n">
        <f aca="false">VLOOKUP(C32,snapped_lines!$O$2:$T$200,6,0)</f>
        <v>0.251</v>
      </c>
      <c r="H32" s="0" t="n">
        <f aca="false">VLOOKUP(D32,bus!$B$2:$S$152,4,0)</f>
        <v>139</v>
      </c>
      <c r="I32" s="0" t="n">
        <f aca="false">VLOOKUP(E32,bus!$B$2:$S$152,4,0)</f>
        <v>140</v>
      </c>
      <c r="J32" s="0" t="n">
        <v>80</v>
      </c>
      <c r="K32" s="0" t="n">
        <v>0.2</v>
      </c>
      <c r="L32" s="0" t="n">
        <v>0.4</v>
      </c>
      <c r="M32" s="0" t="n">
        <v>3.9</v>
      </c>
      <c r="N32" s="0" t="n">
        <v>0.2</v>
      </c>
      <c r="O32" s="0" t="n">
        <v>0.4</v>
      </c>
      <c r="P32" s="0" t="n">
        <v>3.9</v>
      </c>
      <c r="Q32" s="0" t="n">
        <v>0.5</v>
      </c>
      <c r="R32" s="0" t="n">
        <v>1.7</v>
      </c>
      <c r="S32" s="0" t="n">
        <v>1.7</v>
      </c>
      <c r="T32" s="0" t="n">
        <f aca="false">487/1000</f>
        <v>0.487</v>
      </c>
      <c r="U32" s="0" t="n">
        <v>1</v>
      </c>
      <c r="V32" s="0" t="s">
        <v>986</v>
      </c>
      <c r="W32" s="0" t="str">
        <f aca="false">VLOOKUP(C32,snapped_lines!$O$2:$V$200,8,0)</f>
        <v>LINESTRING Z (36.7624322359531 -1.35891324510337 0,36.7620971077276 -1.35668690737419 0)</v>
      </c>
    </row>
    <row r="33" customFormat="false" ht="12.8" hidden="false" customHeight="false" outlineLevel="0" collapsed="false">
      <c r="A33" s="0" t="n">
        <v>31</v>
      </c>
      <c r="B33" s="0" t="str">
        <f aca="false">line_connection!A33&amp;" "&amp; "-"&amp;line_connection!B33</f>
        <v>node16 -466</v>
      </c>
      <c r="C33" s="0" t="n">
        <f aca="false">VLOOKUP(B33,line_connection!$D$2:$E$90,2,0)</f>
        <v>80</v>
      </c>
      <c r="D33" s="0" t="str">
        <f aca="false">line_connection!A33</f>
        <v>node16</v>
      </c>
      <c r="E33" s="0" t="n">
        <f aca="false">line_connection!B33</f>
        <v>466</v>
      </c>
      <c r="G33" s="0" t="n">
        <f aca="false">VLOOKUP(C33,snapped_lines!$O$2:$T$200,6,0)</f>
        <v>0.047</v>
      </c>
      <c r="H33" s="0" t="n">
        <f aca="false">VLOOKUP(D33,bus!$B$2:$S$152,4,0)</f>
        <v>120</v>
      </c>
      <c r="I33" s="0" t="n">
        <f aca="false">VLOOKUP(E33,bus!$B$2:$S$152,4,0)</f>
        <v>110</v>
      </c>
      <c r="J33" s="0" t="n">
        <v>80</v>
      </c>
      <c r="K33" s="0" t="n">
        <v>0.2</v>
      </c>
      <c r="L33" s="0" t="n">
        <v>0.4</v>
      </c>
      <c r="M33" s="0" t="n">
        <v>3.9</v>
      </c>
      <c r="N33" s="0" t="n">
        <v>0.2</v>
      </c>
      <c r="O33" s="0" t="n">
        <v>0.4</v>
      </c>
      <c r="P33" s="0" t="n">
        <v>3.9</v>
      </c>
      <c r="Q33" s="0" t="n">
        <v>0.5</v>
      </c>
      <c r="R33" s="0" t="n">
        <v>1.7</v>
      </c>
      <c r="S33" s="0" t="n">
        <v>1.7</v>
      </c>
      <c r="T33" s="0" t="n">
        <f aca="false">487/1000</f>
        <v>0.487</v>
      </c>
      <c r="U33" s="0" t="n">
        <v>1</v>
      </c>
      <c r="V33" s="0" t="s">
        <v>987</v>
      </c>
      <c r="W33" s="0" t="str">
        <f aca="false">VLOOKUP(C33,snapped_lines!$O$2:$V$200,8,0)</f>
        <v>LINESTRING Z (36.7581961720968 -1.37541704664815 0,36.7582431679171 -1.37584084408693 0)</v>
      </c>
    </row>
    <row r="34" customFormat="false" ht="12.8" hidden="false" customHeight="false" outlineLevel="0" collapsed="false">
      <c r="A34" s="0" t="n">
        <v>32</v>
      </c>
      <c r="B34" s="0" t="str">
        <f aca="false">line_connection!A34&amp;" "&amp; "-"&amp;line_connection!B34</f>
        <v>node15 -node1</v>
      </c>
      <c r="C34" s="0" t="n">
        <f aca="false">VLOOKUP(B34,line_connection!$D$2:$E$90,2,0)</f>
        <v>81</v>
      </c>
      <c r="D34" s="0" t="str">
        <f aca="false">line_connection!A34</f>
        <v>node15</v>
      </c>
      <c r="E34" s="0" t="str">
        <f aca="false">line_connection!B34</f>
        <v>node1</v>
      </c>
      <c r="G34" s="0" t="n">
        <f aca="false">VLOOKUP(C34,snapped_lines!$O$2:$T$200,6,0)</f>
        <v>0.466</v>
      </c>
      <c r="H34" s="0" t="n">
        <f aca="false">VLOOKUP(D34,bus!$B$2:$S$152,4,0)</f>
        <v>119</v>
      </c>
      <c r="I34" s="0" t="n">
        <f aca="false">VLOOKUP(E34,bus!$B$2:$S$152,4,0)</f>
        <v>113</v>
      </c>
      <c r="J34" s="0" t="n">
        <v>80</v>
      </c>
      <c r="K34" s="0" t="n">
        <v>0.2</v>
      </c>
      <c r="L34" s="0" t="n">
        <v>0.4</v>
      </c>
      <c r="M34" s="0" t="n">
        <v>3.9</v>
      </c>
      <c r="N34" s="0" t="n">
        <v>0.2</v>
      </c>
      <c r="O34" s="0" t="n">
        <v>0.4</v>
      </c>
      <c r="P34" s="0" t="n">
        <v>3.9</v>
      </c>
      <c r="Q34" s="0" t="n">
        <v>0.5</v>
      </c>
      <c r="R34" s="0" t="n">
        <v>1.7</v>
      </c>
      <c r="S34" s="0" t="n">
        <v>1.7</v>
      </c>
      <c r="T34" s="0" t="n">
        <f aca="false">487/1000</f>
        <v>0.487</v>
      </c>
      <c r="U34" s="0" t="n">
        <v>1</v>
      </c>
      <c r="V34" s="0" t="s">
        <v>988</v>
      </c>
      <c r="W34" s="0" t="str">
        <f aca="false">VLOOKUP(C34,snapped_lines!$O$2:$V$200,8,0)</f>
        <v>LINESTRING Z (36.7692169954759 -1.37588183070028 0,36.7698813824731 -1.38001194403103 0)</v>
      </c>
    </row>
    <row r="35" customFormat="false" ht="12.8" hidden="false" customHeight="false" outlineLevel="0" collapsed="false">
      <c r="A35" s="0" t="n">
        <v>33</v>
      </c>
      <c r="B35" s="0" t="str">
        <f aca="false">line_connection!A35&amp;" "&amp; "-"&amp;line_connection!B35</f>
        <v>node15 -461</v>
      </c>
      <c r="C35" s="0" t="n">
        <f aca="false">VLOOKUP(B35,line_connection!$D$2:$E$90,2,0)</f>
        <v>82</v>
      </c>
      <c r="D35" s="0" t="str">
        <f aca="false">line_connection!A35</f>
        <v>node15</v>
      </c>
      <c r="E35" s="0" t="n">
        <f aca="false">line_connection!B35</f>
        <v>461</v>
      </c>
      <c r="G35" s="0" t="n">
        <f aca="false">VLOOKUP(C35,snapped_lines!$O$2:$T$200,6,0)</f>
        <v>0.121</v>
      </c>
      <c r="H35" s="0" t="n">
        <f aca="false">VLOOKUP(D35,bus!$B$2:$S$152,4,0)</f>
        <v>119</v>
      </c>
      <c r="I35" s="0" t="n">
        <f aca="false">VLOOKUP(E35,bus!$B$2:$S$152,4,0)</f>
        <v>103</v>
      </c>
      <c r="J35" s="0" t="n">
        <v>80</v>
      </c>
      <c r="K35" s="0" t="n">
        <v>0.2</v>
      </c>
      <c r="L35" s="0" t="n">
        <v>0.4</v>
      </c>
      <c r="M35" s="0" t="n">
        <v>3.9</v>
      </c>
      <c r="N35" s="0" t="n">
        <v>0.2</v>
      </c>
      <c r="O35" s="0" t="n">
        <v>0.4</v>
      </c>
      <c r="P35" s="0" t="n">
        <v>3.9</v>
      </c>
      <c r="Q35" s="0" t="n">
        <v>0.5</v>
      </c>
      <c r="R35" s="0" t="n">
        <v>1.7</v>
      </c>
      <c r="S35" s="0" t="n">
        <v>1.7</v>
      </c>
      <c r="T35" s="0" t="n">
        <f aca="false">487/1000</f>
        <v>0.487</v>
      </c>
      <c r="U35" s="0" t="n">
        <v>1</v>
      </c>
      <c r="V35" s="0" t="s">
        <v>989</v>
      </c>
      <c r="W35" s="0" t="str">
        <f aca="false">VLOOKUP(C35,snapped_lines!$O$2:$V$200,8,0)</f>
        <v>LINESTRING Z (36.768206929511 -1.37629011528426 0,36.7692169954759 -1.37588183070028 0)</v>
      </c>
    </row>
    <row r="36" customFormat="false" ht="12.8" hidden="false" customHeight="false" outlineLevel="0" collapsed="false">
      <c r="A36" s="0" t="n">
        <v>34</v>
      </c>
      <c r="B36" s="0" t="str">
        <f aca="false">line_connection!A36&amp;" "&amp; "-"&amp;line_connection!B36</f>
        <v>node18 -467</v>
      </c>
      <c r="C36" s="0" t="n">
        <f aca="false">VLOOKUP(B36,line_connection!$D$2:$E$90,2,0)</f>
        <v>84</v>
      </c>
      <c r="D36" s="0" t="str">
        <f aca="false">line_connection!A36</f>
        <v>node18</v>
      </c>
      <c r="E36" s="0" t="n">
        <f aca="false">line_connection!B36</f>
        <v>467</v>
      </c>
      <c r="G36" s="0" t="n">
        <f aca="false">VLOOKUP(C36,snapped_lines!$O$2:$T$200,6,0)</f>
        <v>0.132</v>
      </c>
      <c r="H36" s="0" t="n">
        <f aca="false">VLOOKUP(D36,bus!$B$2:$S$152,4,0)</f>
        <v>122</v>
      </c>
      <c r="I36" s="0" t="n">
        <f aca="false">VLOOKUP(E36,bus!$B$2:$S$152,4,0)</f>
        <v>109</v>
      </c>
      <c r="J36" s="0" t="n">
        <v>80</v>
      </c>
      <c r="K36" s="0" t="n">
        <v>0.2</v>
      </c>
      <c r="L36" s="0" t="n">
        <v>0.4</v>
      </c>
      <c r="M36" s="0" t="n">
        <v>3.9</v>
      </c>
      <c r="N36" s="0" t="n">
        <v>0.2</v>
      </c>
      <c r="O36" s="0" t="n">
        <v>0.4</v>
      </c>
      <c r="P36" s="0" t="n">
        <v>3.9</v>
      </c>
      <c r="Q36" s="0" t="n">
        <v>0.5</v>
      </c>
      <c r="R36" s="0" t="n">
        <v>1.7</v>
      </c>
      <c r="S36" s="0" t="n">
        <v>1.7</v>
      </c>
      <c r="T36" s="0" t="n">
        <f aca="false">487/1000</f>
        <v>0.487</v>
      </c>
      <c r="U36" s="0" t="n">
        <v>1</v>
      </c>
      <c r="V36" s="0" t="s">
        <v>990</v>
      </c>
      <c r="W36" s="0" t="str">
        <f aca="false">VLOOKUP(C36,snapped_lines!$O$2:$V$200,8,0)</f>
        <v>LINESTRING Z (36.7585500007543 -1.3788663993872 0,36.7586892630442 -1.38004691996939 0)</v>
      </c>
    </row>
    <row r="37" customFormat="false" ht="12.8" hidden="false" customHeight="false" outlineLevel="0" collapsed="false">
      <c r="A37" s="0" t="n">
        <v>35</v>
      </c>
      <c r="B37" s="0" t="str">
        <f aca="false">line_connection!A37&amp;" "&amp; "-"&amp;line_connection!B37</f>
        <v>node6b  -12105</v>
      </c>
      <c r="C37" s="0" t="n">
        <f aca="false">VLOOKUP(B37,line_connection!$D$2:$E$90,2,0)</f>
        <v>85</v>
      </c>
      <c r="D37" s="0" t="s">
        <v>490</v>
      </c>
      <c r="E37" s="0" t="n">
        <f aca="false">line_connection!B37</f>
        <v>12105</v>
      </c>
      <c r="G37" s="0" t="n">
        <f aca="false">VLOOKUP(C37,snapped_lines!$O$2:$T$200,6,0)</f>
        <v>0.009</v>
      </c>
      <c r="H37" s="0" t="n">
        <f aca="false">VLOOKUP(D37,bus!$B$2:$S$152,4,0)</f>
        <v>137</v>
      </c>
      <c r="I37" s="0" t="n">
        <f aca="false">VLOOKUP(E37,bus!$B$2:$S$152,4,0)</f>
        <v>142</v>
      </c>
      <c r="J37" s="0" t="n">
        <v>80</v>
      </c>
      <c r="K37" s="0" t="n">
        <v>0.2</v>
      </c>
      <c r="L37" s="0" t="n">
        <v>0.4</v>
      </c>
      <c r="M37" s="0" t="n">
        <v>3.9</v>
      </c>
      <c r="N37" s="0" t="n">
        <v>0.2</v>
      </c>
      <c r="O37" s="0" t="n">
        <v>0.4</v>
      </c>
      <c r="P37" s="0" t="n">
        <v>3.9</v>
      </c>
      <c r="Q37" s="0" t="n">
        <v>0.5</v>
      </c>
      <c r="R37" s="0" t="n">
        <v>1.7</v>
      </c>
      <c r="S37" s="0" t="n">
        <v>1.7</v>
      </c>
      <c r="T37" s="0" t="n">
        <f aca="false">487/1000</f>
        <v>0.487</v>
      </c>
      <c r="U37" s="0" t="n">
        <v>1</v>
      </c>
      <c r="V37" s="0" t="s">
        <v>991</v>
      </c>
      <c r="W37" s="0" t="str">
        <f aca="false">VLOOKUP(C37,snapped_lines!$O$2:$V$200,8,0)</f>
        <v>LINESTRING Z (36.7618156185011 -1.35592046277368 0,36.7617961576617 -1.35583823096373 0)</v>
      </c>
    </row>
    <row r="38" customFormat="false" ht="12.8" hidden="false" customHeight="false" outlineLevel="0" collapsed="false">
      <c r="A38" s="0" t="n">
        <v>36</v>
      </c>
      <c r="B38" s="0" t="str">
        <f aca="false">line_connection!A38&amp;" "&amp; "-"&amp;line_connection!B38</f>
        <v>node16 -2189</v>
      </c>
      <c r="C38" s="0" t="n">
        <f aca="false">VLOOKUP(B38,line_connection!$D$2:$E$90,2,0)</f>
        <v>86</v>
      </c>
      <c r="D38" s="0" t="str">
        <f aca="false">line_connection!A38</f>
        <v>node16</v>
      </c>
      <c r="E38" s="0" t="n">
        <f aca="false">line_connection!B38</f>
        <v>2189</v>
      </c>
      <c r="G38" s="0" t="n">
        <f aca="false">VLOOKUP(C38,snapped_lines!$O$2:$T$200,6,0)</f>
        <v>0.23</v>
      </c>
      <c r="H38" s="0" t="n">
        <f aca="false">VLOOKUP(D38,bus!$B$2:$S$152,4,0)</f>
        <v>120</v>
      </c>
      <c r="I38" s="0" t="n">
        <f aca="false">VLOOKUP(E38,bus!$B$2:$S$152,4,0)</f>
        <v>107</v>
      </c>
      <c r="J38" s="0" t="n">
        <v>80</v>
      </c>
      <c r="K38" s="0" t="n">
        <v>0.2</v>
      </c>
      <c r="L38" s="0" t="n">
        <v>0.4</v>
      </c>
      <c r="M38" s="0" t="n">
        <v>3.9</v>
      </c>
      <c r="N38" s="0" t="n">
        <v>0.2</v>
      </c>
      <c r="O38" s="0" t="n">
        <v>0.4</v>
      </c>
      <c r="P38" s="0" t="n">
        <v>3.9</v>
      </c>
      <c r="Q38" s="0" t="n">
        <v>0.5</v>
      </c>
      <c r="R38" s="0" t="n">
        <v>1.7</v>
      </c>
      <c r="S38" s="0" t="n">
        <v>1.7</v>
      </c>
      <c r="T38" s="0" t="n">
        <f aca="false">487/1000</f>
        <v>0.487</v>
      </c>
      <c r="U38" s="0" t="n">
        <v>1</v>
      </c>
      <c r="V38" s="0" t="s">
        <v>992</v>
      </c>
      <c r="W38" s="0" t="str">
        <f aca="false">VLOOKUP(C38,snapped_lines!$O$2:$V$200,8,0)</f>
        <v>LINESTRING Z (36.7581961720968 -1.37541704664815 0,36.7602629004934 -1.37549780111096 0)</v>
      </c>
    </row>
    <row r="39" customFormat="false" ht="12.8" hidden="false" customHeight="false" outlineLevel="0" collapsed="false">
      <c r="A39" s="0" t="n">
        <v>37</v>
      </c>
      <c r="B39" s="0" t="str">
        <f aca="false">line_connection!A39&amp;" "&amp; "-"&amp;line_connection!B39</f>
        <v>464 -node17</v>
      </c>
      <c r="C39" s="0" t="n">
        <f aca="false">VLOOKUP(B39,line_connection!$D$2:$E$90,2,0)</f>
        <v>87</v>
      </c>
      <c r="D39" s="0" t="n">
        <f aca="false">line_connection!A39</f>
        <v>464</v>
      </c>
      <c r="E39" s="0" t="str">
        <f aca="false">line_connection!B39</f>
        <v>node17</v>
      </c>
      <c r="G39" s="0" t="n">
        <f aca="false">VLOOKUP(C39,snapped_lines!$O$2:$T$200,6,0)</f>
        <v>0.508</v>
      </c>
      <c r="H39" s="0" t="n">
        <f aca="false">VLOOKUP(D39,bus!$B$2:$S$152,4,0)</f>
        <v>97</v>
      </c>
      <c r="I39" s="0" t="n">
        <f aca="false">VLOOKUP(E39,bus!$B$2:$S$152,4,0)</f>
        <v>121</v>
      </c>
      <c r="J39" s="0" t="n">
        <v>80</v>
      </c>
      <c r="K39" s="0" t="n">
        <v>0.2</v>
      </c>
      <c r="L39" s="0" t="n">
        <v>0.4</v>
      </c>
      <c r="M39" s="0" t="n">
        <v>3.9</v>
      </c>
      <c r="N39" s="0" t="n">
        <v>0.2</v>
      </c>
      <c r="O39" s="0" t="n">
        <v>0.4</v>
      </c>
      <c r="P39" s="0" t="n">
        <v>3.9</v>
      </c>
      <c r="Q39" s="0" t="n">
        <v>0.5</v>
      </c>
      <c r="R39" s="0" t="n">
        <v>1.7</v>
      </c>
      <c r="S39" s="0" t="n">
        <v>1.7</v>
      </c>
      <c r="T39" s="0" t="n">
        <f aca="false">487/1000</f>
        <v>0.487</v>
      </c>
      <c r="U39" s="0" t="n">
        <v>1</v>
      </c>
      <c r="V39" s="0" t="s">
        <v>993</v>
      </c>
      <c r="W39" s="0" t="str">
        <f aca="false">VLOOKUP(C39,snapped_lines!$O$2:$V$200,8,0)</f>
        <v>LINESTRING Z (36.7624223632652 -1.37265521504387 0,36.757888759798 -1.37319733022595 0)</v>
      </c>
    </row>
    <row r="40" customFormat="false" ht="12.8" hidden="false" customHeight="false" outlineLevel="0" collapsed="false">
      <c r="A40" s="0" t="n">
        <v>38</v>
      </c>
      <c r="B40" s="0" t="str">
        <f aca="false">line_connection!A40&amp;" "&amp; "-"&amp;line_connection!B40</f>
        <v>3907 -13073</v>
      </c>
      <c r="C40" s="0" t="n">
        <f aca="false">VLOOKUP(B40,line_connection!$D$2:$E$90,2,0)</f>
        <v>89</v>
      </c>
      <c r="D40" s="0" t="n">
        <f aca="false">line_connection!A40</f>
        <v>3907</v>
      </c>
      <c r="E40" s="0" t="n">
        <f aca="false">line_connection!B40</f>
        <v>13073</v>
      </c>
      <c r="G40" s="0" t="n">
        <f aca="false">VLOOKUP(C40,snapped_lines!$O$2:$T$200,6,0)</f>
        <v>0.218</v>
      </c>
      <c r="H40" s="0" t="n">
        <f aca="false">VLOOKUP(D40,bus!$B$2:$S$152,4,0)</f>
        <v>143</v>
      </c>
      <c r="I40" s="0" t="n">
        <f aca="false">VLOOKUP(E40,bus!$B$2:$S$152,4,0)</f>
        <v>86</v>
      </c>
      <c r="J40" s="0" t="n">
        <v>80</v>
      </c>
      <c r="K40" s="0" t="n">
        <v>0.2</v>
      </c>
      <c r="L40" s="0" t="n">
        <v>0.4</v>
      </c>
      <c r="M40" s="0" t="n">
        <v>3.9</v>
      </c>
      <c r="N40" s="0" t="n">
        <v>0.2</v>
      </c>
      <c r="O40" s="0" t="n">
        <v>0.4</v>
      </c>
      <c r="P40" s="0" t="n">
        <v>3.9</v>
      </c>
      <c r="Q40" s="0" t="n">
        <v>0.5</v>
      </c>
      <c r="R40" s="0" t="n">
        <v>1.7</v>
      </c>
      <c r="S40" s="0" t="n">
        <v>1.7</v>
      </c>
      <c r="T40" s="0" t="n">
        <f aca="false">487/1000</f>
        <v>0.487</v>
      </c>
      <c r="U40" s="0" t="n">
        <v>1</v>
      </c>
      <c r="V40" s="0" t="s">
        <v>994</v>
      </c>
      <c r="W40" s="0" t="str">
        <f aca="false">VLOOKUP(C40,snapped_lines!$O$2:$V$200,8,0)</f>
        <v>LINESTRING Z (36.7471553579504 -1.38099637926356 0,36.749047924785 -1.38149034139184 0)</v>
      </c>
    </row>
    <row r="41" customFormat="false" ht="12.8" hidden="false" customHeight="false" outlineLevel="0" collapsed="false">
      <c r="A41" s="0" t="n">
        <v>39</v>
      </c>
      <c r="B41" s="0" t="str">
        <f aca="false">line_connection!A41&amp;" "&amp; "-"&amp;line_connection!B41</f>
        <v>node7 -node6a</v>
      </c>
      <c r="C41" s="0" t="n">
        <f aca="false">VLOOKUP(B41,line_connection!$D$2:$E$90,2,0)</f>
        <v>91</v>
      </c>
      <c r="D41" s="0" t="str">
        <f aca="false">line_connection!A41</f>
        <v>node7</v>
      </c>
      <c r="E41" s="0" t="str">
        <f aca="false">line_connection!B41</f>
        <v>node6a</v>
      </c>
      <c r="G41" s="0" t="n">
        <f aca="false">VLOOKUP(C41,snapped_lines!$O$2:$T$200,6,0)</f>
        <v>0.212</v>
      </c>
      <c r="H41" s="0" t="n">
        <f aca="false">VLOOKUP(D41,bus!$B$2:$S$152,4,0)</f>
        <v>138</v>
      </c>
      <c r="I41" s="0" t="n">
        <f aca="false">VLOOKUP(E41,bus!$B$2:$S$152,4,0)</f>
        <v>136</v>
      </c>
      <c r="J41" s="0" t="n">
        <v>80</v>
      </c>
      <c r="K41" s="0" t="n">
        <v>0.2</v>
      </c>
      <c r="L41" s="0" t="n">
        <v>0.4</v>
      </c>
      <c r="M41" s="0" t="n">
        <v>3.9</v>
      </c>
      <c r="N41" s="0" t="n">
        <v>0.2</v>
      </c>
      <c r="O41" s="0" t="n">
        <v>0.4</v>
      </c>
      <c r="P41" s="0" t="n">
        <v>3.9</v>
      </c>
      <c r="Q41" s="0" t="n">
        <v>0.5</v>
      </c>
      <c r="R41" s="0" t="n">
        <v>1.7</v>
      </c>
      <c r="S41" s="0" t="n">
        <v>1.7</v>
      </c>
      <c r="T41" s="0" t="n">
        <f aca="false">487/1000</f>
        <v>0.487</v>
      </c>
      <c r="U41" s="0" t="n">
        <v>1</v>
      </c>
      <c r="V41" s="0" t="s">
        <v>995</v>
      </c>
      <c r="W41" s="0" t="str">
        <f aca="false">VLOOKUP(C41,snapped_lines!$O$2:$V$200,8,0)</f>
        <v>LINESTRING Z (36.7651574651075 -1.34656776213099 0,36.7633764169857 -1.34667459800873 0,36.7633226633752 -1.34656625225938 0)</v>
      </c>
    </row>
    <row r="42" customFormat="false" ht="12.8" hidden="false" customHeight="false" outlineLevel="0" collapsed="false">
      <c r="A42" s="0" t="n">
        <v>40</v>
      </c>
      <c r="B42" s="0" t="str">
        <f aca="false">line_connection!A42&amp;" "&amp; "-"&amp;line_connection!B42</f>
        <v>node6a -1956</v>
      </c>
      <c r="C42" s="0" t="n">
        <f aca="false">VLOOKUP(B42,line_connection!$D$2:$E$90,2,0)</f>
        <v>91</v>
      </c>
      <c r="D42" s="0" t="str">
        <f aca="false">line_connection!A42</f>
        <v>node6a</v>
      </c>
      <c r="E42" s="0" t="n">
        <f aca="false">line_connection!B42</f>
        <v>1956</v>
      </c>
      <c r="G42" s="0" t="n">
        <f aca="false">VLOOKUP(C42,snapped_lines!$O$2:$T$200,6,0)</f>
        <v>0.212</v>
      </c>
      <c r="H42" s="0" t="n">
        <f aca="false">VLOOKUP(D42,bus!$B$2:$S$152,4,0)</f>
        <v>136</v>
      </c>
      <c r="I42" s="0" t="n">
        <f aca="false">VLOOKUP(E42,bus!$B$2:$S$152,4,0)</f>
        <v>75</v>
      </c>
      <c r="J42" s="0" t="n">
        <v>80</v>
      </c>
      <c r="K42" s="0" t="n">
        <v>0.2</v>
      </c>
      <c r="L42" s="0" t="n">
        <v>0.4</v>
      </c>
      <c r="M42" s="0" t="n">
        <v>3.9</v>
      </c>
      <c r="N42" s="0" t="n">
        <v>0.2</v>
      </c>
      <c r="O42" s="0" t="n">
        <v>0.4</v>
      </c>
      <c r="P42" s="0" t="n">
        <v>3.9</v>
      </c>
      <c r="Q42" s="0" t="n">
        <v>0.5</v>
      </c>
      <c r="R42" s="0" t="n">
        <v>1.7</v>
      </c>
      <c r="S42" s="0" t="n">
        <v>1.7</v>
      </c>
      <c r="T42" s="0" t="n">
        <f aca="false">487/1000</f>
        <v>0.487</v>
      </c>
      <c r="U42" s="0" t="n">
        <v>1</v>
      </c>
      <c r="V42" s="0" t="s">
        <v>995</v>
      </c>
      <c r="W42" s="0" t="str">
        <f aca="false">VLOOKUP(C42,snapped_lines!$O$2:$V$200,8,0)</f>
        <v>LINESTRING Z (36.7651574651075 -1.34656776213099 0,36.7633764169857 -1.34667459800873 0,36.7633226633752 -1.34656625225938 0)</v>
      </c>
    </row>
    <row r="43" customFormat="false" ht="12.8" hidden="false" customHeight="false" outlineLevel="0" collapsed="false">
      <c r="A43" s="0" t="n">
        <v>41</v>
      </c>
      <c r="B43" s="0" t="str">
        <f aca="false">line_connection!A43&amp;" "&amp; "-"&amp;line_connection!B43</f>
        <v>node5 -node6</v>
      </c>
      <c r="C43" s="0" t="n">
        <f aca="false">VLOOKUP(B43,line_connection!$D$2:$E$90,2,0)</f>
        <v>92</v>
      </c>
      <c r="D43" s="0" t="str">
        <f aca="false">line_connection!A43</f>
        <v>node5</v>
      </c>
      <c r="E43" s="0" t="str">
        <f aca="false">line_connection!B43</f>
        <v>node6</v>
      </c>
      <c r="G43" s="0" t="n">
        <f aca="false">VLOOKUP(C43,snapped_lines!$O$2:$T$200,6,0)</f>
        <v>0.234</v>
      </c>
      <c r="H43" s="0" t="n">
        <f aca="false">VLOOKUP(D43,bus!$B$2:$S$152,4,0)</f>
        <v>134</v>
      </c>
      <c r="I43" s="0" t="n">
        <f aca="false">VLOOKUP(E43,bus!$B$2:$S$152,4,0)</f>
        <v>135</v>
      </c>
      <c r="J43" s="0" t="n">
        <v>80</v>
      </c>
      <c r="K43" s="0" t="n">
        <v>0.2</v>
      </c>
      <c r="L43" s="0" t="n">
        <v>0.4</v>
      </c>
      <c r="M43" s="0" t="n">
        <v>3.9</v>
      </c>
      <c r="N43" s="0" t="n">
        <v>0.2</v>
      </c>
      <c r="O43" s="0" t="n">
        <v>0.4</v>
      </c>
      <c r="P43" s="0" t="n">
        <v>3.9</v>
      </c>
      <c r="Q43" s="0" t="n">
        <v>0.5</v>
      </c>
      <c r="R43" s="0" t="n">
        <v>1.7</v>
      </c>
      <c r="S43" s="0" t="n">
        <v>1.7</v>
      </c>
      <c r="T43" s="0" t="n">
        <f aca="false">487/1000</f>
        <v>0.487</v>
      </c>
      <c r="U43" s="0" t="n">
        <v>1</v>
      </c>
      <c r="V43" s="0" t="s">
        <v>996</v>
      </c>
      <c r="W43" s="0" t="str">
        <f aca="false">VLOOKUP(C43,snapped_lines!$O$2:$V$200,8,0)</f>
        <v>LINESTRING Z (36.7623921963995 -1.35194549133002 0,36.7603337106913 -1.35236395032121 0)</v>
      </c>
    </row>
    <row r="44" customFormat="false" ht="12.8" hidden="false" customHeight="false" outlineLevel="0" collapsed="false">
      <c r="A44" s="0" t="n">
        <v>42</v>
      </c>
      <c r="B44" s="0" t="str">
        <f aca="false">line_connection!A44&amp;" "&amp; "-"&amp;line_connection!B44</f>
        <v>node11 -node24</v>
      </c>
      <c r="C44" s="0" t="n">
        <f aca="false">VLOOKUP(B44,line_connection!$D$2:$E$90,2,0)</f>
        <v>93</v>
      </c>
      <c r="D44" s="0" t="str">
        <f aca="false">line_connection!A44</f>
        <v>node11</v>
      </c>
      <c r="E44" s="0" t="str">
        <f aca="false">line_connection!B44</f>
        <v>node24</v>
      </c>
      <c r="G44" s="0" t="n">
        <f aca="false">VLOOKUP(C44,snapped_lines!$O$2:$T$200,6,0)</f>
        <v>0.197</v>
      </c>
      <c r="H44" s="0" t="n">
        <f aca="false">VLOOKUP(D44,bus!$B$2:$S$152,4,0)</f>
        <v>115</v>
      </c>
      <c r="I44" s="0" t="n">
        <f aca="false">VLOOKUP(E44,bus!$B$2:$S$152,4,0)</f>
        <v>129</v>
      </c>
      <c r="J44" s="0" t="n">
        <v>80</v>
      </c>
      <c r="K44" s="0" t="n">
        <v>0.2</v>
      </c>
      <c r="L44" s="0" t="n">
        <v>0.4</v>
      </c>
      <c r="M44" s="0" t="n">
        <v>3.9</v>
      </c>
      <c r="N44" s="0" t="n">
        <v>0.2</v>
      </c>
      <c r="O44" s="0" t="n">
        <v>0.4</v>
      </c>
      <c r="P44" s="0" t="n">
        <v>3.9</v>
      </c>
      <c r="Q44" s="0" t="n">
        <v>0.5</v>
      </c>
      <c r="R44" s="0" t="n">
        <v>1.7</v>
      </c>
      <c r="S44" s="0" t="n">
        <v>1.7</v>
      </c>
      <c r="T44" s="0" t="n">
        <f aca="false">487/1000</f>
        <v>0.487</v>
      </c>
      <c r="U44" s="0" t="n">
        <v>1</v>
      </c>
      <c r="V44" s="0" t="s">
        <v>997</v>
      </c>
      <c r="W44" s="0" t="str">
        <f aca="false">VLOOKUP(C44,snapped_lines!$O$2:$V$200,8,0)</f>
        <v>LINESTRING Z (36.7636846570309 -1.36223224500122 0,36.7624931584252 -1.3609281124923 0)</v>
      </c>
    </row>
    <row r="45" customFormat="false" ht="12.8" hidden="false" customHeight="false" outlineLevel="0" collapsed="false">
      <c r="A45" s="0" t="n">
        <v>43</v>
      </c>
      <c r="B45" s="0" t="str">
        <f aca="false">line_connection!A45&amp;" "&amp; "-"&amp;line_connection!B45</f>
        <v>14156 -node12</v>
      </c>
      <c r="C45" s="0" t="n">
        <f aca="false">VLOOKUP(B45,line_connection!$D$2:$E$90,2,0)</f>
        <v>94</v>
      </c>
      <c r="D45" s="0" t="n">
        <f aca="false">line_connection!A45</f>
        <v>14156</v>
      </c>
      <c r="E45" s="0" t="str">
        <f aca="false">line_connection!B45</f>
        <v>node12</v>
      </c>
      <c r="G45" s="0" t="n">
        <f aca="false">VLOOKUP(C45,snapped_lines!$O$2:$T$200,6,0)</f>
        <v>0.179</v>
      </c>
      <c r="H45" s="0" t="n">
        <f aca="false">VLOOKUP(D45,bus!$B$2:$S$152,4,0)</f>
        <v>112</v>
      </c>
      <c r="I45" s="0" t="n">
        <f aca="false">VLOOKUP(E45,bus!$B$2:$S$152,4,0)</f>
        <v>116</v>
      </c>
      <c r="J45" s="0" t="n">
        <v>80</v>
      </c>
      <c r="K45" s="0" t="n">
        <v>0.2</v>
      </c>
      <c r="L45" s="0" t="n">
        <v>0.4</v>
      </c>
      <c r="M45" s="0" t="n">
        <v>3.9</v>
      </c>
      <c r="N45" s="0" t="n">
        <v>0.2</v>
      </c>
      <c r="O45" s="0" t="n">
        <v>0.4</v>
      </c>
      <c r="P45" s="0" t="n">
        <v>3.9</v>
      </c>
      <c r="Q45" s="0" t="n">
        <v>0.5</v>
      </c>
      <c r="R45" s="0" t="n">
        <v>1.7</v>
      </c>
      <c r="S45" s="0" t="n">
        <v>1.7</v>
      </c>
      <c r="T45" s="0" t="n">
        <f aca="false">487/1000</f>
        <v>0.487</v>
      </c>
      <c r="U45" s="0" t="n">
        <v>1</v>
      </c>
      <c r="V45" s="0" t="s">
        <v>998</v>
      </c>
      <c r="W45" s="0" t="str">
        <f aca="false">VLOOKUP(C45,snapped_lines!$O$2:$V$200,8,0)</f>
        <v>LINESTRING Z (36.76591701561 -1.36494782278443 0,36.7649949841971 -1.36363436841892 0)</v>
      </c>
    </row>
    <row r="46" customFormat="false" ht="12.8" hidden="false" customHeight="false" outlineLevel="0" collapsed="false">
      <c r="A46" s="0" t="n">
        <v>44</v>
      </c>
      <c r="B46" s="0" t="str">
        <f aca="false">line_connection!A46&amp;" "&amp; "-"&amp;line_connection!B46</f>
        <v>458 -457</v>
      </c>
      <c r="C46" s="0" t="n">
        <f aca="false">VLOOKUP(B46,line_connection!$D$2:$E$90,2,0)</f>
        <v>95</v>
      </c>
      <c r="D46" s="0" t="n">
        <f aca="false">line_connection!A46</f>
        <v>458</v>
      </c>
      <c r="E46" s="0" t="n">
        <f aca="false">line_connection!B46</f>
        <v>457</v>
      </c>
      <c r="G46" s="0" t="n">
        <f aca="false">VLOOKUP(C46,snapped_lines!$O$2:$T$200,6,0)</f>
        <v>0.364</v>
      </c>
      <c r="H46" s="0" t="n">
        <f aca="false">VLOOKUP(D46,bus!$B$2:$S$152,4,0)</f>
        <v>100</v>
      </c>
      <c r="I46" s="0" t="n">
        <f aca="false">VLOOKUP(E46,bus!$B$2:$S$152,4,0)</f>
        <v>66</v>
      </c>
      <c r="J46" s="0" t="n">
        <v>80</v>
      </c>
      <c r="K46" s="0" t="n">
        <v>0.2</v>
      </c>
      <c r="L46" s="0" t="n">
        <v>0.4</v>
      </c>
      <c r="M46" s="0" t="n">
        <v>3.9</v>
      </c>
      <c r="N46" s="0" t="n">
        <v>0.2</v>
      </c>
      <c r="O46" s="0" t="n">
        <v>0.4</v>
      </c>
      <c r="P46" s="0" t="n">
        <v>3.9</v>
      </c>
      <c r="Q46" s="0" t="n">
        <v>0.5</v>
      </c>
      <c r="R46" s="0" t="n">
        <v>1.7</v>
      </c>
      <c r="S46" s="0" t="n">
        <v>1.7</v>
      </c>
      <c r="T46" s="0" t="n">
        <f aca="false">487/1000</f>
        <v>0.487</v>
      </c>
      <c r="U46" s="0" t="n">
        <v>1</v>
      </c>
      <c r="V46" s="0" t="s">
        <v>999</v>
      </c>
      <c r="W46" s="0" t="str">
        <f aca="false">VLOOKUP(C46,snapped_lines!$O$2:$V$200,8,0)</f>
        <v>LINESTRING Z (36.7608369568325 -1.36805173513509 0,36.7575736263158 -1.36825584429273 0)</v>
      </c>
    </row>
    <row r="47" customFormat="false" ht="12.8" hidden="false" customHeight="false" outlineLevel="0" collapsed="false">
      <c r="A47" s="0" t="n">
        <v>45</v>
      </c>
      <c r="B47" s="0" t="str">
        <f aca="false">line_connection!A47&amp;" "&amp; "-"&amp;line_connection!B47</f>
        <v>node13 -node14</v>
      </c>
      <c r="C47" s="0" t="n">
        <f aca="false">VLOOKUP(B47,line_connection!$D$2:$E$90,2,0)</f>
        <v>96</v>
      </c>
      <c r="D47" s="0" t="str">
        <f aca="false">line_connection!A47</f>
        <v>node13</v>
      </c>
      <c r="E47" s="0" t="str">
        <f aca="false">line_connection!B47</f>
        <v>node14</v>
      </c>
      <c r="G47" s="0" t="n">
        <f aca="false">VLOOKUP(C47,snapped_lines!$O$2:$T$200,6,0)</f>
        <v>0.199</v>
      </c>
      <c r="H47" s="0" t="n">
        <f aca="false">VLOOKUP(D47,bus!$B$2:$S$152,4,0)</f>
        <v>117</v>
      </c>
      <c r="I47" s="0" t="n">
        <f aca="false">VLOOKUP(E47,bus!$B$2:$S$152,4,0)</f>
        <v>118</v>
      </c>
      <c r="J47" s="0" t="n">
        <v>80</v>
      </c>
      <c r="K47" s="0" t="n">
        <v>0.2</v>
      </c>
      <c r="L47" s="0" t="n">
        <v>0.4</v>
      </c>
      <c r="M47" s="0" t="n">
        <v>3.9</v>
      </c>
      <c r="N47" s="0" t="n">
        <v>0.2</v>
      </c>
      <c r="O47" s="0" t="n">
        <v>0.4</v>
      </c>
      <c r="P47" s="0" t="n">
        <v>3.9</v>
      </c>
      <c r="Q47" s="0" t="n">
        <v>0.5</v>
      </c>
      <c r="R47" s="0" t="n">
        <v>1.7</v>
      </c>
      <c r="S47" s="0" t="n">
        <v>1.7</v>
      </c>
      <c r="T47" s="0" t="n">
        <f aca="false">487/1000</f>
        <v>0.487</v>
      </c>
      <c r="U47" s="0" t="n">
        <v>1</v>
      </c>
      <c r="V47" s="0" t="s">
        <v>1000</v>
      </c>
      <c r="W47" s="0" t="str">
        <f aca="false">VLOOKUP(C47,snapped_lines!$O$2:$V$200,8,0)</f>
        <v>LINESTRING Z (36.7670765841199 -1.36999879607117 0,36.7673984075653 -1.36823663832402 0)</v>
      </c>
    </row>
    <row r="48" customFormat="false" ht="12.8" hidden="false" customHeight="false" outlineLevel="0" collapsed="false">
      <c r="A48" s="0" t="n">
        <v>46</v>
      </c>
      <c r="B48" s="0" t="str">
        <f aca="false">line_connection!A48&amp;" "&amp; "-"&amp;line_connection!B48</f>
        <v>node6 -409</v>
      </c>
      <c r="C48" s="0" t="n">
        <f aca="false">VLOOKUP(B48,line_connection!$D$2:$E$90,2,0)</f>
        <v>97</v>
      </c>
      <c r="D48" s="0" t="str">
        <f aca="false">line_connection!A48</f>
        <v>node6</v>
      </c>
      <c r="E48" s="0" t="n">
        <f aca="false">line_connection!B48</f>
        <v>409</v>
      </c>
      <c r="G48" s="0" t="n">
        <f aca="false">VLOOKUP(C48,snapped_lines!$O$2:$T$200,6,0)</f>
        <v>0.176</v>
      </c>
      <c r="H48" s="0" t="n">
        <f aca="false">VLOOKUP(D48,bus!$B$2:$S$152,4,0)</f>
        <v>135</v>
      </c>
      <c r="I48" s="0" t="n">
        <f aca="false">VLOOKUP(E48,bus!$B$2:$S$152,4,0)</f>
        <v>73</v>
      </c>
      <c r="J48" s="0" t="n">
        <v>80</v>
      </c>
      <c r="K48" s="0" t="n">
        <v>0.2</v>
      </c>
      <c r="L48" s="0" t="n">
        <v>0.4</v>
      </c>
      <c r="M48" s="0" t="n">
        <v>3.9</v>
      </c>
      <c r="N48" s="0" t="n">
        <v>0.2</v>
      </c>
      <c r="O48" s="0" t="n">
        <v>0.4</v>
      </c>
      <c r="P48" s="0" t="n">
        <v>3.9</v>
      </c>
      <c r="Q48" s="0" t="n">
        <v>0.5</v>
      </c>
      <c r="R48" s="0" t="n">
        <v>1.7</v>
      </c>
      <c r="S48" s="0" t="n">
        <v>1.7</v>
      </c>
      <c r="T48" s="0" t="n">
        <f aca="false">487/1000</f>
        <v>0.487</v>
      </c>
      <c r="U48" s="0" t="n">
        <v>1</v>
      </c>
      <c r="V48" s="0" t="s">
        <v>1001</v>
      </c>
      <c r="W48" s="0" t="str">
        <f aca="false">VLOOKUP(C48,snapped_lines!$O$2:$V$200,8,0)</f>
        <v>LINESTRING Z (36.7623921963995 -1.35194549133002 0,36.763036432869 -1.35049720568309 0)</v>
      </c>
    </row>
    <row r="49" customFormat="false" ht="12.8" hidden="false" customHeight="false" outlineLevel="0" collapsed="false">
      <c r="A49" s="0" t="n">
        <v>47</v>
      </c>
      <c r="B49" s="0" t="str">
        <f aca="false">line_connection!A49&amp;" "&amp; "-"&amp;line_connection!B49</f>
        <v>node10 -32027</v>
      </c>
      <c r="C49" s="0" t="n">
        <f aca="false">VLOOKUP(B49,line_connection!$D$2:$E$90,2,0)</f>
        <v>98</v>
      </c>
      <c r="D49" s="0" t="str">
        <f aca="false">line_connection!A49</f>
        <v>node10</v>
      </c>
      <c r="E49" s="0" t="n">
        <f aca="false">line_connection!B49</f>
        <v>32027</v>
      </c>
      <c r="G49" s="0" t="n">
        <f aca="false">VLOOKUP(C49,snapped_lines!$O$2:$T$200,6,0)</f>
        <v>0.147</v>
      </c>
      <c r="H49" s="0" t="n">
        <f aca="false">VLOOKUP(D49,bus!$B$2:$S$152,4,0)</f>
        <v>114</v>
      </c>
      <c r="I49" s="0" t="n">
        <f aca="false">VLOOKUP(E49,bus!$B$2:$S$152,4,0)</f>
        <v>84</v>
      </c>
      <c r="J49" s="0" t="n">
        <v>80</v>
      </c>
      <c r="K49" s="0" t="n">
        <v>0.2</v>
      </c>
      <c r="L49" s="0" t="n">
        <v>0.4</v>
      </c>
      <c r="M49" s="0" t="n">
        <v>3.9</v>
      </c>
      <c r="N49" s="0" t="n">
        <v>0.2</v>
      </c>
      <c r="O49" s="0" t="n">
        <v>0.4</v>
      </c>
      <c r="P49" s="0" t="n">
        <v>3.9</v>
      </c>
      <c r="Q49" s="0" t="n">
        <v>0.5</v>
      </c>
      <c r="R49" s="0" t="n">
        <v>1.7</v>
      </c>
      <c r="S49" s="0" t="n">
        <v>1.7</v>
      </c>
      <c r="T49" s="0" t="n">
        <f aca="false">487/1000</f>
        <v>0.487</v>
      </c>
      <c r="U49" s="0" t="n">
        <v>1</v>
      </c>
      <c r="V49" s="0" t="s">
        <v>1002</v>
      </c>
      <c r="W49" s="0" t="str">
        <f aca="false">VLOOKUP(C49,snapped_lines!$O$2:$V$200,8,0)</f>
        <v>LINESTRING Z (36.7622855261742 -1.36069603276204 0,36.7609651864401 -1.36078082293381 0)</v>
      </c>
    </row>
    <row r="50" customFormat="false" ht="12.8" hidden="false" customHeight="false" outlineLevel="0" collapsed="false">
      <c r="A50" s="0" t="n">
        <v>48</v>
      </c>
      <c r="B50" s="0" t="str">
        <f aca="false">line_connection!A50&amp;" "&amp; "-"&amp;line_connection!B50</f>
        <v>409 -node7</v>
      </c>
      <c r="C50" s="0" t="n">
        <f aca="false">VLOOKUP(B50,line_connection!$D$2:$E$90,2,0)</f>
        <v>99</v>
      </c>
      <c r="D50" s="0" t="n">
        <f aca="false">line_connection!A50</f>
        <v>409</v>
      </c>
      <c r="E50" s="0" t="str">
        <f aca="false">line_connection!B50</f>
        <v>node7</v>
      </c>
      <c r="G50" s="0" t="n">
        <f aca="false">VLOOKUP(C50,snapped_lines!$O$2:$T$200,6,0)</f>
        <v>0.497</v>
      </c>
      <c r="H50" s="0" t="n">
        <f aca="false">VLOOKUP(D50,bus!$B$2:$S$152,4,0)</f>
        <v>73</v>
      </c>
      <c r="I50" s="0" t="n">
        <f aca="false">VLOOKUP(E50,bus!$B$2:$S$152,4,0)</f>
        <v>138</v>
      </c>
      <c r="J50" s="0" t="n">
        <v>80</v>
      </c>
      <c r="K50" s="0" t="n">
        <v>0.2</v>
      </c>
      <c r="L50" s="0" t="n">
        <v>0.4</v>
      </c>
      <c r="M50" s="0" t="n">
        <v>3.9</v>
      </c>
      <c r="N50" s="0" t="n">
        <v>0.2</v>
      </c>
      <c r="O50" s="0" t="n">
        <v>0.4</v>
      </c>
      <c r="P50" s="0" t="n">
        <v>3.9</v>
      </c>
      <c r="Q50" s="0" t="n">
        <v>0.5</v>
      </c>
      <c r="R50" s="0" t="n">
        <v>1.7</v>
      </c>
      <c r="S50" s="0" t="n">
        <v>1.7</v>
      </c>
      <c r="T50" s="0" t="n">
        <f aca="false">487/1000</f>
        <v>0.487</v>
      </c>
      <c r="U50" s="0" t="n">
        <v>1</v>
      </c>
      <c r="V50" s="0" t="s">
        <v>1003</v>
      </c>
      <c r="W50" s="0" t="str">
        <f aca="false">VLOOKUP(C50,snapped_lines!$O$2:$V$200,8,0)</f>
        <v>LINESTRING Z (36.763036432869 -1.35049720568309 0,36.7644539464403 -1.3479635865548 0,36.7651574651075 -1.34656776213099 0)</v>
      </c>
    </row>
    <row r="51" customFormat="false" ht="12.8" hidden="false" customHeight="false" outlineLevel="0" collapsed="false">
      <c r="A51" s="0" t="n">
        <v>49</v>
      </c>
      <c r="B51" s="0" t="str">
        <f aca="false">line_connection!A51&amp;" "&amp; "-"&amp;line_connection!B51</f>
        <v>node1 -00462B</v>
      </c>
      <c r="C51" s="0" t="n">
        <f aca="false">VLOOKUP(B51,line_connection!$D$2:$E$90,2,0)</f>
        <v>100</v>
      </c>
      <c r="D51" s="0" t="str">
        <f aca="false">line_connection!A51</f>
        <v>node1</v>
      </c>
      <c r="E51" s="0" t="str">
        <f aca="false">line_connection!B51</f>
        <v>00462B</v>
      </c>
      <c r="G51" s="0" t="n">
        <f aca="false">VLOOKUP(C51,snapped_lines!$O$2:$T$200,6,0)</f>
        <v>0.355</v>
      </c>
      <c r="H51" s="0" t="n">
        <f aca="false">VLOOKUP(D51,bus!$B$2:$S$152,4,0)</f>
        <v>113</v>
      </c>
      <c r="I51" s="0" t="n">
        <f aca="false">VLOOKUP(E51,bus!$B$2:$S$152,4,0)</f>
        <v>88</v>
      </c>
      <c r="J51" s="0" t="n">
        <v>80</v>
      </c>
      <c r="K51" s="0" t="n">
        <v>0.2</v>
      </c>
      <c r="L51" s="0" t="n">
        <v>0.4</v>
      </c>
      <c r="M51" s="0" t="n">
        <v>3.9</v>
      </c>
      <c r="N51" s="0" t="n">
        <v>0.2</v>
      </c>
      <c r="O51" s="0" t="n">
        <v>0.4</v>
      </c>
      <c r="P51" s="0" t="n">
        <v>3.9</v>
      </c>
      <c r="Q51" s="0" t="n">
        <v>0.5</v>
      </c>
      <c r="R51" s="0" t="n">
        <v>1.7</v>
      </c>
      <c r="S51" s="0" t="n">
        <v>1.7</v>
      </c>
      <c r="T51" s="0" t="n">
        <f aca="false">487/1000</f>
        <v>0.487</v>
      </c>
      <c r="U51" s="0" t="n">
        <v>1</v>
      </c>
      <c r="V51" s="0" t="s">
        <v>1004</v>
      </c>
      <c r="W51" s="0" t="str">
        <f aca="false">VLOOKUP(C51,snapped_lines!$O$2:$V$200,8,0)</f>
        <v>LINESTRING Z (36.7667231620065 -1.38047793835761 0,36.7698813824731 -1.38001194403103 0)</v>
      </c>
    </row>
    <row r="52" customFormat="false" ht="12.8" hidden="false" customHeight="false" outlineLevel="0" collapsed="false">
      <c r="A52" s="0" t="n">
        <v>50</v>
      </c>
      <c r="B52" s="0" t="str">
        <f aca="false">line_connection!A52&amp;" "&amp; "-"&amp;line_connection!B52</f>
        <v>12105 -node8</v>
      </c>
      <c r="C52" s="0" t="n">
        <f aca="false">VLOOKUP(B52,line_connection!$D$2:$E$90,2,0)</f>
        <v>101</v>
      </c>
      <c r="D52" s="0" t="n">
        <f aca="false">line_connection!A52</f>
        <v>12105</v>
      </c>
      <c r="E52" s="0" t="str">
        <f aca="false">line_connection!B52</f>
        <v>node8</v>
      </c>
      <c r="G52" s="0" t="n">
        <f aca="false">VLOOKUP(C52,snapped_lines!$O$2:$T$200,6,0)</f>
        <v>0.091</v>
      </c>
      <c r="H52" s="0" t="n">
        <f aca="false">VLOOKUP(D52,bus!$B$2:$S$152,4,0)</f>
        <v>142</v>
      </c>
      <c r="I52" s="0" t="n">
        <f aca="false">VLOOKUP(E52,bus!$B$2:$S$152,4,0)</f>
        <v>139</v>
      </c>
      <c r="J52" s="0" t="n">
        <v>80</v>
      </c>
      <c r="K52" s="0" t="n">
        <v>0.2</v>
      </c>
      <c r="L52" s="0" t="n">
        <v>0.4</v>
      </c>
      <c r="M52" s="0" t="n">
        <v>3.9</v>
      </c>
      <c r="N52" s="0" t="n">
        <v>0.2</v>
      </c>
      <c r="O52" s="0" t="n">
        <v>0.4</v>
      </c>
      <c r="P52" s="0" t="n">
        <v>3.9</v>
      </c>
      <c r="Q52" s="0" t="n">
        <v>0.5</v>
      </c>
      <c r="R52" s="0" t="n">
        <v>1.7</v>
      </c>
      <c r="S52" s="0" t="n">
        <v>1.7</v>
      </c>
      <c r="T52" s="0" t="n">
        <f aca="false">487/1000</f>
        <v>0.487</v>
      </c>
      <c r="U52" s="0" t="n">
        <v>1</v>
      </c>
      <c r="V52" s="0" t="s">
        <v>1005</v>
      </c>
      <c r="W52" s="0" t="str">
        <f aca="false">VLOOKUP(C52,snapped_lines!$O$2:$V$200,8,0)</f>
        <v>LINESTRING Z (36.7618156185011 -1.35592046277368 0,36.7620971077276 -1.35668690737419 0)</v>
      </c>
    </row>
    <row r="53" customFormat="false" ht="12.8" hidden="false" customHeight="false" outlineLevel="0" collapsed="false">
      <c r="A53" s="0" t="n">
        <v>51</v>
      </c>
      <c r="B53" s="0" t="str">
        <f aca="false">line_connection!A53&amp;" "&amp; "-"&amp;line_connection!B53</f>
        <v>node14 -460</v>
      </c>
      <c r="C53" s="0" t="n">
        <f aca="false">VLOOKUP(B53,line_connection!$D$2:$E$90,2,0)</f>
        <v>102</v>
      </c>
      <c r="D53" s="0" t="str">
        <f aca="false">line_connection!A53</f>
        <v>node14</v>
      </c>
      <c r="E53" s="0" t="n">
        <f aca="false">line_connection!B53</f>
        <v>460</v>
      </c>
      <c r="G53" s="0" t="n">
        <f aca="false">VLOOKUP(C53,snapped_lines!$O$2:$T$200,6,0)</f>
        <v>0.098</v>
      </c>
      <c r="H53" s="0" t="n">
        <f aca="false">VLOOKUP(D53,bus!$B$2:$S$152,4,0)</f>
        <v>118</v>
      </c>
      <c r="I53" s="0" t="n">
        <f aca="false">VLOOKUP(E53,bus!$B$2:$S$152,4,0)</f>
        <v>99</v>
      </c>
      <c r="J53" s="0" t="n">
        <v>80</v>
      </c>
      <c r="K53" s="0" t="n">
        <v>0.2</v>
      </c>
      <c r="L53" s="0" t="n">
        <v>0.4</v>
      </c>
      <c r="M53" s="0" t="n">
        <v>3.9</v>
      </c>
      <c r="N53" s="0" t="n">
        <v>0.2</v>
      </c>
      <c r="O53" s="0" t="n">
        <v>0.4</v>
      </c>
      <c r="P53" s="0" t="n">
        <v>3.9</v>
      </c>
      <c r="Q53" s="0" t="n">
        <v>0.5</v>
      </c>
      <c r="R53" s="0" t="n">
        <v>1.7</v>
      </c>
      <c r="S53" s="0" t="n">
        <v>1.7</v>
      </c>
      <c r="T53" s="0" t="n">
        <f aca="false">487/1000</f>
        <v>0.487</v>
      </c>
      <c r="U53" s="0" t="n">
        <v>1</v>
      </c>
      <c r="V53" s="0" t="s">
        <v>1006</v>
      </c>
      <c r="W53" s="0" t="str">
        <f aca="false">VLOOKUP(C53,snapped_lines!$O$2:$V$200,8,0)</f>
        <v>LINESTRING Z (36.7670765841199 -1.36999879607117 0,36.7661985846384 -1.37000010459701 0)</v>
      </c>
    </row>
    <row r="54" customFormat="false" ht="12.8" hidden="false" customHeight="false" outlineLevel="0" collapsed="false">
      <c r="A54" s="0" t="n">
        <v>52</v>
      </c>
      <c r="B54" s="0" t="str">
        <f aca="false">line_connection!A54&amp;" "&amp; "-"&amp;line_connection!B54</f>
        <v>node14 -32013T</v>
      </c>
      <c r="C54" s="0" t="n">
        <f aca="false">VLOOKUP(B54,line_connection!$D$2:$E$90,2,0)</f>
        <v>103</v>
      </c>
      <c r="D54" s="0" t="str">
        <f aca="false">line_connection!A54</f>
        <v>node14</v>
      </c>
      <c r="E54" s="0" t="str">
        <f aca="false">line_connection!B54</f>
        <v>32013T</v>
      </c>
      <c r="G54" s="0" t="n">
        <f aca="false">VLOOKUP(C54,snapped_lines!$O$2:$T$200,6,0)</f>
        <v>0.252</v>
      </c>
      <c r="H54" s="0" t="n">
        <f aca="false">VLOOKUP(D54,bus!$B$2:$S$152,4,0)</f>
        <v>118</v>
      </c>
      <c r="I54" s="0" t="n">
        <f aca="false">VLOOKUP(E54,bus!$B$2:$S$152,4,0)</f>
        <v>98</v>
      </c>
      <c r="J54" s="0" t="n">
        <v>80</v>
      </c>
      <c r="K54" s="0" t="n">
        <v>0.2</v>
      </c>
      <c r="L54" s="0" t="n">
        <v>0.4</v>
      </c>
      <c r="M54" s="0" t="n">
        <v>3.9</v>
      </c>
      <c r="N54" s="0" t="n">
        <v>0.2</v>
      </c>
      <c r="O54" s="0" t="n">
        <v>0.4</v>
      </c>
      <c r="P54" s="0" t="n">
        <v>3.9</v>
      </c>
      <c r="Q54" s="0" t="n">
        <v>0.5</v>
      </c>
      <c r="R54" s="0" t="n">
        <v>1.7</v>
      </c>
      <c r="S54" s="0" t="n">
        <v>1.7</v>
      </c>
      <c r="T54" s="0" t="n">
        <f aca="false">487/1000</f>
        <v>0.487</v>
      </c>
      <c r="U54" s="0" t="n">
        <v>1</v>
      </c>
      <c r="V54" s="0" t="s">
        <v>1007</v>
      </c>
      <c r="W54" s="0" t="str">
        <f aca="false">VLOOKUP(C54,snapped_lines!$O$2:$V$200,8,0)</f>
        <v>LINESTRING Z (36.7681820421319 -1.37197221229169 0,36.7670765841199 -1.36999879607117 0)</v>
      </c>
    </row>
    <row r="55" customFormat="false" ht="12.8" hidden="false" customHeight="false" outlineLevel="0" collapsed="false">
      <c r="A55" s="0" t="n">
        <v>53</v>
      </c>
      <c r="B55" s="0" t="str">
        <f aca="false">line_connection!A55&amp;" "&amp; "-"&amp;line_connection!B55</f>
        <v>node25 -14156</v>
      </c>
      <c r="C55" s="0" t="n">
        <f aca="false">VLOOKUP(B55,line_connection!$D$2:$E$90,2,0)</f>
        <v>104</v>
      </c>
      <c r="D55" s="0" t="str">
        <f aca="false">line_connection!A55</f>
        <v>node25</v>
      </c>
      <c r="E55" s="0" t="n">
        <f aca="false">line_connection!B55</f>
        <v>14156</v>
      </c>
      <c r="G55" s="0" t="n">
        <f aca="false">VLOOKUP(C55,snapped_lines!$O$2:$T$200,6,0)</f>
        <v>0.051</v>
      </c>
      <c r="H55" s="0" t="n">
        <f aca="false">VLOOKUP(D55,bus!$B$2:$S$152,4,0)</f>
        <v>130</v>
      </c>
      <c r="I55" s="0" t="n">
        <f aca="false">VLOOKUP(E55,bus!$B$2:$S$152,4,0)</f>
        <v>112</v>
      </c>
      <c r="J55" s="0" t="n">
        <v>80</v>
      </c>
      <c r="K55" s="0" t="n">
        <v>0.2</v>
      </c>
      <c r="L55" s="0" t="n">
        <v>0.4</v>
      </c>
      <c r="M55" s="0" t="n">
        <v>3.9</v>
      </c>
      <c r="N55" s="0" t="n">
        <v>0.2</v>
      </c>
      <c r="O55" s="0" t="n">
        <v>0.4</v>
      </c>
      <c r="P55" s="0" t="n">
        <v>3.9</v>
      </c>
      <c r="Q55" s="0" t="n">
        <v>0.5</v>
      </c>
      <c r="R55" s="0" t="n">
        <v>1.7</v>
      </c>
      <c r="S55" s="0" t="n">
        <v>1.7</v>
      </c>
      <c r="T55" s="0" t="n">
        <f aca="false">487/1000</f>
        <v>0.487</v>
      </c>
      <c r="U55" s="0" t="n">
        <v>1</v>
      </c>
      <c r="V55" s="0" t="s">
        <v>1008</v>
      </c>
      <c r="W55" s="0" t="str">
        <f aca="false">VLOOKUP(C55,snapped_lines!$O$2:$V$200,8,0)</f>
        <v>LINESTRING Z (36.7649949841971 -1.36363436841892 0,36.7646794846246 -1.36330388643667 0)</v>
      </c>
    </row>
    <row r="56" customFormat="false" ht="12.8" hidden="false" customHeight="false" outlineLevel="0" collapsed="false">
      <c r="A56" s="0" t="n">
        <v>54</v>
      </c>
      <c r="B56" s="0" t="str">
        <f aca="false">line_connection!A56&amp;" "&amp; "-"&amp;line_connection!B56</f>
        <v>node24 -node25</v>
      </c>
      <c r="C56" s="0" t="n">
        <f aca="false">VLOOKUP(B56,line_connection!$D$2:$E$90,2,0)</f>
        <v>105</v>
      </c>
      <c r="D56" s="0" t="str">
        <f aca="false">line_connection!A56</f>
        <v>node24</v>
      </c>
      <c r="E56" s="0" t="str">
        <f aca="false">line_connection!B56</f>
        <v>node25</v>
      </c>
      <c r="G56" s="0" t="n">
        <f aca="false">VLOOKUP(C56,snapped_lines!$O$2:$T$200,6,0)</f>
        <v>0.163</v>
      </c>
      <c r="H56" s="0" t="n">
        <f aca="false">VLOOKUP(D56,bus!$B$2:$S$152,4,0)</f>
        <v>129</v>
      </c>
      <c r="I56" s="0" t="n">
        <f aca="false">VLOOKUP(E56,bus!$B$2:$S$152,4,0)</f>
        <v>130</v>
      </c>
      <c r="J56" s="0" t="n">
        <v>80</v>
      </c>
      <c r="K56" s="0" t="n">
        <v>0.2</v>
      </c>
      <c r="L56" s="0" t="n">
        <v>0.4</v>
      </c>
      <c r="M56" s="0" t="n">
        <v>3.9</v>
      </c>
      <c r="N56" s="0" t="n">
        <v>0.2</v>
      </c>
      <c r="O56" s="0" t="n">
        <v>0.4</v>
      </c>
      <c r="P56" s="0" t="n">
        <v>3.9</v>
      </c>
      <c r="Q56" s="0" t="n">
        <v>0.5</v>
      </c>
      <c r="R56" s="0" t="n">
        <v>1.7</v>
      </c>
      <c r="S56" s="0" t="n">
        <v>1.7</v>
      </c>
      <c r="T56" s="0" t="n">
        <f aca="false">487/1000</f>
        <v>0.487</v>
      </c>
      <c r="U56" s="0" t="n">
        <v>1</v>
      </c>
      <c r="V56" s="0" t="s">
        <v>1009</v>
      </c>
      <c r="W56" s="0" t="str">
        <f aca="false">VLOOKUP(C56,snapped_lines!$O$2:$V$200,8,0)</f>
        <v>LINESTRING Z (36.7646794846246 -1.36330388643667 0,36.7636846570309 -1.36223224500122 0)</v>
      </c>
    </row>
    <row r="57" customFormat="false" ht="12.8" hidden="false" customHeight="false" outlineLevel="0" collapsed="false">
      <c r="A57" s="0" t="n">
        <v>55</v>
      </c>
      <c r="B57" s="0" t="str">
        <f aca="false">line_connection!A57&amp;" "&amp; "-"&amp;line_connection!B57</f>
        <v>node23 -456</v>
      </c>
      <c r="C57" s="0" t="n">
        <f aca="false">VLOOKUP(B57,line_connection!$D$2:$E$90,2,0)</f>
        <v>106</v>
      </c>
      <c r="D57" s="0" t="str">
        <f aca="false">line_connection!A57</f>
        <v>node23</v>
      </c>
      <c r="E57" s="0" t="n">
        <f aca="false">line_connection!B57</f>
        <v>456</v>
      </c>
      <c r="G57" s="0" t="n">
        <f aca="false">VLOOKUP(C57,snapped_lines!$O$2:$T$200,6,0)</f>
        <v>0.07</v>
      </c>
      <c r="H57" s="0" t="n">
        <f aca="false">VLOOKUP(D57,bus!$B$2:$S$152,4,0)</f>
        <v>128</v>
      </c>
      <c r="I57" s="0" t="n">
        <f aca="false">VLOOKUP(E57,bus!$B$2:$S$152,4,0)</f>
        <v>94</v>
      </c>
      <c r="J57" s="0" t="n">
        <v>80</v>
      </c>
      <c r="K57" s="0" t="n">
        <v>0.2</v>
      </c>
      <c r="L57" s="0" t="n">
        <v>0.4</v>
      </c>
      <c r="M57" s="0" t="n">
        <v>3.9</v>
      </c>
      <c r="N57" s="0" t="n">
        <v>0.2</v>
      </c>
      <c r="O57" s="0" t="n">
        <v>0.4</v>
      </c>
      <c r="P57" s="0" t="n">
        <v>3.9</v>
      </c>
      <c r="Q57" s="0" t="n">
        <v>0.5</v>
      </c>
      <c r="R57" s="0" t="n">
        <v>1.7</v>
      </c>
      <c r="S57" s="0" t="n">
        <v>1.7</v>
      </c>
      <c r="T57" s="0" t="n">
        <f aca="false">487/1000</f>
        <v>0.487</v>
      </c>
      <c r="U57" s="0" t="n">
        <v>1</v>
      </c>
      <c r="V57" s="0" t="s">
        <v>1010</v>
      </c>
      <c r="W57" s="0" t="str">
        <f aca="false">VLOOKUP(C57,snapped_lines!$O$2:$V$200,8,0)</f>
        <v>LINESTRING Z (36.7558333036587 -1.36313160563965 0,36.7552123181797 -1.3632251871156 0)</v>
      </c>
    </row>
    <row r="58" customFormat="false" ht="12.8" hidden="false" customHeight="false" outlineLevel="0" collapsed="false">
      <c r="A58" s="0" t="n">
        <v>56</v>
      </c>
      <c r="B58" s="0" t="str">
        <f aca="false">line_connection!A58&amp;" "&amp; "-"&amp;line_connection!B58</f>
        <v>node17 -465</v>
      </c>
      <c r="C58" s="0" t="n">
        <f aca="false">VLOOKUP(B58,line_connection!$D$2:$E$90,2,0)</f>
        <v>107</v>
      </c>
      <c r="D58" s="0" t="str">
        <f aca="false">line_connection!A58</f>
        <v>node17</v>
      </c>
      <c r="E58" s="0" t="n">
        <f aca="false">line_connection!B58</f>
        <v>465</v>
      </c>
      <c r="G58" s="0" t="n">
        <f aca="false">VLOOKUP(C58,snapped_lines!$O$2:$T$200,6,0)</f>
        <v>0.033</v>
      </c>
      <c r="H58" s="0" t="n">
        <f aca="false">VLOOKUP(D58,bus!$B$2:$S$152,4,0)</f>
        <v>121</v>
      </c>
      <c r="I58" s="0" t="n">
        <f aca="false">VLOOKUP(E58,bus!$B$2:$S$152,4,0)</f>
        <v>108</v>
      </c>
      <c r="J58" s="0" t="n">
        <v>80</v>
      </c>
      <c r="K58" s="0" t="n">
        <v>0.2</v>
      </c>
      <c r="L58" s="0" t="n">
        <v>0.4</v>
      </c>
      <c r="M58" s="0" t="n">
        <v>3.9</v>
      </c>
      <c r="N58" s="0" t="n">
        <v>0.2</v>
      </c>
      <c r="O58" s="0" t="n">
        <v>0.4</v>
      </c>
      <c r="P58" s="0" t="n">
        <v>3.9</v>
      </c>
      <c r="Q58" s="0" t="n">
        <v>0.5</v>
      </c>
      <c r="R58" s="0" t="n">
        <v>1.7</v>
      </c>
      <c r="S58" s="0" t="n">
        <v>1.7</v>
      </c>
      <c r="T58" s="0" t="n">
        <f aca="false">487/1000</f>
        <v>0.487</v>
      </c>
      <c r="U58" s="0" t="n">
        <v>1</v>
      </c>
      <c r="V58" s="0" t="s">
        <v>1011</v>
      </c>
      <c r="W58" s="0" t="str">
        <f aca="false">VLOOKUP(C58,snapped_lines!$O$2:$V$200,8,0)</f>
        <v>LINESTRING Z (36.757888759798 -1.37319733022595 0,36.7579264893446 -1.37349144029173 0)</v>
      </c>
    </row>
    <row r="59" customFormat="false" ht="12.8" hidden="false" customHeight="false" outlineLevel="0" collapsed="false">
      <c r="A59" s="0" t="n">
        <v>57</v>
      </c>
      <c r="B59" s="0" t="str">
        <f aca="false">line_connection!A59&amp;" "&amp; "-"&amp;line_connection!B59</f>
        <v>node20 -node2</v>
      </c>
      <c r="C59" s="0" t="n">
        <f aca="false">VLOOKUP(B59,line_connection!$D$2:$E$90,2,0)</f>
        <v>108</v>
      </c>
      <c r="D59" s="0" t="str">
        <f aca="false">line_connection!A59</f>
        <v>node20</v>
      </c>
      <c r="E59" s="0" t="str">
        <f aca="false">line_connection!B59</f>
        <v>node2</v>
      </c>
      <c r="G59" s="0" t="n">
        <f aca="false">VLOOKUP(C59,snapped_lines!$O$2:$T$200,6,0)</f>
        <v>0.576</v>
      </c>
      <c r="H59" s="0" t="n">
        <f aca="false">VLOOKUP(D59,bus!$B$2:$S$152,4,0)</f>
        <v>125</v>
      </c>
      <c r="I59" s="0" t="n">
        <f aca="false">VLOOKUP(E59,bus!$B$2:$S$152,4,0)</f>
        <v>124</v>
      </c>
      <c r="J59" s="0" t="n">
        <v>80</v>
      </c>
      <c r="K59" s="0" t="n">
        <v>0.2</v>
      </c>
      <c r="L59" s="0" t="n">
        <v>0.4</v>
      </c>
      <c r="M59" s="0" t="n">
        <v>3.9</v>
      </c>
      <c r="N59" s="0" t="n">
        <v>0.2</v>
      </c>
      <c r="O59" s="0" t="n">
        <v>0.4</v>
      </c>
      <c r="P59" s="0" t="n">
        <v>3.9</v>
      </c>
      <c r="Q59" s="0" t="n">
        <v>0.5</v>
      </c>
      <c r="R59" s="0" t="n">
        <v>1.7</v>
      </c>
      <c r="S59" s="0" t="n">
        <v>1.7</v>
      </c>
      <c r="T59" s="0" t="n">
        <f aca="false">487/1000</f>
        <v>0.487</v>
      </c>
      <c r="U59" s="0" t="n">
        <v>1</v>
      </c>
      <c r="V59" s="0" t="s">
        <v>1012</v>
      </c>
      <c r="W59" s="0" t="str">
        <f aca="false">VLOOKUP(C59,snapped_lines!$O$2:$V$200,8,0)</f>
        <v>LINESTRING Z (36.7462733180924 -1.37453872997444 0,36.7411357236897 -1.3751567511646 0)</v>
      </c>
    </row>
    <row r="60" customFormat="false" ht="12.8" hidden="false" customHeight="false" outlineLevel="0" collapsed="false">
      <c r="A60" s="0" t="n">
        <v>58</v>
      </c>
      <c r="B60" s="0" t="str">
        <f aca="false">line_connection!A60&amp;" "&amp; "-"&amp;line_connection!B60</f>
        <v>node2 -33950</v>
      </c>
      <c r="C60" s="0" t="n">
        <f aca="false">VLOOKUP(B60,line_connection!$D$2:$E$90,2,0)</f>
        <v>110</v>
      </c>
      <c r="D60" s="0" t="str">
        <f aca="false">line_connection!A60</f>
        <v>node2</v>
      </c>
      <c r="E60" s="0" t="n">
        <f aca="false">line_connection!B60</f>
        <v>33950</v>
      </c>
      <c r="G60" s="0" t="n">
        <f aca="false">VLOOKUP(C60,snapped_lines!$O$2:$T$200,6,0)</f>
        <v>0.108</v>
      </c>
      <c r="H60" s="0" t="n">
        <f aca="false">VLOOKUP(D60,bus!$B$2:$S$152,4,0)</f>
        <v>124</v>
      </c>
      <c r="I60" s="0" t="n">
        <f aca="false">VLOOKUP(E60,bus!$B$2:$S$152,4,0)</f>
        <v>147</v>
      </c>
      <c r="J60" s="0" t="n">
        <v>80</v>
      </c>
      <c r="K60" s="0" t="n">
        <v>0.2</v>
      </c>
      <c r="L60" s="0" t="n">
        <v>0.4</v>
      </c>
      <c r="M60" s="0" t="n">
        <v>3.9</v>
      </c>
      <c r="N60" s="0" t="n">
        <v>0.2</v>
      </c>
      <c r="O60" s="0" t="n">
        <v>0.4</v>
      </c>
      <c r="P60" s="0" t="n">
        <v>3.9</v>
      </c>
      <c r="Q60" s="0" t="n">
        <v>0.5</v>
      </c>
      <c r="R60" s="0" t="n">
        <v>1.7</v>
      </c>
      <c r="S60" s="0" t="n">
        <v>1.7</v>
      </c>
      <c r="T60" s="0" t="n">
        <f aca="false">487/1000</f>
        <v>0.487</v>
      </c>
      <c r="U60" s="0" t="n">
        <v>1</v>
      </c>
      <c r="V60" s="0" t="s">
        <v>1013</v>
      </c>
      <c r="W60" s="0" t="str">
        <f aca="false">VLOOKUP(C60,snapped_lines!$O$2:$V$200,8,0)</f>
        <v>LINESTRING Z (36.7411357236897 -1.3751567511646 0,36.7410896562047 -1.37418876869938 0)</v>
      </c>
    </row>
    <row r="61" customFormat="false" ht="12.8" hidden="false" customHeight="false" outlineLevel="0" collapsed="false">
      <c r="A61" s="0" t="n">
        <v>59</v>
      </c>
      <c r="B61" s="0" t="str">
        <f aca="false">line_connection!A61&amp;" "&amp; "-"&amp;line_connection!B61</f>
        <v>node2 -447</v>
      </c>
      <c r="C61" s="0" t="n">
        <f aca="false">VLOOKUP(B61,line_connection!$D$2:$E$90,2,0)</f>
        <v>111</v>
      </c>
      <c r="D61" s="0" t="str">
        <f aca="false">line_connection!A61</f>
        <v>node2</v>
      </c>
      <c r="E61" s="0" t="n">
        <f aca="false">line_connection!B61</f>
        <v>447</v>
      </c>
      <c r="G61" s="0" t="n">
        <f aca="false">VLOOKUP(C61,snapped_lines!$O$2:$T$200,6,0)</f>
        <v>0.237</v>
      </c>
      <c r="H61" s="0" t="n">
        <f aca="false">VLOOKUP(D61,bus!$B$2:$S$152,4,0)</f>
        <v>124</v>
      </c>
      <c r="I61" s="0" t="n">
        <f aca="false">VLOOKUP(E61,bus!$B$2:$S$152,4,0)</f>
        <v>148</v>
      </c>
      <c r="J61" s="0" t="n">
        <v>80</v>
      </c>
      <c r="K61" s="0" t="n">
        <v>0.2</v>
      </c>
      <c r="L61" s="0" t="n">
        <v>0.4</v>
      </c>
      <c r="M61" s="0" t="n">
        <v>3.9</v>
      </c>
      <c r="N61" s="0" t="n">
        <v>0.2</v>
      </c>
      <c r="O61" s="0" t="n">
        <v>0.4</v>
      </c>
      <c r="P61" s="0" t="n">
        <v>3.9</v>
      </c>
      <c r="Q61" s="0" t="n">
        <v>0.5</v>
      </c>
      <c r="R61" s="0" t="n">
        <v>1.7</v>
      </c>
      <c r="S61" s="0" t="n">
        <v>1.7</v>
      </c>
      <c r="T61" s="0" t="n">
        <f aca="false">487/1000</f>
        <v>0.487</v>
      </c>
      <c r="U61" s="0" t="n">
        <v>1</v>
      </c>
      <c r="V61" s="0" t="s">
        <v>1014</v>
      </c>
      <c r="W61" s="0" t="str">
        <f aca="false">VLOOKUP(C61,snapped_lines!$O$2:$V$200,8,0)</f>
        <v>LINESTRING Z (36.7411357236897 -1.3751567511646 0,36.7412361387439 -1.37728738234144 0)</v>
      </c>
    </row>
    <row r="62" customFormat="false" ht="12.8" hidden="false" customHeight="false" outlineLevel="0" collapsed="false">
      <c r="A62" s="0" t="n">
        <v>60</v>
      </c>
      <c r="B62" s="0" t="str">
        <f aca="false">line_connection!A62&amp;" "&amp; "-"&amp;line_connection!B62</f>
        <v>node4 -node5</v>
      </c>
      <c r="C62" s="0" t="n">
        <f aca="false">VLOOKUP(B62,line_connection!$D$2:$E$90,2,0)</f>
        <v>113</v>
      </c>
      <c r="D62" s="0" t="str">
        <f aca="false">line_connection!A62</f>
        <v>node4</v>
      </c>
      <c r="E62" s="0" t="str">
        <f aca="false">line_connection!B62</f>
        <v>node5</v>
      </c>
      <c r="G62" s="0" t="n">
        <f aca="false">VLOOKUP(C62,snapped_lines!$O$2:$T$200,6,0)</f>
        <v>0.16</v>
      </c>
      <c r="H62" s="0" t="n">
        <f aca="false">VLOOKUP(D62,bus!$B$2:$S$152,4,0)</f>
        <v>133</v>
      </c>
      <c r="I62" s="0" t="n">
        <f aca="false">VLOOKUP(E62,bus!$B$2:$S$152,4,0)</f>
        <v>134</v>
      </c>
      <c r="J62" s="0" t="n">
        <v>80</v>
      </c>
      <c r="K62" s="0" t="n">
        <v>0.2</v>
      </c>
      <c r="L62" s="0" t="n">
        <v>0.4</v>
      </c>
      <c r="M62" s="0" t="n">
        <v>3.9</v>
      </c>
      <c r="N62" s="0" t="n">
        <v>0.2</v>
      </c>
      <c r="O62" s="0" t="n">
        <v>0.4</v>
      </c>
      <c r="P62" s="0" t="n">
        <v>3.9</v>
      </c>
      <c r="Q62" s="0" t="n">
        <v>0.5</v>
      </c>
      <c r="R62" s="0" t="n">
        <v>1.7</v>
      </c>
      <c r="S62" s="0" t="n">
        <v>1.7</v>
      </c>
      <c r="T62" s="0" t="n">
        <f aca="false">487/1000</f>
        <v>0.487</v>
      </c>
      <c r="U62" s="0" t="n">
        <v>1</v>
      </c>
      <c r="V62" s="0" t="s">
        <v>1015</v>
      </c>
      <c r="W62" s="0" t="str">
        <f aca="false">VLOOKUP(C62,snapped_lines!$O$2:$V$200,8,0)</f>
        <v>LINESTRING Z (36.7603337106913 -1.35236395032121 0,36.7589102901439 -1.35254987804557 0)</v>
      </c>
    </row>
    <row r="63" customFormat="false" ht="12.8" hidden="false" customHeight="false" outlineLevel="0" collapsed="false">
      <c r="A63" s="0" t="n">
        <v>61</v>
      </c>
      <c r="B63" s="0" t="str">
        <f aca="false">line_connection!A63&amp;" "&amp; "-"&amp;line_connection!B63</f>
        <v>node20 -node21</v>
      </c>
      <c r="C63" s="0" t="n">
        <f aca="false">VLOOKUP(B63,line_connection!$D$2:$E$90,2,0)</f>
        <v>114</v>
      </c>
      <c r="D63" s="0" t="str">
        <f aca="false">line_connection!A63</f>
        <v>node20</v>
      </c>
      <c r="E63" s="0" t="str">
        <f aca="false">line_connection!B63</f>
        <v>node21</v>
      </c>
      <c r="G63" s="0" t="n">
        <f aca="false">VLOOKUP(C63,snapped_lines!$O$2:$T$200,6,0)</f>
        <v>0.794</v>
      </c>
      <c r="H63" s="0" t="n">
        <f aca="false">VLOOKUP(D63,bus!$B$2:$S$152,4,0)</f>
        <v>125</v>
      </c>
      <c r="I63" s="0" t="n">
        <f aca="false">VLOOKUP(E63,bus!$B$2:$S$152,4,0)</f>
        <v>126</v>
      </c>
      <c r="J63" s="0" t="n">
        <v>80</v>
      </c>
      <c r="K63" s="0" t="n">
        <v>0.2</v>
      </c>
      <c r="L63" s="0" t="n">
        <v>0.4</v>
      </c>
      <c r="M63" s="0" t="n">
        <v>3.9</v>
      </c>
      <c r="N63" s="0" t="n">
        <v>0.2</v>
      </c>
      <c r="O63" s="0" t="n">
        <v>0.4</v>
      </c>
      <c r="P63" s="0" t="n">
        <v>3.9</v>
      </c>
      <c r="Q63" s="0" t="n">
        <v>0.5</v>
      </c>
      <c r="R63" s="0" t="n">
        <v>1.7</v>
      </c>
      <c r="S63" s="0" t="n">
        <v>1.7</v>
      </c>
      <c r="T63" s="0" t="n">
        <f aca="false">487/1000</f>
        <v>0.487</v>
      </c>
      <c r="U63" s="0" t="n">
        <v>1</v>
      </c>
      <c r="V63" s="0" t="s">
        <v>1016</v>
      </c>
      <c r="W63" s="0" t="str">
        <f aca="false">VLOOKUP(C63,snapped_lines!$O$2:$V$200,8,0)</f>
        <v>LINESTRING Z (36.7462733180924 -1.37453872997444 0,36.7463050284598 -1.38080303707381 0,36.7471553579504 -1.38099637926356 0)</v>
      </c>
    </row>
    <row r="64" customFormat="false" ht="12.8" hidden="false" customHeight="false" outlineLevel="0" collapsed="false">
      <c r="A64" s="0" t="n">
        <v>62</v>
      </c>
      <c r="B64" s="0" t="str">
        <f aca="false">line_connection!A64&amp;" "&amp; "-"&amp;line_connection!B64</f>
        <v>node4 -404</v>
      </c>
      <c r="C64" s="0" t="n">
        <f aca="false">VLOOKUP(B64,line_connection!$D$2:$E$90,2,0)</f>
        <v>118</v>
      </c>
      <c r="D64" s="0" t="str">
        <f aca="false">line_connection!A64</f>
        <v>node4</v>
      </c>
      <c r="E64" s="0" t="n">
        <f aca="false">line_connection!B64</f>
        <v>404</v>
      </c>
      <c r="G64" s="0" t="n">
        <f aca="false">VLOOKUP(C64,snapped_lines!$O$2:$T$200,6,0)</f>
        <v>0.434</v>
      </c>
      <c r="H64" s="0" t="n">
        <f aca="false">VLOOKUP(D64,bus!$B$2:$S$152,4,0)</f>
        <v>133</v>
      </c>
      <c r="I64" s="0" t="n">
        <f aca="false">VLOOKUP(E64,bus!$B$2:$S$152,4,0)</f>
        <v>150</v>
      </c>
      <c r="J64" s="0" t="n">
        <v>80</v>
      </c>
      <c r="K64" s="0" t="n">
        <v>0.2</v>
      </c>
      <c r="L64" s="0" t="n">
        <v>0.4</v>
      </c>
      <c r="M64" s="0" t="n">
        <v>3.9</v>
      </c>
      <c r="N64" s="0" t="n">
        <v>0.2</v>
      </c>
      <c r="O64" s="0" t="n">
        <v>0.4</v>
      </c>
      <c r="P64" s="0" t="n">
        <v>3.9</v>
      </c>
      <c r="Q64" s="0" t="n">
        <v>0.5</v>
      </c>
      <c r="R64" s="0" t="n">
        <v>1.7</v>
      </c>
      <c r="S64" s="0" t="n">
        <v>1.7</v>
      </c>
      <c r="T64" s="0" t="n">
        <f aca="false">487/1000</f>
        <v>0.487</v>
      </c>
      <c r="U64" s="0" t="n">
        <v>1</v>
      </c>
      <c r="V64" s="0" t="s">
        <v>1017</v>
      </c>
      <c r="W64" s="0" t="str">
        <f aca="false">VLOOKUP(C64,snapped_lines!$O$2:$V$200,8,0)</f>
        <v>LINESTRING Z (36.7589102901439 -1.35254987804557 0,36.7586187095724 -1.35002870712677 0,36.7586065662688 -1.3493365388204 0,36.7586495558373 -1.34867344535816 0)</v>
      </c>
    </row>
    <row r="65" customFormat="false" ht="12.8" hidden="false" customHeight="false" outlineLevel="0" collapsed="false">
      <c r="A65" s="0" t="n">
        <v>63</v>
      </c>
      <c r="B65" s="0" t="str">
        <f aca="false">line_connection!A65&amp;" "&amp; "-"&amp;line_connection!B65</f>
        <v>4001 -node3</v>
      </c>
      <c r="C65" s="0" t="n">
        <f aca="false">VLOOKUP(B65,line_connection!$D$2:$E$90,2,0)</f>
        <v>119</v>
      </c>
      <c r="D65" s="0" t="n">
        <f aca="false">line_connection!A65</f>
        <v>4001</v>
      </c>
      <c r="E65" s="0" t="str">
        <f aca="false">line_connection!B65</f>
        <v>node3</v>
      </c>
      <c r="G65" s="0" t="n">
        <f aca="false">VLOOKUP(C65,snapped_lines!$O$2:$T$200,6,0)</f>
        <v>0.124</v>
      </c>
      <c r="H65" s="0" t="n">
        <f aca="false">VLOOKUP(D65,bus!$B$2:$S$152,4,0)</f>
        <v>78</v>
      </c>
      <c r="I65" s="0" t="n">
        <f aca="false">VLOOKUP(E65,bus!$B$2:$S$152,4,0)</f>
        <v>132</v>
      </c>
      <c r="J65" s="0" t="n">
        <v>80</v>
      </c>
      <c r="K65" s="0" t="n">
        <v>0.2</v>
      </c>
      <c r="L65" s="0" t="n">
        <v>0.4</v>
      </c>
      <c r="M65" s="0" t="n">
        <v>3.9</v>
      </c>
      <c r="N65" s="0" t="n">
        <v>0.2</v>
      </c>
      <c r="O65" s="0" t="n">
        <v>0.4</v>
      </c>
      <c r="P65" s="0" t="n">
        <v>3.9</v>
      </c>
      <c r="Q65" s="0" t="n">
        <v>0.5</v>
      </c>
      <c r="R65" s="0" t="n">
        <v>1.7</v>
      </c>
      <c r="S65" s="0" t="n">
        <v>1.7</v>
      </c>
      <c r="T65" s="0" t="n">
        <f aca="false">487/1000</f>
        <v>0.487</v>
      </c>
      <c r="U65" s="0" t="n">
        <v>1</v>
      </c>
      <c r="V65" s="0" t="s">
        <v>1018</v>
      </c>
      <c r="W65" s="0" t="str">
        <f aca="false">VLOOKUP(C65,snapped_lines!$O$2:$V$200,8,0)</f>
        <v>LINESTRING Z (36.7563878830746 -1.35283104378804 0,36.756256521237 -1.35172476577396 0)</v>
      </c>
    </row>
    <row r="66" customFormat="false" ht="12.8" hidden="false" customHeight="false" outlineLevel="0" collapsed="false">
      <c r="A66" s="0" t="n">
        <v>64</v>
      </c>
      <c r="B66" s="0" t="str">
        <f aca="false">line_connection!A66&amp;" "&amp; "-"&amp;line_connection!B66</f>
        <v>node3 -04058A</v>
      </c>
      <c r="C66" s="0" t="n">
        <f aca="false">VLOOKUP(B66,line_connection!$D$2:$E$90,2,0)</f>
        <v>120</v>
      </c>
      <c r="D66" s="0" t="str">
        <f aca="false">line_connection!A66</f>
        <v>node3</v>
      </c>
      <c r="E66" s="0" t="str">
        <f aca="false">line_connection!B66</f>
        <v>04058A</v>
      </c>
      <c r="G66" s="0" t="n">
        <f aca="false">VLOOKUP(C66,snapped_lines!$O$2:$T$200,6,0)</f>
        <v>0.06</v>
      </c>
      <c r="H66" s="0" t="n">
        <f aca="false">VLOOKUP(D66,bus!$B$2:$S$152,4,0)</f>
        <v>132</v>
      </c>
      <c r="I66" s="0" t="n">
        <f aca="false">VLOOKUP(E66,bus!$B$2:$S$152,4,0)</f>
        <v>68</v>
      </c>
      <c r="J66" s="0" t="n">
        <v>80</v>
      </c>
      <c r="K66" s="0" t="n">
        <v>0.2</v>
      </c>
      <c r="L66" s="0" t="n">
        <v>0.4</v>
      </c>
      <c r="M66" s="0" t="n">
        <v>3.9</v>
      </c>
      <c r="N66" s="0" t="n">
        <v>0.2</v>
      </c>
      <c r="O66" s="0" t="n">
        <v>0.4</v>
      </c>
      <c r="P66" s="0" t="n">
        <v>3.9</v>
      </c>
      <c r="Q66" s="0" t="n">
        <v>0.5</v>
      </c>
      <c r="R66" s="0" t="n">
        <v>1.7</v>
      </c>
      <c r="S66" s="0" t="n">
        <v>1.7</v>
      </c>
      <c r="T66" s="0" t="n">
        <f aca="false">487/1000</f>
        <v>0.487</v>
      </c>
      <c r="U66" s="0" t="n">
        <v>1</v>
      </c>
      <c r="V66" s="0" t="s">
        <v>1019</v>
      </c>
      <c r="W66" s="0" t="str">
        <f aca="false">VLOOKUP(C66,snapped_lines!$O$2:$V$200,8,0)</f>
        <v>LINESTRING Z (36.7569132002294 -1.35272869876763 0,36.7563878830746 -1.35283104378804 0)</v>
      </c>
    </row>
    <row r="67" customFormat="false" ht="12.8" hidden="false" customHeight="false" outlineLevel="0" collapsed="false">
      <c r="A67" s="0" t="n">
        <v>65</v>
      </c>
      <c r="B67" s="0" t="str">
        <f aca="false">line_connection!A67&amp;" "&amp; "-"&amp;line_connection!B67</f>
        <v>433 -13129</v>
      </c>
      <c r="C67" s="0" t="n">
        <f aca="false">VLOOKUP(B67,line_connection!$D$2:$E$90,2,0)</f>
        <v>122</v>
      </c>
      <c r="D67" s="0" t="n">
        <f aca="false">line_connection!A67</f>
        <v>433</v>
      </c>
      <c r="E67" s="0" t="n">
        <f aca="false">line_connection!B67</f>
        <v>13129</v>
      </c>
      <c r="G67" s="0" t="n">
        <f aca="false">VLOOKUP(C67,snapped_lines!$O$2:$T$200,6,0)</f>
        <v>0.311</v>
      </c>
      <c r="H67" s="0" t="n">
        <f aca="false">VLOOKUP(D67,bus!$B$2:$S$152,4,0)</f>
        <v>72</v>
      </c>
      <c r="I67" s="0" t="n">
        <f aca="false">VLOOKUP(E67,bus!$B$2:$S$152,4,0)</f>
        <v>69</v>
      </c>
      <c r="J67" s="0" t="n">
        <v>80</v>
      </c>
      <c r="K67" s="0" t="n">
        <v>0.2</v>
      </c>
      <c r="L67" s="0" t="n">
        <v>0.4</v>
      </c>
      <c r="M67" s="0" t="n">
        <v>3.9</v>
      </c>
      <c r="N67" s="0" t="n">
        <v>0.2</v>
      </c>
      <c r="O67" s="0" t="n">
        <v>0.4</v>
      </c>
      <c r="P67" s="0" t="n">
        <v>3.9</v>
      </c>
      <c r="Q67" s="0" t="n">
        <v>0.5</v>
      </c>
      <c r="R67" s="0" t="n">
        <v>1.7</v>
      </c>
      <c r="S67" s="0" t="n">
        <v>1.7</v>
      </c>
      <c r="T67" s="0" t="n">
        <f aca="false">487/1000</f>
        <v>0.487</v>
      </c>
      <c r="U67" s="0" t="n">
        <v>1</v>
      </c>
      <c r="V67" s="0" t="s">
        <v>1020</v>
      </c>
      <c r="W67" s="0" t="str">
        <f aca="false">VLOOKUP(C67,snapped_lines!$O$2:$V$200,8,0)</f>
        <v>LINESTRING Z (36.7531188035318 -1.35326474608744 0,36.7503475000925 -1.35358701297463 0)</v>
      </c>
    </row>
    <row r="68" customFormat="false" ht="12.8" hidden="false" customHeight="false" outlineLevel="0" collapsed="false">
      <c r="A68" s="0" t="n">
        <v>66</v>
      </c>
      <c r="B68" s="0" t="str">
        <f aca="false">line_connection!A68&amp;" "&amp; "-"&amp;line_connection!B68</f>
        <v>136305 -13708</v>
      </c>
      <c r="C68" s="0" t="n">
        <f aca="false">VLOOKUP(B68,line_connection!$D$2:$E$90,2,0)</f>
        <v>123</v>
      </c>
      <c r="D68" s="0" t="n">
        <f aca="false">line_connection!A68</f>
        <v>136305</v>
      </c>
      <c r="E68" s="0" t="n">
        <f aca="false">line_connection!B68</f>
        <v>13708</v>
      </c>
      <c r="G68" s="0" t="n">
        <f aca="false">VLOOKUP(C68,snapped_lines!$O$2:$T$200,6,0)</f>
        <v>0.32</v>
      </c>
      <c r="H68" s="0" t="n">
        <f aca="false">VLOOKUP(D68,bus!$B$2:$S$152,4,0)</f>
        <v>141</v>
      </c>
      <c r="I68" s="0" t="n">
        <f aca="false">VLOOKUP(E68,bus!$B$2:$S$152,4,0)</f>
        <v>149</v>
      </c>
      <c r="J68" s="0" t="n">
        <v>80</v>
      </c>
      <c r="K68" s="0" t="n">
        <v>0.2</v>
      </c>
      <c r="L68" s="0" t="n">
        <v>0.4</v>
      </c>
      <c r="M68" s="0" t="n">
        <v>3.9</v>
      </c>
      <c r="N68" s="0" t="n">
        <v>0.2</v>
      </c>
      <c r="O68" s="0" t="n">
        <v>0.4</v>
      </c>
      <c r="P68" s="0" t="n">
        <v>3.9</v>
      </c>
      <c r="Q68" s="0" t="n">
        <v>0.5</v>
      </c>
      <c r="R68" s="0" t="n">
        <v>1.7</v>
      </c>
      <c r="S68" s="0" t="n">
        <v>1.7</v>
      </c>
      <c r="T68" s="0" t="n">
        <f aca="false">487/1000</f>
        <v>0.487</v>
      </c>
      <c r="U68" s="0" t="n">
        <v>1</v>
      </c>
      <c r="V68" s="0" t="s">
        <v>1021</v>
      </c>
      <c r="W68" s="0" t="str">
        <f aca="false">VLOOKUP(C68,snapped_lines!$O$2:$V$200,8,0)</f>
        <v>LINESTRING Z (36.7568232402855 -1.34692593186729 0,36.7539687234416 -1.34724283485521 0)</v>
      </c>
    </row>
    <row r="69" customFormat="false" ht="12.8" hidden="false" customHeight="false" outlineLevel="0" collapsed="false">
      <c r="A69" s="0" t="n">
        <v>67</v>
      </c>
      <c r="B69" s="0" t="str">
        <f aca="false">line_connection!A69&amp;" "&amp; "-"&amp;line_connection!B69</f>
        <v>04970B -node23</v>
      </c>
      <c r="C69" s="0" t="n">
        <f aca="false">VLOOKUP(B69,line_connection!$D$2:$E$90,2,0)</f>
        <v>124</v>
      </c>
      <c r="D69" s="0" t="str">
        <f aca="false">line_connection!A69</f>
        <v>04970B</v>
      </c>
      <c r="E69" s="0" t="str">
        <f aca="false">line_connection!B69</f>
        <v>node23</v>
      </c>
      <c r="G69" s="0" t="n">
        <f aca="false">VLOOKUP(C69,snapped_lines!$O$2:$T$200,6,0)</f>
        <v>0.409</v>
      </c>
      <c r="H69" s="0" t="n">
        <f aca="false">VLOOKUP(D69,bus!$B$2:$S$152,4,0)</f>
        <v>76</v>
      </c>
      <c r="I69" s="0" t="n">
        <f aca="false">VLOOKUP(E69,bus!$B$2:$S$152,4,0)</f>
        <v>128</v>
      </c>
      <c r="J69" s="0" t="n">
        <v>80</v>
      </c>
      <c r="K69" s="0" t="n">
        <v>0.2</v>
      </c>
      <c r="L69" s="0" t="n">
        <v>0.4</v>
      </c>
      <c r="M69" s="0" t="n">
        <v>3.9</v>
      </c>
      <c r="N69" s="0" t="n">
        <v>0.2</v>
      </c>
      <c r="O69" s="0" t="n">
        <v>0.4</v>
      </c>
      <c r="P69" s="0" t="n">
        <v>3.9</v>
      </c>
      <c r="Q69" s="0" t="n">
        <v>0.5</v>
      </c>
      <c r="R69" s="0" t="n">
        <v>1.7</v>
      </c>
      <c r="S69" s="0" t="n">
        <v>1.7</v>
      </c>
      <c r="T69" s="0" t="n">
        <f aca="false">487/1000</f>
        <v>0.487</v>
      </c>
      <c r="U69" s="0" t="n">
        <v>1</v>
      </c>
      <c r="V69" s="0" t="s">
        <v>1022</v>
      </c>
      <c r="W69" s="0" t="str">
        <f aca="false">VLOOKUP(C69,snapped_lines!$O$2:$V$200,8,0)</f>
        <v>LINESTRING Z (36.7594311309821 -1.36389019607431 0,36.7558333036587 -1.36313160563965 0)</v>
      </c>
    </row>
    <row r="70" customFormat="false" ht="12.8" hidden="false" customHeight="false" outlineLevel="0" collapsed="false">
      <c r="A70" s="0" t="n">
        <v>68</v>
      </c>
      <c r="B70" s="0" t="str">
        <f aca="false">line_connection!A70&amp;" "&amp; "-"&amp;line_connection!B70</f>
        <v>13546 -433</v>
      </c>
      <c r="C70" s="0" t="n">
        <f aca="false">VLOOKUP(B70,line_connection!$D$2:$E$90,2,0)</f>
        <v>125</v>
      </c>
      <c r="D70" s="0" t="n">
        <f aca="false">line_connection!A70</f>
        <v>13546</v>
      </c>
      <c r="E70" s="0" t="n">
        <f aca="false">line_connection!B70</f>
        <v>433</v>
      </c>
      <c r="G70" s="0" t="n">
        <f aca="false">VLOOKUP(C70,snapped_lines!$O$2:$T$200,6,0)</f>
        <v>0.193</v>
      </c>
      <c r="H70" s="0" t="n">
        <f aca="false">VLOOKUP(D70,bus!$B$2:$S$152,4,0)</f>
        <v>70</v>
      </c>
      <c r="I70" s="0" t="n">
        <f aca="false">VLOOKUP(E70,bus!$B$2:$S$152,4,0)</f>
        <v>72</v>
      </c>
      <c r="J70" s="0" t="n">
        <v>80</v>
      </c>
      <c r="K70" s="0" t="n">
        <v>0.2</v>
      </c>
      <c r="L70" s="0" t="n">
        <v>0.4</v>
      </c>
      <c r="M70" s="0" t="n">
        <v>3.9</v>
      </c>
      <c r="N70" s="0" t="n">
        <v>0.2</v>
      </c>
      <c r="O70" s="0" t="n">
        <v>0.4</v>
      </c>
      <c r="P70" s="0" t="n">
        <v>3.9</v>
      </c>
      <c r="Q70" s="0" t="n">
        <v>0.5</v>
      </c>
      <c r="R70" s="0" t="n">
        <v>1.7</v>
      </c>
      <c r="S70" s="0" t="n">
        <v>1.7</v>
      </c>
      <c r="T70" s="0" t="n">
        <f aca="false">487/1000</f>
        <v>0.487</v>
      </c>
      <c r="U70" s="0" t="n">
        <v>1</v>
      </c>
      <c r="V70" s="0" t="s">
        <v>1023</v>
      </c>
      <c r="W70" s="0" t="str">
        <f aca="false">VLOOKUP(C70,snapped_lines!$O$2:$V$200,8,0)</f>
        <v>LINESTRING Z (36.7548357734722 -1.35305642471318 0,36.7531188035318 -1.35326474608744 0)</v>
      </c>
    </row>
    <row r="71" customFormat="false" ht="12.8" hidden="false" customHeight="false" outlineLevel="0" collapsed="false">
      <c r="A71" s="0" t="n">
        <v>69</v>
      </c>
      <c r="B71" s="0" t="str">
        <f aca="false">line_connection!A71&amp;" "&amp; "-"&amp;line_connection!B71</f>
        <v>455 -04970B</v>
      </c>
      <c r="C71" s="0" t="n">
        <f aca="false">VLOOKUP(B71,line_connection!$D$2:$E$90,2,0)</f>
        <v>127</v>
      </c>
      <c r="D71" s="0" t="n">
        <f aca="false">line_connection!A71</f>
        <v>455</v>
      </c>
      <c r="E71" s="0" t="str">
        <f aca="false">line_connection!B71</f>
        <v>04970B</v>
      </c>
      <c r="G71" s="0" t="n">
        <f aca="false">VLOOKUP(C71,snapped_lines!$O$2:$T$200,6,0)</f>
        <v>0.356</v>
      </c>
      <c r="H71" s="0" t="n">
        <f aca="false">VLOOKUP(D71,bus!$B$2:$S$152,4,0)</f>
        <v>146</v>
      </c>
      <c r="I71" s="0" t="n">
        <f aca="false">VLOOKUP(E71,bus!$B$2:$S$152,4,0)</f>
        <v>76</v>
      </c>
      <c r="J71" s="0" t="n">
        <v>80</v>
      </c>
      <c r="K71" s="0" t="n">
        <v>0.2</v>
      </c>
      <c r="L71" s="0" t="n">
        <v>0.4</v>
      </c>
      <c r="M71" s="0" t="n">
        <v>3.9</v>
      </c>
      <c r="N71" s="0" t="n">
        <v>0.2</v>
      </c>
      <c r="O71" s="0" t="n">
        <v>0.4</v>
      </c>
      <c r="P71" s="0" t="n">
        <v>3.9</v>
      </c>
      <c r="Q71" s="0" t="n">
        <v>0.5</v>
      </c>
      <c r="R71" s="0" t="n">
        <v>1.7</v>
      </c>
      <c r="S71" s="0" t="n">
        <v>1.7</v>
      </c>
      <c r="T71" s="0" t="n">
        <f aca="false">487/1000</f>
        <v>0.487</v>
      </c>
      <c r="U71" s="0" t="n">
        <v>1</v>
      </c>
      <c r="V71" s="0" t="s">
        <v>1024</v>
      </c>
      <c r="W71" s="0" t="str">
        <f aca="false">VLOOKUP(C71,snapped_lines!$O$2:$V$200,8,0)</f>
        <v>LINESTRING Z (36.7618227067845 -1.36177241961839 0,36.7594311309821 -1.36389019607431 0)</v>
      </c>
    </row>
    <row r="72" customFormat="false" ht="12.8" hidden="false" customHeight="false" outlineLevel="0" collapsed="false">
      <c r="A72" s="0" t="n">
        <v>70</v>
      </c>
      <c r="B72" s="0" t="str">
        <f aca="false">line_connection!A72&amp;" "&amp; "-"&amp;line_connection!B72</f>
        <v>node3 -13546</v>
      </c>
      <c r="C72" s="0" t="n">
        <f aca="false">VLOOKUP(B72,line_connection!$D$2:$E$90,2,0)</f>
        <v>128</v>
      </c>
      <c r="D72" s="0" t="str">
        <f aca="false">line_connection!A72</f>
        <v>node3</v>
      </c>
      <c r="E72" s="0" t="n">
        <f aca="false">line_connection!B72</f>
        <v>13546</v>
      </c>
      <c r="G72" s="0" t="n">
        <f aca="false">VLOOKUP(C72,snapped_lines!$O$2:$T$200,6,0)</f>
        <v>0.175</v>
      </c>
      <c r="H72" s="0" t="n">
        <f aca="false">VLOOKUP(D72,bus!$B$2:$S$152,4,0)</f>
        <v>132</v>
      </c>
      <c r="I72" s="0" t="n">
        <f aca="false">VLOOKUP(E72,bus!$B$2:$S$152,4,0)</f>
        <v>70</v>
      </c>
      <c r="J72" s="0" t="n">
        <v>80</v>
      </c>
      <c r="K72" s="0" t="n">
        <v>0.2</v>
      </c>
      <c r="L72" s="0" t="n">
        <v>0.4</v>
      </c>
      <c r="M72" s="0" t="n">
        <v>3.9</v>
      </c>
      <c r="N72" s="0" t="n">
        <v>0.2</v>
      </c>
      <c r="O72" s="0" t="n">
        <v>0.4</v>
      </c>
      <c r="P72" s="0" t="n">
        <v>3.9</v>
      </c>
      <c r="Q72" s="0" t="n">
        <v>0.5</v>
      </c>
      <c r="R72" s="0" t="n">
        <v>1.7</v>
      </c>
      <c r="S72" s="0" t="n">
        <v>1.7</v>
      </c>
      <c r="T72" s="0" t="n">
        <f aca="false">487/1000</f>
        <v>0.487</v>
      </c>
      <c r="U72" s="0" t="n">
        <v>1</v>
      </c>
      <c r="V72" s="0" t="s">
        <v>1025</v>
      </c>
      <c r="W72" s="0" t="str">
        <f aca="false">VLOOKUP(C72,snapped_lines!$O$2:$V$200,8,0)</f>
        <v>LINESTRING Z (36.7563878830746 -1.35283104378804 0,36.7548357734722 -1.35305642471318 0)</v>
      </c>
    </row>
    <row r="73" customFormat="false" ht="12.8" hidden="false" customHeight="false" outlineLevel="0" collapsed="false">
      <c r="A73" s="0" t="n">
        <v>71</v>
      </c>
      <c r="B73" s="0" t="str">
        <f aca="false">line_connection!A73&amp;" "&amp; "-"&amp;line_connection!B73</f>
        <v>32013T -464</v>
      </c>
      <c r="C73" s="0" t="n">
        <f aca="false">VLOOKUP(B73,line_connection!$D$2:$E$90,2,0)</f>
        <v>129</v>
      </c>
      <c r="D73" s="0" t="str">
        <f aca="false">line_connection!A73</f>
        <v>32013T</v>
      </c>
      <c r="E73" s="0" t="n">
        <f aca="false">line_connection!B73</f>
        <v>464</v>
      </c>
      <c r="G73" s="0" t="n">
        <f aca="false">VLOOKUP(C73,snapped_lines!$O$2:$T$200,6,0)</f>
        <v>0.646</v>
      </c>
      <c r="H73" s="0" t="n">
        <f aca="false">VLOOKUP(D73,bus!$B$2:$S$152,4,0)</f>
        <v>98</v>
      </c>
      <c r="I73" s="0" t="n">
        <f aca="false">VLOOKUP(E73,bus!$B$2:$S$152,4,0)</f>
        <v>97</v>
      </c>
      <c r="J73" s="0" t="n">
        <v>80</v>
      </c>
      <c r="K73" s="0" t="n">
        <v>0.2</v>
      </c>
      <c r="L73" s="0" t="n">
        <v>0.4</v>
      </c>
      <c r="M73" s="0" t="n">
        <v>3.9</v>
      </c>
      <c r="N73" s="0" t="n">
        <v>0.2</v>
      </c>
      <c r="O73" s="0" t="n">
        <v>0.4</v>
      </c>
      <c r="P73" s="0" t="n">
        <v>3.9</v>
      </c>
      <c r="Q73" s="0" t="n">
        <v>0.5</v>
      </c>
      <c r="R73" s="0" t="n">
        <v>1.7</v>
      </c>
      <c r="S73" s="0" t="n">
        <v>1.7</v>
      </c>
      <c r="T73" s="0" t="n">
        <f aca="false">487/1000</f>
        <v>0.487</v>
      </c>
      <c r="U73" s="0" t="n">
        <v>1</v>
      </c>
      <c r="V73" s="0" t="s">
        <v>1026</v>
      </c>
      <c r="W73" s="0" t="str">
        <f aca="false">VLOOKUP(C73,snapped_lines!$O$2:$V$200,8,0)</f>
        <v>LINESTRING Z (36.7624223632652 -1.37265521504387 0,36.7681820421319 -1.37197221229169 0)</v>
      </c>
    </row>
    <row r="74" customFormat="false" ht="12.8" hidden="false" customHeight="false" outlineLevel="0" collapsed="false">
      <c r="A74" s="0" t="n">
        <v>72</v>
      </c>
      <c r="B74" s="0" t="str">
        <f aca="false">line_connection!A74&amp;" "&amp; "-"&amp;line_connection!B74</f>
        <v>node22 -106612</v>
      </c>
      <c r="C74" s="0" t="n">
        <f aca="false">VLOOKUP(B74,line_connection!$D$2:$E$90,2,0)</f>
        <v>131</v>
      </c>
      <c r="D74" s="0" t="str">
        <f aca="false">line_connection!A74</f>
        <v>node22</v>
      </c>
      <c r="E74" s="0" t="n">
        <f aca="false">line_connection!B74</f>
        <v>106612</v>
      </c>
      <c r="G74" s="0" t="n">
        <f aca="false">VLOOKUP(C74,snapped_lines!$O$2:$T$200,6,0)</f>
        <v>0.017</v>
      </c>
      <c r="H74" s="0" t="n">
        <f aca="false">VLOOKUP(D74,bus!$B$2:$S$152,4,0)</f>
        <v>127</v>
      </c>
      <c r="I74" s="0" t="n">
        <f aca="false">VLOOKUP(E74,bus!$B$2:$S$152,4,0)</f>
        <v>62</v>
      </c>
      <c r="J74" s="0" t="n">
        <v>80</v>
      </c>
      <c r="K74" s="0" t="n">
        <v>0.2</v>
      </c>
      <c r="L74" s="0" t="n">
        <v>0.4</v>
      </c>
      <c r="M74" s="0" t="n">
        <v>3.9</v>
      </c>
      <c r="N74" s="0" t="n">
        <v>0.2</v>
      </c>
      <c r="O74" s="0" t="n">
        <v>0.4</v>
      </c>
      <c r="P74" s="0" t="n">
        <v>3.9</v>
      </c>
      <c r="Q74" s="0" t="n">
        <v>0.5</v>
      </c>
      <c r="R74" s="0" t="n">
        <v>1.7</v>
      </c>
      <c r="S74" s="0" t="n">
        <v>1.7</v>
      </c>
      <c r="T74" s="0" t="n">
        <f aca="false">487/1000</f>
        <v>0.487</v>
      </c>
      <c r="U74" s="0" t="n">
        <v>1</v>
      </c>
      <c r="V74" s="0" t="s">
        <v>1027</v>
      </c>
      <c r="W74" s="0" t="str">
        <f aca="false">VLOOKUP(C74,snapped_lines!$O$2:$V$200,8,0)</f>
        <v>LINESTRING Z (36.7555190442461 -1.35702584112019 0,36.7554608025107 -1.35688558713458 0)</v>
      </c>
    </row>
    <row r="75" customFormat="false" ht="12.8" hidden="false" customHeight="false" outlineLevel="0" collapsed="false">
      <c r="A75" s="0" t="n">
        <v>73</v>
      </c>
      <c r="B75" s="0" t="str">
        <f aca="false">line_connection!A75&amp;" "&amp; "-"&amp;line_connection!B75</f>
        <v>node6 -node6b</v>
      </c>
      <c r="C75" s="0" t="n">
        <f aca="false">VLOOKUP(B75,line_connection!$D$2:$E$90,2,0)</f>
        <v>132</v>
      </c>
      <c r="D75" s="0" t="str">
        <f aca="false">line_connection!A75</f>
        <v>node6</v>
      </c>
      <c r="E75" s="0" t="s">
        <v>490</v>
      </c>
      <c r="G75" s="0" t="n">
        <f aca="false">VLOOKUP(C75,snapped_lines!$O$2:$T$200,6,0)</f>
        <v>0.438</v>
      </c>
      <c r="H75" s="0" t="n">
        <f aca="false">VLOOKUP(D75,bus!$B$2:$S$152,4,0)</f>
        <v>135</v>
      </c>
      <c r="I75" s="0" t="n">
        <f aca="false">VLOOKUP(E75,bus!$B$2:$S$152,4,0)</f>
        <v>137</v>
      </c>
      <c r="J75" s="0" t="n">
        <v>80</v>
      </c>
      <c r="K75" s="0" t="n">
        <v>0.2</v>
      </c>
      <c r="L75" s="0" t="n">
        <v>0.4</v>
      </c>
      <c r="M75" s="0" t="n">
        <v>3.9</v>
      </c>
      <c r="N75" s="0" t="n">
        <v>0.2</v>
      </c>
      <c r="O75" s="0" t="n">
        <v>0.4</v>
      </c>
      <c r="P75" s="0" t="n">
        <v>3.9</v>
      </c>
      <c r="Q75" s="0" t="n">
        <v>0.5</v>
      </c>
      <c r="R75" s="0" t="n">
        <v>1.7</v>
      </c>
      <c r="S75" s="0" t="n">
        <v>1.7</v>
      </c>
      <c r="T75" s="0" t="n">
        <f aca="false">487/1000</f>
        <v>0.487</v>
      </c>
      <c r="U75" s="0" t="n">
        <v>1</v>
      </c>
      <c r="V75" s="0" t="s">
        <v>1028</v>
      </c>
      <c r="W75" s="0" t="str">
        <f aca="false">VLOOKUP(C75,snapped_lines!$O$2:$V$200,8,0)</f>
        <v>LINESTRING Z (36.7617961576617 -1.35583823096373 0,36.7623921963995 -1.35194549133002 0)</v>
      </c>
    </row>
    <row r="76" customFormat="false" ht="12.8" hidden="false" customHeight="false" outlineLevel="0" collapsed="false">
      <c r="A76" s="0" t="n">
        <v>74</v>
      </c>
      <c r="B76" s="0" t="str">
        <f aca="false">line_connection!A76&amp;" "&amp; "-"&amp;line_connection!B76</f>
        <v>node21 -3907</v>
      </c>
      <c r="C76" s="0" t="n">
        <f aca="false">VLOOKUP(B76,line_connection!$D$2:$E$90,2,0)</f>
        <v>133</v>
      </c>
      <c r="D76" s="0" t="str">
        <f aca="false">line_connection!A76</f>
        <v>node21</v>
      </c>
      <c r="E76" s="0" t="n">
        <f aca="false">line_connection!B76</f>
        <v>3907</v>
      </c>
      <c r="G76" s="0" t="n">
        <f aca="false">VLOOKUP(C76,snapped_lines!$O$2:$T$200,6,0)</f>
        <v>0.098</v>
      </c>
      <c r="H76" s="0" t="n">
        <f aca="false">VLOOKUP(D76,bus!$B$2:$S$152,4,0)</f>
        <v>126</v>
      </c>
      <c r="I76" s="0" t="n">
        <f aca="false">VLOOKUP(E76,bus!$B$2:$S$152,4,0)</f>
        <v>143</v>
      </c>
      <c r="J76" s="0" t="n">
        <v>80</v>
      </c>
      <c r="K76" s="0" t="n">
        <v>0.2</v>
      </c>
      <c r="L76" s="0" t="n">
        <v>0.4</v>
      </c>
      <c r="M76" s="0" t="n">
        <v>3.9</v>
      </c>
      <c r="N76" s="0" t="n">
        <v>0.2</v>
      </c>
      <c r="O76" s="0" t="n">
        <v>0.4</v>
      </c>
      <c r="P76" s="0" t="n">
        <v>3.9</v>
      </c>
      <c r="Q76" s="0" t="n">
        <v>0.5</v>
      </c>
      <c r="R76" s="0" t="n">
        <v>1.7</v>
      </c>
      <c r="S76" s="0" t="n">
        <v>1.7</v>
      </c>
      <c r="T76" s="0" t="n">
        <f aca="false">487/1000</f>
        <v>0.487</v>
      </c>
      <c r="U76" s="0" t="n">
        <v>1</v>
      </c>
      <c r="V76" s="0" t="s">
        <v>1029</v>
      </c>
      <c r="W76" s="0" t="str">
        <f aca="false">VLOOKUP(C76,snapped_lines!$O$2:$V$200,8,0)</f>
        <v>LINESTRING Z (36.7471553579504 -1.38099637926356 0,36.7463050284598 -1.38080303707381 0,36.7463032038169 -1.38080988757234 0)</v>
      </c>
    </row>
    <row r="77" customFormat="false" ht="12.8" hidden="false" customHeight="false" outlineLevel="0" collapsed="false">
      <c r="A77" s="0" t="n">
        <v>75</v>
      </c>
      <c r="B77" s="0" t="str">
        <f aca="false">line_connection!A77&amp;" "&amp; "-"&amp;line_connection!B77</f>
        <v>node6b  -00454NR</v>
      </c>
      <c r="C77" s="0" t="n">
        <f aca="false">VLOOKUP(B77,line_connection!$D$2:$E$90,2,0)</f>
        <v>135</v>
      </c>
      <c r="D77" s="0" t="s">
        <v>490</v>
      </c>
      <c r="E77" s="0" t="str">
        <f aca="false">line_connection!B77</f>
        <v>00454NR</v>
      </c>
      <c r="G77" s="0" t="n">
        <f aca="false">VLOOKUP(C77,snapped_lines!$O$2:$T$200,6,0)</f>
        <v>0.375</v>
      </c>
      <c r="H77" s="0" t="n">
        <f aca="false">VLOOKUP(D77,bus!$B$2:$S$152,4,0)</f>
        <v>137</v>
      </c>
      <c r="I77" s="0" t="n">
        <f aca="false">VLOOKUP(E77,bus!$B$2:$S$152,4,0)</f>
        <v>71</v>
      </c>
      <c r="J77" s="0" t="n">
        <v>80</v>
      </c>
      <c r="K77" s="0" t="n">
        <v>0.2</v>
      </c>
      <c r="L77" s="0" t="n">
        <v>0.4</v>
      </c>
      <c r="M77" s="0" t="n">
        <v>3.9</v>
      </c>
      <c r="N77" s="0" t="n">
        <v>0.2</v>
      </c>
      <c r="O77" s="0" t="n">
        <v>0.4</v>
      </c>
      <c r="P77" s="0" t="n">
        <v>3.9</v>
      </c>
      <c r="Q77" s="0" t="n">
        <v>0.5</v>
      </c>
      <c r="R77" s="0" t="n">
        <v>1.7</v>
      </c>
      <c r="S77" s="0" t="n">
        <v>1.7</v>
      </c>
      <c r="T77" s="0" t="n">
        <f aca="false">487/1000</f>
        <v>0.487</v>
      </c>
      <c r="U77" s="0" t="n">
        <v>1</v>
      </c>
      <c r="V77" s="0" t="s">
        <v>1030</v>
      </c>
      <c r="W77" s="0" t="str">
        <f aca="false">VLOOKUP(C77,snapped_lines!$O$2:$V$200,8,0)</f>
        <v>LINESTRING Z (36.7617961576617 -1.35583823096373 0,36.7609729925618 -1.3559546392936 0,36.7584725839617 -1.35639817290244 0)</v>
      </c>
    </row>
    <row r="78" customFormat="false" ht="12.8" hidden="false" customHeight="false" outlineLevel="0" collapsed="false">
      <c r="A78" s="0" t="n">
        <v>76</v>
      </c>
      <c r="B78" s="0" t="str">
        <f aca="false">line_connection!A78&amp;" "&amp; "-"&amp;line_connection!B78</f>
        <v>node9 -408</v>
      </c>
      <c r="C78" s="0" t="n">
        <f aca="false">VLOOKUP(B78,line_connection!$D$2:$E$90,2,0)</f>
        <v>137</v>
      </c>
      <c r="D78" s="0" t="str">
        <f aca="false">line_connection!A78</f>
        <v>node9</v>
      </c>
      <c r="E78" s="0" t="n">
        <f aca="false">line_connection!B78</f>
        <v>408</v>
      </c>
      <c r="G78" s="0" t="n">
        <f aca="false">VLOOKUP(C78,snapped_lines!$O$2:$T$200,6,0)</f>
        <v>0.089</v>
      </c>
      <c r="H78" s="0" t="n">
        <f aca="false">VLOOKUP(D78,bus!$B$2:$S$152,4,0)</f>
        <v>140</v>
      </c>
      <c r="I78" s="0" t="n">
        <f aca="false">VLOOKUP(E78,bus!$B$2:$S$152,4,0)</f>
        <v>102</v>
      </c>
      <c r="J78" s="0" t="n">
        <v>80</v>
      </c>
      <c r="K78" s="0" t="n">
        <v>0.2</v>
      </c>
      <c r="L78" s="0" t="n">
        <v>0.4</v>
      </c>
      <c r="M78" s="0" t="n">
        <v>3.9</v>
      </c>
      <c r="N78" s="0" t="n">
        <v>0.2</v>
      </c>
      <c r="O78" s="0" t="n">
        <v>0.4</v>
      </c>
      <c r="P78" s="0" t="n">
        <v>3.9</v>
      </c>
      <c r="Q78" s="0" t="n">
        <v>0.5</v>
      </c>
      <c r="R78" s="0" t="n">
        <v>1.7</v>
      </c>
      <c r="S78" s="0" t="n">
        <v>1.7</v>
      </c>
      <c r="T78" s="0" t="n">
        <f aca="false">487/1000</f>
        <v>0.487</v>
      </c>
      <c r="U78" s="0" t="n">
        <v>1</v>
      </c>
      <c r="V78" s="0" t="s">
        <v>1031</v>
      </c>
      <c r="W78" s="0" t="str">
        <f aca="false">VLOOKUP(C78,snapped_lines!$O$2:$V$200,8,0)</f>
        <v>LINESTRING Z (36.7624322359531 -1.35891324510337 0,36.7616372656626 -1.35898377956509 0)</v>
      </c>
    </row>
    <row r="79" customFormat="false" ht="12.8" hidden="false" customHeight="false" outlineLevel="0" collapsed="false">
      <c r="A79" s="0" t="n">
        <v>77</v>
      </c>
      <c r="B79" s="0" t="str">
        <f aca="false">line_connection!A79&amp;" "&amp; "-"&amp;line_connection!B79</f>
        <v>node25 -169238</v>
      </c>
      <c r="C79" s="0" t="n">
        <f aca="false">VLOOKUP(B79,line_connection!$D$2:$E$90,2,0)</f>
        <v>138</v>
      </c>
      <c r="D79" s="0" t="str">
        <f aca="false">line_connection!A79</f>
        <v>node25</v>
      </c>
      <c r="E79" s="0" t="n">
        <f aca="false">line_connection!B79</f>
        <v>169238</v>
      </c>
      <c r="G79" s="0" t="n">
        <f aca="false">VLOOKUP(C79,snapped_lines!$O$2:$T$200,6,0)</f>
        <v>0.02</v>
      </c>
      <c r="H79" s="0" t="n">
        <f aca="false">VLOOKUP(D79,bus!$B$2:$S$152,4,0)</f>
        <v>130</v>
      </c>
      <c r="I79" s="0" t="n">
        <f aca="false">VLOOKUP(E79,bus!$B$2:$S$152,4,0)</f>
        <v>77</v>
      </c>
      <c r="J79" s="0" t="n">
        <v>80</v>
      </c>
      <c r="K79" s="0" t="n">
        <v>0.2</v>
      </c>
      <c r="L79" s="0" t="n">
        <v>0.4</v>
      </c>
      <c r="M79" s="0" t="n">
        <v>3.9</v>
      </c>
      <c r="N79" s="0" t="n">
        <v>0.2</v>
      </c>
      <c r="O79" s="0" t="n">
        <v>0.4</v>
      </c>
      <c r="P79" s="0" t="n">
        <v>3.9</v>
      </c>
      <c r="Q79" s="0" t="n">
        <v>0.5</v>
      </c>
      <c r="R79" s="0" t="n">
        <v>1.7</v>
      </c>
      <c r="S79" s="0" t="n">
        <v>1.7</v>
      </c>
      <c r="T79" s="0" t="n">
        <f aca="false">487/1000</f>
        <v>0.487</v>
      </c>
      <c r="U79" s="0" t="n">
        <v>1</v>
      </c>
      <c r="V79" s="0" t="s">
        <v>1032</v>
      </c>
      <c r="W79" s="0" t="str">
        <f aca="false">VLOOKUP(C79,snapped_lines!$O$2:$V$200,8,0)</f>
        <v>LINESTRING Z (36.7646794846246 -1.36330388643667 0,36.7645527914373 -1.36342505805443 0)</v>
      </c>
    </row>
    <row r="80" customFormat="false" ht="12.8" hidden="false" customHeight="false" outlineLevel="0" collapsed="false">
      <c r="A80" s="0" t="n">
        <v>78</v>
      </c>
      <c r="B80" s="0" t="str">
        <f aca="false">line_connection!A80&amp;" "&amp; "-"&amp;line_connection!B80</f>
        <v>00454NR -node22</v>
      </c>
      <c r="C80" s="0" t="n">
        <f aca="false">VLOOKUP(B80,line_connection!$D$2:$E$90,2,0)</f>
        <v>139</v>
      </c>
      <c r="D80" s="0" t="str">
        <f aca="false">line_connection!A80</f>
        <v>00454NR</v>
      </c>
      <c r="E80" s="0" t="str">
        <f aca="false">line_connection!B80</f>
        <v>node22</v>
      </c>
      <c r="G80" s="0" t="n">
        <f aca="false">VLOOKUP(C80,snapped_lines!$O$2:$T$200,6,0)</f>
        <v>0.672</v>
      </c>
      <c r="H80" s="0" t="n">
        <f aca="false">VLOOKUP(D80,bus!$B$2:$S$152,4,0)</f>
        <v>71</v>
      </c>
      <c r="I80" s="0" t="n">
        <f aca="false">VLOOKUP(E80,bus!$B$2:$S$152,4,0)</f>
        <v>127</v>
      </c>
      <c r="J80" s="0" t="n">
        <v>80</v>
      </c>
      <c r="K80" s="0" t="n">
        <v>0.2</v>
      </c>
      <c r="L80" s="0" t="n">
        <v>0.4</v>
      </c>
      <c r="M80" s="0" t="n">
        <v>3.9</v>
      </c>
      <c r="N80" s="0" t="n">
        <v>0.2</v>
      </c>
      <c r="O80" s="0" t="n">
        <v>0.4</v>
      </c>
      <c r="P80" s="0" t="n">
        <v>3.9</v>
      </c>
      <c r="Q80" s="0" t="n">
        <v>0.5</v>
      </c>
      <c r="R80" s="0" t="n">
        <v>1.7</v>
      </c>
      <c r="S80" s="0" t="n">
        <v>1.7</v>
      </c>
      <c r="T80" s="0" t="n">
        <f aca="false">487/1000</f>
        <v>0.487</v>
      </c>
      <c r="U80" s="0" t="n">
        <v>1</v>
      </c>
      <c r="V80" s="0" t="s">
        <v>1033</v>
      </c>
      <c r="W80" s="0" t="str">
        <f aca="false">VLOOKUP(C80,snapped_lines!$O$2:$V$200,8,0)</f>
        <v>LINESTRING Z (36.7555190442461 -1.35702584112019 0,36.7584725839617 -1.35639817290244 0,36.7555190442461 -1.35702584112019 0)</v>
      </c>
    </row>
    <row r="81" customFormat="false" ht="12.8" hidden="false" customHeight="false" outlineLevel="0" collapsed="false">
      <c r="A81" s="0" t="n">
        <v>79</v>
      </c>
      <c r="B81" s="0" t="str">
        <f aca="false">line_connection!A81&amp;" "&amp; "-"&amp;line_connection!B81</f>
        <v>2009 -node19</v>
      </c>
      <c r="C81" s="0" t="n">
        <f aca="false">VLOOKUP(B81,line_connection!$D$2:$E$90,2,0)</f>
        <v>141</v>
      </c>
      <c r="D81" s="0" t="n">
        <f aca="false">line_connection!A81</f>
        <v>2009</v>
      </c>
      <c r="E81" s="0" t="str">
        <f aca="false">line_connection!B81</f>
        <v>node19</v>
      </c>
      <c r="G81" s="0" t="n">
        <f aca="false">VLOOKUP(C81,snapped_lines!$O$2:$T$200,6,0)</f>
        <v>0.326</v>
      </c>
      <c r="H81" s="0" t="n">
        <f aca="false">VLOOKUP(D81,bus!$B$2:$S$152,4,0)</f>
        <v>105</v>
      </c>
      <c r="I81" s="0" t="n">
        <f aca="false">VLOOKUP(E81,bus!$B$2:$S$152,4,0)</f>
        <v>123</v>
      </c>
      <c r="J81" s="0" t="n">
        <v>80</v>
      </c>
      <c r="K81" s="0" t="n">
        <v>0.2</v>
      </c>
      <c r="L81" s="0" t="n">
        <v>0.4</v>
      </c>
      <c r="M81" s="0" t="n">
        <v>3.9</v>
      </c>
      <c r="N81" s="0" t="n">
        <v>0.2</v>
      </c>
      <c r="O81" s="0" t="n">
        <v>0.4</v>
      </c>
      <c r="P81" s="0" t="n">
        <v>3.9</v>
      </c>
      <c r="Q81" s="0" t="n">
        <v>0.5</v>
      </c>
      <c r="R81" s="0" t="n">
        <v>1.7</v>
      </c>
      <c r="S81" s="0" t="n">
        <v>1.7</v>
      </c>
      <c r="T81" s="0" t="n">
        <f aca="false">487/1000</f>
        <v>0.487</v>
      </c>
      <c r="U81" s="0" t="n">
        <v>1</v>
      </c>
      <c r="V81" s="0" t="s">
        <v>1034</v>
      </c>
      <c r="W81" s="0" t="str">
        <f aca="false">VLOOKUP(C81,snapped_lines!$O$2:$V$200,8,0)</f>
        <v>LINESTRING Z (36.7612068626399 -1.37964570579744 0,36.7612166137447 -1.38256040644122 0,36.7612165638942 -1.38254550565052 0)</v>
      </c>
    </row>
    <row r="82" customFormat="false" ht="12.8" hidden="false" customHeight="false" outlineLevel="0" collapsed="false">
      <c r="A82" s="0" t="n">
        <v>80</v>
      </c>
      <c r="B82" s="0" t="str">
        <f aca="false">line_connection!A82&amp;" "&amp; "-"&amp;line_connection!B82</f>
        <v>450 -16370</v>
      </c>
      <c r="C82" s="0" t="n">
        <f aca="false">VLOOKUP(B82,line_connection!$D$2:$E$90,2,0)</f>
        <v>142</v>
      </c>
      <c r="D82" s="0" t="n">
        <f aca="false">line_connection!A82</f>
        <v>450</v>
      </c>
      <c r="E82" s="0" t="n">
        <f aca="false">line_connection!B82</f>
        <v>16370</v>
      </c>
      <c r="G82" s="0" t="n">
        <f aca="false">VLOOKUP(C82,snapped_lines!$O$2:$T$200,6,0)</f>
        <v>0.217</v>
      </c>
      <c r="H82" s="0" t="n">
        <f aca="false">VLOOKUP(D82,bus!$B$2:$S$152,4,0)</f>
        <v>93</v>
      </c>
      <c r="I82" s="0" t="n">
        <f aca="false">VLOOKUP(E82,bus!$B$2:$S$152,4,0)</f>
        <v>92</v>
      </c>
      <c r="J82" s="0" t="n">
        <v>80</v>
      </c>
      <c r="K82" s="0" t="n">
        <v>0.2</v>
      </c>
      <c r="L82" s="0" t="n">
        <v>0.4</v>
      </c>
      <c r="M82" s="0" t="n">
        <v>3.9</v>
      </c>
      <c r="N82" s="0" t="n">
        <v>0.2</v>
      </c>
      <c r="O82" s="0" t="n">
        <v>0.4</v>
      </c>
      <c r="P82" s="0" t="n">
        <v>3.9</v>
      </c>
      <c r="Q82" s="0" t="n">
        <v>0.5</v>
      </c>
      <c r="R82" s="0" t="n">
        <v>1.7</v>
      </c>
      <c r="S82" s="0" t="n">
        <v>1.7</v>
      </c>
      <c r="T82" s="0" t="n">
        <f aca="false">487/1000</f>
        <v>0.487</v>
      </c>
      <c r="U82" s="0" t="n">
        <v>1</v>
      </c>
      <c r="V82" s="0" t="s">
        <v>1035</v>
      </c>
      <c r="W82" s="0" t="str">
        <f aca="false">VLOOKUP(C82,snapped_lines!$O$2:$V$200,8,0)</f>
        <v>LINESTRING Z (36.7567865754473 -1.37905058253932 0,36.7567183085312 -1.38099466561844 0)</v>
      </c>
    </row>
    <row r="83" customFormat="false" ht="12.8" hidden="false" customHeight="false" outlineLevel="0" collapsed="false">
      <c r="A83" s="0" t="n">
        <v>81</v>
      </c>
      <c r="B83" s="0" t="str">
        <f aca="false">line_connection!A83&amp;" "&amp; "-"&amp;line_connection!B83</f>
        <v>node8 -117295</v>
      </c>
      <c r="C83" s="0" t="n">
        <f aca="false">VLOOKUP(B83,line_connection!$D$2:$E$90,2,0)</f>
        <v>143</v>
      </c>
      <c r="D83" s="0" t="str">
        <f aca="false">line_connection!A83</f>
        <v>node8</v>
      </c>
      <c r="E83" s="0" t="n">
        <f aca="false">line_connection!B83</f>
        <v>117295</v>
      </c>
      <c r="G83" s="0" t="n">
        <f aca="false">VLOOKUP(C83,snapped_lines!$O$2:$T$200,6,0)</f>
        <v>0.053</v>
      </c>
      <c r="H83" s="0" t="n">
        <f aca="false">VLOOKUP(D83,bus!$B$2:$S$152,4,0)</f>
        <v>139</v>
      </c>
      <c r="I83" s="0" t="n">
        <f aca="false">VLOOKUP(E83,bus!$B$2:$S$152,4,0)</f>
        <v>67</v>
      </c>
      <c r="J83" s="0" t="n">
        <v>80</v>
      </c>
      <c r="K83" s="0" t="n">
        <v>0.2</v>
      </c>
      <c r="L83" s="0" t="n">
        <v>0.4</v>
      </c>
      <c r="M83" s="0" t="n">
        <v>3.9</v>
      </c>
      <c r="N83" s="0" t="n">
        <v>0.2</v>
      </c>
      <c r="O83" s="0" t="n">
        <v>0.4</v>
      </c>
      <c r="P83" s="0" t="n">
        <v>3.9</v>
      </c>
      <c r="Q83" s="0" t="n">
        <v>0.5</v>
      </c>
      <c r="R83" s="0" t="n">
        <v>1.7</v>
      </c>
      <c r="S83" s="0" t="n">
        <v>1.7</v>
      </c>
      <c r="T83" s="0" t="n">
        <f aca="false">487/1000</f>
        <v>0.487</v>
      </c>
      <c r="U83" s="0" t="n">
        <v>1</v>
      </c>
      <c r="V83" s="0" t="s">
        <v>1036</v>
      </c>
      <c r="W83" s="0" t="str">
        <f aca="false">VLOOKUP(C83,snapped_lines!$O$2:$V$200,8,0)</f>
        <v>LINESTRING Z (36.7616185428589 -1.35672560455267 0,36.7620971077276 -1.35668690737419 0)</v>
      </c>
    </row>
    <row r="84" customFormat="false" ht="12.8" hidden="false" customHeight="false" outlineLevel="0" collapsed="false">
      <c r="A84" s="0" t="n">
        <v>82</v>
      </c>
      <c r="B84" s="0" t="str">
        <f aca="false">line_connection!A84&amp;" "&amp; "-"&amp;line_connection!B84</f>
        <v>node18 -450</v>
      </c>
      <c r="C84" s="0" t="n">
        <f aca="false">VLOOKUP(B84,line_connection!$D$2:$E$90,2,0)</f>
        <v>144</v>
      </c>
      <c r="D84" s="0" t="str">
        <f aca="false">line_connection!A84</f>
        <v>node18</v>
      </c>
      <c r="E84" s="0" t="n">
        <f aca="false">line_connection!B84</f>
        <v>450</v>
      </c>
      <c r="G84" s="0" t="n">
        <f aca="false">VLOOKUP(C84,snapped_lines!$O$2:$T$200,6,0)</f>
        <v>0.197</v>
      </c>
      <c r="H84" s="0" t="n">
        <f aca="false">VLOOKUP(D84,bus!$B$2:$S$152,4,0)</f>
        <v>122</v>
      </c>
      <c r="I84" s="0" t="n">
        <f aca="false">VLOOKUP(E84,bus!$B$2:$S$152,4,0)</f>
        <v>93</v>
      </c>
      <c r="J84" s="0" t="n">
        <v>80</v>
      </c>
      <c r="K84" s="0" t="n">
        <v>0.2</v>
      </c>
      <c r="L84" s="0" t="n">
        <v>0.4</v>
      </c>
      <c r="M84" s="0" t="n">
        <v>3.9</v>
      </c>
      <c r="N84" s="0" t="n">
        <v>0.2</v>
      </c>
      <c r="O84" s="0" t="n">
        <v>0.4</v>
      </c>
      <c r="P84" s="0" t="n">
        <v>3.9</v>
      </c>
      <c r="Q84" s="0" t="n">
        <v>0.5</v>
      </c>
      <c r="R84" s="0" t="n">
        <v>1.7</v>
      </c>
      <c r="S84" s="0" t="n">
        <v>1.7</v>
      </c>
      <c r="T84" s="0" t="n">
        <f aca="false">487/1000</f>
        <v>0.487</v>
      </c>
      <c r="U84" s="0" t="n">
        <v>1</v>
      </c>
      <c r="V84" s="0" t="s">
        <v>1037</v>
      </c>
      <c r="W84" s="0" t="str">
        <f aca="false">VLOOKUP(C84,snapped_lines!$O$2:$V$200,8,0)</f>
        <v>LINESTRING Z (36.7585500007543 -1.3788663993872 0,36.7567865754473 -1.37905058253932 0)</v>
      </c>
    </row>
    <row r="85" customFormat="false" ht="12.8" hidden="false" customHeight="false" outlineLevel="0" collapsed="false">
      <c r="A85" s="0" t="n">
        <v>83</v>
      </c>
      <c r="B85" s="0" t="str">
        <f aca="false">line_connection!A85&amp;" "&amp; "-"&amp;line_connection!B85</f>
        <v>node11 -455</v>
      </c>
      <c r="C85" s="0" t="n">
        <f aca="false">VLOOKUP(B85,line_connection!$D$2:$E$90,2,0)</f>
        <v>145</v>
      </c>
      <c r="D85" s="0" t="str">
        <f aca="false">line_connection!A85</f>
        <v>node11</v>
      </c>
      <c r="E85" s="0" t="n">
        <f aca="false">line_connection!B85</f>
        <v>455</v>
      </c>
      <c r="G85" s="0" t="n">
        <f aca="false">VLOOKUP(C85,snapped_lines!$O$2:$T$200,6,0)</f>
        <v>0.12</v>
      </c>
      <c r="H85" s="0" t="n">
        <f aca="false">VLOOKUP(D85,bus!$B$2:$S$152,4,0)</f>
        <v>115</v>
      </c>
      <c r="I85" s="0" t="n">
        <f aca="false">VLOOKUP(E85,bus!$B$2:$S$152,4,0)</f>
        <v>146</v>
      </c>
      <c r="J85" s="0" t="n">
        <v>80</v>
      </c>
      <c r="K85" s="0" t="n">
        <v>0.2</v>
      </c>
      <c r="L85" s="0" t="n">
        <v>0.4</v>
      </c>
      <c r="M85" s="0" t="n">
        <v>3.9</v>
      </c>
      <c r="N85" s="0" t="n">
        <v>0.2</v>
      </c>
      <c r="O85" s="0" t="n">
        <v>0.4</v>
      </c>
      <c r="P85" s="0" t="n">
        <v>3.9</v>
      </c>
      <c r="Q85" s="0" t="n">
        <v>0.5</v>
      </c>
      <c r="R85" s="0" t="n">
        <v>1.7</v>
      </c>
      <c r="S85" s="0" t="n">
        <v>1.7</v>
      </c>
      <c r="T85" s="0" t="n">
        <f aca="false">487/1000</f>
        <v>0.487</v>
      </c>
      <c r="U85" s="0" t="n">
        <v>1</v>
      </c>
      <c r="V85" s="0" t="s">
        <v>1038</v>
      </c>
      <c r="W85" s="0" t="str">
        <f aca="false">VLOOKUP(C85,snapped_lines!$O$2:$V$200,8,0)</f>
        <v>LINESTRING Z (36.7624931584252 -1.3609281124923 0,36.7618227067845 -1.36177241961839 0)</v>
      </c>
    </row>
    <row r="86" customFormat="false" ht="12.8" hidden="false" customHeight="false" outlineLevel="0" collapsed="false">
      <c r="A86" s="0" t="n">
        <v>84</v>
      </c>
      <c r="B86" s="0" t="str">
        <f aca="false">line_connection!A86&amp;" "&amp; "-"&amp;line_connection!B86</f>
        <v>node24 -32287</v>
      </c>
      <c r="C86" s="0" t="n">
        <f aca="false">VLOOKUP(B86,line_connection!$D$2:$E$90,2,0)</f>
        <v>176</v>
      </c>
      <c r="D86" s="0" t="str">
        <f aca="false">line_connection!A86</f>
        <v>node24</v>
      </c>
      <c r="E86" s="0" t="n">
        <f aca="false">line_connection!B86</f>
        <v>32287</v>
      </c>
      <c r="G86" s="0" t="n">
        <f aca="false">VLOOKUP(C86,snapped_lines!$O$2:$T$200,6,0)</f>
        <v>0.016</v>
      </c>
      <c r="H86" s="0" t="n">
        <f aca="false">VLOOKUP(D86,bus!$B$2:$S$152,4,0)</f>
        <v>129</v>
      </c>
      <c r="I86" s="0" t="n">
        <f aca="false">VLOOKUP(E86,bus!$B$2:$S$152,4,0)</f>
        <v>145</v>
      </c>
      <c r="J86" s="0" t="n">
        <v>80</v>
      </c>
      <c r="K86" s="0" t="n">
        <v>0.2</v>
      </c>
      <c r="L86" s="0" t="n">
        <v>0.4</v>
      </c>
      <c r="M86" s="0" t="n">
        <v>3.9</v>
      </c>
      <c r="N86" s="0" t="n">
        <v>0.2</v>
      </c>
      <c r="O86" s="0" t="n">
        <v>0.4</v>
      </c>
      <c r="P86" s="0" t="n">
        <v>3.9</v>
      </c>
      <c r="Q86" s="0" t="n">
        <v>0.5</v>
      </c>
      <c r="R86" s="0" t="n">
        <v>1.7</v>
      </c>
      <c r="S86" s="0" t="n">
        <v>1.7</v>
      </c>
      <c r="T86" s="0" t="n">
        <f aca="false">487/1000</f>
        <v>0.487</v>
      </c>
      <c r="U86" s="0" t="n">
        <v>1</v>
      </c>
      <c r="V86" s="0" t="s">
        <v>1039</v>
      </c>
      <c r="W86" s="0" t="str">
        <f aca="false">VLOOKUP(C86,snapped_lines!$O$2:$V$200,8,0)</f>
        <v>LINESTRING Z (36.7636846570309 -1.36223224500122 0,36.7637952838629 -1.36213885472542 0)</v>
      </c>
    </row>
    <row r="87" customFormat="false" ht="12.8" hidden="false" customHeight="false" outlineLevel="0" collapsed="false">
      <c r="A87" s="0" t="n">
        <v>85</v>
      </c>
      <c r="B87" s="0" t="str">
        <f aca="false">line_connection!A87&amp;" "&amp; "-"&amp;line_connection!B87</f>
        <v>node19 -1671</v>
      </c>
      <c r="C87" s="0" t="n">
        <f aca="false">VLOOKUP(B87,line_connection!$D$2:$E$90,2,0)</f>
        <v>1001</v>
      </c>
      <c r="D87" s="0" t="str">
        <f aca="false">line_connection!A87</f>
        <v>node19</v>
      </c>
      <c r="E87" s="0" t="n">
        <f aca="false">line_connection!B87</f>
        <v>1671</v>
      </c>
      <c r="G87" s="0" t="n">
        <f aca="false">VLOOKUP(C87,snapped_lines!$O$2:$T$200,6,0)</f>
        <v>0.262</v>
      </c>
      <c r="H87" s="0" t="n">
        <f aca="false">VLOOKUP(D87,bus!$B$2:$S$152,4,0)</f>
        <v>123</v>
      </c>
      <c r="I87" s="0" t="n">
        <f aca="false">VLOOKUP(E87,bus!$B$2:$S$152,4,0)</f>
        <v>104</v>
      </c>
      <c r="J87" s="0" t="n">
        <v>80</v>
      </c>
      <c r="K87" s="0" t="n">
        <v>0.2</v>
      </c>
      <c r="L87" s="0" t="n">
        <v>0.4</v>
      </c>
      <c r="M87" s="0" t="n">
        <v>3.9</v>
      </c>
      <c r="N87" s="0" t="n">
        <v>0.2</v>
      </c>
      <c r="O87" s="0" t="n">
        <v>0.4</v>
      </c>
      <c r="P87" s="0" t="n">
        <v>3.9</v>
      </c>
      <c r="Q87" s="0" t="n">
        <v>0.5</v>
      </c>
      <c r="R87" s="0" t="n">
        <v>1.7</v>
      </c>
      <c r="S87" s="0" t="n">
        <v>1.7</v>
      </c>
      <c r="T87" s="0" t="n">
        <f aca="false">487/1000</f>
        <v>0.487</v>
      </c>
      <c r="U87" s="0" t="n">
        <v>1</v>
      </c>
      <c r="V87" s="0" t="s">
        <v>1040</v>
      </c>
      <c r="W87" s="0" t="str">
        <f aca="false">VLOOKUP(C87,snapped_lines!$O$2:$V$200,8,0)</f>
        <v>LINESTRING Z (36.7612166137447 -1.38256040644122 0,36.7634808969931 -1.38318627085982 0,36.7634808969931 -1.38318627085982 0,36.7634808969931 -1.38318627085982 0,36.7634808969931 -1.38318627085982 0,36.7634808969931 -1.38318627085982 0,36.7634808969931 -1.38318627085982 0,36.7634808969931 -1.38318627085982 0,36.7634808969931 -1.38318627085982 0)</v>
      </c>
    </row>
    <row r="88" customFormat="false" ht="12.8" hidden="false" customHeight="false" outlineLevel="0" collapsed="false">
      <c r="A88" s="0" t="n">
        <v>86</v>
      </c>
      <c r="B88" s="0" t="str">
        <f aca="false">line_connection!A88&amp;" "&amp; "-"&amp;line_connection!B88</f>
        <v>node21 -168973</v>
      </c>
      <c r="C88" s="0" t="n">
        <f aca="false">VLOOKUP(B88,line_connection!$D$2:$E$90,2,0)</f>
        <v>1002</v>
      </c>
      <c r="D88" s="0" t="str">
        <f aca="false">line_connection!A88</f>
        <v>node21</v>
      </c>
      <c r="E88" s="0" t="n">
        <f aca="false">line_connection!B88</f>
        <v>168973</v>
      </c>
      <c r="G88" s="0" t="n">
        <f aca="false">VLOOKUP(C88,snapped_lines!$O$2:$T$200,6,0)</f>
        <v>0.119</v>
      </c>
      <c r="H88" s="0" t="n">
        <f aca="false">VLOOKUP(D88,bus!$B$2:$S$152,4,0)</f>
        <v>126</v>
      </c>
      <c r="I88" s="0" t="n">
        <f aca="false">VLOOKUP(E88,bus!$B$2:$S$152,4,0)</f>
        <v>85</v>
      </c>
      <c r="J88" s="0" t="n">
        <v>80</v>
      </c>
      <c r="K88" s="0" t="n">
        <v>0.2</v>
      </c>
      <c r="L88" s="0" t="n">
        <v>0.4</v>
      </c>
      <c r="M88" s="0" t="n">
        <v>3.9</v>
      </c>
      <c r="N88" s="0" t="n">
        <v>0.2</v>
      </c>
      <c r="O88" s="0" t="n">
        <v>0.4</v>
      </c>
      <c r="P88" s="0" t="n">
        <v>3.9</v>
      </c>
      <c r="Q88" s="0" t="n">
        <v>0.5</v>
      </c>
      <c r="R88" s="0" t="n">
        <v>1.7</v>
      </c>
      <c r="S88" s="0" t="n">
        <v>1.7</v>
      </c>
      <c r="T88" s="0" t="n">
        <f aca="false">487/1000</f>
        <v>0.487</v>
      </c>
      <c r="U88" s="0" t="n">
        <v>1</v>
      </c>
      <c r="V88" s="0" t="s">
        <v>1041</v>
      </c>
      <c r="W88" s="0" t="str">
        <f aca="false">VLOOKUP(C88,snapped_lines!$O$2:$V$200,8,0)</f>
        <v>LINESTRING Z (36.7463032038169 -1.38080988757234 0,36.7460346937503 -1.38184023337188 0)</v>
      </c>
    </row>
    <row r="89" customFormat="false" ht="12.8" hidden="false" customHeight="false" outlineLevel="0" collapsed="false">
      <c r="A89" s="0" t="n">
        <v>87</v>
      </c>
      <c r="B89" s="0" t="str">
        <f aca="false">line_connection!A89&amp;" "&amp; "-"&amp;line_connection!B89</f>
        <v>node5 -106600</v>
      </c>
      <c r="C89" s="0" t="n">
        <f aca="false">VLOOKUP(B89,line_connection!$D$2:$E$90,2,0)</f>
        <v>134112</v>
      </c>
      <c r="D89" s="0" t="str">
        <f aca="false">line_connection!A89</f>
        <v>node5</v>
      </c>
      <c r="E89" s="0" t="n">
        <f aca="false">line_connection!B89</f>
        <v>106600</v>
      </c>
      <c r="G89" s="0" t="n">
        <f aca="false">VLOOKUP(113,snapped_lines!$O$2:$T$200,6,0)+VLOOKUP(134,snapped_lines!$O$2:$T$200,6,0)</f>
        <v>0.222</v>
      </c>
      <c r="H89" s="0" t="n">
        <f aca="false">VLOOKUP(D89,bus!$B$2:$S$152,4,0)</f>
        <v>134</v>
      </c>
      <c r="I89" s="0" t="n">
        <f aca="false">VLOOKUP(E89,bus!$B$2:$S$152,4,0)</f>
        <v>61</v>
      </c>
      <c r="J89" s="0" t="n">
        <v>80</v>
      </c>
      <c r="K89" s="0" t="n">
        <v>0.2</v>
      </c>
      <c r="L89" s="0" t="n">
        <v>0.4</v>
      </c>
      <c r="M89" s="0" t="n">
        <v>3.9</v>
      </c>
      <c r="N89" s="0" t="n">
        <v>0.2</v>
      </c>
      <c r="O89" s="0" t="n">
        <v>0.4</v>
      </c>
      <c r="P89" s="0" t="n">
        <v>3.9</v>
      </c>
      <c r="Q89" s="0" t="n">
        <v>0.5</v>
      </c>
      <c r="R89" s="0" t="n">
        <v>1.7</v>
      </c>
      <c r="S89" s="0" t="n">
        <v>1.7</v>
      </c>
      <c r="T89" s="0" t="n">
        <f aca="false">487/1000</f>
        <v>0.487</v>
      </c>
      <c r="U89" s="0" t="n">
        <v>1</v>
      </c>
      <c r="V89" s="0" t="s">
        <v>1042</v>
      </c>
      <c r="W89" s="0" t="s">
        <v>701</v>
      </c>
    </row>
    <row r="90" customFormat="false" ht="12.8" hidden="false" customHeight="false" outlineLevel="0" collapsed="false">
      <c r="A90" s="0" t="n">
        <v>88</v>
      </c>
      <c r="B90" s="0" t="str">
        <f aca="false">line_connection!A90&amp;" "&amp; "-"&amp;line_connection!B90</f>
        <v>node22 -175528</v>
      </c>
      <c r="C90" s="0" t="str">
        <f aca="false">VLOOKUP(B90,line_connection!$D$2:$E$90,2,0)</f>
        <v>140,19</v>
      </c>
      <c r="D90" s="0" t="str">
        <f aca="false">line_connection!A90</f>
        <v>node22</v>
      </c>
      <c r="E90" s="0" t="n">
        <f aca="false">line_connection!B90</f>
        <v>175528</v>
      </c>
      <c r="G90" s="0" t="n">
        <f aca="false">VLOOKUP(140,snapped_lines!$O$2:$T$200,6,0)+VLOOKUP(19,snapped_lines!$O$2:$T$200,6,0)</f>
        <v>0.02</v>
      </c>
      <c r="H90" s="0" t="n">
        <f aca="false">VLOOKUP(D90,bus!$B$2:$S$152,4,0)</f>
        <v>127</v>
      </c>
      <c r="I90" s="0" t="n">
        <f aca="false">VLOOKUP(E90,bus!$B$2:$S$152,4,0)</f>
        <v>79</v>
      </c>
      <c r="J90" s="0" t="n">
        <v>80</v>
      </c>
      <c r="K90" s="0" t="n">
        <v>0.2</v>
      </c>
      <c r="L90" s="0" t="n">
        <v>0.4</v>
      </c>
      <c r="M90" s="0" t="n">
        <v>3.9</v>
      </c>
      <c r="N90" s="0" t="n">
        <v>0.2</v>
      </c>
      <c r="O90" s="0" t="n">
        <v>0.4</v>
      </c>
      <c r="P90" s="0" t="n">
        <v>3.9</v>
      </c>
      <c r="Q90" s="0" t="n">
        <v>0.5</v>
      </c>
      <c r="R90" s="0" t="n">
        <v>1.7</v>
      </c>
      <c r="S90" s="0" t="n">
        <v>1.7</v>
      </c>
      <c r="T90" s="0" t="n">
        <f aca="false">487/1000</f>
        <v>0.487</v>
      </c>
      <c r="U90" s="0" t="n">
        <v>1</v>
      </c>
      <c r="V90" s="0" t="s">
        <v>1043</v>
      </c>
      <c r="W90" s="0" t="s">
        <v>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2"/>
  <sheetViews>
    <sheetView showFormulas="false" showGridLines="true" showRowColHeaders="true" showZeros="true" rightToLeft="false" tabSelected="false" showOutlineSymbols="true" defaultGridColor="true" view="normal" topLeftCell="O1" colorId="64" zoomScale="82" zoomScaleNormal="82" zoomScalePageLayoutView="100" workbookViewId="0">
      <selection pane="topLeft" activeCell="O2" activeCellId="0" sqref="O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7.95"/>
    <col collapsed="false" customWidth="true" hidden="false" outlineLevel="0" max="3" min="3" style="0" width="44.9"/>
    <col collapsed="false" customWidth="false" hidden="false" outlineLevel="0" max="5" min="4" style="0" width="11.52"/>
    <col collapsed="false" customWidth="true" hidden="false" outlineLevel="0" max="6" min="6" style="0" width="30.84"/>
    <col collapsed="false" customWidth="true" hidden="false" outlineLevel="0" max="7" min="7" style="0" width="46.42"/>
    <col collapsed="false" customWidth="true" hidden="false" outlineLevel="0" max="9" min="8" style="0" width="29.7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5"/>
      <c r="B1" s="5" t="s">
        <v>0</v>
      </c>
      <c r="C1" s="5"/>
      <c r="D1" s="5" t="s">
        <v>1044</v>
      </c>
      <c r="E1" s="5" t="s">
        <v>2</v>
      </c>
      <c r="F1" s="5" t="s">
        <v>941</v>
      </c>
      <c r="G1" s="5" t="s">
        <v>1045</v>
      </c>
      <c r="H1" s="5" t="s">
        <v>944</v>
      </c>
      <c r="I1" s="5" t="s">
        <v>1046</v>
      </c>
      <c r="J1" s="5" t="s">
        <v>943</v>
      </c>
      <c r="K1" s="5" t="s">
        <v>1047</v>
      </c>
      <c r="L1" s="5" t="s">
        <v>1048</v>
      </c>
      <c r="M1" s="5" t="s">
        <v>1049</v>
      </c>
      <c r="N1" s="5"/>
      <c r="O1" s="5" t="s">
        <v>1050</v>
      </c>
      <c r="P1" s="14" t="s">
        <v>7</v>
      </c>
      <c r="Q1" s="14" t="s">
        <v>1051</v>
      </c>
      <c r="R1" s="14" t="s">
        <v>1052</v>
      </c>
      <c r="S1" s="14" t="s">
        <v>1053</v>
      </c>
      <c r="T1" s="5"/>
    </row>
    <row r="2" customFormat="false" ht="12.8" hidden="false" customHeight="false" outlineLevel="0" collapsed="false">
      <c r="A2" s="0" t="n">
        <v>0</v>
      </c>
      <c r="B2" s="0" t="str">
        <f aca="false">bus!D2</f>
        <v>00453B-K.B.C._LANGATA 0.415</v>
      </c>
      <c r="C2" s="0" t="str">
        <f aca="false">'correct points'!AB2</f>
        <v>32287 - SAIFEE PARK_MAGADI RD.</v>
      </c>
      <c r="D2" s="0" t="n">
        <v>5</v>
      </c>
      <c r="E2" s="0" t="n">
        <f aca="false">D2/1000</f>
        <v>0.005</v>
      </c>
      <c r="F2" s="5" t="s">
        <v>15</v>
      </c>
      <c r="G2" s="0" t="str">
        <f aca="false">B2</f>
        <v>00453B-K.B.C._LANGATA 0.415</v>
      </c>
      <c r="H2" s="0" t="n">
        <f aca="false">VLOOKUP(G2,bus!$D$2:$S$152,2,0)</f>
        <v>0</v>
      </c>
      <c r="I2" s="0" t="s">
        <v>276</v>
      </c>
      <c r="J2" s="0" t="n">
        <f aca="false">VLOOKUP(I2,bus!$D$2:$S$152,2,0)</f>
        <v>87</v>
      </c>
      <c r="K2" s="0" t="n">
        <f aca="false">VLOOKUP(G2,bus!$D$2:$S$152,5,0)</f>
        <v>1</v>
      </c>
      <c r="L2" s="0" t="n">
        <f aca="false">VLOOKUP(I2,bus!$D$2:$S$152,5,0)</f>
        <v>1</v>
      </c>
      <c r="M2" s="0" t="n">
        <f aca="false">VLOOKUP(G2,bus!$D$2:$F$152,3,0)</f>
        <v>0.415</v>
      </c>
      <c r="N2" s="0" t="n">
        <f aca="false">D2</f>
        <v>5</v>
      </c>
      <c r="O2" s="0" t="n">
        <f aca="false">VLOOKUP(I2,bus!$D$2:$F$152,3,0)</f>
        <v>11</v>
      </c>
      <c r="P2" s="0" t="n">
        <f aca="false">VLOOKUP(F2,trafo_types!$A$1:$O$16,8,0)</f>
        <v>0.08</v>
      </c>
      <c r="Q2" s="0" t="n">
        <f aca="false">VLOOKUP(F2,trafo_types!$A$1:$O$16,6,0)</f>
        <v>4</v>
      </c>
      <c r="R2" s="0" t="n">
        <f aca="false">VLOOKUP(F2,trafo_types!$A$1:$O$16,7,0)</f>
        <v>1</v>
      </c>
      <c r="S2" s="0" t="n">
        <f aca="false">VLOOKUP(F2,trafo_types!$A$1:$O$16,9,0)</f>
        <v>0.24</v>
      </c>
      <c r="T2" s="0" t="n">
        <f aca="false">E2</f>
        <v>0.005</v>
      </c>
    </row>
    <row r="3" customFormat="false" ht="12.8" hidden="false" customHeight="false" outlineLevel="0" collapsed="false">
      <c r="A3" s="0" t="n">
        <v>1</v>
      </c>
      <c r="B3" s="7" t="str">
        <f aca="false">bus!D3</f>
        <v>00454NR-BOGANI EAST ROAD_III 0.415</v>
      </c>
      <c r="C3" s="7" t="str">
        <f aca="false">'correct points'!AB3</f>
        <v>02037 - KENYA NATIONAL PARK_0</v>
      </c>
      <c r="D3" s="7" t="n">
        <v>5</v>
      </c>
      <c r="E3" s="7" t="n">
        <f aca="false">D3/1000</f>
        <v>0.005</v>
      </c>
      <c r="F3" s="10" t="s">
        <v>15</v>
      </c>
      <c r="G3" s="7" t="str">
        <f aca="false">B3</f>
        <v>00454NR-BOGANI EAST ROAD_III 0.415</v>
      </c>
      <c r="H3" s="0" t="n">
        <f aca="false">VLOOKUP(G3,bus!$D$2:$S$152,2,0)</f>
        <v>1</v>
      </c>
      <c r="I3" s="7" t="s">
        <v>173</v>
      </c>
      <c r="J3" s="0" t="n">
        <f aca="false">VLOOKUP(I3,bus!$D$2:$S$152,2,0)</f>
        <v>71</v>
      </c>
      <c r="K3" s="7" t="n">
        <f aca="false">VLOOKUP(G3,bus!$D$2:$S$152,5,0)</f>
        <v>1</v>
      </c>
      <c r="L3" s="7" t="n">
        <f aca="false">VLOOKUP(I3,bus!$D$2:$S$152,5,0)</f>
        <v>1</v>
      </c>
      <c r="M3" s="0" t="n">
        <f aca="false">VLOOKUP(G3,bus!$D$2:$F$152,3,0)</f>
        <v>0.415</v>
      </c>
      <c r="N3" s="0" t="n">
        <f aca="false">D3</f>
        <v>5</v>
      </c>
      <c r="O3" s="0" t="n">
        <f aca="false">VLOOKUP(I3,bus!$D$2:$F$152,3,0)</f>
        <v>11</v>
      </c>
      <c r="P3" s="7" t="n">
        <f aca="false">VLOOKUP(F3,trafo_types!$A$1:$O$16,8,0)</f>
        <v>0.08</v>
      </c>
      <c r="Q3" s="7" t="n">
        <f aca="false">VLOOKUP(F3,trafo_types!$A$1:$O$16,6,0)</f>
        <v>4</v>
      </c>
      <c r="R3" s="7" t="n">
        <f aca="false">VLOOKUP(F3,trafo_types!$A$1:$O$16,7,0)</f>
        <v>1</v>
      </c>
      <c r="S3" s="7" t="n">
        <f aca="false">VLOOKUP(F3,trafo_types!$A$1:$O$16,9,0)</f>
        <v>0.24</v>
      </c>
      <c r="T3" s="7" t="n">
        <f aca="false">E3</f>
        <v>0.005</v>
      </c>
    </row>
    <row r="4" customFormat="false" ht="12.8" hidden="false" customHeight="false" outlineLevel="0" collapsed="false">
      <c r="A4" s="0" t="n">
        <v>2</v>
      </c>
      <c r="B4" s="0" t="str">
        <f aca="false">bus!D4</f>
        <v>00462B-K.C.C.T_MBAGATHI 0.415</v>
      </c>
      <c r="C4" s="0" t="str">
        <f aca="false">'correct points'!AB4</f>
        <v>00458 - KISEMBE ROAD</v>
      </c>
      <c r="D4" s="0" t="n">
        <f aca="false">VLOOKUP(C4,'correct points'!$AB$2:$AE$62,4,0)</f>
        <v>100</v>
      </c>
      <c r="E4" s="0" t="n">
        <f aca="false">D4/1000</f>
        <v>0.1</v>
      </c>
      <c r="F4" s="5" t="s">
        <v>20</v>
      </c>
      <c r="G4" s="0" t="str">
        <f aca="false">B4</f>
        <v>00462B-K.C.C.T_MBAGATHI 0.415</v>
      </c>
      <c r="H4" s="0" t="n">
        <f aca="false">VLOOKUP(G4,bus!$D$2:$S$152,2,0)</f>
        <v>2</v>
      </c>
      <c r="I4" s="0" t="s">
        <v>283</v>
      </c>
      <c r="J4" s="0" t="n">
        <f aca="false">VLOOKUP(I4,bus!$D$2:$S$152,2,0)</f>
        <v>88</v>
      </c>
      <c r="K4" s="0" t="n">
        <f aca="false">VLOOKUP(G4,bus!$D$2:$S$152,5,0)</f>
        <v>1</v>
      </c>
      <c r="L4" s="0" t="n">
        <f aca="false">VLOOKUP(I4,bus!$D$2:$S$152,5,0)</f>
        <v>1</v>
      </c>
      <c r="M4" s="0" t="n">
        <f aca="false">VLOOKUP(G4,bus!$D$2:$F$152,3,0)</f>
        <v>0.415</v>
      </c>
      <c r="N4" s="0" t="n">
        <f aca="false">D4</f>
        <v>100</v>
      </c>
      <c r="O4" s="0" t="n">
        <f aca="false">VLOOKUP(I4,bus!$D$2:$F$152,3,0)</f>
        <v>11</v>
      </c>
      <c r="P4" s="0" t="n">
        <f aca="false">VLOOKUP(F4,trafo_types!$A$1:$O$16,8,0)</f>
        <v>0.32</v>
      </c>
      <c r="Q4" s="0" t="n">
        <f aca="false">VLOOKUP(F4,trafo_types!$A$1:$O$16,6,0)</f>
        <v>4</v>
      </c>
      <c r="R4" s="0" t="n">
        <f aca="false">VLOOKUP(F4,trafo_types!$A$1:$O$16,7,0)</f>
        <v>1</v>
      </c>
      <c r="S4" s="0" t="n">
        <f aca="false">VLOOKUP(F4,trafo_types!$A$1:$O$16,9,0)</f>
        <v>0.24</v>
      </c>
      <c r="T4" s="0" t="n">
        <f aca="false">E4</f>
        <v>0.1</v>
      </c>
    </row>
    <row r="5" s="7" customFormat="true" ht="12.8" hidden="false" customHeight="false" outlineLevel="0" collapsed="false">
      <c r="A5" s="0" t="n">
        <v>3</v>
      </c>
      <c r="B5" s="0" t="str">
        <f aca="false">bus!D5</f>
        <v>04058A-BOGANI EAST ROAD_0 0.415</v>
      </c>
      <c r="C5" s="0" t="str">
        <f aca="false">'correct points'!AB5</f>
        <v>16041 - BANDA ROAD_KISEMBE</v>
      </c>
      <c r="D5" s="0" t="n">
        <f aca="false">VLOOKUP(C5,'correct points'!$AB$2:$AE$62,4,0)</f>
        <v>200</v>
      </c>
      <c r="E5" s="0" t="n">
        <f aca="false">D5/1000</f>
        <v>0.2</v>
      </c>
      <c r="F5" s="5" t="s">
        <v>21</v>
      </c>
      <c r="G5" s="0" t="str">
        <f aca="false">B5</f>
        <v>04058A-BOGANI EAST ROAD_0 0.415</v>
      </c>
      <c r="H5" s="0" t="n">
        <f aca="false">VLOOKUP(G5,bus!$D$2:$S$152,2,0)</f>
        <v>3</v>
      </c>
      <c r="I5" s="0" t="s">
        <v>155</v>
      </c>
      <c r="J5" s="0" t="n">
        <f aca="false">VLOOKUP(I5,bus!$D$2:$S$152,2,0)</f>
        <v>68</v>
      </c>
      <c r="K5" s="0" t="n">
        <f aca="false">VLOOKUP(G5,bus!$D$2:$S$152,5,0)</f>
        <v>1</v>
      </c>
      <c r="L5" s="0" t="n">
        <f aca="false">VLOOKUP(I5,bus!$D$2:$S$152,5,0)</f>
        <v>1</v>
      </c>
      <c r="M5" s="0" t="n">
        <f aca="false">VLOOKUP(G5,bus!$D$2:$F$152,3,0)</f>
        <v>0.415</v>
      </c>
      <c r="N5" s="0" t="n">
        <f aca="false">D5</f>
        <v>200</v>
      </c>
      <c r="O5" s="0" t="n">
        <f aca="false">VLOOKUP(I5,bus!$D$2:$F$152,3,0)</f>
        <v>11</v>
      </c>
      <c r="P5" s="0" t="n">
        <f aca="false">VLOOKUP(F5,trafo_types!$A$1:$O$16,8,0)</f>
        <v>0.365</v>
      </c>
      <c r="Q5" s="0" t="n">
        <f aca="false">VLOOKUP(F5,trafo_types!$A$1:$O$16,6,0)</f>
        <v>4</v>
      </c>
      <c r="R5" s="0" t="n">
        <f aca="false">VLOOKUP(F5,trafo_types!$A$1:$O$16,7,0)</f>
        <v>1.2</v>
      </c>
      <c r="S5" s="0" t="n">
        <f aca="false">VLOOKUP(F5,trafo_types!$A$1:$O$16,9,0)</f>
        <v>0.24</v>
      </c>
      <c r="T5" s="0" t="n">
        <f aca="false">E5</f>
        <v>0.2</v>
      </c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 t="n">
        <v>4</v>
      </c>
      <c r="B6" s="0" t="str">
        <f aca="false">bus!D6</f>
        <v>04970B-BURHANIYA SCHOOL 0.415</v>
      </c>
      <c r="C6" s="0" t="str">
        <f aca="false">'correct points'!AB6</f>
        <v>14156 - NETWORK INTERNATIONAL</v>
      </c>
      <c r="D6" s="0" t="n">
        <f aca="false">VLOOKUP(C6,'correct points'!$AB$2:$AE$62,4,0)</f>
        <v>200</v>
      </c>
      <c r="E6" s="0" t="n">
        <f aca="false">D6/1000</f>
        <v>0.2</v>
      </c>
      <c r="F6" s="5" t="s">
        <v>21</v>
      </c>
      <c r="G6" s="0" t="str">
        <f aca="false">B6</f>
        <v>04970B-BURHANIYA SCHOOL 0.415</v>
      </c>
      <c r="H6" s="0" t="n">
        <f aca="false">VLOOKUP(G6,bus!$D$2:$S$152,2,0)</f>
        <v>4</v>
      </c>
      <c r="I6" s="0" t="s">
        <v>210</v>
      </c>
      <c r="J6" s="0" t="n">
        <f aca="false">VLOOKUP(I6,bus!$D$2:$S$152,2,0)</f>
        <v>76</v>
      </c>
      <c r="K6" s="0" t="n">
        <f aca="false">VLOOKUP(G6,bus!$D$2:$S$152,5,0)</f>
        <v>1</v>
      </c>
      <c r="L6" s="0" t="n">
        <f aca="false">VLOOKUP(I6,bus!$D$2:$S$152,5,0)</f>
        <v>1</v>
      </c>
      <c r="M6" s="0" t="n">
        <f aca="false">VLOOKUP(G6,bus!$D$2:$F$152,3,0)</f>
        <v>0.415</v>
      </c>
      <c r="N6" s="0" t="n">
        <f aca="false">D6</f>
        <v>200</v>
      </c>
      <c r="O6" s="0" t="n">
        <f aca="false">VLOOKUP(I6,bus!$D$2:$F$152,3,0)</f>
        <v>11</v>
      </c>
      <c r="P6" s="0" t="n">
        <f aca="false">VLOOKUP(F6,trafo_types!$A$1:$O$16,8,0)</f>
        <v>0.365</v>
      </c>
      <c r="Q6" s="0" t="n">
        <f aca="false">VLOOKUP(F6,trafo_types!$A$1:$O$16,6,0)</f>
        <v>4</v>
      </c>
      <c r="R6" s="0" t="n">
        <f aca="false">VLOOKUP(F6,trafo_types!$A$1:$O$16,7,0)</f>
        <v>1.2</v>
      </c>
      <c r="S6" s="0" t="n">
        <f aca="false">VLOOKUP(F6,trafo_types!$A$1:$O$16,9,0)</f>
        <v>0.24</v>
      </c>
      <c r="T6" s="0" t="n">
        <f aca="false">E6</f>
        <v>0.2</v>
      </c>
    </row>
    <row r="7" customFormat="false" ht="12.8" hidden="false" customHeight="false" outlineLevel="0" collapsed="false">
      <c r="A7" s="0" t="n">
        <v>5</v>
      </c>
      <c r="B7" s="0" t="str">
        <f aca="false">bus!D7</f>
        <v>106600-106600 0.415</v>
      </c>
      <c r="C7" s="0" t="str">
        <f aca="false">'correct points'!AB7</f>
        <v>00459 - KISEMBE ESTATE</v>
      </c>
      <c r="D7" s="0" t="n">
        <f aca="false">VLOOKUP(C7,'correct points'!$AB$2:$AE$62,4,0)</f>
        <v>100</v>
      </c>
      <c r="E7" s="0" t="n">
        <f aca="false">D7/1000</f>
        <v>0.1</v>
      </c>
      <c r="F7" s="5" t="s">
        <v>20</v>
      </c>
      <c r="G7" s="0" t="str">
        <f aca="false">B7</f>
        <v>106600-106600 0.415</v>
      </c>
      <c r="H7" s="0" t="n">
        <f aca="false">VLOOKUP(G7,bus!$D$2:$S$152,2,0)</f>
        <v>5</v>
      </c>
      <c r="I7" s="0" t="n">
        <v>106600</v>
      </c>
      <c r="J7" s="0" t="n">
        <f aca="false">VLOOKUP(I7,bus!$D$2:$S$152,2,0)</f>
        <v>61</v>
      </c>
      <c r="K7" s="0" t="n">
        <f aca="false">VLOOKUP(G7,bus!$D$2:$S$152,5,0)</f>
        <v>1</v>
      </c>
      <c r="L7" s="0" t="n">
        <f aca="false">VLOOKUP(I7,bus!$D$2:$S$152,5,0)</f>
        <v>1</v>
      </c>
      <c r="M7" s="0" t="n">
        <f aca="false">VLOOKUP(G7,bus!$D$2:$F$152,3,0)</f>
        <v>0.415</v>
      </c>
      <c r="N7" s="0" t="n">
        <f aca="false">D7</f>
        <v>100</v>
      </c>
      <c r="O7" s="0" t="n">
        <f aca="false">VLOOKUP(I7,bus!$D$2:$F$152,3,0)</f>
        <v>11</v>
      </c>
      <c r="P7" s="0" t="n">
        <f aca="false">VLOOKUP(F7,trafo_types!$A$1:$O$16,8,0)</f>
        <v>0.32</v>
      </c>
      <c r="Q7" s="0" t="n">
        <f aca="false">VLOOKUP(F7,trafo_types!$A$1:$O$16,6,0)</f>
        <v>4</v>
      </c>
      <c r="R7" s="0" t="n">
        <f aca="false">VLOOKUP(F7,trafo_types!$A$1:$O$16,7,0)</f>
        <v>1</v>
      </c>
      <c r="S7" s="0" t="n">
        <f aca="false">VLOOKUP(F7,trafo_types!$A$1:$O$16,9,0)</f>
        <v>0.24</v>
      </c>
      <c r="T7" s="0" t="n">
        <f aca="false">E7</f>
        <v>0.1</v>
      </c>
    </row>
    <row r="8" customFormat="false" ht="12.8" hidden="false" customHeight="false" outlineLevel="0" collapsed="false">
      <c r="A8" s="0" t="n">
        <v>6</v>
      </c>
      <c r="B8" s="0" t="str">
        <f aca="false">bus!D8</f>
        <v>106601-NEAR BROOKHOUSE SCHOOL 0.415</v>
      </c>
      <c r="C8" s="0" t="str">
        <f aca="false">'correct points'!AB8</f>
        <v>16370 - KIKENI DRIVE</v>
      </c>
      <c r="D8" s="0" t="n">
        <f aca="false">VLOOKUP(C8,'correct points'!$AB$2:$AE$62,4,0)</f>
        <v>200</v>
      </c>
      <c r="E8" s="0" t="n">
        <f aca="false">D8/1000</f>
        <v>0.2</v>
      </c>
      <c r="F8" s="5" t="s">
        <v>21</v>
      </c>
      <c r="G8" s="0" t="str">
        <f aca="false">B8</f>
        <v>106601-NEAR BROOKHOUSE SCHOOL 0.415</v>
      </c>
      <c r="H8" s="0" t="n">
        <f aca="false">VLOOKUP(G8,bus!$D$2:$S$152,2,0)</f>
        <v>6</v>
      </c>
      <c r="I8" s="0" t="s">
        <v>208</v>
      </c>
      <c r="J8" s="0" t="n">
        <f aca="false">VLOOKUP(I8,bus!$D$2:$S$152,2,0)</f>
        <v>111</v>
      </c>
      <c r="K8" s="0" t="n">
        <f aca="false">VLOOKUP(G8,bus!$D$2:$S$152,5,0)</f>
        <v>1</v>
      </c>
      <c r="L8" s="0" t="n">
        <f aca="false">VLOOKUP(I8,bus!$D$2:$S$152,5,0)</f>
        <v>1</v>
      </c>
      <c r="M8" s="0" t="n">
        <f aca="false">VLOOKUP(G8,bus!$D$2:$F$152,3,0)</f>
        <v>0.415</v>
      </c>
      <c r="N8" s="0" t="n">
        <f aca="false">D8</f>
        <v>200</v>
      </c>
      <c r="O8" s="0" t="n">
        <f aca="false">VLOOKUP(I8,bus!$D$2:$F$152,3,0)</f>
        <v>11</v>
      </c>
      <c r="P8" s="0" t="n">
        <f aca="false">VLOOKUP(F8,trafo_types!$A$1:$O$16,8,0)</f>
        <v>0.365</v>
      </c>
      <c r="Q8" s="0" t="n">
        <f aca="false">VLOOKUP(F8,trafo_types!$A$1:$O$16,6,0)</f>
        <v>4</v>
      </c>
      <c r="R8" s="0" t="n">
        <f aca="false">VLOOKUP(F8,trafo_types!$A$1:$O$16,7,0)</f>
        <v>1.2</v>
      </c>
      <c r="S8" s="0" t="n">
        <f aca="false">VLOOKUP(F8,trafo_types!$A$1:$O$16,9,0)</f>
        <v>0.24</v>
      </c>
      <c r="T8" s="0" t="n">
        <f aca="false">E8</f>
        <v>0.2</v>
      </c>
    </row>
    <row r="9" customFormat="false" ht="12.8" hidden="false" customHeight="false" outlineLevel="0" collapsed="false">
      <c r="A9" s="0" t="n">
        <v>7</v>
      </c>
      <c r="B9" s="0" t="str">
        <f aca="false">bus!D9</f>
        <v>106612-106612 0.415</v>
      </c>
      <c r="C9" s="0" t="str">
        <f aca="false">'correct points'!AB9</f>
        <v>32013T - KISEMBE PUMP</v>
      </c>
      <c r="D9" s="0" t="n">
        <f aca="false">VLOOKUP(C9,'correct points'!$AB$2:$AE$62,4,0)</f>
        <v>200</v>
      </c>
      <c r="E9" s="0" t="n">
        <f aca="false">D9/1000</f>
        <v>0.2</v>
      </c>
      <c r="F9" s="5" t="s">
        <v>21</v>
      </c>
      <c r="G9" s="0" t="str">
        <f aca="false">B9</f>
        <v>106612-106612 0.415</v>
      </c>
      <c r="H9" s="0" t="n">
        <f aca="false">VLOOKUP(G9,bus!$D$2:$S$152,2,0)</f>
        <v>7</v>
      </c>
      <c r="I9" s="0" t="n">
        <v>106612</v>
      </c>
      <c r="J9" s="0" t="n">
        <f aca="false">VLOOKUP(I9,bus!$D$2:$S$152,2,0)</f>
        <v>62</v>
      </c>
      <c r="K9" s="0" t="n">
        <f aca="false">VLOOKUP(G9,bus!$D$2:$S$152,5,0)</f>
        <v>1</v>
      </c>
      <c r="L9" s="0" t="n">
        <f aca="false">VLOOKUP(I9,bus!$D$2:$S$152,5,0)</f>
        <v>1</v>
      </c>
      <c r="M9" s="0" t="n">
        <f aca="false">VLOOKUP(G9,bus!$D$2:$F$152,3,0)</f>
        <v>0.415</v>
      </c>
      <c r="N9" s="0" t="n">
        <f aca="false">D9</f>
        <v>200</v>
      </c>
      <c r="O9" s="0" t="n">
        <f aca="false">VLOOKUP(I9,bus!$D$2:$F$152,3,0)</f>
        <v>11</v>
      </c>
      <c r="P9" s="0" t="n">
        <f aca="false">VLOOKUP(F9,trafo_types!$A$1:$O$16,8,0)</f>
        <v>0.365</v>
      </c>
      <c r="Q9" s="0" t="n">
        <f aca="false">VLOOKUP(F9,trafo_types!$A$1:$O$16,6,0)</f>
        <v>4</v>
      </c>
      <c r="R9" s="0" t="n">
        <f aca="false">VLOOKUP(F9,trafo_types!$A$1:$O$16,7,0)</f>
        <v>1.2</v>
      </c>
      <c r="S9" s="0" t="n">
        <f aca="false">VLOOKUP(F9,trafo_types!$A$1:$O$16,9,0)</f>
        <v>0.24</v>
      </c>
      <c r="T9" s="0" t="n">
        <f aca="false">E9</f>
        <v>0.2</v>
      </c>
    </row>
    <row r="10" customFormat="false" ht="12.8" hidden="false" customHeight="false" outlineLevel="0" collapsed="false">
      <c r="A10" s="0" t="n">
        <v>8</v>
      </c>
      <c r="B10" s="0" t="str">
        <f aca="false">bus!D10</f>
        <v>117295-BBROOD KENYA LIMITED 0.415</v>
      </c>
      <c r="C10" s="0" t="str">
        <f aca="false">'correct points'!AB10</f>
        <v>02189 - NDOROBO ROAD</v>
      </c>
      <c r="D10" s="0" t="n">
        <f aca="false">VLOOKUP(C10,'correct points'!$AB$2:$AE$62,4,0)</f>
        <v>100</v>
      </c>
      <c r="E10" s="0" t="n">
        <f aca="false">D10/1000</f>
        <v>0.1</v>
      </c>
      <c r="F10" s="5" t="s">
        <v>20</v>
      </c>
      <c r="G10" s="0" t="str">
        <f aca="false">B10</f>
        <v>117295-BBROOD KENYA LIMITED 0.415</v>
      </c>
      <c r="H10" s="0" t="n">
        <f aca="false">VLOOKUP(G10,bus!$D$2:$S$152,2,0)</f>
        <v>8</v>
      </c>
      <c r="I10" s="0" t="s">
        <v>147</v>
      </c>
      <c r="J10" s="0" t="n">
        <f aca="false">VLOOKUP(I10,bus!$D$2:$S$152,2,0)</f>
        <v>67</v>
      </c>
      <c r="K10" s="0" t="n">
        <f aca="false">VLOOKUP(G10,bus!$D$2:$S$152,5,0)</f>
        <v>1</v>
      </c>
      <c r="L10" s="0" t="n">
        <f aca="false">VLOOKUP(I10,bus!$D$2:$S$152,5,0)</f>
        <v>1</v>
      </c>
      <c r="M10" s="0" t="n">
        <f aca="false">VLOOKUP(G10,bus!$D$2:$F$152,3,0)</f>
        <v>0.415</v>
      </c>
      <c r="N10" s="0" t="n">
        <f aca="false">D10</f>
        <v>100</v>
      </c>
      <c r="O10" s="0" t="n">
        <f aca="false">VLOOKUP(I10,bus!$D$2:$F$152,3,0)</f>
        <v>11</v>
      </c>
      <c r="P10" s="0" t="n">
        <f aca="false">VLOOKUP(F10,trafo_types!$A$1:$O$16,8,0)</f>
        <v>0.32</v>
      </c>
      <c r="Q10" s="0" t="n">
        <f aca="false">VLOOKUP(F10,trafo_types!$A$1:$O$16,6,0)</f>
        <v>4</v>
      </c>
      <c r="R10" s="0" t="n">
        <f aca="false">VLOOKUP(F10,trafo_types!$A$1:$O$16,7,0)</f>
        <v>1</v>
      </c>
      <c r="S10" s="0" t="n">
        <f aca="false">VLOOKUP(F10,trafo_types!$A$1:$O$16,9,0)</f>
        <v>0.24</v>
      </c>
      <c r="T10" s="0" t="n">
        <f aca="false">E10</f>
        <v>0.1</v>
      </c>
    </row>
    <row r="11" customFormat="false" ht="12.8" hidden="false" customHeight="false" outlineLevel="0" collapsed="false">
      <c r="A11" s="0" t="n">
        <v>9</v>
      </c>
      <c r="B11" s="0" t="str">
        <f aca="false">bus!D11</f>
        <v>12105-PARK PLACE HOTEL 0.415</v>
      </c>
      <c r="C11" s="0" t="str">
        <f aca="false">'correct points'!AB11</f>
        <v>00446 - PARK VIEW_LANGATA</v>
      </c>
      <c r="D11" s="0" t="n">
        <f aca="false">VLOOKUP(C11,'correct points'!$AB$2:$AE$62,4,0)</f>
        <v>200</v>
      </c>
      <c r="E11" s="0" t="n">
        <f aca="false">D11/1000</f>
        <v>0.2</v>
      </c>
      <c r="F11" s="5" t="s">
        <v>21</v>
      </c>
      <c r="G11" s="0" t="str">
        <f aca="false">B11</f>
        <v>12105-PARK PLACE HOTEL 0.415</v>
      </c>
      <c r="H11" s="0" t="n">
        <f aca="false">VLOOKUP(G11,bus!$D$2:$S$152,2,0)</f>
        <v>9</v>
      </c>
      <c r="I11" s="0" t="s">
        <v>495</v>
      </c>
      <c r="J11" s="0" t="n">
        <f aca="false">VLOOKUP(I11,bus!$D$2:$S$152,2,0)</f>
        <v>142</v>
      </c>
      <c r="K11" s="0" t="n">
        <f aca="false">VLOOKUP(G11,bus!$D$2:$S$152,5,0)</f>
        <v>1</v>
      </c>
      <c r="L11" s="0" t="n">
        <f aca="false">VLOOKUP(I11,bus!$D$2:$S$152,5,0)</f>
        <v>1</v>
      </c>
      <c r="M11" s="0" t="n">
        <f aca="false">VLOOKUP(G11,bus!$D$2:$F$152,3,0)</f>
        <v>0.415</v>
      </c>
      <c r="N11" s="0" t="n">
        <f aca="false">D11</f>
        <v>200</v>
      </c>
      <c r="O11" s="0" t="n">
        <f aca="false">VLOOKUP(I11,bus!$D$2:$F$152,3,0)</f>
        <v>11</v>
      </c>
      <c r="P11" s="0" t="n">
        <f aca="false">VLOOKUP(F11,trafo_types!$A$1:$O$16,8,0)</f>
        <v>0.365</v>
      </c>
      <c r="Q11" s="0" t="n">
        <f aca="false">VLOOKUP(F11,trafo_types!$A$1:$O$16,6,0)</f>
        <v>4</v>
      </c>
      <c r="R11" s="0" t="n">
        <f aca="false">VLOOKUP(F11,trafo_types!$A$1:$O$16,7,0)</f>
        <v>1.2</v>
      </c>
      <c r="S11" s="0" t="n">
        <f aca="false">VLOOKUP(F11,trafo_types!$A$1:$O$16,9,0)</f>
        <v>0.24</v>
      </c>
      <c r="T11" s="0" t="n">
        <f aca="false">E11</f>
        <v>0.2</v>
      </c>
    </row>
    <row r="12" customFormat="false" ht="12.8" hidden="false" customHeight="false" outlineLevel="0" collapsed="false">
      <c r="A12" s="0" t="n">
        <v>10</v>
      </c>
      <c r="B12" s="0" t="str">
        <f aca="false">bus!D12</f>
        <v>127138-DAWAT 2 0.415</v>
      </c>
      <c r="C12" s="0" t="str">
        <f aca="false">'correct points'!AB12</f>
        <v>03907 - PARK VIEW EST._LANGATA</v>
      </c>
      <c r="D12" s="0" t="n">
        <f aca="false">VLOOKUP(C12,'correct points'!$AB$2:$AE$62,4,0)</f>
        <v>200</v>
      </c>
      <c r="E12" s="0" t="n">
        <f aca="false">D12/1000</f>
        <v>0.2</v>
      </c>
      <c r="F12" s="5" t="s">
        <v>21</v>
      </c>
      <c r="G12" s="0" t="str">
        <f aca="false">B12</f>
        <v>127138-DAWAT 2 0.415</v>
      </c>
      <c r="H12" s="0" t="n">
        <f aca="false">VLOOKUP(G12,bus!$D$2:$S$152,2,0)</f>
        <v>10</v>
      </c>
      <c r="I12" s="0" t="s">
        <v>246</v>
      </c>
      <c r="J12" s="0" t="n">
        <f aca="false">VLOOKUP(I12,bus!$D$2:$S$152,2,0)</f>
        <v>82</v>
      </c>
      <c r="K12" s="0" t="n">
        <f aca="false">VLOOKUP(G12,bus!$D$2:$S$152,5,0)</f>
        <v>1</v>
      </c>
      <c r="L12" s="0" t="n">
        <f aca="false">VLOOKUP(I12,bus!$D$2:$S$152,5,0)</f>
        <v>1</v>
      </c>
      <c r="M12" s="0" t="n">
        <f aca="false">VLOOKUP(G12,bus!$D$2:$F$152,3,0)</f>
        <v>0.415</v>
      </c>
      <c r="N12" s="0" t="n">
        <f aca="false">D12</f>
        <v>200</v>
      </c>
      <c r="O12" s="0" t="n">
        <f aca="false">VLOOKUP(I12,bus!$D$2:$F$152,3,0)</f>
        <v>11</v>
      </c>
      <c r="P12" s="0" t="n">
        <f aca="false">VLOOKUP(F12,trafo_types!$A$1:$O$16,8,0)</f>
        <v>0.365</v>
      </c>
      <c r="Q12" s="0" t="n">
        <f aca="false">VLOOKUP(F12,trafo_types!$A$1:$O$16,6,0)</f>
        <v>4</v>
      </c>
      <c r="R12" s="0" t="n">
        <f aca="false">VLOOKUP(F12,trafo_types!$A$1:$O$16,7,0)</f>
        <v>1.2</v>
      </c>
      <c r="S12" s="0" t="n">
        <f aca="false">VLOOKUP(F12,trafo_types!$A$1:$O$16,9,0)</f>
        <v>0.24</v>
      </c>
      <c r="T12" s="0" t="n">
        <f aca="false">E12</f>
        <v>0.2</v>
      </c>
    </row>
    <row r="13" customFormat="false" ht="12.8" hidden="false" customHeight="false" outlineLevel="0" collapsed="false">
      <c r="A13" s="0" t="n">
        <v>11</v>
      </c>
      <c r="B13" s="0" t="str">
        <f aca="false">bus!D13</f>
        <v>12747-APOSTLES OF JESUS 0.415</v>
      </c>
      <c r="C13" s="0" t="str">
        <f aca="false">'correct points'!AB13</f>
        <v>13073 - GATAKA WATER SUPPLY</v>
      </c>
      <c r="D13" s="0" t="n">
        <f aca="false">VLOOKUP(C13,'correct points'!$AB$2:$AE$62,4,0)</f>
        <v>200</v>
      </c>
      <c r="E13" s="0" t="n">
        <f aca="false">D13/1000</f>
        <v>0.2</v>
      </c>
      <c r="F13" s="5" t="s">
        <v>21</v>
      </c>
      <c r="G13" s="0" t="str">
        <f aca="false">B13</f>
        <v>12747-APOSTLES OF JESUS 0.415</v>
      </c>
      <c r="H13" s="0" t="n">
        <f aca="false">VLOOKUP(G13,bus!$D$2:$S$152,2,0)</f>
        <v>11</v>
      </c>
      <c r="I13" s="0" t="s">
        <v>122</v>
      </c>
      <c r="J13" s="0" t="n">
        <f aca="false">VLOOKUP(I13,bus!$D$2:$S$152,2,0)</f>
        <v>63</v>
      </c>
      <c r="K13" s="0" t="n">
        <f aca="false">VLOOKUP(G13,bus!$D$2:$S$152,5,0)</f>
        <v>1</v>
      </c>
      <c r="L13" s="0" t="n">
        <f aca="false">VLOOKUP(I13,bus!$D$2:$S$152,5,0)</f>
        <v>1</v>
      </c>
      <c r="M13" s="0" t="n">
        <f aca="false">VLOOKUP(G13,bus!$D$2:$F$152,3,0)</f>
        <v>0.415</v>
      </c>
      <c r="N13" s="0" t="n">
        <f aca="false">D13</f>
        <v>200</v>
      </c>
      <c r="O13" s="0" t="n">
        <f aca="false">VLOOKUP(I13,bus!$D$2:$F$152,3,0)</f>
        <v>11</v>
      </c>
      <c r="P13" s="0" t="n">
        <f aca="false">VLOOKUP(F13,trafo_types!$A$1:$O$16,8,0)</f>
        <v>0.365</v>
      </c>
      <c r="Q13" s="0" t="n">
        <f aca="false">VLOOKUP(F13,trafo_types!$A$1:$O$16,6,0)</f>
        <v>4</v>
      </c>
      <c r="R13" s="0" t="n">
        <f aca="false">VLOOKUP(F13,trafo_types!$A$1:$O$16,7,0)</f>
        <v>1.2</v>
      </c>
      <c r="S13" s="0" t="n">
        <f aca="false">VLOOKUP(F13,trafo_types!$A$1:$O$16,9,0)</f>
        <v>0.24</v>
      </c>
      <c r="T13" s="0" t="n">
        <f aca="false">E13</f>
        <v>0.2</v>
      </c>
    </row>
    <row r="14" customFormat="false" ht="12.8" hidden="false" customHeight="false" outlineLevel="0" collapsed="false">
      <c r="A14" s="0" t="n">
        <v>12</v>
      </c>
      <c r="B14" s="0" t="str">
        <f aca="false">bus!D14</f>
        <v>13073-GATAKA WATER SUPPLY 0.415</v>
      </c>
      <c r="C14" s="0" t="str">
        <f aca="false">'correct points'!AB14</f>
        <v>02009 - MUNDERENDU RD_LANGATA</v>
      </c>
      <c r="D14" s="0" t="n">
        <f aca="false">VLOOKUP(C14,'correct points'!$AB$2:$AE$62,4,0)</f>
        <v>100</v>
      </c>
      <c r="E14" s="0" t="n">
        <f aca="false">D14/1000</f>
        <v>0.1</v>
      </c>
      <c r="F14" s="5" t="s">
        <v>20</v>
      </c>
      <c r="G14" s="0" t="str">
        <f aca="false">B14</f>
        <v>13073-GATAKA WATER SUPPLY 0.415</v>
      </c>
      <c r="H14" s="0" t="n">
        <f aca="false">VLOOKUP(G14,bus!$D$2:$S$152,2,0)</f>
        <v>12</v>
      </c>
      <c r="I14" s="0" t="s">
        <v>270</v>
      </c>
      <c r="J14" s="0" t="n">
        <f aca="false">VLOOKUP(I14,bus!$D$2:$S$152,2,0)</f>
        <v>86</v>
      </c>
      <c r="K14" s="0" t="n">
        <f aca="false">VLOOKUP(G14,bus!$D$2:$S$152,5,0)</f>
        <v>1</v>
      </c>
      <c r="L14" s="0" t="n">
        <f aca="false">VLOOKUP(I14,bus!$D$2:$S$152,5,0)</f>
        <v>1</v>
      </c>
      <c r="M14" s="0" t="n">
        <f aca="false">VLOOKUP(G14,bus!$D$2:$F$152,3,0)</f>
        <v>0.415</v>
      </c>
      <c r="N14" s="0" t="n">
        <f aca="false">D14</f>
        <v>100</v>
      </c>
      <c r="O14" s="0" t="n">
        <f aca="false">VLOOKUP(I14,bus!$D$2:$F$152,3,0)</f>
        <v>11</v>
      </c>
      <c r="P14" s="0" t="n">
        <f aca="false">VLOOKUP(F14,trafo_types!$A$1:$O$16,8,0)</f>
        <v>0.32</v>
      </c>
      <c r="Q14" s="0" t="n">
        <f aca="false">VLOOKUP(F14,trafo_types!$A$1:$O$16,6,0)</f>
        <v>4</v>
      </c>
      <c r="R14" s="0" t="n">
        <f aca="false">VLOOKUP(F14,trafo_types!$A$1:$O$16,7,0)</f>
        <v>1</v>
      </c>
      <c r="S14" s="0" t="n">
        <f aca="false">VLOOKUP(F14,trafo_types!$A$1:$O$16,9,0)</f>
        <v>0.24</v>
      </c>
      <c r="T14" s="0" t="n">
        <f aca="false">E14</f>
        <v>0.1</v>
      </c>
    </row>
    <row r="15" customFormat="false" ht="12.8" hidden="false" customHeight="false" outlineLevel="0" collapsed="false">
      <c r="A15" s="0" t="n">
        <v>13</v>
      </c>
      <c r="B15" s="0" t="str">
        <f aca="false">bus!D15</f>
        <v>13129-BOGANI EAST ROAD_I 0.415</v>
      </c>
      <c r="C15" s="0" t="str">
        <f aca="false">'correct points'!AB15</f>
        <v>00456 - KIPEVU ROAD</v>
      </c>
      <c r="D15" s="0" t="n">
        <f aca="false">VLOOKUP(C15,'correct points'!$AB$2:$AE$62,4,0)</f>
        <v>100</v>
      </c>
      <c r="E15" s="0" t="n">
        <f aca="false">D15/1000</f>
        <v>0.1</v>
      </c>
      <c r="F15" s="5" t="s">
        <v>20</v>
      </c>
      <c r="G15" s="0" t="str">
        <f aca="false">B15</f>
        <v>13129-BOGANI EAST ROAD_I 0.415</v>
      </c>
      <c r="H15" s="0" t="n">
        <f aca="false">VLOOKUP(G15,bus!$D$2:$S$152,2,0)</f>
        <v>13</v>
      </c>
      <c r="I15" s="0" t="s">
        <v>161</v>
      </c>
      <c r="J15" s="0" t="n">
        <f aca="false">VLOOKUP(I15,bus!$D$2:$S$152,2,0)</f>
        <v>69</v>
      </c>
      <c r="K15" s="0" t="n">
        <f aca="false">VLOOKUP(G15,bus!$D$2:$S$152,5,0)</f>
        <v>1</v>
      </c>
      <c r="L15" s="0" t="n">
        <f aca="false">VLOOKUP(I15,bus!$D$2:$S$152,5,0)</f>
        <v>1</v>
      </c>
      <c r="M15" s="0" t="n">
        <f aca="false">VLOOKUP(G15,bus!$D$2:$F$152,3,0)</f>
        <v>0.415</v>
      </c>
      <c r="N15" s="0" t="n">
        <f aca="false">D15</f>
        <v>100</v>
      </c>
      <c r="O15" s="0" t="n">
        <f aca="false">VLOOKUP(I15,bus!$D$2:$F$152,3,0)</f>
        <v>11</v>
      </c>
      <c r="P15" s="0" t="n">
        <f aca="false">VLOOKUP(F15,trafo_types!$A$1:$O$16,8,0)</f>
        <v>0.32</v>
      </c>
      <c r="Q15" s="0" t="n">
        <f aca="false">VLOOKUP(F15,trafo_types!$A$1:$O$16,6,0)</f>
        <v>4</v>
      </c>
      <c r="R15" s="0" t="n">
        <f aca="false">VLOOKUP(F15,trafo_types!$A$1:$O$16,7,0)</f>
        <v>1</v>
      </c>
      <c r="S15" s="0" t="n">
        <f aca="false">VLOOKUP(F15,trafo_types!$A$1:$O$16,9,0)</f>
        <v>0.24</v>
      </c>
      <c r="T15" s="0" t="n">
        <f aca="false">E15</f>
        <v>0.1</v>
      </c>
    </row>
    <row r="16" customFormat="false" ht="12.8" hidden="false" customHeight="false" outlineLevel="0" collapsed="false">
      <c r="A16" s="0" t="n">
        <v>14</v>
      </c>
      <c r="B16" s="0" t="str">
        <f aca="false">bus!D16</f>
        <v>13546-BOGANI EAST ROAD_II 0.415</v>
      </c>
      <c r="C16" s="0" t="str">
        <f aca="false">'correct points'!AB16</f>
        <v>106601 - NEAR BROOKHOUSE SCHO</v>
      </c>
      <c r="D16" s="0" t="n">
        <f aca="false">VLOOKUP(C16,'correct points'!$AB$2:$AE$62,4,0)</f>
        <v>200</v>
      </c>
      <c r="E16" s="0" t="n">
        <f aca="false">D16/1000</f>
        <v>0.2</v>
      </c>
      <c r="F16" s="5" t="s">
        <v>21</v>
      </c>
      <c r="G16" s="0" t="str">
        <f aca="false">B16</f>
        <v>13546-BOGANI EAST ROAD_II 0.415</v>
      </c>
      <c r="H16" s="0" t="n">
        <f aca="false">VLOOKUP(G16,bus!$D$2:$S$152,2,0)</f>
        <v>14</v>
      </c>
      <c r="I16" s="0" t="s">
        <v>166</v>
      </c>
      <c r="J16" s="0" t="n">
        <f aca="false">VLOOKUP(I16,bus!$D$2:$S$152,2,0)</f>
        <v>70</v>
      </c>
      <c r="K16" s="0" t="n">
        <f aca="false">VLOOKUP(G16,bus!$D$2:$S$152,5,0)</f>
        <v>1</v>
      </c>
      <c r="L16" s="0" t="n">
        <f aca="false">VLOOKUP(I16,bus!$D$2:$S$152,5,0)</f>
        <v>1</v>
      </c>
      <c r="M16" s="0" t="n">
        <f aca="false">VLOOKUP(G16,bus!$D$2:$F$152,3,0)</f>
        <v>0.415</v>
      </c>
      <c r="N16" s="0" t="n">
        <f aca="false">D16</f>
        <v>200</v>
      </c>
      <c r="O16" s="0" t="n">
        <f aca="false">VLOOKUP(I16,bus!$D$2:$F$152,3,0)</f>
        <v>11</v>
      </c>
      <c r="P16" s="0" t="n">
        <f aca="false">VLOOKUP(F16,trafo_types!$A$1:$O$16,8,0)</f>
        <v>0.365</v>
      </c>
      <c r="Q16" s="0" t="n">
        <f aca="false">VLOOKUP(F16,trafo_types!$A$1:$O$16,6,0)</f>
        <v>4</v>
      </c>
      <c r="R16" s="0" t="n">
        <f aca="false">VLOOKUP(F16,trafo_types!$A$1:$O$16,7,0)</f>
        <v>1.2</v>
      </c>
      <c r="S16" s="0" t="n">
        <f aca="false">VLOOKUP(F16,trafo_types!$A$1:$O$16,9,0)</f>
        <v>0.24</v>
      </c>
      <c r="T16" s="0" t="n">
        <f aca="false">E16</f>
        <v>0.2</v>
      </c>
    </row>
    <row r="17" customFormat="false" ht="12.8" hidden="false" customHeight="false" outlineLevel="0" collapsed="false">
      <c r="A17" s="0" t="n">
        <v>15</v>
      </c>
      <c r="B17" s="0" t="str">
        <f aca="false">bus!D17</f>
        <v>13595-BANDA PREPARATORY SCH. 0.415</v>
      </c>
      <c r="C17" s="0" t="str">
        <f aca="false">'correct points'!AB17</f>
        <v>165257 - CATHOLIC UNIVERSITY</v>
      </c>
      <c r="D17" s="0" t="n">
        <f aca="false">VLOOKUP(C17,'correct points'!$AB$2:$AE$62,4,0)</f>
        <v>315</v>
      </c>
      <c r="E17" s="0" t="n">
        <f aca="false">D17/1000</f>
        <v>0.315</v>
      </c>
      <c r="F17" s="5" t="s">
        <v>22</v>
      </c>
      <c r="G17" s="0" t="str">
        <f aca="false">B17</f>
        <v>13595-BANDA PREPARATORY SCH. 0.415</v>
      </c>
      <c r="H17" s="0" t="n">
        <f aca="false">VLOOKUP(G17,bus!$D$2:$S$152,2,0)</f>
        <v>15</v>
      </c>
      <c r="I17" s="0" t="s">
        <v>130</v>
      </c>
      <c r="J17" s="0" t="n">
        <f aca="false">VLOOKUP(I17,bus!$D$2:$S$152,2,0)</f>
        <v>64</v>
      </c>
      <c r="K17" s="0" t="n">
        <f aca="false">VLOOKUP(G17,bus!$D$2:$S$152,5,0)</f>
        <v>1</v>
      </c>
      <c r="L17" s="0" t="n">
        <f aca="false">VLOOKUP(I17,bus!$D$2:$S$152,5,0)</f>
        <v>1</v>
      </c>
      <c r="M17" s="0" t="n">
        <f aca="false">VLOOKUP(G17,bus!$D$2:$F$152,3,0)</f>
        <v>0.415</v>
      </c>
      <c r="N17" s="0" t="n">
        <f aca="false">D17</f>
        <v>315</v>
      </c>
      <c r="O17" s="0" t="n">
        <f aca="false">VLOOKUP(I17,bus!$D$2:$F$152,3,0)</f>
        <v>11</v>
      </c>
      <c r="P17" s="0" t="n">
        <f aca="false">VLOOKUP(F17,trafo_types!$A$1:$O$16,8,0)</f>
        <v>1.05</v>
      </c>
      <c r="Q17" s="0" t="n">
        <f aca="false">VLOOKUP(F17,trafo_types!$A$1:$O$16,6,0)</f>
        <v>4</v>
      </c>
      <c r="R17" s="0" t="n">
        <f aca="false">VLOOKUP(F17,trafo_types!$A$1:$O$16,7,0)</f>
        <v>1.325</v>
      </c>
      <c r="S17" s="0" t="n">
        <f aca="false">VLOOKUP(F17,trafo_types!$A$1:$O$16,9,0)</f>
        <v>0.2375</v>
      </c>
      <c r="T17" s="0" t="n">
        <f aca="false">E17</f>
        <v>0.315</v>
      </c>
    </row>
    <row r="18" customFormat="false" ht="12.8" hidden="false" customHeight="false" outlineLevel="0" collapsed="false">
      <c r="A18" s="0" t="n">
        <v>16</v>
      </c>
      <c r="B18" s="0" t="str">
        <f aca="false">bus!D18</f>
        <v>136305-NORKAN S.TREATMENT PLANT 0.415</v>
      </c>
      <c r="C18" s="0" t="str">
        <f aca="false">'correct points'!AB18</f>
        <v>04058A - BOGANI EAST ROAD</v>
      </c>
      <c r="D18" s="0" t="n">
        <f aca="false">VLOOKUP(C18,'correct points'!$AB$2:$AE$62,4,0)</f>
        <v>15</v>
      </c>
      <c r="E18" s="0" t="n">
        <f aca="false">D18/1000</f>
        <v>0.015</v>
      </c>
      <c r="F18" s="5" t="s">
        <v>17</v>
      </c>
      <c r="G18" s="0" t="str">
        <f aca="false">B18</f>
        <v>136305-NORKAN S.TREATMENT PLANT 0.415</v>
      </c>
      <c r="H18" s="0" t="n">
        <f aca="false">VLOOKUP(G18,bus!$D$2:$S$152,2,0)</f>
        <v>16</v>
      </c>
      <c r="I18" s="0" t="s">
        <v>494</v>
      </c>
      <c r="J18" s="0" t="n">
        <f aca="false">VLOOKUP(I18,bus!$D$2:$S$152,2,0)</f>
        <v>141</v>
      </c>
      <c r="K18" s="0" t="n">
        <f aca="false">VLOOKUP(G18,bus!$D$2:$S$152,5,0)</f>
        <v>1</v>
      </c>
      <c r="L18" s="0" t="n">
        <f aca="false">VLOOKUP(I18,bus!$D$2:$S$152,5,0)</f>
        <v>1</v>
      </c>
      <c r="M18" s="0" t="n">
        <f aca="false">VLOOKUP(G18,bus!$D$2:$F$152,3,0)</f>
        <v>0.415</v>
      </c>
      <c r="N18" s="0" t="n">
        <f aca="false">D18</f>
        <v>15</v>
      </c>
      <c r="O18" s="0" t="n">
        <f aca="false">VLOOKUP(I18,bus!$D$2:$F$152,3,0)</f>
        <v>11</v>
      </c>
      <c r="P18" s="0" t="n">
        <f aca="false">VLOOKUP(F18,trafo_types!$A$1:$O$16,8,0)</f>
        <v>0.08</v>
      </c>
      <c r="Q18" s="0" t="n">
        <f aca="false">VLOOKUP(F18,trafo_types!$A$1:$O$16,6,0)</f>
        <v>4</v>
      </c>
      <c r="R18" s="0" t="n">
        <f aca="false">VLOOKUP(F18,trafo_types!$A$1:$O$16,7,0)</f>
        <v>1</v>
      </c>
      <c r="S18" s="0" t="n">
        <f aca="false">VLOOKUP(F18,trafo_types!$A$1:$O$16,9,0)</f>
        <v>0.24</v>
      </c>
      <c r="T18" s="0" t="n">
        <f aca="false">E18</f>
        <v>0.015</v>
      </c>
    </row>
    <row r="19" s="7" customFormat="true" ht="12.8" hidden="false" customHeight="false" outlineLevel="0" collapsed="false">
      <c r="A19" s="0" t="n">
        <v>17</v>
      </c>
      <c r="B19" s="0" t="str">
        <f aca="false">bus!D19</f>
        <v>13708-ST. AQUINAS SEMINARY 0.415</v>
      </c>
      <c r="C19" s="0" t="str">
        <f aca="false">'correct points'!AB19</f>
        <v>00457 - BANDA ROAD_KISEMBE_II</v>
      </c>
      <c r="D19" s="0" t="n">
        <f aca="false">VLOOKUP(C19,'correct points'!$AB$2:$AE$62,4,0)</f>
        <v>200</v>
      </c>
      <c r="E19" s="0" t="n">
        <f aca="false">D19/1000</f>
        <v>0.2</v>
      </c>
      <c r="F19" s="5" t="s">
        <v>21</v>
      </c>
      <c r="G19" s="0" t="str">
        <f aca="false">B19</f>
        <v>13708-ST. AQUINAS SEMINARY 0.415</v>
      </c>
      <c r="H19" s="0" t="n">
        <f aca="false">VLOOKUP(G19,bus!$D$2:$S$152,2,0)</f>
        <v>17</v>
      </c>
      <c r="I19" s="0" t="s">
        <v>502</v>
      </c>
      <c r="J19" s="0" t="n">
        <f aca="false">VLOOKUP(I19,bus!$D$2:$S$152,2,0)</f>
        <v>149</v>
      </c>
      <c r="K19" s="0" t="n">
        <f aca="false">VLOOKUP(G19,bus!$D$2:$S$152,5,0)</f>
        <v>1</v>
      </c>
      <c r="L19" s="0" t="n">
        <f aca="false">VLOOKUP(I19,bus!$D$2:$S$152,5,0)</f>
        <v>1</v>
      </c>
      <c r="M19" s="0" t="n">
        <f aca="false">VLOOKUP(G19,bus!$D$2:$F$152,3,0)</f>
        <v>0.415</v>
      </c>
      <c r="N19" s="0" t="n">
        <f aca="false">D19</f>
        <v>200</v>
      </c>
      <c r="O19" s="0" t="n">
        <f aca="false">VLOOKUP(I19,bus!$D$2:$F$152,3,0)</f>
        <v>11</v>
      </c>
      <c r="P19" s="0" t="n">
        <f aca="false">VLOOKUP(F19,trafo_types!$A$1:$O$16,8,0)</f>
        <v>0.365</v>
      </c>
      <c r="Q19" s="0" t="n">
        <f aca="false">VLOOKUP(F19,trafo_types!$A$1:$O$16,6,0)</f>
        <v>4</v>
      </c>
      <c r="R19" s="0" t="n">
        <f aca="false">VLOOKUP(F19,trafo_types!$A$1:$O$16,7,0)</f>
        <v>1.2</v>
      </c>
      <c r="S19" s="0" t="n">
        <f aca="false">VLOOKUP(F19,trafo_types!$A$1:$O$16,9,0)</f>
        <v>0.24</v>
      </c>
      <c r="T19" s="0" t="n">
        <f aca="false">E19</f>
        <v>0.2</v>
      </c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 t="n">
        <v>18</v>
      </c>
      <c r="B20" s="0" t="str">
        <f aca="false">bus!D20</f>
        <v>14156-NETWORK INTERNATIONAL 0.415</v>
      </c>
      <c r="C20" s="0" t="str">
        <f aca="false">'correct points'!AB20</f>
        <v>00409 - BOGANI ROAD</v>
      </c>
      <c r="D20" s="0" t="n">
        <f aca="false">VLOOKUP(C20,'correct points'!$AB$2:$AE$62,4,0)</f>
        <v>50</v>
      </c>
      <c r="E20" s="0" t="n">
        <f aca="false">D20/1000</f>
        <v>0.05</v>
      </c>
      <c r="F20" s="5" t="s">
        <v>19</v>
      </c>
      <c r="G20" s="0" t="str">
        <f aca="false">B20</f>
        <v>14156-NETWORK INTERNATIONAL 0.415</v>
      </c>
      <c r="H20" s="0" t="n">
        <f aca="false">VLOOKUP(G20,bus!$D$2:$S$152,2,0)</f>
        <v>18</v>
      </c>
      <c r="I20" s="0" t="s">
        <v>420</v>
      </c>
      <c r="J20" s="0" t="n">
        <f aca="false">VLOOKUP(I20,bus!$D$2:$S$152,2,0)</f>
        <v>112</v>
      </c>
      <c r="K20" s="0" t="n">
        <f aca="false">VLOOKUP(G20,bus!$D$2:$S$152,5,0)</f>
        <v>1</v>
      </c>
      <c r="L20" s="0" t="n">
        <f aca="false">VLOOKUP(I20,bus!$D$2:$S$152,5,0)</f>
        <v>1</v>
      </c>
      <c r="M20" s="0" t="n">
        <f aca="false">VLOOKUP(G20,bus!$D$2:$F$152,3,0)</f>
        <v>0.415</v>
      </c>
      <c r="N20" s="0" t="n">
        <f aca="false">D20</f>
        <v>50</v>
      </c>
      <c r="O20" s="0" t="n">
        <f aca="false">VLOOKUP(I20,bus!$D$2:$F$152,3,0)</f>
        <v>11</v>
      </c>
      <c r="P20" s="0" t="n">
        <f aca="false">VLOOKUP(F20,trafo_types!$A$1:$O$16,8,0)</f>
        <v>0.13</v>
      </c>
      <c r="Q20" s="0" t="n">
        <f aca="false">VLOOKUP(F20,trafo_types!$A$1:$O$16,6,0)</f>
        <v>4</v>
      </c>
      <c r="R20" s="0" t="n">
        <f aca="false">VLOOKUP(F20,trafo_types!$A$1:$O$16,7,0)</f>
        <v>1</v>
      </c>
      <c r="S20" s="0" t="n">
        <f aca="false">VLOOKUP(F20,trafo_types!$A$1:$O$16,9,0)</f>
        <v>0.24</v>
      </c>
      <c r="T20" s="0" t="n">
        <f aca="false">E20</f>
        <v>0.05</v>
      </c>
    </row>
    <row r="21" customFormat="false" ht="12.8" hidden="false" customHeight="false" outlineLevel="0" collapsed="false">
      <c r="A21" s="0" t="n">
        <v>19</v>
      </c>
      <c r="B21" s="0" t="str">
        <f aca="false">bus!D21</f>
        <v>16041-BANDA ROAD_KISEMBE 0.415</v>
      </c>
      <c r="C21" s="0" t="str">
        <f aca="false">'correct points'!AB21</f>
        <v>12105 - PARK PLACE HOTEL</v>
      </c>
      <c r="D21" s="0" t="n">
        <f aca="false">VLOOKUP(C21,'correct points'!$AB$2:$AE$62,4,0)</f>
        <v>200</v>
      </c>
      <c r="E21" s="0" t="n">
        <f aca="false">D21/1000</f>
        <v>0.2</v>
      </c>
      <c r="F21" s="5" t="s">
        <v>21</v>
      </c>
      <c r="G21" s="0" t="str">
        <f aca="false">B21</f>
        <v>16041-BANDA ROAD_KISEMBE 0.415</v>
      </c>
      <c r="H21" s="0" t="n">
        <f aca="false">VLOOKUP(G21,bus!$D$2:$S$152,2,0)</f>
        <v>19</v>
      </c>
      <c r="I21" s="0" t="s">
        <v>134</v>
      </c>
      <c r="J21" s="0" t="n">
        <f aca="false">VLOOKUP(I21,bus!$D$2:$S$152,2,0)</f>
        <v>65</v>
      </c>
      <c r="K21" s="0" t="n">
        <f aca="false">VLOOKUP(G21,bus!$D$2:$S$152,5,0)</f>
        <v>1</v>
      </c>
      <c r="L21" s="0" t="n">
        <f aca="false">VLOOKUP(I21,bus!$D$2:$S$152,5,0)</f>
        <v>1</v>
      </c>
      <c r="M21" s="0" t="n">
        <f aca="false">VLOOKUP(G21,bus!$D$2:$F$152,3,0)</f>
        <v>0.415</v>
      </c>
      <c r="N21" s="0" t="n">
        <f aca="false">D21</f>
        <v>200</v>
      </c>
      <c r="O21" s="0" t="n">
        <f aca="false">VLOOKUP(I21,bus!$D$2:$F$152,3,0)</f>
        <v>11</v>
      </c>
      <c r="P21" s="0" t="n">
        <f aca="false">VLOOKUP(F21,trafo_types!$A$1:$O$16,8,0)</f>
        <v>0.365</v>
      </c>
      <c r="Q21" s="0" t="n">
        <f aca="false">VLOOKUP(F21,trafo_types!$A$1:$O$16,6,0)</f>
        <v>4</v>
      </c>
      <c r="R21" s="0" t="n">
        <f aca="false">VLOOKUP(F21,trafo_types!$A$1:$O$16,7,0)</f>
        <v>1.2</v>
      </c>
      <c r="S21" s="0" t="n">
        <f aca="false">VLOOKUP(F21,trafo_types!$A$1:$O$16,9,0)</f>
        <v>0.24</v>
      </c>
      <c r="T21" s="0" t="n">
        <f aca="false">E21</f>
        <v>0.2</v>
      </c>
    </row>
    <row r="22" customFormat="false" ht="12.8" hidden="false" customHeight="false" outlineLevel="0" collapsed="false">
      <c r="A22" s="0" t="n">
        <v>20</v>
      </c>
      <c r="B22" s="0" t="str">
        <f aca="false">bus!D22</f>
        <v>16253-BROOKE HOUSE SCHOOL_0 0.415</v>
      </c>
      <c r="C22" s="0" t="str">
        <f aca="false">'correct points'!AB22</f>
        <v>13129 - BOGANI EAST ROAD</v>
      </c>
      <c r="D22" s="0" t="n">
        <f aca="false">VLOOKUP(C22,'correct points'!$AB$2:$AE$62,4,0)</f>
        <v>200</v>
      </c>
      <c r="E22" s="0" t="n">
        <f aca="false">D22/1000</f>
        <v>0.2</v>
      </c>
      <c r="F22" s="5" t="s">
        <v>21</v>
      </c>
      <c r="G22" s="0" t="str">
        <f aca="false">B22</f>
        <v>16253-BROOKE HOUSE SCHOOL_0 0.415</v>
      </c>
      <c r="H22" s="0" t="n">
        <f aca="false">VLOOKUP(G22,bus!$D$2:$S$152,2,0)</f>
        <v>20</v>
      </c>
      <c r="I22" s="0" t="s">
        <v>195</v>
      </c>
      <c r="J22" s="0" t="n">
        <f aca="false">VLOOKUP(I22,bus!$D$2:$S$152,2,0)</f>
        <v>74</v>
      </c>
      <c r="K22" s="0" t="n">
        <f aca="false">VLOOKUP(G22,bus!$D$2:$S$152,5,0)</f>
        <v>1</v>
      </c>
      <c r="L22" s="0" t="n">
        <f aca="false">VLOOKUP(I22,bus!$D$2:$S$152,5,0)</f>
        <v>1</v>
      </c>
      <c r="M22" s="0" t="n">
        <f aca="false">VLOOKUP(G22,bus!$D$2:$F$152,3,0)</f>
        <v>0.415</v>
      </c>
      <c r="N22" s="0" t="n">
        <f aca="false">D22</f>
        <v>200</v>
      </c>
      <c r="O22" s="0" t="n">
        <f aca="false">VLOOKUP(I22,bus!$D$2:$F$152,3,0)</f>
        <v>11</v>
      </c>
      <c r="P22" s="0" t="n">
        <f aca="false">VLOOKUP(F22,trafo_types!$A$1:$O$16,8,0)</f>
        <v>0.365</v>
      </c>
      <c r="Q22" s="0" t="n">
        <f aca="false">VLOOKUP(F22,trafo_types!$A$1:$O$16,6,0)</f>
        <v>4</v>
      </c>
      <c r="R22" s="0" t="n">
        <f aca="false">VLOOKUP(F22,trafo_types!$A$1:$O$16,7,0)</f>
        <v>1.2</v>
      </c>
      <c r="S22" s="0" t="n">
        <f aca="false">VLOOKUP(F22,trafo_types!$A$1:$O$16,9,0)</f>
        <v>0.24</v>
      </c>
      <c r="T22" s="0" t="n">
        <f aca="false">E22</f>
        <v>0.2</v>
      </c>
    </row>
    <row r="23" customFormat="false" ht="12.8" hidden="false" customHeight="false" outlineLevel="0" collapsed="false">
      <c r="A23" s="0" t="n">
        <v>21</v>
      </c>
      <c r="B23" s="0" t="str">
        <f aca="false">bus!D23</f>
        <v>16370-KIKENI DRIVE 0.415</v>
      </c>
      <c r="C23" s="0" t="str">
        <f aca="false">'correct points'!AB23</f>
        <v>13546 - BOGANI EAST ROAD</v>
      </c>
      <c r="D23" s="0" t="n">
        <f aca="false">VLOOKUP(C23,'correct points'!$AB$2:$AE$62,4,0)</f>
        <v>315</v>
      </c>
      <c r="E23" s="0" t="n">
        <f aca="false">D23/1000</f>
        <v>0.315</v>
      </c>
      <c r="F23" s="5" t="s">
        <v>22</v>
      </c>
      <c r="G23" s="0" t="str">
        <f aca="false">B23</f>
        <v>16370-KIKENI DRIVE 0.415</v>
      </c>
      <c r="H23" s="0" t="n">
        <f aca="false">VLOOKUP(G23,bus!$D$2:$S$152,2,0)</f>
        <v>21</v>
      </c>
      <c r="I23" s="0" t="s">
        <v>309</v>
      </c>
      <c r="J23" s="0" t="n">
        <f aca="false">VLOOKUP(I23,bus!$D$2:$S$152,2,0)</f>
        <v>92</v>
      </c>
      <c r="K23" s="0" t="n">
        <f aca="false">VLOOKUP(G23,bus!$D$2:$S$152,5,0)</f>
        <v>1</v>
      </c>
      <c r="L23" s="0" t="n">
        <f aca="false">VLOOKUP(I23,bus!$D$2:$S$152,5,0)</f>
        <v>1</v>
      </c>
      <c r="M23" s="0" t="n">
        <f aca="false">VLOOKUP(G23,bus!$D$2:$F$152,3,0)</f>
        <v>0.415</v>
      </c>
      <c r="N23" s="0" t="n">
        <f aca="false">D23</f>
        <v>315</v>
      </c>
      <c r="O23" s="0" t="n">
        <f aca="false">VLOOKUP(I23,bus!$D$2:$F$152,3,0)</f>
        <v>11</v>
      </c>
      <c r="P23" s="0" t="n">
        <f aca="false">VLOOKUP(F23,trafo_types!$A$1:$O$16,8,0)</f>
        <v>1.05</v>
      </c>
      <c r="Q23" s="0" t="n">
        <f aca="false">VLOOKUP(F23,trafo_types!$A$1:$O$16,6,0)</f>
        <v>4</v>
      </c>
      <c r="R23" s="0" t="n">
        <f aca="false">VLOOKUP(F23,trafo_types!$A$1:$O$16,7,0)</f>
        <v>1.325</v>
      </c>
      <c r="S23" s="0" t="n">
        <f aca="false">VLOOKUP(F23,trafo_types!$A$1:$O$16,9,0)</f>
        <v>0.2375</v>
      </c>
      <c r="T23" s="0" t="n">
        <f aca="false">E23</f>
        <v>0.315</v>
      </c>
    </row>
    <row r="24" customFormat="false" ht="12.8" hidden="false" customHeight="false" outlineLevel="0" collapsed="false">
      <c r="A24" s="0" t="n">
        <v>22</v>
      </c>
      <c r="B24" s="0" t="str">
        <f aca="false">bus!D24</f>
        <v>165257-CATHOLIC UNIVERSITY_I 0.415</v>
      </c>
      <c r="C24" s="0" t="str">
        <f aca="false">'correct points'!AB24</f>
        <v>13595 - BANDA PREPARATORY SCH.</v>
      </c>
      <c r="D24" s="0" t="n">
        <f aca="false">VLOOKUP(C24,'correct points'!$AB$2:$AE$62,4,0)</f>
        <v>100</v>
      </c>
      <c r="E24" s="0" t="n">
        <f aca="false">D24/1000</f>
        <v>0.1</v>
      </c>
      <c r="F24" s="5" t="s">
        <v>20</v>
      </c>
      <c r="G24" s="0" t="str">
        <f aca="false">B24</f>
        <v>165257-CATHOLIC UNIVERSITY_I 0.415</v>
      </c>
      <c r="H24" s="0" t="n">
        <f aca="false">VLOOKUP(G24,bus!$D$2:$S$152,2,0)</f>
        <v>22</v>
      </c>
      <c r="I24" s="0" t="s">
        <v>229</v>
      </c>
      <c r="J24" s="0" t="n">
        <f aca="false">VLOOKUP(I24,bus!$D$2:$S$152,2,0)</f>
        <v>80</v>
      </c>
      <c r="K24" s="0" t="n">
        <f aca="false">VLOOKUP(G24,bus!$D$2:$S$152,5,0)</f>
        <v>1</v>
      </c>
      <c r="L24" s="0" t="n">
        <f aca="false">VLOOKUP(I24,bus!$D$2:$S$152,5,0)</f>
        <v>1</v>
      </c>
      <c r="M24" s="0" t="n">
        <f aca="false">VLOOKUP(G24,bus!$D$2:$F$152,3,0)</f>
        <v>0.415</v>
      </c>
      <c r="N24" s="0" t="n">
        <f aca="false">D24</f>
        <v>100</v>
      </c>
      <c r="O24" s="0" t="n">
        <f aca="false">VLOOKUP(I24,bus!$D$2:$F$152,3,0)</f>
        <v>11</v>
      </c>
      <c r="P24" s="0" t="n">
        <f aca="false">VLOOKUP(F24,trafo_types!$A$1:$O$16,8,0)</f>
        <v>0.32</v>
      </c>
      <c r="Q24" s="0" t="n">
        <f aca="false">VLOOKUP(F24,trafo_types!$A$1:$O$16,6,0)</f>
        <v>4</v>
      </c>
      <c r="R24" s="0" t="n">
        <f aca="false">VLOOKUP(F24,trafo_types!$A$1:$O$16,7,0)</f>
        <v>1</v>
      </c>
      <c r="S24" s="0" t="n">
        <f aca="false">VLOOKUP(F24,trafo_types!$A$1:$O$16,9,0)</f>
        <v>0.24</v>
      </c>
      <c r="T24" s="0" t="n">
        <f aca="false">E24</f>
        <v>0.1</v>
      </c>
    </row>
    <row r="25" customFormat="false" ht="12.8" hidden="false" customHeight="false" outlineLevel="0" collapsed="false">
      <c r="A25" s="0" t="n">
        <v>23</v>
      </c>
      <c r="B25" s="0" t="str">
        <f aca="false">bus!D25</f>
        <v>1670-MUNDERENDU ROAD_LANGATA 0.415</v>
      </c>
      <c r="C25" s="0" t="str">
        <f aca="false">'correct points'!AB25</f>
        <v>NO.NO.1 - CATHOLIC UNIVERSITY</v>
      </c>
      <c r="D25" s="0" t="n">
        <f aca="false">VLOOKUP(C25,'correct points'!$AB$2:$AE$62,4,0)</f>
        <v>630</v>
      </c>
      <c r="E25" s="0" t="n">
        <f aca="false">D25/1000</f>
        <v>0.63</v>
      </c>
      <c r="F25" s="5" t="s">
        <v>23</v>
      </c>
      <c r="G25" s="0" t="str">
        <f aca="false">B25</f>
        <v>1670-MUNDERENDU ROAD_LANGATA 0.415</v>
      </c>
      <c r="H25" s="0" t="n">
        <f aca="false">VLOOKUP(G25,bus!$D$2:$S$152,2,0)</f>
        <v>23</v>
      </c>
      <c r="I25" s="0" t="s">
        <v>392</v>
      </c>
      <c r="J25" s="0" t="n">
        <f aca="false">VLOOKUP(I25,bus!$D$2:$S$152,2,0)</f>
        <v>106</v>
      </c>
      <c r="K25" s="0" t="n">
        <f aca="false">VLOOKUP(G25,bus!$D$2:$S$152,5,0)</f>
        <v>1</v>
      </c>
      <c r="L25" s="0" t="n">
        <f aca="false">VLOOKUP(I25,bus!$D$2:$S$152,5,0)</f>
        <v>1</v>
      </c>
      <c r="M25" s="0" t="n">
        <f aca="false">VLOOKUP(G25,bus!$D$2:$F$152,3,0)</f>
        <v>0.415</v>
      </c>
      <c r="N25" s="0" t="n">
        <f aca="false">D25</f>
        <v>630</v>
      </c>
      <c r="O25" s="0" t="n">
        <f aca="false">VLOOKUP(I25,bus!$D$2:$F$152,3,0)</f>
        <v>11</v>
      </c>
      <c r="P25" s="0" t="n">
        <f aca="false">VLOOKUP(F25,trafo_types!$A$1:$O$16,8,0)</f>
        <v>1.18</v>
      </c>
      <c r="Q25" s="0" t="n">
        <f aca="false">VLOOKUP(F25,trafo_types!$A$1:$O$16,6,0)</f>
        <v>4</v>
      </c>
      <c r="R25" s="0" t="n">
        <f aca="false">VLOOKUP(F25,trafo_types!$A$1:$O$16,7,0)</f>
        <v>1.0794</v>
      </c>
      <c r="S25" s="0" t="n">
        <f aca="false">VLOOKUP(F25,trafo_types!$A$1:$O$16,9,0)</f>
        <v>0.1873</v>
      </c>
      <c r="T25" s="0" t="n">
        <f aca="false">E25</f>
        <v>0.63</v>
      </c>
    </row>
    <row r="26" customFormat="false" ht="12.8" hidden="false" customHeight="false" outlineLevel="0" collapsed="false">
      <c r="A26" s="0" t="n">
        <v>24</v>
      </c>
      <c r="B26" s="0" t="str">
        <f aca="false">bus!D26</f>
        <v>1671-MUHUTI ROAD_LANGATA 0.415</v>
      </c>
      <c r="C26" s="0" t="str">
        <f aca="false">'correct points'!AB26</f>
        <v>16253 - BROOKE HOUSE SCHOOL</v>
      </c>
      <c r="D26" s="0" t="n">
        <f aca="false">VLOOKUP(C26,'correct points'!$AB$2:$AE$62,4,0)</f>
        <v>315</v>
      </c>
      <c r="E26" s="0" t="n">
        <f aca="false">D26/1000</f>
        <v>0.315</v>
      </c>
      <c r="F26" s="5" t="s">
        <v>22</v>
      </c>
      <c r="G26" s="0" t="str">
        <f aca="false">B26</f>
        <v>1671-MUHUTI ROAD_LANGATA 0.415</v>
      </c>
      <c r="H26" s="0" t="n">
        <f aca="false">VLOOKUP(G26,bus!$D$2:$S$152,2,0)</f>
        <v>24</v>
      </c>
      <c r="I26" s="0" t="s">
        <v>381</v>
      </c>
      <c r="J26" s="0" t="n">
        <f aca="false">VLOOKUP(I26,bus!$D$2:$S$152,2,0)</f>
        <v>104</v>
      </c>
      <c r="K26" s="0" t="n">
        <f aca="false">VLOOKUP(G26,bus!$D$2:$S$152,5,0)</f>
        <v>1</v>
      </c>
      <c r="L26" s="0" t="n">
        <f aca="false">VLOOKUP(I26,bus!$D$2:$S$152,5,0)</f>
        <v>1</v>
      </c>
      <c r="M26" s="0" t="n">
        <f aca="false">VLOOKUP(G26,bus!$D$2:$F$152,3,0)</f>
        <v>0.415</v>
      </c>
      <c r="N26" s="0" t="n">
        <f aca="false">D26</f>
        <v>315</v>
      </c>
      <c r="O26" s="0" t="n">
        <f aca="false">VLOOKUP(I26,bus!$D$2:$F$152,3,0)</f>
        <v>11</v>
      </c>
      <c r="P26" s="0" t="n">
        <f aca="false">VLOOKUP(F26,trafo_types!$A$1:$O$16,8,0)</f>
        <v>1.05</v>
      </c>
      <c r="Q26" s="0" t="n">
        <f aca="false">VLOOKUP(F26,trafo_types!$A$1:$O$16,6,0)</f>
        <v>4</v>
      </c>
      <c r="R26" s="0" t="n">
        <f aca="false">VLOOKUP(F26,trafo_types!$A$1:$O$16,7,0)</f>
        <v>1.325</v>
      </c>
      <c r="S26" s="0" t="n">
        <f aca="false">VLOOKUP(F26,trafo_types!$A$1:$O$16,9,0)</f>
        <v>0.2375</v>
      </c>
      <c r="T26" s="0" t="n">
        <f aca="false">E26</f>
        <v>0.315</v>
      </c>
    </row>
    <row r="27" customFormat="false" ht="12.8" hidden="false" customHeight="false" outlineLevel="0" collapsed="false">
      <c r="A27" s="0" t="n">
        <v>25</v>
      </c>
      <c r="B27" s="0" t="str">
        <f aca="false">bus!D27</f>
        <v>168973-GATAKA BOREHOLE 0.415</v>
      </c>
      <c r="C27" s="0" t="str">
        <f aca="false">'correct points'!AB27</f>
        <v>00464 - KISEMBE ESTATE</v>
      </c>
      <c r="D27" s="0" t="n">
        <f aca="false">VLOOKUP(C27,'correct points'!$AB$2:$AE$62,4,0)</f>
        <v>200</v>
      </c>
      <c r="E27" s="0" t="n">
        <f aca="false">D27/1000</f>
        <v>0.2</v>
      </c>
      <c r="F27" s="5" t="s">
        <v>21</v>
      </c>
      <c r="G27" s="0" t="str">
        <f aca="false">B27</f>
        <v>168973-GATAKA BOREHOLE 0.415</v>
      </c>
      <c r="H27" s="0" t="n">
        <f aca="false">VLOOKUP(G27,bus!$D$2:$S$152,2,0)</f>
        <v>25</v>
      </c>
      <c r="I27" s="0" t="s">
        <v>263</v>
      </c>
      <c r="J27" s="0" t="n">
        <f aca="false">VLOOKUP(I27,bus!$D$2:$S$152,2,0)</f>
        <v>85</v>
      </c>
      <c r="K27" s="0" t="n">
        <f aca="false">VLOOKUP(G27,bus!$D$2:$S$152,5,0)</f>
        <v>1</v>
      </c>
      <c r="L27" s="0" t="n">
        <f aca="false">VLOOKUP(I27,bus!$D$2:$S$152,5,0)</f>
        <v>1</v>
      </c>
      <c r="M27" s="0" t="n">
        <f aca="false">VLOOKUP(G27,bus!$D$2:$F$152,3,0)</f>
        <v>0.415</v>
      </c>
      <c r="N27" s="0" t="n">
        <f aca="false">D27</f>
        <v>200</v>
      </c>
      <c r="O27" s="0" t="n">
        <f aca="false">VLOOKUP(I27,bus!$D$2:$F$152,3,0)</f>
        <v>11</v>
      </c>
      <c r="P27" s="0" t="n">
        <f aca="false">VLOOKUP(F27,trafo_types!$A$1:$O$16,8,0)</f>
        <v>0.365</v>
      </c>
      <c r="Q27" s="0" t="n">
        <f aca="false">VLOOKUP(F27,trafo_types!$A$1:$O$16,6,0)</f>
        <v>4</v>
      </c>
      <c r="R27" s="0" t="n">
        <f aca="false">VLOOKUP(F27,trafo_types!$A$1:$O$16,7,0)</f>
        <v>1.2</v>
      </c>
      <c r="S27" s="0" t="n">
        <f aca="false">VLOOKUP(F27,trafo_types!$A$1:$O$16,9,0)</f>
        <v>0.24</v>
      </c>
      <c r="T27" s="0" t="n">
        <f aca="false">E27</f>
        <v>0.2</v>
      </c>
    </row>
    <row r="28" customFormat="false" ht="12.8" hidden="false" customHeight="false" outlineLevel="0" collapsed="false">
      <c r="A28" s="0" t="n">
        <v>26</v>
      </c>
      <c r="B28" s="0" t="str">
        <f aca="false">bus!D28</f>
        <v>169238-CAMBRIDGE 0.415</v>
      </c>
      <c r="C28" s="0" t="str">
        <f aca="false">'correct points'!AB28</f>
        <v>00450 - KIKENI ROAD</v>
      </c>
      <c r="D28" s="0" t="n">
        <f aca="false">VLOOKUP(C28,'correct points'!$AB$2:$AE$62,4,0)</f>
        <v>200</v>
      </c>
      <c r="E28" s="0" t="n">
        <f aca="false">D28/1000</f>
        <v>0.2</v>
      </c>
      <c r="F28" s="5" t="s">
        <v>21</v>
      </c>
      <c r="G28" s="0" t="str">
        <f aca="false">B28</f>
        <v>169238-CAMBRIDGE 0.415</v>
      </c>
      <c r="H28" s="0" t="n">
        <f aca="false">VLOOKUP(G28,bus!$D$2:$S$152,2,0)</f>
        <v>26</v>
      </c>
      <c r="I28" s="0" t="s">
        <v>217</v>
      </c>
      <c r="J28" s="0" t="n">
        <f aca="false">VLOOKUP(I28,bus!$D$2:$S$152,2,0)</f>
        <v>77</v>
      </c>
      <c r="K28" s="0" t="n">
        <f aca="false">VLOOKUP(G28,bus!$D$2:$S$152,5,0)</f>
        <v>1</v>
      </c>
      <c r="L28" s="0" t="n">
        <f aca="false">VLOOKUP(I28,bus!$D$2:$S$152,5,0)</f>
        <v>1</v>
      </c>
      <c r="M28" s="0" t="n">
        <f aca="false">VLOOKUP(G28,bus!$D$2:$F$152,3,0)</f>
        <v>0.415</v>
      </c>
      <c r="N28" s="0" t="n">
        <f aca="false">D28</f>
        <v>200</v>
      </c>
      <c r="O28" s="0" t="n">
        <f aca="false">VLOOKUP(I28,bus!$D$2:$F$152,3,0)</f>
        <v>11</v>
      </c>
      <c r="P28" s="0" t="n">
        <f aca="false">VLOOKUP(F28,trafo_types!$A$1:$O$16,8,0)</f>
        <v>0.365</v>
      </c>
      <c r="Q28" s="0" t="n">
        <f aca="false">VLOOKUP(F28,trafo_types!$A$1:$O$16,6,0)</f>
        <v>4</v>
      </c>
      <c r="R28" s="0" t="n">
        <f aca="false">VLOOKUP(F28,trafo_types!$A$1:$O$16,7,0)</f>
        <v>1.2</v>
      </c>
      <c r="S28" s="0" t="n">
        <f aca="false">VLOOKUP(F28,trafo_types!$A$1:$O$16,9,0)</f>
        <v>0.24</v>
      </c>
      <c r="T28" s="0" t="n">
        <f aca="false">E28</f>
        <v>0.2</v>
      </c>
    </row>
    <row r="29" customFormat="false" ht="12.8" hidden="false" customHeight="false" outlineLevel="0" collapsed="false">
      <c r="A29" s="0" t="n">
        <v>27</v>
      </c>
      <c r="B29" s="0" t="str">
        <f aca="false">bus!D29</f>
        <v>175528-CATHOLIC UNIVERSITY OF E A 0.415</v>
      </c>
      <c r="C29" s="0" t="str">
        <f aca="false">'correct points'!AB29</f>
        <v>45161 - DAWAT E HADIYA</v>
      </c>
      <c r="D29" s="0" t="n">
        <f aca="false">VLOOKUP(C29,'correct points'!$AB$2:$AE$62,4,0)</f>
        <v>315</v>
      </c>
      <c r="E29" s="0" t="n">
        <f aca="false">D29/1000</f>
        <v>0.315</v>
      </c>
      <c r="F29" s="5" t="s">
        <v>22</v>
      </c>
      <c r="G29" s="0" t="str">
        <f aca="false">B29</f>
        <v>175528-CATHOLIC UNIVERSITY OF E A 0.415</v>
      </c>
      <c r="H29" s="0" t="n">
        <f aca="false">VLOOKUP(G29,bus!$D$2:$S$152,2,0)</f>
        <v>27</v>
      </c>
      <c r="I29" s="0" t="s">
        <v>240</v>
      </c>
      <c r="J29" s="0" t="n">
        <f aca="false">VLOOKUP(I29,bus!$D$2:$S$152,2,0)</f>
        <v>79</v>
      </c>
      <c r="K29" s="0" t="n">
        <f aca="false">VLOOKUP(G29,bus!$D$2:$S$152,5,0)</f>
        <v>1</v>
      </c>
      <c r="L29" s="0" t="n">
        <f aca="false">VLOOKUP(I29,bus!$D$2:$S$152,5,0)</f>
        <v>1</v>
      </c>
      <c r="M29" s="0" t="n">
        <f aca="false">VLOOKUP(G29,bus!$D$2:$F$152,3,0)</f>
        <v>0.415</v>
      </c>
      <c r="N29" s="0" t="n">
        <f aca="false">D29</f>
        <v>315</v>
      </c>
      <c r="O29" s="0" t="n">
        <f aca="false">VLOOKUP(I29,bus!$D$2:$F$152,3,0)</f>
        <v>11</v>
      </c>
      <c r="P29" s="0" t="n">
        <f aca="false">VLOOKUP(F29,trafo_types!$A$1:$O$16,8,0)</f>
        <v>1.05</v>
      </c>
      <c r="Q29" s="0" t="n">
        <f aca="false">VLOOKUP(F29,trafo_types!$A$1:$O$16,6,0)</f>
        <v>4</v>
      </c>
      <c r="R29" s="0" t="n">
        <f aca="false">VLOOKUP(F29,trafo_types!$A$1:$O$16,7,0)</f>
        <v>1.325</v>
      </c>
      <c r="S29" s="0" t="n">
        <f aca="false">VLOOKUP(F29,trafo_types!$A$1:$O$16,9,0)</f>
        <v>0.2375</v>
      </c>
      <c r="T29" s="0" t="n">
        <f aca="false">E29</f>
        <v>0.315</v>
      </c>
    </row>
    <row r="30" customFormat="false" ht="12.8" hidden="false" customHeight="false" outlineLevel="0" collapsed="false">
      <c r="A30" s="0" t="n">
        <v>28</v>
      </c>
      <c r="B30" s="0" t="str">
        <f aca="false">bus!D30</f>
        <v>1956-BROOKE HOUSE SCHOOL_I 0.415</v>
      </c>
      <c r="C30" s="0" t="str">
        <f aca="false">'correct points'!AB30</f>
        <v>00455 - SAIFEE PARK_MAGADI RD.</v>
      </c>
      <c r="D30" s="0" t="n">
        <f aca="false">VLOOKUP(C30,'correct points'!$AB$2:$AE$62,4,0)</f>
        <v>315</v>
      </c>
      <c r="E30" s="0" t="n">
        <f aca="false">D30/1000</f>
        <v>0.315</v>
      </c>
      <c r="F30" s="5" t="s">
        <v>22</v>
      </c>
      <c r="G30" s="0" t="str">
        <f aca="false">B30</f>
        <v>1956-BROOKE HOUSE SCHOOL_I 0.415</v>
      </c>
      <c r="H30" s="0" t="n">
        <f aca="false">VLOOKUP(G30,bus!$D$2:$S$152,2,0)</f>
        <v>28</v>
      </c>
      <c r="I30" s="0" t="s">
        <v>203</v>
      </c>
      <c r="J30" s="0" t="n">
        <f aca="false">VLOOKUP(I30,bus!$D$2:$S$152,2,0)</f>
        <v>75</v>
      </c>
      <c r="K30" s="0" t="n">
        <f aca="false">VLOOKUP(G30,bus!$D$2:$S$152,5,0)</f>
        <v>1</v>
      </c>
      <c r="L30" s="0" t="n">
        <f aca="false">VLOOKUP(I30,bus!$D$2:$S$152,5,0)</f>
        <v>1</v>
      </c>
      <c r="M30" s="0" t="n">
        <f aca="false">VLOOKUP(G30,bus!$D$2:$F$152,3,0)</f>
        <v>0.415</v>
      </c>
      <c r="N30" s="0" t="n">
        <f aca="false">D30</f>
        <v>315</v>
      </c>
      <c r="O30" s="0" t="n">
        <f aca="false">VLOOKUP(I30,bus!$D$2:$F$152,3,0)</f>
        <v>11</v>
      </c>
      <c r="P30" s="0" t="n">
        <f aca="false">VLOOKUP(F30,trafo_types!$A$1:$O$16,8,0)</f>
        <v>1.05</v>
      </c>
      <c r="Q30" s="0" t="n">
        <f aca="false">VLOOKUP(F30,trafo_types!$A$1:$O$16,6,0)</f>
        <v>4</v>
      </c>
      <c r="R30" s="0" t="n">
        <f aca="false">VLOOKUP(F30,trafo_types!$A$1:$O$16,7,0)</f>
        <v>1.325</v>
      </c>
      <c r="S30" s="0" t="n">
        <f aca="false">VLOOKUP(F30,trafo_types!$A$1:$O$16,9,0)</f>
        <v>0.2375</v>
      </c>
      <c r="T30" s="0" t="n">
        <f aca="false">E30</f>
        <v>0.315</v>
      </c>
    </row>
    <row r="31" customFormat="false" ht="12.8" hidden="false" customHeight="false" outlineLevel="0" collapsed="false">
      <c r="A31" s="0" t="n">
        <v>29</v>
      </c>
      <c r="B31" s="0" t="str">
        <f aca="false">bus!D31</f>
        <v>2009-MUNDERENDU RD_LANGATA 0.415</v>
      </c>
      <c r="C31" s="0" t="str">
        <f aca="false">'correct points'!AB31</f>
        <v>01671 - MUHUTI ROAD_LANGATA</v>
      </c>
      <c r="D31" s="0" t="n">
        <f aca="false">VLOOKUP(C31,'correct points'!$AB$2:$AE$62,4,0)</f>
        <v>50</v>
      </c>
      <c r="E31" s="0" t="n">
        <f aca="false">D31/1000</f>
        <v>0.05</v>
      </c>
      <c r="F31" s="5" t="s">
        <v>19</v>
      </c>
      <c r="G31" s="0" t="str">
        <f aca="false">B31</f>
        <v>2009-MUNDERENDU RD_LANGATA 0.415</v>
      </c>
      <c r="H31" s="0" t="n">
        <f aca="false">VLOOKUP(G31,bus!$D$2:$S$152,2,0)</f>
        <v>29</v>
      </c>
      <c r="I31" s="0" t="s">
        <v>386</v>
      </c>
      <c r="J31" s="0" t="n">
        <f aca="false">VLOOKUP(I31,bus!$D$2:$S$152,2,0)</f>
        <v>105</v>
      </c>
      <c r="K31" s="0" t="n">
        <f aca="false">VLOOKUP(G31,bus!$D$2:$S$152,5,0)</f>
        <v>1</v>
      </c>
      <c r="L31" s="0" t="n">
        <f aca="false">VLOOKUP(I31,bus!$D$2:$S$152,5,0)</f>
        <v>1</v>
      </c>
      <c r="M31" s="0" t="n">
        <f aca="false">VLOOKUP(G31,bus!$D$2:$F$152,3,0)</f>
        <v>0.415</v>
      </c>
      <c r="N31" s="0" t="n">
        <f aca="false">D31</f>
        <v>50</v>
      </c>
      <c r="O31" s="0" t="n">
        <f aca="false">VLOOKUP(I31,bus!$D$2:$F$152,3,0)</f>
        <v>11</v>
      </c>
      <c r="P31" s="0" t="n">
        <f aca="false">VLOOKUP(F31,trafo_types!$A$1:$O$16,8,0)</f>
        <v>0.13</v>
      </c>
      <c r="Q31" s="0" t="n">
        <f aca="false">VLOOKUP(F31,trafo_types!$A$1:$O$16,6,0)</f>
        <v>4</v>
      </c>
      <c r="R31" s="0" t="n">
        <f aca="false">VLOOKUP(F31,trafo_types!$A$1:$O$16,7,0)</f>
        <v>1</v>
      </c>
      <c r="S31" s="0" t="n">
        <f aca="false">VLOOKUP(F31,trafo_types!$A$1:$O$16,9,0)</f>
        <v>0.24</v>
      </c>
      <c r="T31" s="0" t="n">
        <f aca="false">E31</f>
        <v>0.05</v>
      </c>
    </row>
    <row r="32" customFormat="false" ht="12.8" hidden="false" customHeight="false" outlineLevel="0" collapsed="false">
      <c r="A32" s="0" t="n">
        <v>30</v>
      </c>
      <c r="B32" s="0" t="str">
        <f aca="false">bus!D32</f>
        <v>2037-KENYA NATIONAL PARK_0 0.415</v>
      </c>
      <c r="C32" s="0" t="str">
        <f aca="false">'correct points'!AB32</f>
        <v>33950 - SIMBA HILL ROAD</v>
      </c>
      <c r="D32" s="0" t="n">
        <f aca="false">VLOOKUP(C32,'correct points'!$AB$2:$AE$62,4,0)</f>
        <v>100</v>
      </c>
      <c r="E32" s="0" t="n">
        <f aca="false">D32/1000</f>
        <v>0.1</v>
      </c>
      <c r="F32" s="5" t="s">
        <v>20</v>
      </c>
      <c r="G32" s="0" t="str">
        <f aca="false">B32</f>
        <v>2037-KENYA NATIONAL PARK_0 0.415</v>
      </c>
      <c r="H32" s="0" t="n">
        <f aca="false">VLOOKUP(G32,bus!$D$2:$S$152,2,0)</f>
        <v>30</v>
      </c>
      <c r="I32" s="0" t="s">
        <v>301</v>
      </c>
      <c r="J32" s="0" t="n">
        <f aca="false">VLOOKUP(I32,bus!$D$2:$S$152,2,0)</f>
        <v>91</v>
      </c>
      <c r="K32" s="0" t="n">
        <f aca="false">VLOOKUP(G32,bus!$D$2:$S$152,5,0)</f>
        <v>1</v>
      </c>
      <c r="L32" s="0" t="n">
        <f aca="false">VLOOKUP(I32,bus!$D$2:$S$152,5,0)</f>
        <v>1</v>
      </c>
      <c r="M32" s="0" t="n">
        <f aca="false">VLOOKUP(G32,bus!$D$2:$F$152,3,0)</f>
        <v>0.415</v>
      </c>
      <c r="N32" s="0" t="n">
        <f aca="false">D32</f>
        <v>100</v>
      </c>
      <c r="O32" s="0" t="n">
        <f aca="false">VLOOKUP(I32,bus!$D$2:$F$152,3,0)</f>
        <v>11</v>
      </c>
      <c r="P32" s="0" t="n">
        <f aca="false">VLOOKUP(F32,trafo_types!$A$1:$O$16,8,0)</f>
        <v>0.32</v>
      </c>
      <c r="Q32" s="0" t="n">
        <f aca="false">VLOOKUP(F32,trafo_types!$A$1:$O$16,6,0)</f>
        <v>4</v>
      </c>
      <c r="R32" s="0" t="n">
        <f aca="false">VLOOKUP(F32,trafo_types!$A$1:$O$16,7,0)</f>
        <v>1</v>
      </c>
      <c r="S32" s="0" t="n">
        <f aca="false">VLOOKUP(F32,trafo_types!$A$1:$O$16,9,0)</f>
        <v>0.24</v>
      </c>
      <c r="T32" s="0" t="n">
        <f aca="false">E32</f>
        <v>0.1</v>
      </c>
    </row>
    <row r="33" customFormat="false" ht="12.8" hidden="false" customHeight="false" outlineLevel="0" collapsed="false">
      <c r="A33" s="0" t="n">
        <v>31</v>
      </c>
      <c r="B33" s="0" t="str">
        <f aca="false">bus!D33</f>
        <v>2038-KENYA NATIONAL PARK 0.415</v>
      </c>
      <c r="C33" s="0" t="str">
        <f aca="false">'correct points'!AB33</f>
        <v>00447 - SIMBA HILL ROAD</v>
      </c>
      <c r="D33" s="0" t="n">
        <f aca="false">VLOOKUP(C33,'correct points'!$AB$2:$AE$62,4,0)</f>
        <v>200</v>
      </c>
      <c r="E33" s="0" t="n">
        <f aca="false">D33/1000</f>
        <v>0.2</v>
      </c>
      <c r="F33" s="5" t="s">
        <v>21</v>
      </c>
      <c r="G33" s="0" t="str">
        <f aca="false">B33</f>
        <v>2038-KENYA NATIONAL PARK 0.415</v>
      </c>
      <c r="H33" s="0" t="n">
        <f aca="false">VLOOKUP(G33,bus!$D$2:$S$152,2,0)</f>
        <v>31</v>
      </c>
      <c r="I33" s="0" t="s">
        <v>297</v>
      </c>
      <c r="J33" s="0" t="n">
        <f aca="false">VLOOKUP(I33,bus!$D$2:$S$152,2,0)</f>
        <v>90</v>
      </c>
      <c r="K33" s="0" t="n">
        <f aca="false">VLOOKUP(G33,bus!$D$2:$S$152,5,0)</f>
        <v>1</v>
      </c>
      <c r="L33" s="0" t="n">
        <f aca="false">VLOOKUP(I33,bus!$D$2:$S$152,5,0)</f>
        <v>1</v>
      </c>
      <c r="M33" s="0" t="n">
        <f aca="false">VLOOKUP(G33,bus!$D$2:$F$152,3,0)</f>
        <v>0.415</v>
      </c>
      <c r="N33" s="0" t="n">
        <f aca="false">D33</f>
        <v>200</v>
      </c>
      <c r="O33" s="0" t="n">
        <f aca="false">VLOOKUP(I33,bus!$D$2:$F$152,3,0)</f>
        <v>11</v>
      </c>
      <c r="P33" s="0" t="n">
        <f aca="false">VLOOKUP(F33,trafo_types!$A$1:$O$16,8,0)</f>
        <v>0.365</v>
      </c>
      <c r="Q33" s="0" t="n">
        <f aca="false">VLOOKUP(F33,trafo_types!$A$1:$O$16,6,0)</f>
        <v>4</v>
      </c>
      <c r="R33" s="0" t="n">
        <f aca="false">VLOOKUP(F33,trafo_types!$A$1:$O$16,7,0)</f>
        <v>1.2</v>
      </c>
      <c r="S33" s="0" t="n">
        <f aca="false">VLOOKUP(F33,trafo_types!$A$1:$O$16,9,0)</f>
        <v>0.24</v>
      </c>
      <c r="T33" s="0" t="n">
        <f aca="false">E33</f>
        <v>0.2</v>
      </c>
    </row>
    <row r="34" customFormat="false" ht="12.8" hidden="false" customHeight="false" outlineLevel="0" collapsed="false">
      <c r="A34" s="0" t="n">
        <v>32</v>
      </c>
      <c r="B34" s="0" t="str">
        <f aca="false">bus!D34</f>
        <v>2189-NDOROBO ROAD_0 0.415</v>
      </c>
      <c r="C34" s="0" t="str">
        <f aca="false">'correct points'!AB34</f>
        <v>00463 - K.W.S_B/HOLE</v>
      </c>
      <c r="D34" s="0" t="n">
        <f aca="false">VLOOKUP(C34,'correct points'!$AB$2:$AE$62,4,0)</f>
        <v>200</v>
      </c>
      <c r="E34" s="0" t="n">
        <f aca="false">D34/1000</f>
        <v>0.2</v>
      </c>
      <c r="F34" s="5" t="s">
        <v>21</v>
      </c>
      <c r="G34" s="0" t="str">
        <f aca="false">B34</f>
        <v>2189-NDOROBO ROAD_0 0.415</v>
      </c>
      <c r="H34" s="0" t="n">
        <f aca="false">VLOOKUP(G34,bus!$D$2:$S$152,2,0)</f>
        <v>32</v>
      </c>
      <c r="I34" s="0" t="s">
        <v>398</v>
      </c>
      <c r="J34" s="0" t="n">
        <f aca="false">VLOOKUP(I34,bus!$D$2:$S$152,2,0)</f>
        <v>107</v>
      </c>
      <c r="K34" s="0" t="n">
        <f aca="false">VLOOKUP(G34,bus!$D$2:$S$152,5,0)</f>
        <v>1</v>
      </c>
      <c r="L34" s="0" t="n">
        <f aca="false">VLOOKUP(I34,bus!$D$2:$S$152,5,0)</f>
        <v>1</v>
      </c>
      <c r="M34" s="0" t="n">
        <f aca="false">VLOOKUP(G34,bus!$D$2:$F$152,3,0)</f>
        <v>0.415</v>
      </c>
      <c r="N34" s="0" t="n">
        <f aca="false">D34</f>
        <v>200</v>
      </c>
      <c r="O34" s="0" t="n">
        <f aca="false">VLOOKUP(I34,bus!$D$2:$F$152,3,0)</f>
        <v>11</v>
      </c>
      <c r="P34" s="0" t="n">
        <f aca="false">VLOOKUP(F34,trafo_types!$A$1:$O$16,8,0)</f>
        <v>0.365</v>
      </c>
      <c r="Q34" s="0" t="n">
        <f aca="false">VLOOKUP(F34,trafo_types!$A$1:$O$16,6,0)</f>
        <v>4</v>
      </c>
      <c r="R34" s="0" t="n">
        <f aca="false">VLOOKUP(F34,trafo_types!$A$1:$O$16,7,0)</f>
        <v>1.2</v>
      </c>
      <c r="S34" s="0" t="n">
        <f aca="false">VLOOKUP(F34,trafo_types!$A$1:$O$16,9,0)</f>
        <v>0.24</v>
      </c>
      <c r="T34" s="0" t="n">
        <f aca="false">E34</f>
        <v>0.2</v>
      </c>
    </row>
    <row r="35" customFormat="false" ht="12.8" hidden="false" customHeight="false" outlineLevel="0" collapsed="false">
      <c r="A35" s="0" t="n">
        <v>33</v>
      </c>
      <c r="B35" s="7" t="str">
        <f aca="false">bus!D35</f>
        <v>32013T-KISEMBE PUMP_0 0.415</v>
      </c>
      <c r="C35" s="7" t="str">
        <f aca="false">'correct points'!AB35</f>
        <v>02038 - KENYA NATIONAL PARK</v>
      </c>
      <c r="D35" s="7" t="n">
        <f aca="false">VLOOKUP(C35,'correct points'!$AB$2:$AE$62,4,0)</f>
        <v>100</v>
      </c>
      <c r="E35" s="7" t="n">
        <f aca="false">D35/1000</f>
        <v>0.1</v>
      </c>
      <c r="F35" s="10" t="s">
        <v>20</v>
      </c>
      <c r="G35" s="7" t="str">
        <f aca="false">B35</f>
        <v>32013T-KISEMBE PUMP_0 0.415</v>
      </c>
      <c r="H35" s="0" t="n">
        <f aca="false">VLOOKUP(G35,bus!$D$2:$S$152,2,0)</f>
        <v>33</v>
      </c>
      <c r="I35" s="7" t="s">
        <v>348</v>
      </c>
      <c r="J35" s="0" t="n">
        <f aca="false">VLOOKUP(I35,bus!$D$2:$S$152,2,0)</f>
        <v>98</v>
      </c>
      <c r="K35" s="7" t="n">
        <f aca="false">VLOOKUP(G35,bus!$D$2:$S$152,5,0)</f>
        <v>1</v>
      </c>
      <c r="L35" s="7" t="n">
        <f aca="false">VLOOKUP(I35,bus!$D$2:$S$152,5,0)</f>
        <v>1</v>
      </c>
      <c r="M35" s="0" t="n">
        <f aca="false">VLOOKUP(G35,bus!$D$2:$F$152,3,0)</f>
        <v>0.415</v>
      </c>
      <c r="N35" s="0" t="n">
        <f aca="false">D35</f>
        <v>100</v>
      </c>
      <c r="O35" s="0" t="n">
        <f aca="false">VLOOKUP(I35,bus!$D$2:$F$152,3,0)</f>
        <v>11</v>
      </c>
      <c r="P35" s="7" t="n">
        <f aca="false">VLOOKUP(F35,trafo_types!$A$1:$O$16,8,0)</f>
        <v>0.32</v>
      </c>
      <c r="Q35" s="7" t="n">
        <f aca="false">VLOOKUP(F35,trafo_types!$A$1:$O$16,6,0)</f>
        <v>4</v>
      </c>
      <c r="R35" s="7" t="n">
        <f aca="false">VLOOKUP(F35,trafo_types!$A$1:$O$16,7,0)</f>
        <v>1</v>
      </c>
      <c r="S35" s="7" t="n">
        <f aca="false">VLOOKUP(F35,trafo_types!$A$1:$O$16,9,0)</f>
        <v>0.24</v>
      </c>
      <c r="T35" s="7" t="n">
        <f aca="false">E35</f>
        <v>0.1</v>
      </c>
    </row>
    <row r="36" customFormat="false" ht="12.8" hidden="false" customHeight="false" outlineLevel="0" collapsed="false">
      <c r="A36" s="0" t="n">
        <v>34</v>
      </c>
      <c r="B36" s="0" t="str">
        <f aca="false">bus!D36</f>
        <v>32027-DEWAT E. HADIYA_I 0.415</v>
      </c>
      <c r="C36" s="0" t="str">
        <f aca="false">'correct points'!AB36</f>
        <v>01670 - MUNDERENDU ROAD_LANGA</v>
      </c>
      <c r="D36" s="0" t="n">
        <f aca="false">VLOOKUP(C36,'correct points'!$AB$2:$AE$62,4,0)</f>
        <v>200</v>
      </c>
      <c r="E36" s="0" t="n">
        <f aca="false">D36/1000</f>
        <v>0.2</v>
      </c>
      <c r="F36" s="5" t="s">
        <v>21</v>
      </c>
      <c r="G36" s="0" t="str">
        <f aca="false">B36</f>
        <v>32027-DEWAT E. HADIYA_I 0.415</v>
      </c>
      <c r="H36" s="0" t="n">
        <f aca="false">VLOOKUP(G36,bus!$D$2:$S$152,2,0)</f>
        <v>34</v>
      </c>
      <c r="I36" s="0" t="s">
        <v>257</v>
      </c>
      <c r="J36" s="0" t="n">
        <f aca="false">VLOOKUP(I36,bus!$D$2:$S$152,2,0)</f>
        <v>84</v>
      </c>
      <c r="K36" s="0" t="n">
        <f aca="false">VLOOKUP(G36,bus!$D$2:$S$152,5,0)</f>
        <v>1</v>
      </c>
      <c r="L36" s="0" t="n">
        <f aca="false">VLOOKUP(I36,bus!$D$2:$S$152,5,0)</f>
        <v>1</v>
      </c>
      <c r="M36" s="0" t="n">
        <f aca="false">VLOOKUP(G36,bus!$D$2:$F$152,3,0)</f>
        <v>0.415</v>
      </c>
      <c r="N36" s="0" t="n">
        <f aca="false">D36</f>
        <v>200</v>
      </c>
      <c r="O36" s="0" t="n">
        <f aca="false">VLOOKUP(I36,bus!$D$2:$F$152,3,0)</f>
        <v>11</v>
      </c>
      <c r="P36" s="0" t="n">
        <f aca="false">VLOOKUP(F36,trafo_types!$A$1:$O$16,8,0)</f>
        <v>0.365</v>
      </c>
      <c r="Q36" s="0" t="n">
        <f aca="false">VLOOKUP(F36,trafo_types!$A$1:$O$16,6,0)</f>
        <v>4</v>
      </c>
      <c r="R36" s="0" t="n">
        <f aca="false">VLOOKUP(F36,trafo_types!$A$1:$O$16,7,0)</f>
        <v>1.2</v>
      </c>
      <c r="S36" s="0" t="n">
        <f aca="false">VLOOKUP(F36,trafo_types!$A$1:$O$16,9,0)</f>
        <v>0.24</v>
      </c>
      <c r="T36" s="0" t="n">
        <f aca="false">E36</f>
        <v>0.2</v>
      </c>
    </row>
    <row r="37" customFormat="false" ht="12.8" hidden="false" customHeight="false" outlineLevel="0" collapsed="false">
      <c r="A37" s="0" t="n">
        <v>35</v>
      </c>
      <c r="B37" s="0" t="str">
        <f aca="false">bus!D37</f>
        <v>32287-SAIFEE PARK_MAGADI RD_0 0.415</v>
      </c>
      <c r="C37" s="0" t="str">
        <f aca="false">'correct points'!AB37</f>
        <v>00454NR - BOGANI EAST ROAD</v>
      </c>
      <c r="D37" s="0" t="n">
        <f aca="false">VLOOKUP(C37,'correct points'!$AB$2:$AE$62,4,0)</f>
        <v>100</v>
      </c>
      <c r="E37" s="0" t="n">
        <f aca="false">D37/1000</f>
        <v>0.1</v>
      </c>
      <c r="F37" s="5" t="s">
        <v>20</v>
      </c>
      <c r="G37" s="0" t="str">
        <f aca="false">B37</f>
        <v>32287-SAIFEE PARK_MAGADI RD_0 0.415</v>
      </c>
      <c r="H37" s="0" t="n">
        <f aca="false">VLOOKUP(G37,bus!$D$2:$S$152,2,0)</f>
        <v>35</v>
      </c>
      <c r="I37" s="0" t="s">
        <v>498</v>
      </c>
      <c r="J37" s="0" t="n">
        <f aca="false">VLOOKUP(I37,bus!$D$2:$S$152,2,0)</f>
        <v>145</v>
      </c>
      <c r="K37" s="0" t="n">
        <f aca="false">VLOOKUP(G37,bus!$D$2:$S$152,5,0)</f>
        <v>1</v>
      </c>
      <c r="L37" s="0" t="n">
        <f aca="false">VLOOKUP(I37,bus!$D$2:$S$152,5,0)</f>
        <v>1</v>
      </c>
      <c r="M37" s="0" t="n">
        <f aca="false">VLOOKUP(G37,bus!$D$2:$F$152,3,0)</f>
        <v>0.415</v>
      </c>
      <c r="N37" s="0" t="n">
        <f aca="false">D37</f>
        <v>100</v>
      </c>
      <c r="O37" s="0" t="n">
        <f aca="false">VLOOKUP(I37,bus!$D$2:$F$152,3,0)</f>
        <v>11</v>
      </c>
      <c r="P37" s="0" t="n">
        <f aca="false">VLOOKUP(F37,trafo_types!$A$1:$O$16,8,0)</f>
        <v>0.32</v>
      </c>
      <c r="Q37" s="0" t="n">
        <f aca="false">VLOOKUP(F37,trafo_types!$A$1:$O$16,6,0)</f>
        <v>4</v>
      </c>
      <c r="R37" s="0" t="n">
        <f aca="false">VLOOKUP(F37,trafo_types!$A$1:$O$16,7,0)</f>
        <v>1</v>
      </c>
      <c r="S37" s="0" t="n">
        <f aca="false">VLOOKUP(F37,trafo_types!$A$1:$O$16,9,0)</f>
        <v>0.24</v>
      </c>
      <c r="T37" s="0" t="n">
        <f aca="false">E37</f>
        <v>0.1</v>
      </c>
    </row>
    <row r="38" customFormat="false" ht="12.8" hidden="false" customHeight="false" outlineLevel="0" collapsed="false">
      <c r="A38" s="0" t="n">
        <v>36</v>
      </c>
      <c r="B38" s="0" t="str">
        <f aca="false">bus!D38</f>
        <v>33950-SIMBA HILL ROAD_0 0.415</v>
      </c>
      <c r="C38" s="0" t="str">
        <f aca="false">'correct points'!AB38</f>
        <v>00462B - K.C.C.T_MBAGATHI</v>
      </c>
      <c r="D38" s="0" t="n">
        <f aca="false">VLOOKUP(C38,'correct points'!$AB$2:$AE$62,4,0)</f>
        <v>630</v>
      </c>
      <c r="E38" s="0" t="n">
        <f aca="false">D38/1000</f>
        <v>0.63</v>
      </c>
      <c r="F38" s="5" t="s">
        <v>23</v>
      </c>
      <c r="G38" s="0" t="str">
        <f aca="false">B38</f>
        <v>33950-SIMBA HILL ROAD_0 0.415</v>
      </c>
      <c r="H38" s="0" t="n">
        <f aca="false">VLOOKUP(G38,bus!$D$2:$S$152,2,0)</f>
        <v>36</v>
      </c>
      <c r="I38" s="0" t="s">
        <v>500</v>
      </c>
      <c r="J38" s="0" t="n">
        <f aca="false">VLOOKUP(I38,bus!$D$2:$S$152,2,0)</f>
        <v>147</v>
      </c>
      <c r="K38" s="0" t="n">
        <f aca="false">VLOOKUP(G38,bus!$D$2:$S$152,5,0)</f>
        <v>1</v>
      </c>
      <c r="L38" s="0" t="n">
        <f aca="false">VLOOKUP(I38,bus!$D$2:$S$152,5,0)</f>
        <v>1</v>
      </c>
      <c r="M38" s="0" t="n">
        <f aca="false">VLOOKUP(G38,bus!$D$2:$F$152,3,0)</f>
        <v>0.415</v>
      </c>
      <c r="N38" s="0" t="n">
        <f aca="false">D38</f>
        <v>630</v>
      </c>
      <c r="O38" s="0" t="n">
        <f aca="false">VLOOKUP(I38,bus!$D$2:$F$152,3,0)</f>
        <v>11</v>
      </c>
      <c r="P38" s="0" t="n">
        <f aca="false">VLOOKUP(F38,trafo_types!$A$1:$O$16,8,0)</f>
        <v>1.18</v>
      </c>
      <c r="Q38" s="0" t="n">
        <f aca="false">VLOOKUP(F38,trafo_types!$A$1:$O$16,6,0)</f>
        <v>4</v>
      </c>
      <c r="R38" s="0" t="n">
        <f aca="false">VLOOKUP(F38,trafo_types!$A$1:$O$16,7,0)</f>
        <v>1.0794</v>
      </c>
      <c r="S38" s="0" t="n">
        <f aca="false">VLOOKUP(F38,trafo_types!$A$1:$O$16,9,0)</f>
        <v>0.1873</v>
      </c>
      <c r="T38" s="0" t="n">
        <f aca="false">E38</f>
        <v>0.63</v>
      </c>
    </row>
    <row r="39" customFormat="false" ht="12.8" hidden="false" customHeight="false" outlineLevel="0" collapsed="false">
      <c r="A39" s="0" t="n">
        <v>37</v>
      </c>
      <c r="B39" s="0" t="str">
        <f aca="false">bus!D39</f>
        <v>3907-PARK VIEW EST._LANGATA 0.415</v>
      </c>
      <c r="C39" s="0" t="str">
        <f aca="false">'correct points'!AB39</f>
        <v>127138 - DAWAT 2</v>
      </c>
      <c r="D39" s="7" t="n">
        <v>5</v>
      </c>
      <c r="E39" s="0" t="n">
        <f aca="false">D39/1000</f>
        <v>0.005</v>
      </c>
      <c r="F39" s="5" t="s">
        <v>21</v>
      </c>
      <c r="G39" s="0" t="str">
        <f aca="false">B39</f>
        <v>3907-PARK VIEW EST._LANGATA 0.415</v>
      </c>
      <c r="H39" s="0" t="n">
        <f aca="false">VLOOKUP(G39,bus!$D$2:$S$152,2,0)</f>
        <v>37</v>
      </c>
      <c r="I39" s="0" t="s">
        <v>496</v>
      </c>
      <c r="J39" s="0" t="n">
        <f aca="false">VLOOKUP(I39,bus!$D$2:$S$152,2,0)</f>
        <v>143</v>
      </c>
      <c r="K39" s="0" t="n">
        <f aca="false">VLOOKUP(G39,bus!$D$2:$S$152,5,0)</f>
        <v>1</v>
      </c>
      <c r="L39" s="0" t="n">
        <f aca="false">VLOOKUP(I39,bus!$D$2:$S$152,5,0)</f>
        <v>1</v>
      </c>
      <c r="M39" s="0" t="n">
        <f aca="false">VLOOKUP(G39,bus!$D$2:$F$152,3,0)</f>
        <v>0.415</v>
      </c>
      <c r="N39" s="0" t="n">
        <f aca="false">D39</f>
        <v>5</v>
      </c>
      <c r="O39" s="0" t="n">
        <f aca="false">VLOOKUP(I39,bus!$D$2:$F$152,3,0)</f>
        <v>11</v>
      </c>
      <c r="P39" s="0" t="n">
        <f aca="false">VLOOKUP(F39,trafo_types!$A$1:$O$16,8,0)</f>
        <v>0.365</v>
      </c>
      <c r="Q39" s="0" t="n">
        <f aca="false">VLOOKUP(F39,trafo_types!$A$1:$O$16,6,0)</f>
        <v>4</v>
      </c>
      <c r="R39" s="0" t="n">
        <f aca="false">VLOOKUP(F39,trafo_types!$A$1:$O$16,7,0)</f>
        <v>1.2</v>
      </c>
      <c r="S39" s="0" t="n">
        <f aca="false">VLOOKUP(F39,trafo_types!$A$1:$O$16,9,0)</f>
        <v>0.24</v>
      </c>
      <c r="T39" s="0" t="n">
        <f aca="false">E39</f>
        <v>0.005</v>
      </c>
    </row>
    <row r="40" customFormat="false" ht="12.8" hidden="false" customHeight="false" outlineLevel="0" collapsed="false">
      <c r="A40" s="0" t="n">
        <v>38</v>
      </c>
      <c r="B40" s="0" t="str">
        <f aca="false">bus!D40</f>
        <v>4001-CATHOLIC  UNIVERSITY_0 0.415</v>
      </c>
      <c r="C40" s="0" t="str">
        <f aca="false">'correct points'!AB40</f>
        <v>01956 - BROOKE HOUSE SCHOOL</v>
      </c>
      <c r="D40" s="0" t="n">
        <f aca="false">VLOOKUP(C40,'correct points'!$AB$2:$AE$62,4,0)</f>
        <v>200</v>
      </c>
      <c r="E40" s="0" t="n">
        <f aca="false">D40/1000</f>
        <v>0.2</v>
      </c>
      <c r="F40" s="5" t="s">
        <v>21</v>
      </c>
      <c r="G40" s="0" t="str">
        <f aca="false">B40</f>
        <v>4001-CATHOLIC  UNIVERSITY_0 0.415</v>
      </c>
      <c r="H40" s="0" t="n">
        <f aca="false">VLOOKUP(G40,bus!$D$2:$S$152,2,0)</f>
        <v>38</v>
      </c>
      <c r="I40" s="0" t="s">
        <v>223</v>
      </c>
      <c r="J40" s="0" t="n">
        <f aca="false">VLOOKUP(I40,bus!$D$2:$S$152,2,0)</f>
        <v>78</v>
      </c>
      <c r="K40" s="0" t="n">
        <f aca="false">VLOOKUP(G40,bus!$D$2:$S$152,5,0)</f>
        <v>1</v>
      </c>
      <c r="L40" s="0" t="n">
        <f aca="false">VLOOKUP(I40,bus!$D$2:$S$152,5,0)</f>
        <v>1</v>
      </c>
      <c r="M40" s="0" t="n">
        <f aca="false">VLOOKUP(G40,bus!$D$2:$F$152,3,0)</f>
        <v>0.415</v>
      </c>
      <c r="N40" s="0" t="n">
        <f aca="false">D40</f>
        <v>200</v>
      </c>
      <c r="O40" s="0" t="n">
        <f aca="false">VLOOKUP(I40,bus!$D$2:$F$152,3,0)</f>
        <v>11</v>
      </c>
      <c r="P40" s="0" t="n">
        <f aca="false">VLOOKUP(F40,trafo_types!$A$1:$O$16,8,0)</f>
        <v>0.365</v>
      </c>
      <c r="Q40" s="0" t="n">
        <f aca="false">VLOOKUP(F40,trafo_types!$A$1:$O$16,6,0)</f>
        <v>4</v>
      </c>
      <c r="R40" s="0" t="n">
        <f aca="false">VLOOKUP(F40,trafo_types!$A$1:$O$16,7,0)</f>
        <v>1.2</v>
      </c>
      <c r="S40" s="0" t="n">
        <f aca="false">VLOOKUP(F40,trafo_types!$A$1:$O$16,9,0)</f>
        <v>0.24</v>
      </c>
      <c r="T40" s="0" t="n">
        <f aca="false">E40</f>
        <v>0.2</v>
      </c>
    </row>
    <row r="41" customFormat="false" ht="12.8" hidden="false" customHeight="false" outlineLevel="0" collapsed="false">
      <c r="A41" s="0" t="n">
        <v>39</v>
      </c>
      <c r="B41" s="0" t="str">
        <f aca="false">bus!D41</f>
        <v>404-ST.THOMAS SEMINARY 0.415</v>
      </c>
      <c r="C41" s="0" t="str">
        <f aca="false">'correct points'!AB41</f>
        <v>106612 - 106612</v>
      </c>
      <c r="D41" s="0" t="n">
        <f aca="false">VLOOKUP(C41,'correct points'!$AB$2:$AE$62,4,0)</f>
        <v>100</v>
      </c>
      <c r="E41" s="0" t="n">
        <f aca="false">D41/1000</f>
        <v>0.1</v>
      </c>
      <c r="F41" s="5" t="s">
        <v>20</v>
      </c>
      <c r="G41" s="0" t="str">
        <f aca="false">B41</f>
        <v>404-ST.THOMAS SEMINARY 0.415</v>
      </c>
      <c r="H41" s="0" t="n">
        <f aca="false">VLOOKUP(G41,bus!$D$2:$S$152,2,0)</f>
        <v>39</v>
      </c>
      <c r="I41" s="0" t="s">
        <v>503</v>
      </c>
      <c r="J41" s="0" t="n">
        <f aca="false">VLOOKUP(I41,bus!$D$2:$S$152,2,0)</f>
        <v>150</v>
      </c>
      <c r="K41" s="0" t="n">
        <f aca="false">VLOOKUP(G41,bus!$D$2:$S$152,5,0)</f>
        <v>1</v>
      </c>
      <c r="L41" s="0" t="n">
        <f aca="false">VLOOKUP(I41,bus!$D$2:$S$152,5,0)</f>
        <v>1</v>
      </c>
      <c r="M41" s="0" t="n">
        <f aca="false">VLOOKUP(G41,bus!$D$2:$F$152,3,0)</f>
        <v>0.415</v>
      </c>
      <c r="N41" s="0" t="n">
        <f aca="false">D41</f>
        <v>100</v>
      </c>
      <c r="O41" s="0" t="n">
        <f aca="false">VLOOKUP(I41,bus!$D$2:$F$152,3,0)</f>
        <v>11</v>
      </c>
      <c r="P41" s="0" t="n">
        <f aca="false">VLOOKUP(F41,trafo_types!$A$1:$O$16,8,0)</f>
        <v>0.32</v>
      </c>
      <c r="Q41" s="0" t="n">
        <f aca="false">VLOOKUP(F41,trafo_types!$A$1:$O$16,6,0)</f>
        <v>4</v>
      </c>
      <c r="R41" s="0" t="n">
        <f aca="false">VLOOKUP(F41,trafo_types!$A$1:$O$16,7,0)</f>
        <v>1</v>
      </c>
      <c r="S41" s="0" t="n">
        <f aca="false">VLOOKUP(F41,trafo_types!$A$1:$O$16,9,0)</f>
        <v>0.24</v>
      </c>
      <c r="T41" s="0" t="n">
        <f aca="false">E41</f>
        <v>0.1</v>
      </c>
    </row>
    <row r="42" customFormat="false" ht="12.8" hidden="false" customHeight="false" outlineLevel="0" collapsed="false">
      <c r="A42" s="0" t="n">
        <v>40</v>
      </c>
      <c r="B42" s="0" t="str">
        <f aca="false">bus!D42</f>
        <v>408-MAGADI ROAD 0.415</v>
      </c>
      <c r="C42" s="0" t="str">
        <f aca="false">'correct points'!AB42</f>
        <v>12747 - APOSTLES OF JESUS</v>
      </c>
      <c r="D42" s="0" t="n">
        <f aca="false">VLOOKUP(C42,'correct points'!$AB$2:$AE$62,4,0)</f>
        <v>1000</v>
      </c>
      <c r="E42" s="0" t="n">
        <f aca="false">D42/1000</f>
        <v>1</v>
      </c>
      <c r="F42" s="5" t="s">
        <v>24</v>
      </c>
      <c r="G42" s="0" t="str">
        <f aca="false">B42</f>
        <v>408-MAGADI ROAD 0.415</v>
      </c>
      <c r="H42" s="0" t="n">
        <f aca="false">VLOOKUP(G42,bus!$D$2:$S$152,2,0)</f>
        <v>40</v>
      </c>
      <c r="I42" s="0" t="s">
        <v>120</v>
      </c>
      <c r="J42" s="0" t="n">
        <f aca="false">VLOOKUP(I42,bus!$D$2:$S$152,2,0)</f>
        <v>102</v>
      </c>
      <c r="K42" s="0" t="n">
        <f aca="false">VLOOKUP(G42,bus!$D$2:$S$152,5,0)</f>
        <v>1</v>
      </c>
      <c r="L42" s="0" t="n">
        <f aca="false">VLOOKUP(I42,bus!$D$2:$S$152,5,0)</f>
        <v>1</v>
      </c>
      <c r="M42" s="0" t="n">
        <f aca="false">VLOOKUP(G42,bus!$D$2:$F$152,3,0)</f>
        <v>0.415</v>
      </c>
      <c r="N42" s="0" t="n">
        <f aca="false">D42</f>
        <v>1000</v>
      </c>
      <c r="O42" s="0" t="n">
        <f aca="false">VLOOKUP(I42,bus!$D$2:$F$152,3,0)</f>
        <v>11</v>
      </c>
      <c r="P42" s="0" t="n">
        <f aca="false">VLOOKUP(F42,trafo_types!$A$1:$O$16,8,0)</f>
        <v>1.18</v>
      </c>
      <c r="Q42" s="0" t="n">
        <f aca="false">VLOOKUP(F42,trafo_types!$A$1:$O$16,6,0)</f>
        <v>6</v>
      </c>
      <c r="R42" s="0" t="n">
        <f aca="false">VLOOKUP(F42,trafo_types!$A$1:$O$16,7,0)</f>
        <v>1.0794</v>
      </c>
      <c r="S42" s="0" t="n">
        <f aca="false">VLOOKUP(F42,trafo_types!$A$1:$O$16,9,0)</f>
        <v>0.1873</v>
      </c>
      <c r="T42" s="0" t="n">
        <f aca="false">E42</f>
        <v>1</v>
      </c>
    </row>
    <row r="43" customFormat="false" ht="12.8" hidden="false" customHeight="false" outlineLevel="0" collapsed="false">
      <c r="A43" s="0" t="n">
        <v>41</v>
      </c>
      <c r="B43" s="0" t="str">
        <f aca="false">bus!D43</f>
        <v>409-BOGANI ROAD_V 0.415</v>
      </c>
      <c r="C43" s="0" t="str">
        <f aca="false">'correct points'!AB43</f>
        <v>04001 - CATHOLIC  UNIVERSITY</v>
      </c>
      <c r="D43" s="0" t="n">
        <f aca="false">VLOOKUP(C43,'correct points'!$AB$2:$AE$62,4,0)</f>
        <v>315</v>
      </c>
      <c r="E43" s="0" t="n">
        <f aca="false">D43/1000</f>
        <v>0.315</v>
      </c>
      <c r="F43" s="5" t="s">
        <v>22</v>
      </c>
      <c r="G43" s="0" t="str">
        <f aca="false">B43</f>
        <v>409-BOGANI ROAD_V 0.415</v>
      </c>
      <c r="H43" s="0" t="n">
        <f aca="false">VLOOKUP(G43,bus!$D$2:$S$152,2,0)</f>
        <v>41</v>
      </c>
      <c r="I43" s="0" t="s">
        <v>188</v>
      </c>
      <c r="J43" s="0" t="n">
        <f aca="false">VLOOKUP(I43,bus!$D$2:$S$152,2,0)</f>
        <v>73</v>
      </c>
      <c r="K43" s="0" t="n">
        <f aca="false">VLOOKUP(G43,bus!$D$2:$S$152,5,0)</f>
        <v>1</v>
      </c>
      <c r="L43" s="0" t="n">
        <f aca="false">VLOOKUP(I43,bus!$D$2:$S$152,5,0)</f>
        <v>1</v>
      </c>
      <c r="M43" s="0" t="n">
        <f aca="false">VLOOKUP(G43,bus!$D$2:$F$152,3,0)</f>
        <v>0.415</v>
      </c>
      <c r="N43" s="0" t="n">
        <f aca="false">D43</f>
        <v>315</v>
      </c>
      <c r="O43" s="0" t="n">
        <f aca="false">VLOOKUP(I43,bus!$D$2:$F$152,3,0)</f>
        <v>11</v>
      </c>
      <c r="P43" s="0" t="n">
        <f aca="false">VLOOKUP(F43,trafo_types!$A$1:$O$16,8,0)</f>
        <v>1.05</v>
      </c>
      <c r="Q43" s="0" t="n">
        <f aca="false">VLOOKUP(F43,trafo_types!$A$1:$O$16,6,0)</f>
        <v>4</v>
      </c>
      <c r="R43" s="0" t="n">
        <f aca="false">VLOOKUP(F43,trafo_types!$A$1:$O$16,7,0)</f>
        <v>1.325</v>
      </c>
      <c r="S43" s="0" t="n">
        <f aca="false">VLOOKUP(F43,trafo_types!$A$1:$O$16,9,0)</f>
        <v>0.2375</v>
      </c>
      <c r="T43" s="0" t="n">
        <f aca="false">E43</f>
        <v>0.315</v>
      </c>
    </row>
    <row r="44" customFormat="false" ht="12.8" hidden="false" customHeight="false" outlineLevel="0" collapsed="false">
      <c r="A44" s="0" t="n">
        <v>42</v>
      </c>
      <c r="B44" s="0" t="str">
        <f aca="false">bus!D44</f>
        <v>433-BOGANI EAST ROAD_IV 0.415</v>
      </c>
      <c r="C44" s="0" t="str">
        <f aca="false">'correct points'!AB44</f>
        <v>168973 - GATAKA BOREHOLE</v>
      </c>
      <c r="D44" s="7" t="n">
        <v>5</v>
      </c>
      <c r="E44" s="0" t="n">
        <f aca="false">D44/1000</f>
        <v>0.005</v>
      </c>
      <c r="F44" s="5" t="s">
        <v>21</v>
      </c>
      <c r="G44" s="0" t="str">
        <f aca="false">B44</f>
        <v>433-BOGANI EAST ROAD_IV 0.415</v>
      </c>
      <c r="H44" s="0" t="n">
        <f aca="false">VLOOKUP(G44,bus!$D$2:$S$152,2,0)</f>
        <v>42</v>
      </c>
      <c r="I44" s="0" t="s">
        <v>182</v>
      </c>
      <c r="J44" s="0" t="n">
        <f aca="false">VLOOKUP(I44,bus!$D$2:$S$152,2,0)</f>
        <v>72</v>
      </c>
      <c r="K44" s="0" t="n">
        <f aca="false">VLOOKUP(G44,bus!$D$2:$S$152,5,0)</f>
        <v>1</v>
      </c>
      <c r="L44" s="0" t="n">
        <f aca="false">VLOOKUP(I44,bus!$D$2:$S$152,5,0)</f>
        <v>1</v>
      </c>
      <c r="M44" s="0" t="n">
        <f aca="false">VLOOKUP(G44,bus!$D$2:$F$152,3,0)</f>
        <v>0.415</v>
      </c>
      <c r="N44" s="0" t="n">
        <f aca="false">D44</f>
        <v>5</v>
      </c>
      <c r="O44" s="0" t="n">
        <f aca="false">VLOOKUP(I44,bus!$D$2:$F$152,3,0)</f>
        <v>11</v>
      </c>
      <c r="P44" s="0" t="n">
        <f aca="false">VLOOKUP(F44,trafo_types!$A$1:$O$16,8,0)</f>
        <v>0.365</v>
      </c>
      <c r="Q44" s="0" t="n">
        <f aca="false">VLOOKUP(F44,trafo_types!$A$1:$O$16,6,0)</f>
        <v>4</v>
      </c>
      <c r="R44" s="0" t="n">
        <f aca="false">VLOOKUP(F44,trafo_types!$A$1:$O$16,7,0)</f>
        <v>1.2</v>
      </c>
      <c r="S44" s="0" t="n">
        <f aca="false">VLOOKUP(F44,trafo_types!$A$1:$O$16,9,0)</f>
        <v>0.24</v>
      </c>
      <c r="T44" s="0" t="n">
        <f aca="false">E44</f>
        <v>0.005</v>
      </c>
    </row>
    <row r="45" customFormat="false" ht="12.8" hidden="false" customHeight="false" outlineLevel="0" collapsed="false">
      <c r="A45" s="0" t="n">
        <v>43</v>
      </c>
      <c r="B45" s="0" t="str">
        <f aca="false">bus!D45</f>
        <v>446-PARK VIEW_LANGATA 0.415</v>
      </c>
      <c r="C45" s="0" t="str">
        <f aca="false">'correct points'!AB45</f>
        <v>32027 - DEWAT E. HADIYA</v>
      </c>
      <c r="D45" s="0" t="n">
        <f aca="false">VLOOKUP(C45,'correct points'!$AB$2:$AE$62,4,0)</f>
        <v>315</v>
      </c>
      <c r="E45" s="0" t="n">
        <f aca="false">D45/1000</f>
        <v>0.315</v>
      </c>
      <c r="F45" s="5" t="s">
        <v>22</v>
      </c>
      <c r="G45" s="0" t="str">
        <f aca="false">B45</f>
        <v>446-PARK VIEW_LANGATA 0.415</v>
      </c>
      <c r="H45" s="0" t="n">
        <f aca="false">VLOOKUP(G45,bus!$D$2:$S$152,2,0)</f>
        <v>43</v>
      </c>
      <c r="I45" s="0" t="s">
        <v>497</v>
      </c>
      <c r="J45" s="0" t="n">
        <f aca="false">VLOOKUP(I45,bus!$D$2:$S$152,2,0)</f>
        <v>144</v>
      </c>
      <c r="K45" s="0" t="n">
        <f aca="false">VLOOKUP(G45,bus!$D$2:$S$152,5,0)</f>
        <v>1</v>
      </c>
      <c r="L45" s="0" t="n">
        <f aca="false">VLOOKUP(I45,bus!$D$2:$S$152,5,0)</f>
        <v>1</v>
      </c>
      <c r="M45" s="0" t="n">
        <f aca="false">VLOOKUP(G45,bus!$D$2:$F$152,3,0)</f>
        <v>0.415</v>
      </c>
      <c r="N45" s="0" t="n">
        <f aca="false">D45</f>
        <v>315</v>
      </c>
      <c r="O45" s="0" t="n">
        <f aca="false">VLOOKUP(I45,bus!$D$2:$F$152,3,0)</f>
        <v>11</v>
      </c>
      <c r="P45" s="0" t="n">
        <f aca="false">VLOOKUP(F45,trafo_types!$A$1:$O$16,8,0)</f>
        <v>1.05</v>
      </c>
      <c r="Q45" s="0" t="n">
        <f aca="false">VLOOKUP(F45,trafo_types!$A$1:$O$16,6,0)</f>
        <v>4</v>
      </c>
      <c r="R45" s="0" t="n">
        <f aca="false">VLOOKUP(F45,trafo_types!$A$1:$O$16,7,0)</f>
        <v>1.325</v>
      </c>
      <c r="S45" s="0" t="n">
        <f aca="false">VLOOKUP(F45,trafo_types!$A$1:$O$16,9,0)</f>
        <v>0.2375</v>
      </c>
      <c r="T45" s="0" t="n">
        <f aca="false">E45</f>
        <v>0.315</v>
      </c>
    </row>
    <row r="46" customFormat="false" ht="12.8" hidden="false" customHeight="false" outlineLevel="0" collapsed="false">
      <c r="A46" s="0" t="n">
        <v>44</v>
      </c>
      <c r="B46" s="0" t="str">
        <f aca="false">bus!D46</f>
        <v>447-SIMBA HILL ROAD_I 0.415</v>
      </c>
      <c r="C46" s="0" t="str">
        <f aca="false">'correct points'!AB46</f>
        <v>00465 - NDOROBO ROAD</v>
      </c>
      <c r="D46" s="0" t="n">
        <f aca="false">VLOOKUP(C46,'correct points'!$AB$2:$AE$62,4,0)</f>
        <v>50</v>
      </c>
      <c r="E46" s="0" t="n">
        <f aca="false">D46/1000</f>
        <v>0.05</v>
      </c>
      <c r="F46" s="5" t="s">
        <v>19</v>
      </c>
      <c r="G46" s="0" t="str">
        <f aca="false">B46</f>
        <v>447-SIMBA HILL ROAD_I 0.415</v>
      </c>
      <c r="H46" s="0" t="n">
        <f aca="false">VLOOKUP(G46,bus!$D$2:$S$152,2,0)</f>
        <v>44</v>
      </c>
      <c r="I46" s="0" t="s">
        <v>501</v>
      </c>
      <c r="J46" s="0" t="n">
        <f aca="false">VLOOKUP(I46,bus!$D$2:$S$152,2,0)</f>
        <v>148</v>
      </c>
      <c r="K46" s="0" t="n">
        <f aca="false">VLOOKUP(G46,bus!$D$2:$S$152,5,0)</f>
        <v>1</v>
      </c>
      <c r="L46" s="0" t="n">
        <f aca="false">VLOOKUP(I46,bus!$D$2:$S$152,5,0)</f>
        <v>1</v>
      </c>
      <c r="M46" s="0" t="n">
        <f aca="false">VLOOKUP(G46,bus!$D$2:$F$152,3,0)</f>
        <v>0.415</v>
      </c>
      <c r="N46" s="0" t="n">
        <f aca="false">D46</f>
        <v>50</v>
      </c>
      <c r="O46" s="0" t="n">
        <f aca="false">VLOOKUP(I46,bus!$D$2:$F$152,3,0)</f>
        <v>11</v>
      </c>
      <c r="P46" s="0" t="n">
        <f aca="false">VLOOKUP(F46,trafo_types!$A$1:$O$16,8,0)</f>
        <v>0.13</v>
      </c>
      <c r="Q46" s="0" t="n">
        <f aca="false">VLOOKUP(F46,trafo_types!$A$1:$O$16,6,0)</f>
        <v>4</v>
      </c>
      <c r="R46" s="0" t="n">
        <f aca="false">VLOOKUP(F46,trafo_types!$A$1:$O$16,7,0)</f>
        <v>1</v>
      </c>
      <c r="S46" s="0" t="n">
        <f aca="false">VLOOKUP(F46,trafo_types!$A$1:$O$16,9,0)</f>
        <v>0.24</v>
      </c>
      <c r="T46" s="0" t="n">
        <f aca="false">E46</f>
        <v>0.05</v>
      </c>
    </row>
    <row r="47" customFormat="false" ht="12.8" hidden="false" customHeight="false" outlineLevel="0" collapsed="false">
      <c r="A47" s="0" t="n">
        <v>45</v>
      </c>
      <c r="B47" s="0" t="str">
        <f aca="false">bus!D47</f>
        <v>449-KISEMBE EAST 0.415</v>
      </c>
      <c r="C47" s="0" t="str">
        <f aca="false">'correct points'!AB47</f>
        <v>00433 - BOGANI EAST ROAD</v>
      </c>
      <c r="D47" s="0" t="n">
        <f aca="false">VLOOKUP(C47,'correct points'!$AB$2:$AE$62,4,0)</f>
        <v>100</v>
      </c>
      <c r="E47" s="0" t="n">
        <f aca="false">D47/1000</f>
        <v>0.1</v>
      </c>
      <c r="F47" s="5" t="s">
        <v>20</v>
      </c>
      <c r="G47" s="0" t="str">
        <f aca="false">B47</f>
        <v>449-KISEMBE EAST 0.415</v>
      </c>
      <c r="H47" s="0" t="n">
        <f aca="false">VLOOKUP(G47,bus!$D$2:$S$152,2,0)</f>
        <v>45</v>
      </c>
      <c r="I47" s="0" t="s">
        <v>328</v>
      </c>
      <c r="J47" s="0" t="n">
        <f aca="false">VLOOKUP(I47,bus!$D$2:$S$152,2,0)</f>
        <v>95</v>
      </c>
      <c r="K47" s="0" t="n">
        <f aca="false">VLOOKUP(G47,bus!$D$2:$S$152,5,0)</f>
        <v>1</v>
      </c>
      <c r="L47" s="0" t="n">
        <f aca="false">VLOOKUP(I47,bus!$D$2:$S$152,5,0)</f>
        <v>1</v>
      </c>
      <c r="M47" s="0" t="n">
        <f aca="false">VLOOKUP(G47,bus!$D$2:$F$152,3,0)</f>
        <v>0.415</v>
      </c>
      <c r="N47" s="0" t="n">
        <f aca="false">D47</f>
        <v>100</v>
      </c>
      <c r="O47" s="0" t="n">
        <f aca="false">VLOOKUP(I47,bus!$D$2:$F$152,3,0)</f>
        <v>11</v>
      </c>
      <c r="P47" s="0" t="n">
        <f aca="false">VLOOKUP(F47,trafo_types!$A$1:$O$16,8,0)</f>
        <v>0.32</v>
      </c>
      <c r="Q47" s="0" t="n">
        <f aca="false">VLOOKUP(F47,trafo_types!$A$1:$O$16,6,0)</f>
        <v>4</v>
      </c>
      <c r="R47" s="0" t="n">
        <f aca="false">VLOOKUP(F47,trafo_types!$A$1:$O$16,7,0)</f>
        <v>1</v>
      </c>
      <c r="S47" s="0" t="n">
        <f aca="false">VLOOKUP(F47,trafo_types!$A$1:$O$16,9,0)</f>
        <v>0.24</v>
      </c>
      <c r="T47" s="0" t="n">
        <f aca="false">E47</f>
        <v>0.1</v>
      </c>
    </row>
    <row r="48" customFormat="false" ht="12.8" hidden="false" customHeight="false" outlineLevel="0" collapsed="false">
      <c r="A48" s="0" t="n">
        <v>46</v>
      </c>
      <c r="B48" s="0" t="str">
        <f aca="false">bus!D48</f>
        <v>450-KIKENI ROAD 0.415</v>
      </c>
      <c r="C48" s="0" t="str">
        <f aca="false">'correct points'!AB48</f>
        <v>00460 - KISEMBE PUMP</v>
      </c>
      <c r="D48" s="0" t="n">
        <f aca="false">VLOOKUP(C48,'correct points'!$AB$2:$AE$62,4,0)</f>
        <v>315</v>
      </c>
      <c r="E48" s="0" t="n">
        <f aca="false">D48/1000</f>
        <v>0.315</v>
      </c>
      <c r="F48" s="5" t="s">
        <v>22</v>
      </c>
      <c r="G48" s="0" t="str">
        <f aca="false">B48</f>
        <v>450-KIKENI ROAD 0.415</v>
      </c>
      <c r="H48" s="0" t="n">
        <f aca="false">VLOOKUP(G48,bus!$D$2:$S$152,2,0)</f>
        <v>46</v>
      </c>
      <c r="I48" s="0" t="s">
        <v>317</v>
      </c>
      <c r="J48" s="0" t="n">
        <f aca="false">VLOOKUP(I48,bus!$D$2:$S$152,2,0)</f>
        <v>93</v>
      </c>
      <c r="K48" s="0" t="n">
        <f aca="false">VLOOKUP(G48,bus!$D$2:$S$152,5,0)</f>
        <v>1</v>
      </c>
      <c r="L48" s="0" t="n">
        <f aca="false">VLOOKUP(I48,bus!$D$2:$S$152,5,0)</f>
        <v>1</v>
      </c>
      <c r="M48" s="0" t="n">
        <f aca="false">VLOOKUP(G48,bus!$D$2:$F$152,3,0)</f>
        <v>0.415</v>
      </c>
      <c r="N48" s="0" t="n">
        <f aca="false">D48</f>
        <v>315</v>
      </c>
      <c r="O48" s="0" t="n">
        <f aca="false">VLOOKUP(I48,bus!$D$2:$F$152,3,0)</f>
        <v>11</v>
      </c>
      <c r="P48" s="0" t="n">
        <f aca="false">VLOOKUP(F48,trafo_types!$A$1:$O$16,8,0)</f>
        <v>1.05</v>
      </c>
      <c r="Q48" s="0" t="n">
        <f aca="false">VLOOKUP(F48,trafo_types!$A$1:$O$16,6,0)</f>
        <v>4</v>
      </c>
      <c r="R48" s="0" t="n">
        <f aca="false">VLOOKUP(F48,trafo_types!$A$1:$O$16,7,0)</f>
        <v>1.325</v>
      </c>
      <c r="S48" s="0" t="n">
        <f aca="false">VLOOKUP(F48,trafo_types!$A$1:$O$16,9,0)</f>
        <v>0.2375</v>
      </c>
      <c r="T48" s="0" t="n">
        <f aca="false">E48</f>
        <v>0.315</v>
      </c>
    </row>
    <row r="49" customFormat="false" ht="12.8" hidden="false" customHeight="false" outlineLevel="0" collapsed="false">
      <c r="A49" s="0" t="n">
        <v>47</v>
      </c>
      <c r="B49" s="0" t="str">
        <f aca="false">bus!D49</f>
        <v>45161-DAWAT E HADIYA_0 0.415</v>
      </c>
      <c r="C49" s="0" t="str">
        <f aca="false">'correct points'!AB49</f>
        <v>117295 - BBROOD KENYA LIMITED</v>
      </c>
      <c r="D49" s="0" t="n">
        <f aca="false">VLOOKUP(C49,'correct points'!$AB$2:$AE$62,4,0)</f>
        <v>200</v>
      </c>
      <c r="E49" s="0" t="n">
        <f aca="false">D49/1000</f>
        <v>0.2</v>
      </c>
      <c r="F49" s="5" t="s">
        <v>21</v>
      </c>
      <c r="G49" s="0" t="str">
        <f aca="false">B49</f>
        <v>45161-DAWAT E HADIYA_0 0.415</v>
      </c>
      <c r="H49" s="0" t="n">
        <f aca="false">VLOOKUP(G49,bus!$D$2:$S$152,2,0)</f>
        <v>47</v>
      </c>
      <c r="I49" s="0" t="s">
        <v>252</v>
      </c>
      <c r="J49" s="0" t="n">
        <f aca="false">VLOOKUP(I49,bus!$D$2:$S$152,2,0)</f>
        <v>83</v>
      </c>
      <c r="K49" s="0" t="n">
        <f aca="false">VLOOKUP(G49,bus!$D$2:$S$152,5,0)</f>
        <v>1</v>
      </c>
      <c r="L49" s="0" t="n">
        <f aca="false">VLOOKUP(I49,bus!$D$2:$S$152,5,0)</f>
        <v>1</v>
      </c>
      <c r="M49" s="0" t="n">
        <f aca="false">VLOOKUP(G49,bus!$D$2:$F$152,3,0)</f>
        <v>0.415</v>
      </c>
      <c r="N49" s="0" t="n">
        <f aca="false">D49</f>
        <v>200</v>
      </c>
      <c r="O49" s="0" t="n">
        <f aca="false">VLOOKUP(I49,bus!$D$2:$F$152,3,0)</f>
        <v>11</v>
      </c>
      <c r="P49" s="0" t="n">
        <f aca="false">VLOOKUP(F49,trafo_types!$A$1:$O$16,8,0)</f>
        <v>0.365</v>
      </c>
      <c r="Q49" s="0" t="n">
        <f aca="false">VLOOKUP(F49,trafo_types!$A$1:$O$16,6,0)</f>
        <v>4</v>
      </c>
      <c r="R49" s="0" t="n">
        <f aca="false">VLOOKUP(F49,trafo_types!$A$1:$O$16,7,0)</f>
        <v>1.2</v>
      </c>
      <c r="S49" s="0" t="n">
        <f aca="false">VLOOKUP(F49,trafo_types!$A$1:$O$16,9,0)</f>
        <v>0.24</v>
      </c>
      <c r="T49" s="0" t="n">
        <f aca="false">E49</f>
        <v>0.2</v>
      </c>
    </row>
    <row r="50" customFormat="false" ht="12.8" hidden="false" customHeight="false" outlineLevel="0" collapsed="false">
      <c r="A50" s="0" t="n">
        <v>48</v>
      </c>
      <c r="B50" s="0" t="str">
        <f aca="false">bus!D50</f>
        <v>455-SAIFEE PARK_MAGADI RD_I 0.415</v>
      </c>
      <c r="C50" s="0" t="str">
        <f aca="false">'correct points'!AB50</f>
        <v>00467 - NDOROBO ROAD</v>
      </c>
      <c r="D50" s="0" t="n">
        <f aca="false">VLOOKUP(C50,'correct points'!$AB$2:$AE$62,4,0)</f>
        <v>200</v>
      </c>
      <c r="E50" s="0" t="n">
        <f aca="false">D50/1000</f>
        <v>0.2</v>
      </c>
      <c r="F50" s="5" t="s">
        <v>21</v>
      </c>
      <c r="G50" s="0" t="str">
        <f aca="false">B50</f>
        <v>455-SAIFEE PARK_MAGADI RD_I 0.415</v>
      </c>
      <c r="H50" s="0" t="n">
        <f aca="false">VLOOKUP(G50,bus!$D$2:$S$152,2,0)</f>
        <v>48</v>
      </c>
      <c r="I50" s="0" t="s">
        <v>499</v>
      </c>
      <c r="J50" s="0" t="n">
        <f aca="false">VLOOKUP(I50,bus!$D$2:$S$152,2,0)</f>
        <v>146</v>
      </c>
      <c r="K50" s="0" t="n">
        <f aca="false">VLOOKUP(G50,bus!$D$2:$S$152,5,0)</f>
        <v>1</v>
      </c>
      <c r="L50" s="0" t="n">
        <f aca="false">VLOOKUP(I50,bus!$D$2:$S$152,5,0)</f>
        <v>1</v>
      </c>
      <c r="M50" s="0" t="n">
        <f aca="false">VLOOKUP(G50,bus!$D$2:$F$152,3,0)</f>
        <v>0.415</v>
      </c>
      <c r="N50" s="0" t="n">
        <f aca="false">D50</f>
        <v>200</v>
      </c>
      <c r="O50" s="0" t="n">
        <f aca="false">VLOOKUP(I50,bus!$D$2:$F$152,3,0)</f>
        <v>11</v>
      </c>
      <c r="P50" s="0" t="n">
        <f aca="false">VLOOKUP(F50,trafo_types!$A$1:$O$16,8,0)</f>
        <v>0.365</v>
      </c>
      <c r="Q50" s="0" t="n">
        <f aca="false">VLOOKUP(F50,trafo_types!$A$1:$O$16,6,0)</f>
        <v>4</v>
      </c>
      <c r="R50" s="0" t="n">
        <f aca="false">VLOOKUP(F50,trafo_types!$A$1:$O$16,7,0)</f>
        <v>1.2</v>
      </c>
      <c r="S50" s="0" t="n">
        <f aca="false">VLOOKUP(F50,trafo_types!$A$1:$O$16,9,0)</f>
        <v>0.24</v>
      </c>
      <c r="T50" s="0" t="n">
        <f aca="false">E50</f>
        <v>0.2</v>
      </c>
    </row>
    <row r="51" customFormat="false" ht="12.8" hidden="false" customHeight="false" outlineLevel="0" collapsed="false">
      <c r="A51" s="0" t="n">
        <v>49</v>
      </c>
      <c r="B51" s="0" t="str">
        <f aca="false">bus!D51</f>
        <v>456-KIPEVU ROAD 0.415</v>
      </c>
      <c r="C51" s="0" t="str">
        <f aca="false">'correct points'!AB51</f>
        <v>00449 - KISEMBE EAST</v>
      </c>
      <c r="D51" s="0" t="n">
        <f aca="false">VLOOKUP(C51,'correct points'!$AB$2:$AE$62,4,0)</f>
        <v>200</v>
      </c>
      <c r="E51" s="0" t="n">
        <f aca="false">D51/1000</f>
        <v>0.2</v>
      </c>
      <c r="F51" s="5" t="s">
        <v>21</v>
      </c>
      <c r="G51" s="0" t="str">
        <f aca="false">B51</f>
        <v>456-KIPEVU ROAD 0.415</v>
      </c>
      <c r="H51" s="0" t="n">
        <f aca="false">VLOOKUP(G51,bus!$D$2:$S$152,2,0)</f>
        <v>49</v>
      </c>
      <c r="I51" s="0" t="s">
        <v>323</v>
      </c>
      <c r="J51" s="0" t="n">
        <f aca="false">VLOOKUP(I51,bus!$D$2:$S$152,2,0)</f>
        <v>94</v>
      </c>
      <c r="K51" s="0" t="n">
        <f aca="false">VLOOKUP(G51,bus!$D$2:$S$152,5,0)</f>
        <v>1</v>
      </c>
      <c r="L51" s="0" t="n">
        <f aca="false">VLOOKUP(I51,bus!$D$2:$S$152,5,0)</f>
        <v>1</v>
      </c>
      <c r="M51" s="0" t="n">
        <f aca="false">VLOOKUP(G51,bus!$D$2:$F$152,3,0)</f>
        <v>0.415</v>
      </c>
      <c r="N51" s="0" t="n">
        <f aca="false">D51</f>
        <v>200</v>
      </c>
      <c r="O51" s="0" t="n">
        <f aca="false">VLOOKUP(I51,bus!$D$2:$F$152,3,0)</f>
        <v>11</v>
      </c>
      <c r="P51" s="0" t="n">
        <f aca="false">VLOOKUP(F51,trafo_types!$A$1:$O$16,8,0)</f>
        <v>0.365</v>
      </c>
      <c r="Q51" s="0" t="n">
        <f aca="false">VLOOKUP(F51,trafo_types!$A$1:$O$16,6,0)</f>
        <v>4</v>
      </c>
      <c r="R51" s="0" t="n">
        <f aca="false">VLOOKUP(F51,trafo_types!$A$1:$O$16,7,0)</f>
        <v>1.2</v>
      </c>
      <c r="S51" s="0" t="n">
        <f aca="false">VLOOKUP(F51,trafo_types!$A$1:$O$16,9,0)</f>
        <v>0.24</v>
      </c>
      <c r="T51" s="0" t="n">
        <f aca="false">E51</f>
        <v>0.2</v>
      </c>
    </row>
    <row r="52" customFormat="false" ht="12.8" hidden="false" customHeight="false" outlineLevel="0" collapsed="false">
      <c r="A52" s="0" t="n">
        <v>50</v>
      </c>
      <c r="B52" s="0" t="str">
        <f aca="false">bus!D52</f>
        <v>457-BANDA ROAD_KISEMBE_II 0.415</v>
      </c>
      <c r="C52" s="0" t="str">
        <f aca="false">'correct points'!AB52</f>
        <v>00461 - MMU</v>
      </c>
      <c r="D52" s="0" t="n">
        <f aca="false">VLOOKUP(C52,'correct points'!$AB$2:$AE$62,4,0)</f>
        <v>5</v>
      </c>
      <c r="E52" s="0" t="n">
        <f aca="false">D52/1000</f>
        <v>0.005</v>
      </c>
      <c r="F52" s="5" t="s">
        <v>15</v>
      </c>
      <c r="G52" s="0" t="str">
        <f aca="false">B52</f>
        <v>457-BANDA ROAD_KISEMBE_II 0.415</v>
      </c>
      <c r="H52" s="0" t="n">
        <f aca="false">VLOOKUP(G52,bus!$D$2:$S$152,2,0)</f>
        <v>50</v>
      </c>
      <c r="I52" s="0" t="s">
        <v>140</v>
      </c>
      <c r="J52" s="0" t="n">
        <f aca="false">VLOOKUP(I52,bus!$D$2:$S$152,2,0)</f>
        <v>66</v>
      </c>
      <c r="K52" s="0" t="n">
        <f aca="false">VLOOKUP(G52,bus!$D$2:$S$152,5,0)</f>
        <v>1</v>
      </c>
      <c r="L52" s="0" t="n">
        <f aca="false">VLOOKUP(I52,bus!$D$2:$S$152,5,0)</f>
        <v>1</v>
      </c>
      <c r="M52" s="0" t="n">
        <f aca="false">VLOOKUP(G52,bus!$D$2:$F$152,3,0)</f>
        <v>0.415</v>
      </c>
      <c r="N52" s="0" t="n">
        <f aca="false">D52</f>
        <v>5</v>
      </c>
      <c r="O52" s="0" t="n">
        <f aca="false">VLOOKUP(I52,bus!$D$2:$F$152,3,0)</f>
        <v>11</v>
      </c>
      <c r="P52" s="0" t="n">
        <f aca="false">VLOOKUP(F52,trafo_types!$A$1:$O$16,8,0)</f>
        <v>0.08</v>
      </c>
      <c r="Q52" s="0" t="n">
        <f aca="false">VLOOKUP(F52,trafo_types!$A$1:$O$16,6,0)</f>
        <v>4</v>
      </c>
      <c r="R52" s="0" t="n">
        <f aca="false">VLOOKUP(F52,trafo_types!$A$1:$O$16,7,0)</f>
        <v>1</v>
      </c>
      <c r="S52" s="0" t="n">
        <f aca="false">VLOOKUP(F52,trafo_types!$A$1:$O$16,9,0)</f>
        <v>0.24</v>
      </c>
      <c r="T52" s="0" t="n">
        <f aca="false">E52</f>
        <v>0.005</v>
      </c>
    </row>
    <row r="53" customFormat="false" ht="12.8" hidden="false" customHeight="false" outlineLevel="0" collapsed="false">
      <c r="A53" s="0" t="n">
        <v>51</v>
      </c>
      <c r="B53" s="0" t="str">
        <f aca="false">bus!D53</f>
        <v>458-KISEMBE ROAD 0.415</v>
      </c>
      <c r="C53" s="0" t="str">
        <f aca="false">'correct points'!AB53</f>
        <v>00466 - NDOROBO ROAD</v>
      </c>
      <c r="D53" s="0" t="n">
        <f aca="false">VLOOKUP(C53,'correct points'!$AB$2:$AE$62,4,0)</f>
        <v>25</v>
      </c>
      <c r="E53" s="0" t="n">
        <f aca="false">D53/1000</f>
        <v>0.025</v>
      </c>
      <c r="F53" s="5" t="s">
        <v>18</v>
      </c>
      <c r="G53" s="0" t="str">
        <f aca="false">B53</f>
        <v>458-KISEMBE ROAD 0.415</v>
      </c>
      <c r="H53" s="0" t="n">
        <f aca="false">VLOOKUP(G53,bus!$D$2:$S$152,2,0)</f>
        <v>51</v>
      </c>
      <c r="I53" s="0" t="s">
        <v>363</v>
      </c>
      <c r="J53" s="0" t="n">
        <f aca="false">VLOOKUP(I53,bus!$D$2:$S$152,2,0)</f>
        <v>100</v>
      </c>
      <c r="K53" s="0" t="n">
        <f aca="false">VLOOKUP(G53,bus!$D$2:$S$152,5,0)</f>
        <v>1</v>
      </c>
      <c r="L53" s="0" t="n">
        <f aca="false">VLOOKUP(I53,bus!$D$2:$S$152,5,0)</f>
        <v>1</v>
      </c>
      <c r="M53" s="0" t="n">
        <f aca="false">VLOOKUP(G53,bus!$D$2:$F$152,3,0)</f>
        <v>0.415</v>
      </c>
      <c r="N53" s="0" t="n">
        <f aca="false">D53</f>
        <v>25</v>
      </c>
      <c r="O53" s="0" t="n">
        <f aca="false">VLOOKUP(I53,bus!$D$2:$F$152,3,0)</f>
        <v>11</v>
      </c>
      <c r="P53" s="0" t="n">
        <f aca="false">VLOOKUP(F53,trafo_types!$A$1:$O$16,8,0)</f>
        <v>0.1</v>
      </c>
      <c r="Q53" s="0" t="n">
        <f aca="false">VLOOKUP(F53,trafo_types!$A$1:$O$16,6,0)</f>
        <v>4</v>
      </c>
      <c r="R53" s="0" t="n">
        <f aca="false">VLOOKUP(F53,trafo_types!$A$1:$O$16,7,0)</f>
        <v>1</v>
      </c>
      <c r="S53" s="0" t="n">
        <f aca="false">VLOOKUP(F53,trafo_types!$A$1:$O$16,9,0)</f>
        <v>0.24</v>
      </c>
      <c r="T53" s="0" t="n">
        <f aca="false">E53</f>
        <v>0.025</v>
      </c>
    </row>
    <row r="54" customFormat="false" ht="12.8" hidden="false" customHeight="false" outlineLevel="0" collapsed="false">
      <c r="A54" s="0" t="n">
        <v>52</v>
      </c>
      <c r="B54" s="0" t="str">
        <f aca="false">bus!D54</f>
        <v>459-KISEMBE ESTATE_0 0.415</v>
      </c>
      <c r="C54" s="0" t="str">
        <f aca="false">'correct points'!AB54</f>
        <v>00404 - ST.THOMAS SEMINARY</v>
      </c>
      <c r="D54" s="0" t="n">
        <f aca="false">VLOOKUP(C54,'correct points'!$AB$2:$AE$62,4,0)</f>
        <v>100</v>
      </c>
      <c r="E54" s="0" t="n">
        <f aca="false">D54/1000</f>
        <v>0.1</v>
      </c>
      <c r="F54" s="5" t="s">
        <v>20</v>
      </c>
      <c r="G54" s="0" t="str">
        <f aca="false">B54</f>
        <v>459-KISEMBE ESTATE_0 0.415</v>
      </c>
      <c r="H54" s="0" t="n">
        <f aca="false">VLOOKUP(G54,bus!$D$2:$S$152,2,0)</f>
        <v>52</v>
      </c>
      <c r="I54" s="0" t="s">
        <v>336</v>
      </c>
      <c r="J54" s="0" t="n">
        <f aca="false">VLOOKUP(I54,bus!$D$2:$S$152,2,0)</f>
        <v>96</v>
      </c>
      <c r="K54" s="0" t="n">
        <f aca="false">VLOOKUP(G54,bus!$D$2:$S$152,5,0)</f>
        <v>1</v>
      </c>
      <c r="L54" s="0" t="n">
        <f aca="false">VLOOKUP(I54,bus!$D$2:$S$152,5,0)</f>
        <v>1</v>
      </c>
      <c r="M54" s="0" t="n">
        <f aca="false">VLOOKUP(G54,bus!$D$2:$F$152,3,0)</f>
        <v>0.415</v>
      </c>
      <c r="N54" s="0" t="n">
        <f aca="false">D54</f>
        <v>100</v>
      </c>
      <c r="O54" s="0" t="n">
        <f aca="false">VLOOKUP(I54,bus!$D$2:$F$152,3,0)</f>
        <v>11</v>
      </c>
      <c r="P54" s="0" t="n">
        <f aca="false">VLOOKUP(F54,trafo_types!$A$1:$O$16,8,0)</f>
        <v>0.32</v>
      </c>
      <c r="Q54" s="0" t="n">
        <f aca="false">VLOOKUP(F54,trafo_types!$A$1:$O$16,6,0)</f>
        <v>4</v>
      </c>
      <c r="R54" s="0" t="n">
        <f aca="false">VLOOKUP(F54,trafo_types!$A$1:$O$16,7,0)</f>
        <v>1</v>
      </c>
      <c r="S54" s="0" t="n">
        <f aca="false">VLOOKUP(F54,trafo_types!$A$1:$O$16,9,0)</f>
        <v>0.24</v>
      </c>
      <c r="T54" s="0" t="n">
        <f aca="false">E54</f>
        <v>0.1</v>
      </c>
    </row>
    <row r="55" customFormat="false" ht="12.8" hidden="false" customHeight="false" outlineLevel="0" collapsed="false">
      <c r="A55" s="0" t="n">
        <v>53</v>
      </c>
      <c r="B55" s="0" t="str">
        <f aca="false">bus!D55</f>
        <v>460-KISEMBE PUMP_I 0.415</v>
      </c>
      <c r="C55" s="0" t="str">
        <f aca="false">'correct points'!AB55</f>
        <v>04970B - BURHANIYA SCHOOL</v>
      </c>
      <c r="D55" s="0" t="n">
        <f aca="false">VLOOKUP(C55,'correct points'!$AB$2:$AE$62,4,0)</f>
        <v>1000</v>
      </c>
      <c r="E55" s="0" t="n">
        <f aca="false">D55/1000</f>
        <v>1</v>
      </c>
      <c r="F55" s="5" t="s">
        <v>24</v>
      </c>
      <c r="G55" s="0" t="str">
        <f aca="false">B55</f>
        <v>460-KISEMBE PUMP_I 0.415</v>
      </c>
      <c r="H55" s="0" t="n">
        <f aca="false">VLOOKUP(G55,bus!$D$2:$S$152,2,0)</f>
        <v>53</v>
      </c>
      <c r="I55" s="0" t="s">
        <v>356</v>
      </c>
      <c r="J55" s="0" t="n">
        <f aca="false">VLOOKUP(I55,bus!$D$2:$S$152,2,0)</f>
        <v>99</v>
      </c>
      <c r="K55" s="0" t="n">
        <f aca="false">VLOOKUP(G55,bus!$D$2:$S$152,5,0)</f>
        <v>1</v>
      </c>
      <c r="L55" s="0" t="n">
        <f aca="false">VLOOKUP(I55,bus!$D$2:$S$152,5,0)</f>
        <v>1</v>
      </c>
      <c r="M55" s="0" t="n">
        <f aca="false">VLOOKUP(G55,bus!$D$2:$F$152,3,0)</f>
        <v>0.415</v>
      </c>
      <c r="N55" s="0" t="n">
        <f aca="false">D55</f>
        <v>1000</v>
      </c>
      <c r="O55" s="0" t="n">
        <f aca="false">VLOOKUP(I55,bus!$D$2:$F$152,3,0)</f>
        <v>11</v>
      </c>
      <c r="P55" s="0" t="n">
        <f aca="false">VLOOKUP(F55,trafo_types!$A$1:$O$16,8,0)</f>
        <v>1.18</v>
      </c>
      <c r="Q55" s="0" t="n">
        <f aca="false">VLOOKUP(F55,trafo_types!$A$1:$O$16,6,0)</f>
        <v>6</v>
      </c>
      <c r="R55" s="0" t="n">
        <f aca="false">VLOOKUP(F55,trafo_types!$A$1:$O$16,7,0)</f>
        <v>1.0794</v>
      </c>
      <c r="S55" s="0" t="n">
        <f aca="false">VLOOKUP(F55,trafo_types!$A$1:$O$16,9,0)</f>
        <v>0.1873</v>
      </c>
      <c r="T55" s="0" t="n">
        <f aca="false">E55</f>
        <v>1</v>
      </c>
    </row>
    <row r="56" customFormat="false" ht="12.8" hidden="false" customHeight="false" outlineLevel="0" collapsed="false">
      <c r="A56" s="0" t="n">
        <v>54</v>
      </c>
      <c r="B56" s="0" t="str">
        <f aca="false">bus!D56</f>
        <v>461-MMU 0.415</v>
      </c>
      <c r="C56" s="0" t="str">
        <f aca="false">'correct points'!AB56</f>
        <v>00453B - K.B.C._LANGATA</v>
      </c>
      <c r="D56" s="0" t="n">
        <f aca="false">VLOOKUP(C56,'correct points'!$AB$2:$AE$62,4,0)</f>
        <v>315</v>
      </c>
      <c r="E56" s="0" t="n">
        <f aca="false">D56/1000</f>
        <v>0.315</v>
      </c>
      <c r="F56" s="5" t="s">
        <v>22</v>
      </c>
      <c r="G56" s="0" t="str">
        <f aca="false">B56</f>
        <v>461-MMU 0.415</v>
      </c>
      <c r="H56" s="0" t="n">
        <f aca="false">VLOOKUP(G56,bus!$D$2:$S$152,2,0)</f>
        <v>54</v>
      </c>
      <c r="I56" s="0" t="s">
        <v>378</v>
      </c>
      <c r="J56" s="0" t="n">
        <f aca="false">VLOOKUP(I56,bus!$D$2:$S$152,2,0)</f>
        <v>103</v>
      </c>
      <c r="K56" s="0" t="n">
        <f aca="false">VLOOKUP(G56,bus!$D$2:$S$152,5,0)</f>
        <v>1</v>
      </c>
      <c r="L56" s="0" t="n">
        <f aca="false">VLOOKUP(I56,bus!$D$2:$S$152,5,0)</f>
        <v>1</v>
      </c>
      <c r="M56" s="0" t="n">
        <f aca="false">VLOOKUP(G56,bus!$D$2:$F$152,3,0)</f>
        <v>0.415</v>
      </c>
      <c r="N56" s="0" t="n">
        <f aca="false">D56</f>
        <v>315</v>
      </c>
      <c r="O56" s="0" t="n">
        <f aca="false">VLOOKUP(I56,bus!$D$2:$F$152,3,0)</f>
        <v>11</v>
      </c>
      <c r="P56" s="0" t="n">
        <f aca="false">VLOOKUP(F56,trafo_types!$A$1:$O$16,8,0)</f>
        <v>1.05</v>
      </c>
      <c r="Q56" s="0" t="n">
        <f aca="false">VLOOKUP(F56,trafo_types!$A$1:$O$16,6,0)</f>
        <v>4</v>
      </c>
      <c r="R56" s="0" t="n">
        <f aca="false">VLOOKUP(F56,trafo_types!$A$1:$O$16,7,0)</f>
        <v>1.325</v>
      </c>
      <c r="S56" s="0" t="n">
        <f aca="false">VLOOKUP(F56,trafo_types!$A$1:$O$16,9,0)</f>
        <v>0.2375</v>
      </c>
      <c r="T56" s="0" t="n">
        <f aca="false">E56</f>
        <v>0.315</v>
      </c>
    </row>
    <row r="57" customFormat="false" ht="12.8" hidden="false" customHeight="false" outlineLevel="0" collapsed="false">
      <c r="A57" s="0" t="n">
        <v>55</v>
      </c>
      <c r="B57" s="0" t="str">
        <f aca="false">bus!D57</f>
        <v>463-K.W.S_B/HOLE 0.415</v>
      </c>
      <c r="C57" s="0" t="str">
        <f aca="false">'correct points'!AB57</f>
        <v>175528 - CATHOLIC UNIVERSITY</v>
      </c>
      <c r="D57" s="0" t="n">
        <f aca="false">VLOOKUP(C57,'correct points'!$AB$2:$AE$62,4,0)</f>
        <v>100</v>
      </c>
      <c r="E57" s="0" t="n">
        <f aca="false">D57/1000</f>
        <v>0.1</v>
      </c>
      <c r="F57" s="5" t="s">
        <v>20</v>
      </c>
      <c r="G57" s="0" t="str">
        <f aca="false">B57</f>
        <v>463-K.W.S_B/HOLE 0.415</v>
      </c>
      <c r="H57" s="0" t="n">
        <f aca="false">VLOOKUP(G57,bus!$D$2:$S$152,2,0)</f>
        <v>55</v>
      </c>
      <c r="I57" s="0" t="s">
        <v>293</v>
      </c>
      <c r="J57" s="0" t="n">
        <f aca="false">VLOOKUP(I57,bus!$D$2:$S$152,2,0)</f>
        <v>89</v>
      </c>
      <c r="K57" s="0" t="n">
        <f aca="false">VLOOKUP(G57,bus!$D$2:$S$152,5,0)</f>
        <v>1</v>
      </c>
      <c r="L57" s="0" t="n">
        <f aca="false">VLOOKUP(I57,bus!$D$2:$S$152,5,0)</f>
        <v>1</v>
      </c>
      <c r="M57" s="0" t="n">
        <f aca="false">VLOOKUP(G57,bus!$D$2:$F$152,3,0)</f>
        <v>0.415</v>
      </c>
      <c r="N57" s="0" t="n">
        <f aca="false">D57</f>
        <v>100</v>
      </c>
      <c r="O57" s="0" t="n">
        <f aca="false">VLOOKUP(I57,bus!$D$2:$F$152,3,0)</f>
        <v>11</v>
      </c>
      <c r="P57" s="0" t="n">
        <f aca="false">VLOOKUP(F57,trafo_types!$A$1:$O$16,8,0)</f>
        <v>0.32</v>
      </c>
      <c r="Q57" s="0" t="n">
        <f aca="false">VLOOKUP(F57,trafo_types!$A$1:$O$16,6,0)</f>
        <v>4</v>
      </c>
      <c r="R57" s="0" t="n">
        <f aca="false">VLOOKUP(F57,trafo_types!$A$1:$O$16,7,0)</f>
        <v>1</v>
      </c>
      <c r="S57" s="0" t="n">
        <f aca="false">VLOOKUP(F57,trafo_types!$A$1:$O$16,9,0)</f>
        <v>0.24</v>
      </c>
      <c r="T57" s="0" t="n">
        <f aca="false">E57</f>
        <v>0.1</v>
      </c>
    </row>
    <row r="58" customFormat="false" ht="12.8" hidden="false" customHeight="false" outlineLevel="0" collapsed="false">
      <c r="A58" s="0" t="n">
        <v>56</v>
      </c>
      <c r="B58" s="0" t="str">
        <f aca="false">bus!D58</f>
        <v>464-KISEMBE ESTATE_I 0.415</v>
      </c>
      <c r="C58" s="0" t="str">
        <f aca="false">'correct points'!AB58</f>
        <v>136305 - NORKAN S.TREATMENT P</v>
      </c>
      <c r="D58" s="0" t="n">
        <f aca="false">VLOOKUP(C58,'correct points'!$AB$2:$AE$62,4,0)</f>
        <v>200</v>
      </c>
      <c r="E58" s="0" t="n">
        <f aca="false">D58/1000</f>
        <v>0.2</v>
      </c>
      <c r="F58" s="5" t="s">
        <v>21</v>
      </c>
      <c r="G58" s="0" t="str">
        <f aca="false">B58</f>
        <v>464-KISEMBE ESTATE_I 0.415</v>
      </c>
      <c r="H58" s="0" t="n">
        <f aca="false">VLOOKUP(G58,bus!$D$2:$S$152,2,0)</f>
        <v>56</v>
      </c>
      <c r="I58" s="0" t="s">
        <v>342</v>
      </c>
      <c r="J58" s="0" t="n">
        <f aca="false">VLOOKUP(I58,bus!$D$2:$S$152,2,0)</f>
        <v>97</v>
      </c>
      <c r="K58" s="0" t="n">
        <f aca="false">VLOOKUP(G58,bus!$D$2:$S$152,5,0)</f>
        <v>1</v>
      </c>
      <c r="L58" s="0" t="n">
        <f aca="false">VLOOKUP(I58,bus!$D$2:$S$152,5,0)</f>
        <v>1</v>
      </c>
      <c r="M58" s="0" t="n">
        <f aca="false">VLOOKUP(G58,bus!$D$2:$F$152,3,0)</f>
        <v>0.415</v>
      </c>
      <c r="N58" s="0" t="n">
        <f aca="false">D58</f>
        <v>200</v>
      </c>
      <c r="O58" s="0" t="n">
        <f aca="false">VLOOKUP(I58,bus!$D$2:$F$152,3,0)</f>
        <v>11</v>
      </c>
      <c r="P58" s="0" t="n">
        <f aca="false">VLOOKUP(F58,trafo_types!$A$1:$O$16,8,0)</f>
        <v>0.365</v>
      </c>
      <c r="Q58" s="0" t="n">
        <f aca="false">VLOOKUP(F58,trafo_types!$A$1:$O$16,6,0)</f>
        <v>4</v>
      </c>
      <c r="R58" s="0" t="n">
        <f aca="false">VLOOKUP(F58,trafo_types!$A$1:$O$16,7,0)</f>
        <v>1.2</v>
      </c>
      <c r="S58" s="0" t="n">
        <f aca="false">VLOOKUP(F58,trafo_types!$A$1:$O$16,9,0)</f>
        <v>0.24</v>
      </c>
      <c r="T58" s="0" t="n">
        <f aca="false">E58</f>
        <v>0.2</v>
      </c>
    </row>
    <row r="59" customFormat="false" ht="12.8" hidden="false" customHeight="false" outlineLevel="0" collapsed="false">
      <c r="A59" s="0" t="n">
        <v>57</v>
      </c>
      <c r="B59" s="0" t="str">
        <f aca="false">bus!D59</f>
        <v>465-NDOROBO ROAD_I 0.415</v>
      </c>
      <c r="C59" s="0" t="str">
        <f aca="false">'correct points'!AB59</f>
        <v>169238 - CAMBRIDGE</v>
      </c>
      <c r="D59" s="0" t="n">
        <f aca="false">VLOOKUP(C59,'correct points'!$AB$2:$AE$62,4,0)</f>
        <v>1000</v>
      </c>
      <c r="E59" s="0" t="n">
        <f aca="false">D59/1000</f>
        <v>1</v>
      </c>
      <c r="F59" s="5" t="s">
        <v>24</v>
      </c>
      <c r="G59" s="0" t="str">
        <f aca="false">B59</f>
        <v>465-NDOROBO ROAD_I 0.415</v>
      </c>
      <c r="H59" s="0" t="n">
        <f aca="false">VLOOKUP(G59,bus!$D$2:$S$152,2,0)</f>
        <v>57</v>
      </c>
      <c r="I59" s="0" t="s">
        <v>401</v>
      </c>
      <c r="J59" s="0" t="n">
        <f aca="false">VLOOKUP(I59,bus!$D$2:$S$152,2,0)</f>
        <v>108</v>
      </c>
      <c r="K59" s="0" t="n">
        <f aca="false">VLOOKUP(G59,bus!$D$2:$S$152,5,0)</f>
        <v>1</v>
      </c>
      <c r="L59" s="0" t="n">
        <f aca="false">VLOOKUP(I59,bus!$D$2:$S$152,5,0)</f>
        <v>1</v>
      </c>
      <c r="M59" s="0" t="n">
        <f aca="false">VLOOKUP(G59,bus!$D$2:$F$152,3,0)</f>
        <v>0.415</v>
      </c>
      <c r="N59" s="0" t="n">
        <f aca="false">D59</f>
        <v>1000</v>
      </c>
      <c r="O59" s="0" t="n">
        <f aca="false">VLOOKUP(I59,bus!$D$2:$F$152,3,0)</f>
        <v>11</v>
      </c>
      <c r="P59" s="0" t="n">
        <f aca="false">VLOOKUP(F59,trafo_types!$A$1:$O$16,8,0)</f>
        <v>1.18</v>
      </c>
      <c r="Q59" s="0" t="n">
        <f aca="false">VLOOKUP(F59,trafo_types!$A$1:$O$16,6,0)</f>
        <v>6</v>
      </c>
      <c r="R59" s="0" t="n">
        <f aca="false">VLOOKUP(F59,trafo_types!$A$1:$O$16,7,0)</f>
        <v>1.0794</v>
      </c>
      <c r="S59" s="0" t="n">
        <f aca="false">VLOOKUP(F59,trafo_types!$A$1:$O$16,9,0)</f>
        <v>0.1873</v>
      </c>
      <c r="T59" s="0" t="n">
        <f aca="false">E59</f>
        <v>1</v>
      </c>
    </row>
    <row r="60" customFormat="false" ht="12.8" hidden="false" customHeight="false" outlineLevel="0" collapsed="false">
      <c r="A60" s="0" t="n">
        <v>58</v>
      </c>
      <c r="B60" s="0" t="str">
        <f aca="false">bus!D60</f>
        <v>466-NDOROBO ROAD_III 0.415</v>
      </c>
      <c r="C60" s="0" t="str">
        <f aca="false">'correct points'!AB60</f>
        <v>00408 - MAGADI ROAD</v>
      </c>
      <c r="D60" s="0" t="n">
        <f aca="false">VLOOKUP(C60,'correct points'!$AB$2:$AE$62,4,0)</f>
        <v>200</v>
      </c>
      <c r="E60" s="0" t="n">
        <f aca="false">D60/1000</f>
        <v>0.2</v>
      </c>
      <c r="F60" s="5" t="s">
        <v>21</v>
      </c>
      <c r="G60" s="0" t="str">
        <f aca="false">B60</f>
        <v>466-NDOROBO ROAD_III 0.415</v>
      </c>
      <c r="H60" s="0" t="n">
        <f aca="false">VLOOKUP(G60,bus!$D$2:$S$152,2,0)</f>
        <v>58</v>
      </c>
      <c r="I60" s="0" t="s">
        <v>412</v>
      </c>
      <c r="J60" s="0" t="n">
        <f aca="false">VLOOKUP(I60,bus!$D$2:$S$152,2,0)</f>
        <v>110</v>
      </c>
      <c r="K60" s="0" t="n">
        <f aca="false">VLOOKUP(G60,bus!$D$2:$S$152,5,0)</f>
        <v>1</v>
      </c>
      <c r="L60" s="0" t="n">
        <f aca="false">VLOOKUP(I60,bus!$D$2:$S$152,5,0)</f>
        <v>1</v>
      </c>
      <c r="M60" s="0" t="n">
        <f aca="false">VLOOKUP(G60,bus!$D$2:$F$152,3,0)</f>
        <v>0.415</v>
      </c>
      <c r="N60" s="0" t="n">
        <f aca="false">D60</f>
        <v>200</v>
      </c>
      <c r="O60" s="0" t="n">
        <f aca="false">VLOOKUP(I60,bus!$D$2:$F$152,3,0)</f>
        <v>11</v>
      </c>
      <c r="P60" s="0" t="n">
        <f aca="false">VLOOKUP(F60,trafo_types!$A$1:$O$16,8,0)</f>
        <v>0.365</v>
      </c>
      <c r="Q60" s="0" t="n">
        <f aca="false">VLOOKUP(F60,trafo_types!$A$1:$O$16,6,0)</f>
        <v>4</v>
      </c>
      <c r="R60" s="0" t="n">
        <f aca="false">VLOOKUP(F60,trafo_types!$A$1:$O$16,7,0)</f>
        <v>1.2</v>
      </c>
      <c r="S60" s="0" t="n">
        <f aca="false">VLOOKUP(F60,trafo_types!$A$1:$O$16,9,0)</f>
        <v>0.24</v>
      </c>
      <c r="T60" s="0" t="n">
        <f aca="false">E60</f>
        <v>0.2</v>
      </c>
    </row>
    <row r="61" customFormat="false" ht="12.8" hidden="false" customHeight="false" outlineLevel="0" collapsed="false">
      <c r="A61" s="0" t="n">
        <v>59</v>
      </c>
      <c r="B61" s="0" t="str">
        <f aca="false">bus!D61</f>
        <v>467-NDOROBO ROAD_II 0.415</v>
      </c>
      <c r="C61" s="0" t="str">
        <f aca="false">'correct points'!AB61</f>
        <v>106600 - 106600</v>
      </c>
      <c r="D61" s="0" t="n">
        <f aca="false">VLOOKUP(C61,'correct points'!$AB$2:$AE$62,4,0)</f>
        <v>315</v>
      </c>
      <c r="E61" s="0" t="n">
        <f aca="false">D61/1000</f>
        <v>0.315</v>
      </c>
      <c r="F61" s="5" t="s">
        <v>22</v>
      </c>
      <c r="G61" s="0" t="str">
        <f aca="false">B61</f>
        <v>467-NDOROBO ROAD_II 0.415</v>
      </c>
      <c r="H61" s="0" t="n">
        <f aca="false">VLOOKUP(G61,bus!$D$2:$S$152,2,0)</f>
        <v>59</v>
      </c>
      <c r="I61" s="0" t="s">
        <v>406</v>
      </c>
      <c r="J61" s="0" t="n">
        <f aca="false">VLOOKUP(I61,bus!$D$2:$S$152,2,0)</f>
        <v>109</v>
      </c>
      <c r="K61" s="0" t="n">
        <f aca="false">VLOOKUP(G61,bus!$D$2:$S$152,5,0)</f>
        <v>1</v>
      </c>
      <c r="L61" s="0" t="n">
        <f aca="false">VLOOKUP(I61,bus!$D$2:$S$152,5,0)</f>
        <v>1</v>
      </c>
      <c r="M61" s="0" t="n">
        <f aca="false">VLOOKUP(G61,bus!$D$2:$F$152,3,0)</f>
        <v>0.415</v>
      </c>
      <c r="N61" s="0" t="n">
        <f aca="false">D61</f>
        <v>315</v>
      </c>
      <c r="O61" s="0" t="n">
        <f aca="false">VLOOKUP(I61,bus!$D$2:$F$152,3,0)</f>
        <v>11</v>
      </c>
      <c r="P61" s="0" t="n">
        <f aca="false">VLOOKUP(F61,trafo_types!$A$1:$O$16,8,0)</f>
        <v>1.05</v>
      </c>
      <c r="Q61" s="0" t="n">
        <f aca="false">VLOOKUP(F61,trafo_types!$A$1:$O$16,6,0)</f>
        <v>4</v>
      </c>
      <c r="R61" s="0" t="n">
        <f aca="false">VLOOKUP(F61,trafo_types!$A$1:$O$16,7,0)</f>
        <v>1.325</v>
      </c>
      <c r="S61" s="0" t="n">
        <f aca="false">VLOOKUP(F61,trafo_types!$A$1:$O$16,9,0)</f>
        <v>0.2375</v>
      </c>
      <c r="T61" s="0" t="n">
        <f aca="false">E61</f>
        <v>0.315</v>
      </c>
    </row>
    <row r="62" customFormat="false" ht="12.8" hidden="false" customHeight="false" outlineLevel="0" collapsed="false">
      <c r="A62" s="0" t="n">
        <v>60</v>
      </c>
      <c r="B62" s="0" t="str">
        <f aca="false">bus!D62</f>
        <v>NO.NO.1-CATHOLIC UNIVERSITY 0.415</v>
      </c>
      <c r="C62" s="0" t="str">
        <f aca="false">'correct points'!AB62</f>
        <v>13708 - ST. AQUINAS SEMINARY</v>
      </c>
      <c r="D62" s="0" t="n">
        <f aca="false">VLOOKUP(C62,'correct points'!$AB$2:$AE$62,4,0)</f>
        <v>100</v>
      </c>
      <c r="E62" s="0" t="n">
        <f aca="false">D62/1000</f>
        <v>0.1</v>
      </c>
      <c r="F62" s="5" t="s">
        <v>20</v>
      </c>
      <c r="G62" s="0" t="str">
        <f aca="false">B62</f>
        <v>NO.NO.1-CATHOLIC UNIVERSITY 0.415</v>
      </c>
      <c r="H62" s="0" t="n">
        <f aca="false">VLOOKUP(G62,bus!$D$2:$S$152,2,0)</f>
        <v>60</v>
      </c>
      <c r="I62" s="0" t="s">
        <v>235</v>
      </c>
      <c r="J62" s="0" t="n">
        <f aca="false">VLOOKUP(I62,bus!$D$2:$S$152,2,0)</f>
        <v>81</v>
      </c>
      <c r="K62" s="0" t="n">
        <f aca="false">VLOOKUP(G62,bus!$D$2:$S$152,5,0)</f>
        <v>1</v>
      </c>
      <c r="L62" s="0" t="n">
        <f aca="false">VLOOKUP(I62,bus!$D$2:$S$152,5,0)</f>
        <v>1</v>
      </c>
      <c r="M62" s="0" t="n">
        <f aca="false">VLOOKUP(G62,bus!$D$2:$F$152,3,0)</f>
        <v>0.415</v>
      </c>
      <c r="N62" s="0" t="n">
        <f aca="false">D62</f>
        <v>100</v>
      </c>
      <c r="O62" s="0" t="n">
        <f aca="false">VLOOKUP(I62,bus!$D$2:$F$152,3,0)</f>
        <v>11</v>
      </c>
      <c r="P62" s="0" t="n">
        <f aca="false">VLOOKUP(F62,trafo_types!$A$1:$O$16,8,0)</f>
        <v>0.32</v>
      </c>
      <c r="Q62" s="0" t="n">
        <f aca="false">VLOOKUP(F62,trafo_types!$A$1:$O$16,6,0)</f>
        <v>4</v>
      </c>
      <c r="R62" s="0" t="n">
        <f aca="false">VLOOKUP(F62,trafo_types!$A$1:$O$16,7,0)</f>
        <v>1</v>
      </c>
      <c r="S62" s="0" t="n">
        <f aca="false">VLOOKUP(F62,trafo_types!$A$1:$O$16,9,0)</f>
        <v>0.24</v>
      </c>
      <c r="T62" s="0" t="n">
        <f aca="false">E62</f>
        <v>0.1</v>
      </c>
    </row>
  </sheetData>
  <autoFilter ref="A1:T62"/>
  <dataValidations count="1">
    <dataValidation allowBlank="true" operator="equal" showDropDown="false" showErrorMessage="true" showInputMessage="false" sqref="F2:F62" type="list">
      <formula1>trafo_types!$A$2:$A$16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2"/>
  <sheetViews>
    <sheetView showFormulas="false" showGridLines="true" showRowColHeaders="true" showZeros="true" rightToLeft="false" tabSelected="false" showOutlineSymbols="true" defaultGridColor="true" view="normal" topLeftCell="E1" colorId="64" zoomScale="82" zoomScaleNormal="82" zoomScalePageLayoutView="100" workbookViewId="0">
      <selection pane="topLeft" activeCell="O24" activeCellId="0" sqref="O2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6.93"/>
    <col collapsed="false" customWidth="false" hidden="false" outlineLevel="0" max="3" min="3" style="0" width="11.52"/>
    <col collapsed="false" customWidth="true" hidden="false" outlineLevel="0" max="5" min="4" style="0" width="34.08"/>
    <col collapsed="false" customWidth="true" hidden="false" outlineLevel="0" max="6" min="6" style="0" width="24.2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5" t="s">
        <v>0</v>
      </c>
      <c r="C1" s="1" t="s">
        <v>1054</v>
      </c>
      <c r="D1" s="1"/>
      <c r="E1" s="1" t="s">
        <v>808</v>
      </c>
      <c r="F1" s="1" t="s">
        <v>1055</v>
      </c>
      <c r="G1" s="1" t="s">
        <v>811</v>
      </c>
      <c r="H1" s="1" t="s">
        <v>1056</v>
      </c>
      <c r="I1" s="1" t="s">
        <v>2</v>
      </c>
      <c r="J1" s="1" t="s">
        <v>1057</v>
      </c>
      <c r="K1" s="1" t="s">
        <v>1058</v>
      </c>
      <c r="L1" s="1" t="s">
        <v>1059</v>
      </c>
      <c r="M1" s="1" t="s">
        <v>1060</v>
      </c>
      <c r="N1" s="1" t="s">
        <v>1061</v>
      </c>
      <c r="O1" s="0" t="s">
        <v>1062</v>
      </c>
    </row>
    <row r="2" customFormat="false" ht="12.8" hidden="false" customHeight="false" outlineLevel="0" collapsed="false">
      <c r="A2" s="0" t="n">
        <v>0</v>
      </c>
      <c r="B2" s="0" t="str">
        <f aca="false">E2</f>
        <v>00453B-K.B.C._LANGATA 0.415</v>
      </c>
      <c r="C2" s="0" t="s">
        <v>889</v>
      </c>
      <c r="D2" s="0" t="s">
        <v>819</v>
      </c>
      <c r="E2" s="0" t="str">
        <f aca="false">VLOOKUP(D2,bus!$B$2:$D$1522,3,0)</f>
        <v>00453B-K.B.C._LANGATA 0.415</v>
      </c>
      <c r="F2" s="0" t="n">
        <f aca="false">VLOOKUP(D2,bus!$B$2:$E$152,4,0)</f>
        <v>0</v>
      </c>
      <c r="G2" s="0" t="n">
        <v>1</v>
      </c>
      <c r="H2" s="0" t="n">
        <v>0.85</v>
      </c>
      <c r="I2" s="0" t="n">
        <f aca="false">VLOOKUP(E2,trafos!$B$2:$D$62,3,0)/1000</f>
        <v>0.005</v>
      </c>
      <c r="J2" s="0" t="n">
        <f aca="false">I2*H2*O2</f>
        <v>0.002125</v>
      </c>
      <c r="K2" s="0" t="n">
        <f aca="false">SQRT((I2*$O$2)^2-(J2^2))</f>
        <v>0.00131695671910659</v>
      </c>
      <c r="L2" s="0" t="n">
        <v>10</v>
      </c>
      <c r="O2" s="0" t="n">
        <f aca="false">$R$2</f>
        <v>0.5</v>
      </c>
      <c r="Q2" s="0" t="s">
        <v>1063</v>
      </c>
      <c r="R2" s="0" t="n">
        <v>0.5</v>
      </c>
    </row>
    <row r="3" s="7" customFormat="true" ht="12.8" hidden="false" customHeight="false" outlineLevel="0" collapsed="false">
      <c r="A3" s="7" t="n">
        <v>1</v>
      </c>
      <c r="B3" s="7" t="str">
        <f aca="false">E3</f>
        <v>00454NR-BOGANI EAST ROAD_III 0.415</v>
      </c>
      <c r="C3" s="7" t="s">
        <v>879</v>
      </c>
      <c r="D3" s="7" t="s">
        <v>821</v>
      </c>
      <c r="E3" s="0" t="str">
        <f aca="false">VLOOKUP(D3,bus!$B$2:$D$1522,3,0)</f>
        <v>00454NR-BOGANI EAST ROAD_III 0.415</v>
      </c>
      <c r="F3" s="0" t="n">
        <f aca="false">VLOOKUP(D3,bus!$B$2:$E$152,4,0)</f>
        <v>1</v>
      </c>
      <c r="G3" s="7" t="n">
        <v>1</v>
      </c>
      <c r="H3" s="7" t="n">
        <v>0.85</v>
      </c>
      <c r="I3" s="0" t="n">
        <f aca="false">VLOOKUP(E3,trafos!$B$2:$D$62,3,0)/1000</f>
        <v>0.005</v>
      </c>
      <c r="J3" s="7" t="n">
        <f aca="false">I3*H3*O3</f>
        <v>0.002125</v>
      </c>
      <c r="K3" s="0" t="n">
        <f aca="false">SQRT((I3*$O$2)^2-(J3^2))</f>
        <v>0.00131695671910659</v>
      </c>
      <c r="L3" s="7" t="n">
        <v>10</v>
      </c>
      <c r="O3" s="7" t="n">
        <f aca="false">$R$2</f>
        <v>0.5</v>
      </c>
      <c r="AMG3" s="0"/>
      <c r="AMH3" s="0"/>
      <c r="AMI3" s="0"/>
      <c r="AMJ3" s="0"/>
    </row>
    <row r="4" customFormat="false" ht="12.8" hidden="false" customHeight="false" outlineLevel="0" collapsed="false">
      <c r="A4" s="0" t="n">
        <v>2</v>
      </c>
      <c r="B4" s="0" t="str">
        <f aca="false">E4</f>
        <v>00462B-K.C.C.T_MBAGATHI 0.415</v>
      </c>
      <c r="C4" s="0" t="s">
        <v>921</v>
      </c>
      <c r="D4" s="0" t="s">
        <v>823</v>
      </c>
      <c r="E4" s="0" t="str">
        <f aca="false">VLOOKUP(D4,bus!$B$2:$D$1522,3,0)</f>
        <v>00462B-K.C.C.T_MBAGATHI 0.415</v>
      </c>
      <c r="F4" s="0" t="n">
        <f aca="false">VLOOKUP(D4,bus!$B$2:$E$152,4,0)</f>
        <v>2</v>
      </c>
      <c r="G4" s="0" t="n">
        <v>1</v>
      </c>
      <c r="H4" s="0" t="n">
        <v>0.85</v>
      </c>
      <c r="I4" s="0" t="n">
        <f aca="false">VLOOKUP(E4,trafos!$B$2:$D$62,3,0)/1000</f>
        <v>0.1</v>
      </c>
      <c r="J4" s="0" t="n">
        <f aca="false">I4*H4*O4</f>
        <v>0.0425</v>
      </c>
      <c r="K4" s="0" t="n">
        <f aca="false">SQRT((I4*$O$2)^2-(J4^2))</f>
        <v>0.0263391343821318</v>
      </c>
      <c r="L4" s="0" t="n">
        <v>10</v>
      </c>
      <c r="O4" s="0" t="n">
        <f aca="false">$R$2</f>
        <v>0.5</v>
      </c>
    </row>
    <row r="5" customFormat="false" ht="12.8" hidden="false" customHeight="false" outlineLevel="0" collapsed="false">
      <c r="A5" s="0" t="n">
        <v>3</v>
      </c>
      <c r="B5" s="0" t="str">
        <f aca="false">E5</f>
        <v>04058A-BOGANI EAST ROAD_0 0.415</v>
      </c>
      <c r="C5" s="0" t="s">
        <v>857</v>
      </c>
      <c r="D5" s="0" t="s">
        <v>825</v>
      </c>
      <c r="E5" s="0" t="str">
        <f aca="false">VLOOKUP(D5,bus!$B$2:$D$1522,3,0)</f>
        <v>04058A-BOGANI EAST ROAD_0 0.415</v>
      </c>
      <c r="F5" s="0" t="n">
        <f aca="false">VLOOKUP(D5,bus!$B$2:$E$152,4,0)</f>
        <v>3</v>
      </c>
      <c r="G5" s="0" t="n">
        <v>1</v>
      </c>
      <c r="H5" s="0" t="n">
        <v>0.85</v>
      </c>
      <c r="I5" s="0" t="n">
        <f aca="false">VLOOKUP(E5,trafos!$B$2:$D$62,3,0)/1000</f>
        <v>0.2</v>
      </c>
      <c r="J5" s="0" t="n">
        <f aca="false">I5*H5*O5</f>
        <v>0.085</v>
      </c>
      <c r="K5" s="0" t="n">
        <f aca="false">SQRT((I5*$O$2)^2-(J5^2))</f>
        <v>0.0526782687642637</v>
      </c>
      <c r="L5" s="0" t="n">
        <v>10</v>
      </c>
      <c r="O5" s="0" t="n">
        <f aca="false">$R$2</f>
        <v>0.5</v>
      </c>
    </row>
    <row r="6" customFormat="false" ht="12.8" hidden="false" customHeight="false" outlineLevel="0" collapsed="false">
      <c r="A6" s="0" t="n">
        <v>4</v>
      </c>
      <c r="B6" s="0" t="str">
        <f aca="false">E6</f>
        <v>04970B-BURHANIYA SCHOOL 0.415</v>
      </c>
      <c r="C6" s="0" t="s">
        <v>855</v>
      </c>
      <c r="D6" s="0" t="s">
        <v>827</v>
      </c>
      <c r="E6" s="0" t="str">
        <f aca="false">VLOOKUP(D6,bus!$B$2:$D$1522,3,0)</f>
        <v>04970B-BURHANIYA SCHOOL 0.415</v>
      </c>
      <c r="F6" s="0" t="n">
        <f aca="false">VLOOKUP(D6,bus!$B$2:$E$152,4,0)</f>
        <v>4</v>
      </c>
      <c r="G6" s="0" t="n">
        <v>1</v>
      </c>
      <c r="H6" s="0" t="n">
        <v>0.85</v>
      </c>
      <c r="I6" s="0" t="n">
        <f aca="false">VLOOKUP(E6,trafos!$B$2:$D$62,3,0)/1000</f>
        <v>0.2</v>
      </c>
      <c r="J6" s="0" t="n">
        <f aca="false">I6*H6*O6</f>
        <v>0.085</v>
      </c>
      <c r="K6" s="0" t="n">
        <f aca="false">SQRT((I6*$O$2)^2-(J6^2))</f>
        <v>0.0526782687642637</v>
      </c>
      <c r="L6" s="0" t="n">
        <v>10</v>
      </c>
      <c r="O6" s="0" t="n">
        <f aca="false">$R$2</f>
        <v>0.5</v>
      </c>
    </row>
    <row r="7" customFormat="false" ht="12.8" hidden="false" customHeight="false" outlineLevel="0" collapsed="false">
      <c r="A7" s="0" t="n">
        <v>5</v>
      </c>
      <c r="B7" s="0" t="str">
        <f aca="false">E7</f>
        <v>106600-106600 0.415</v>
      </c>
      <c r="C7" s="0" t="s">
        <v>923</v>
      </c>
      <c r="D7" s="0" t="s">
        <v>829</v>
      </c>
      <c r="E7" s="0" t="str">
        <f aca="false">VLOOKUP(D7,bus!$B$2:$D$1522,3,0)</f>
        <v>106600-106600 0.415</v>
      </c>
      <c r="F7" s="0" t="n">
        <f aca="false">VLOOKUP(D7,bus!$B$2:$E$152,4,0)</f>
        <v>5</v>
      </c>
      <c r="G7" s="0" t="n">
        <v>1</v>
      </c>
      <c r="H7" s="0" t="n">
        <v>0.85</v>
      </c>
      <c r="I7" s="0" t="n">
        <f aca="false">VLOOKUP(E7,trafos!$B$2:$D$62,3,0)/1000</f>
        <v>0.1</v>
      </c>
      <c r="J7" s="0" t="n">
        <f aca="false">I7*H7*O7</f>
        <v>0.0425</v>
      </c>
      <c r="K7" s="0" t="n">
        <f aca="false">SQRT((I7*$O$2)^2-(J7^2))</f>
        <v>0.0263391343821318</v>
      </c>
      <c r="L7" s="0" t="n">
        <v>10</v>
      </c>
      <c r="O7" s="0" t="n">
        <f aca="false">$R$2</f>
        <v>0.5</v>
      </c>
    </row>
    <row r="8" customFormat="false" ht="12.8" hidden="false" customHeight="false" outlineLevel="0" collapsed="false">
      <c r="A8" s="0" t="n">
        <v>6</v>
      </c>
      <c r="B8" s="0" t="str">
        <f aca="false">E8</f>
        <v>106601-NEAR BROOKHOUSE SCHOOL 0.415</v>
      </c>
      <c r="C8" s="0" t="s">
        <v>861</v>
      </c>
      <c r="D8" s="0" t="s">
        <v>831</v>
      </c>
      <c r="E8" s="0" t="str">
        <f aca="false">VLOOKUP(D8,bus!$B$2:$D$1522,3,0)</f>
        <v>106601-NEAR BROOKHOUSE SCHOOL 0.415</v>
      </c>
      <c r="F8" s="0" t="n">
        <f aca="false">VLOOKUP(D8,bus!$B$2:$E$152,4,0)</f>
        <v>6</v>
      </c>
      <c r="G8" s="0" t="n">
        <v>1</v>
      </c>
      <c r="H8" s="0" t="n">
        <v>0.85</v>
      </c>
      <c r="I8" s="0" t="n">
        <f aca="false">VLOOKUP(E8,trafos!$B$2:$D$62,3,0)/1000</f>
        <v>0.2</v>
      </c>
      <c r="J8" s="0" t="n">
        <f aca="false">I8*H8*O8</f>
        <v>0.085</v>
      </c>
      <c r="K8" s="0" t="n">
        <f aca="false">SQRT((I8*$O$2)^2-(J8^2))</f>
        <v>0.0526782687642637</v>
      </c>
      <c r="L8" s="0" t="n">
        <v>10</v>
      </c>
      <c r="O8" s="0" t="n">
        <f aca="false">$R$2</f>
        <v>0.5</v>
      </c>
    </row>
    <row r="9" customFormat="false" ht="12.8" hidden="false" customHeight="false" outlineLevel="0" collapsed="false">
      <c r="A9" s="0" t="n">
        <v>7</v>
      </c>
      <c r="B9" s="0" t="str">
        <f aca="false">E9</f>
        <v>106612-106612 0.415</v>
      </c>
      <c r="C9" s="0" t="s">
        <v>885</v>
      </c>
      <c r="D9" s="0" t="s">
        <v>833</v>
      </c>
      <c r="E9" s="0" t="str">
        <f aca="false">VLOOKUP(D9,bus!$B$2:$D$1522,3,0)</f>
        <v>106612-106612 0.415</v>
      </c>
      <c r="F9" s="0" t="n">
        <f aca="false">VLOOKUP(D9,bus!$B$2:$E$152,4,0)</f>
        <v>7</v>
      </c>
      <c r="G9" s="0" t="n">
        <v>1</v>
      </c>
      <c r="H9" s="0" t="n">
        <v>0.85</v>
      </c>
      <c r="I9" s="0" t="n">
        <f aca="false">VLOOKUP(E9,trafos!$B$2:$D$62,3,0)/1000</f>
        <v>0.2</v>
      </c>
      <c r="J9" s="0" t="n">
        <f aca="false">I9*H9*O9</f>
        <v>0.085</v>
      </c>
      <c r="K9" s="0" t="n">
        <f aca="false">SQRT((I9*$O$2)^2-(J9^2))</f>
        <v>0.0526782687642637</v>
      </c>
      <c r="L9" s="0" t="n">
        <v>10</v>
      </c>
      <c r="O9" s="0" t="n">
        <f aca="false">$R$2</f>
        <v>0.5</v>
      </c>
    </row>
    <row r="10" customFormat="false" ht="12.8" hidden="false" customHeight="false" outlineLevel="0" collapsed="false">
      <c r="A10" s="0" t="n">
        <v>8</v>
      </c>
      <c r="B10" s="0" t="str">
        <f aca="false">E10</f>
        <v>117295-BBROOD KENYA LIMITED 0.415</v>
      </c>
      <c r="C10" s="0" t="s">
        <v>883</v>
      </c>
      <c r="D10" s="0" t="s">
        <v>835</v>
      </c>
      <c r="E10" s="0" t="str">
        <f aca="false">VLOOKUP(D10,bus!$B$2:$D$1522,3,0)</f>
        <v>117295-BBROOD KENYA LIMITED 0.415</v>
      </c>
      <c r="F10" s="0" t="n">
        <f aca="false">VLOOKUP(D10,bus!$B$2:$E$152,4,0)</f>
        <v>8</v>
      </c>
      <c r="G10" s="0" t="n">
        <v>1</v>
      </c>
      <c r="H10" s="0" t="n">
        <v>0.85</v>
      </c>
      <c r="I10" s="0" t="n">
        <f aca="false">VLOOKUP(E10,trafos!$B$2:$D$62,3,0)/1000</f>
        <v>0.1</v>
      </c>
      <c r="J10" s="0" t="n">
        <f aca="false">I10*H10*O10</f>
        <v>0.0425</v>
      </c>
      <c r="K10" s="0" t="n">
        <f aca="false">SQRT((I10*$O$2)^2-(J10^2))</f>
        <v>0.0263391343821318</v>
      </c>
      <c r="L10" s="0" t="n">
        <v>10</v>
      </c>
      <c r="O10" s="0" t="n">
        <f aca="false">$R$2</f>
        <v>0.5</v>
      </c>
    </row>
    <row r="11" customFormat="false" ht="12.8" hidden="false" customHeight="false" outlineLevel="0" collapsed="false">
      <c r="A11" s="0" t="n">
        <v>9</v>
      </c>
      <c r="B11" s="0" t="str">
        <f aca="false">E11</f>
        <v>12105-PARK PLACE HOTEL 0.415</v>
      </c>
      <c r="C11" s="0" t="s">
        <v>905</v>
      </c>
      <c r="D11" s="0" t="s">
        <v>837</v>
      </c>
      <c r="E11" s="0" t="str">
        <f aca="false">VLOOKUP(D11,bus!$B$2:$D$1522,3,0)</f>
        <v>12105-PARK PLACE HOTEL 0.415</v>
      </c>
      <c r="F11" s="0" t="n">
        <f aca="false">VLOOKUP(D11,bus!$B$2:$E$152,4,0)</f>
        <v>9</v>
      </c>
      <c r="G11" s="0" t="n">
        <v>1</v>
      </c>
      <c r="H11" s="0" t="n">
        <v>0.85</v>
      </c>
      <c r="I11" s="0" t="n">
        <f aca="false">VLOOKUP(E11,trafos!$B$2:$D$62,3,0)/1000</f>
        <v>0.2</v>
      </c>
      <c r="J11" s="0" t="n">
        <f aca="false">I11*H11*O11</f>
        <v>0.085</v>
      </c>
      <c r="K11" s="0" t="n">
        <f aca="false">SQRT((I11*$O$2)^2-(J11^2))</f>
        <v>0.0526782687642637</v>
      </c>
      <c r="L11" s="0" t="n">
        <v>10</v>
      </c>
      <c r="O11" s="0" t="n">
        <f aca="false">$R$2</f>
        <v>0.5</v>
      </c>
    </row>
    <row r="12" customFormat="false" ht="12.8" hidden="false" customHeight="false" outlineLevel="0" collapsed="false">
      <c r="A12" s="0" t="n">
        <v>10</v>
      </c>
      <c r="B12" s="0" t="str">
        <f aca="false">E12</f>
        <v>127138-DAWAT 2 0.415</v>
      </c>
      <c r="C12" s="0" t="s">
        <v>893</v>
      </c>
      <c r="D12" s="0" t="s">
        <v>839</v>
      </c>
      <c r="E12" s="0" t="str">
        <f aca="false">VLOOKUP(D12,bus!$B$2:$D$1522,3,0)</f>
        <v>127138-DAWAT 2 0.415</v>
      </c>
      <c r="F12" s="0" t="n">
        <f aca="false">VLOOKUP(D12,bus!$B$2:$E$152,4,0)</f>
        <v>10</v>
      </c>
      <c r="G12" s="0" t="n">
        <v>1</v>
      </c>
      <c r="H12" s="0" t="n">
        <v>0.85</v>
      </c>
      <c r="I12" s="0" t="n">
        <f aca="false">VLOOKUP(E12,trafos!$B$2:$D$62,3,0)/1000</f>
        <v>0.2</v>
      </c>
      <c r="J12" s="0" t="n">
        <f aca="false">I12*H12*O12</f>
        <v>0.085</v>
      </c>
      <c r="K12" s="0" t="n">
        <f aca="false">SQRT((I12*$O$2)^2-(J12^2))</f>
        <v>0.0526782687642637</v>
      </c>
      <c r="L12" s="0" t="n">
        <v>10</v>
      </c>
      <c r="O12" s="0" t="n">
        <f aca="false">$R$2</f>
        <v>0.5</v>
      </c>
    </row>
    <row r="13" customFormat="false" ht="12.8" hidden="false" customHeight="false" outlineLevel="0" collapsed="false">
      <c r="A13" s="0" t="n">
        <v>11</v>
      </c>
      <c r="B13" s="0" t="str">
        <f aca="false">E13</f>
        <v>12747-APOSTLES OF JESUS 0.415</v>
      </c>
      <c r="C13" s="0" t="s">
        <v>843</v>
      </c>
      <c r="D13" s="0" t="s">
        <v>841</v>
      </c>
      <c r="E13" s="0" t="str">
        <f aca="false">VLOOKUP(D13,bus!$B$2:$D$1522,3,0)</f>
        <v>12747-APOSTLES OF JESUS 0.415</v>
      </c>
      <c r="F13" s="0" t="n">
        <f aca="false">VLOOKUP(D13,bus!$B$2:$E$152,4,0)</f>
        <v>11</v>
      </c>
      <c r="G13" s="0" t="n">
        <v>1</v>
      </c>
      <c r="H13" s="0" t="n">
        <v>0.85</v>
      </c>
      <c r="I13" s="0" t="n">
        <f aca="false">VLOOKUP(E13,trafos!$B$2:$D$62,3,0)/1000</f>
        <v>0.2</v>
      </c>
      <c r="J13" s="0" t="n">
        <f aca="false">I13*H13*O13</f>
        <v>0.085</v>
      </c>
      <c r="K13" s="0" t="n">
        <f aca="false">SQRT((I13*$O$2)^2-(J13^2))</f>
        <v>0.0526782687642637</v>
      </c>
      <c r="L13" s="0" t="n">
        <v>10</v>
      </c>
      <c r="O13" s="0" t="n">
        <f aca="false">$R$2</f>
        <v>0.5</v>
      </c>
    </row>
    <row r="14" customFormat="false" ht="12.8" hidden="false" customHeight="false" outlineLevel="0" collapsed="false">
      <c r="A14" s="0" t="n">
        <v>12</v>
      </c>
      <c r="B14" s="0" t="str">
        <f aca="false">E14</f>
        <v>13073-GATAKA WATER SUPPLY 0.415</v>
      </c>
      <c r="C14" s="0" t="s">
        <v>877</v>
      </c>
      <c r="D14" s="0" t="s">
        <v>843</v>
      </c>
      <c r="E14" s="0" t="str">
        <f aca="false">VLOOKUP(D14,bus!$B$2:$D$1522,3,0)</f>
        <v>13073-GATAKA WATER SUPPLY 0.415</v>
      </c>
      <c r="F14" s="0" t="n">
        <f aca="false">VLOOKUP(D14,bus!$B$2:$E$152,4,0)</f>
        <v>12</v>
      </c>
      <c r="G14" s="0" t="n">
        <v>1</v>
      </c>
      <c r="H14" s="0" t="n">
        <v>0.85</v>
      </c>
      <c r="I14" s="0" t="n">
        <f aca="false">VLOOKUP(E14,trafos!$B$2:$D$62,3,0)/1000</f>
        <v>0.1</v>
      </c>
      <c r="J14" s="0" t="n">
        <f aca="false">I14*H14*O14</f>
        <v>0.0425</v>
      </c>
      <c r="K14" s="0" t="n">
        <f aca="false">SQRT((I14*$O$2)^2-(J14^2))</f>
        <v>0.0263391343821318</v>
      </c>
      <c r="L14" s="0" t="n">
        <v>10</v>
      </c>
      <c r="O14" s="0" t="n">
        <f aca="false">$R$2</f>
        <v>0.5</v>
      </c>
    </row>
    <row r="15" customFormat="false" ht="12.8" hidden="false" customHeight="false" outlineLevel="0" collapsed="false">
      <c r="A15" s="0" t="n">
        <v>13</v>
      </c>
      <c r="B15" s="0" t="str">
        <f aca="false">E15</f>
        <v>13129-BOGANI EAST ROAD_I 0.415</v>
      </c>
      <c r="C15" s="0" t="s">
        <v>917</v>
      </c>
      <c r="D15" s="0" t="s">
        <v>845</v>
      </c>
      <c r="E15" s="0" t="str">
        <f aca="false">VLOOKUP(D15,bus!$B$2:$D$1522,3,0)</f>
        <v>13129-BOGANI EAST ROAD_I 0.415</v>
      </c>
      <c r="F15" s="0" t="n">
        <f aca="false">VLOOKUP(D15,bus!$B$2:$E$152,4,0)</f>
        <v>13</v>
      </c>
      <c r="G15" s="0" t="n">
        <v>1</v>
      </c>
      <c r="H15" s="0" t="n">
        <v>0.85</v>
      </c>
      <c r="I15" s="0" t="n">
        <f aca="false">VLOOKUP(E15,trafos!$B$2:$D$62,3,0)/1000</f>
        <v>0.1</v>
      </c>
      <c r="J15" s="0" t="n">
        <f aca="false">I15*H15*O15</f>
        <v>0.0425</v>
      </c>
      <c r="K15" s="0" t="n">
        <f aca="false">SQRT((I15*$O$2)^2-(J15^2))</f>
        <v>0.0263391343821318</v>
      </c>
      <c r="L15" s="0" t="n">
        <v>10</v>
      </c>
      <c r="O15" s="0" t="n">
        <f aca="false">$R$2</f>
        <v>0.5</v>
      </c>
    </row>
    <row r="16" customFormat="false" ht="12.8" hidden="false" customHeight="false" outlineLevel="0" collapsed="false">
      <c r="A16" s="0" t="n">
        <v>14</v>
      </c>
      <c r="B16" s="0" t="str">
        <f aca="false">E16</f>
        <v>13546-BOGANI EAST ROAD_II 0.415</v>
      </c>
      <c r="C16" s="0" t="s">
        <v>831</v>
      </c>
      <c r="D16" s="0" t="s">
        <v>847</v>
      </c>
      <c r="E16" s="0" t="str">
        <f aca="false">VLOOKUP(D16,bus!$B$2:$D$1522,3,0)</f>
        <v>13546-BOGANI EAST ROAD_II 0.415</v>
      </c>
      <c r="F16" s="0" t="n">
        <f aca="false">VLOOKUP(D16,bus!$B$2:$E$152,4,0)</f>
        <v>14</v>
      </c>
      <c r="G16" s="0" t="n">
        <v>1</v>
      </c>
      <c r="H16" s="0" t="n">
        <v>0.85</v>
      </c>
      <c r="I16" s="0" t="n">
        <f aca="false">VLOOKUP(E16,trafos!$B$2:$D$62,3,0)/1000</f>
        <v>0.2</v>
      </c>
      <c r="J16" s="0" t="n">
        <f aca="false">I16*H16*O16</f>
        <v>0.085</v>
      </c>
      <c r="K16" s="0" t="n">
        <f aca="false">SQRT((I16*$O$2)^2-(J16^2))</f>
        <v>0.0526782687642637</v>
      </c>
      <c r="L16" s="0" t="n">
        <v>10</v>
      </c>
      <c r="O16" s="0" t="n">
        <f aca="false">$R$2</f>
        <v>0.5</v>
      </c>
    </row>
    <row r="17" customFormat="false" ht="12.8" hidden="false" customHeight="false" outlineLevel="0" collapsed="false">
      <c r="A17" s="0" t="n">
        <v>15</v>
      </c>
      <c r="B17" s="0" t="str">
        <f aca="false">E17</f>
        <v>13595-BANDA PREPARATORY SCH. 0.415</v>
      </c>
      <c r="C17" s="0" t="s">
        <v>863</v>
      </c>
      <c r="D17" s="0" t="s">
        <v>849</v>
      </c>
      <c r="E17" s="0" t="str">
        <f aca="false">VLOOKUP(D17,bus!$B$2:$D$1522,3,0)</f>
        <v>13595-BANDA PREPARATORY SCH. 0.415</v>
      </c>
      <c r="F17" s="0" t="n">
        <f aca="false">VLOOKUP(D17,bus!$B$2:$E$152,4,0)</f>
        <v>15</v>
      </c>
      <c r="G17" s="0" t="n">
        <v>1</v>
      </c>
      <c r="H17" s="0" t="n">
        <v>0.85</v>
      </c>
      <c r="I17" s="0" t="n">
        <f aca="false">VLOOKUP(E17,trafos!$B$2:$D$62,3,0)/1000</f>
        <v>0.315</v>
      </c>
      <c r="J17" s="0" t="n">
        <f aca="false">I17*H17*O17</f>
        <v>0.133875</v>
      </c>
      <c r="K17" s="0" t="n">
        <f aca="false">SQRT((I17*$O$2)^2-(J17^2))</f>
        <v>0.0829682733037153</v>
      </c>
      <c r="L17" s="0" t="n">
        <v>10</v>
      </c>
      <c r="O17" s="0" t="n">
        <f aca="false">$R$2</f>
        <v>0.5</v>
      </c>
    </row>
    <row r="18" customFormat="false" ht="12.8" hidden="false" customHeight="false" outlineLevel="0" collapsed="false">
      <c r="A18" s="0" t="n">
        <v>16</v>
      </c>
      <c r="B18" s="0" t="str">
        <f aca="false">E18</f>
        <v>136305-NORKAN S.TREATMENT PLANT 0.415</v>
      </c>
      <c r="C18" s="0" t="s">
        <v>825</v>
      </c>
      <c r="D18" s="0" t="s">
        <v>851</v>
      </c>
      <c r="E18" s="0" t="str">
        <f aca="false">VLOOKUP(D18,bus!$B$2:$D$1522,3,0)</f>
        <v>136305-NORKAN S.TREATMENT PLANT 0.415</v>
      </c>
      <c r="F18" s="0" t="n">
        <f aca="false">VLOOKUP(D18,bus!$B$2:$E$152,4,0)</f>
        <v>16</v>
      </c>
      <c r="G18" s="0" t="n">
        <v>1</v>
      </c>
      <c r="H18" s="0" t="n">
        <v>0.85</v>
      </c>
      <c r="I18" s="0" t="n">
        <f aca="false">VLOOKUP(E18,trafos!$B$2:$D$62,3,0)/1000</f>
        <v>0.015</v>
      </c>
      <c r="J18" s="0" t="n">
        <f aca="false">I18*H18*O18</f>
        <v>0.006375</v>
      </c>
      <c r="K18" s="0" t="n">
        <f aca="false">SQRT((I18*$O$2)^2-(J18^2))</f>
        <v>0.00395087015731978</v>
      </c>
      <c r="L18" s="0" t="n">
        <v>10</v>
      </c>
      <c r="O18" s="0" t="n">
        <f aca="false">$R$2</f>
        <v>0.5</v>
      </c>
    </row>
    <row r="19" customFormat="false" ht="12.8" hidden="false" customHeight="false" outlineLevel="0" collapsed="false">
      <c r="A19" s="0" t="n">
        <v>17</v>
      </c>
      <c r="B19" s="0" t="str">
        <f aca="false">E19</f>
        <v>13708-ST. AQUINAS SEMINARY 0.415</v>
      </c>
      <c r="C19" s="0" t="s">
        <v>919</v>
      </c>
      <c r="D19" s="0" t="s">
        <v>853</v>
      </c>
      <c r="E19" s="0" t="str">
        <f aca="false">VLOOKUP(D19,bus!$B$2:$D$1522,3,0)</f>
        <v>13708-ST. AQUINAS SEMINARY 0.415</v>
      </c>
      <c r="F19" s="0" t="n">
        <f aca="false">VLOOKUP(D19,bus!$B$2:$E$152,4,0)</f>
        <v>17</v>
      </c>
      <c r="G19" s="0" t="n">
        <v>1</v>
      </c>
      <c r="H19" s="0" t="n">
        <v>0.85</v>
      </c>
      <c r="I19" s="0" t="n">
        <f aca="false">VLOOKUP(E19,trafos!$B$2:$D$62,3,0)/1000</f>
        <v>0.2</v>
      </c>
      <c r="J19" s="0" t="n">
        <f aca="false">I19*H19*O19</f>
        <v>0.085</v>
      </c>
      <c r="K19" s="0" t="n">
        <f aca="false">SQRT((I19*$O$2)^2-(J19^2))</f>
        <v>0.0526782687642637</v>
      </c>
      <c r="L19" s="0" t="n">
        <v>10</v>
      </c>
      <c r="O19" s="0" t="n">
        <f aca="false">$R$2</f>
        <v>0.5</v>
      </c>
    </row>
    <row r="20" customFormat="false" ht="12.8" hidden="false" customHeight="false" outlineLevel="0" collapsed="false">
      <c r="A20" s="0" t="n">
        <v>18</v>
      </c>
      <c r="B20" s="0" t="str">
        <f aca="false">E20</f>
        <v>14156-NETWORK INTERNATIONAL 0.415</v>
      </c>
      <c r="C20" s="0" t="s">
        <v>901</v>
      </c>
      <c r="D20" s="0" t="s">
        <v>855</v>
      </c>
      <c r="E20" s="0" t="str">
        <f aca="false">VLOOKUP(D20,bus!$B$2:$D$1522,3,0)</f>
        <v>14156-NETWORK INTERNATIONAL 0.415</v>
      </c>
      <c r="F20" s="0" t="n">
        <f aca="false">VLOOKUP(D20,bus!$B$2:$E$152,4,0)</f>
        <v>18</v>
      </c>
      <c r="G20" s="0" t="n">
        <v>1</v>
      </c>
      <c r="H20" s="0" t="n">
        <v>0.85</v>
      </c>
      <c r="I20" s="0" t="n">
        <f aca="false">VLOOKUP(E20,trafos!$B$2:$D$62,3,0)/1000</f>
        <v>0.05</v>
      </c>
      <c r="J20" s="0" t="n">
        <f aca="false">I20*H20*O20</f>
        <v>0.02125</v>
      </c>
      <c r="K20" s="0" t="n">
        <f aca="false">SQRT((I20*$O$2)^2-(J20^2))</f>
        <v>0.0131695671910659</v>
      </c>
      <c r="L20" s="0" t="n">
        <v>10</v>
      </c>
      <c r="O20" s="0" t="n">
        <f aca="false">$R$2</f>
        <v>0.5</v>
      </c>
    </row>
    <row r="21" customFormat="false" ht="12.8" hidden="false" customHeight="false" outlineLevel="0" collapsed="false">
      <c r="A21" s="0" t="n">
        <v>19</v>
      </c>
      <c r="B21" s="0" t="str">
        <f aca="false">E21</f>
        <v>16041-BANDA ROAD_KISEMBE 0.415</v>
      </c>
      <c r="C21" s="0" t="s">
        <v>837</v>
      </c>
      <c r="D21" s="0" t="s">
        <v>857</v>
      </c>
      <c r="E21" s="0" t="str">
        <f aca="false">VLOOKUP(D21,bus!$B$2:$D$1522,3,0)</f>
        <v>16041-BANDA ROAD_KISEMBE 0.415</v>
      </c>
      <c r="F21" s="0" t="n">
        <f aca="false">VLOOKUP(D21,bus!$B$2:$E$152,4,0)</f>
        <v>19</v>
      </c>
      <c r="G21" s="0" t="n">
        <v>1</v>
      </c>
      <c r="H21" s="0" t="n">
        <v>0.85</v>
      </c>
      <c r="I21" s="0" t="n">
        <f aca="false">VLOOKUP(E21,trafos!$B$2:$D$62,3,0)/1000</f>
        <v>0.2</v>
      </c>
      <c r="J21" s="0" t="n">
        <f aca="false">I21*H21*O21</f>
        <v>0.085</v>
      </c>
      <c r="K21" s="0" t="n">
        <f aca="false">SQRT((I21*$O$2)^2-(J21^2))</f>
        <v>0.0526782687642637</v>
      </c>
      <c r="L21" s="0" t="n">
        <v>10</v>
      </c>
      <c r="O21" s="0" t="n">
        <f aca="false">$R$2</f>
        <v>0.5</v>
      </c>
    </row>
    <row r="22" customFormat="false" ht="12.8" hidden="false" customHeight="false" outlineLevel="0" collapsed="false">
      <c r="A22" s="0" t="n">
        <v>20</v>
      </c>
      <c r="B22" s="0" t="str">
        <f aca="false">E22</f>
        <v>16253-BROOKE HOUSE SCHOOL_0 0.415</v>
      </c>
      <c r="C22" s="0" t="s">
        <v>845</v>
      </c>
      <c r="D22" s="0" t="s">
        <v>859</v>
      </c>
      <c r="E22" s="0" t="str">
        <f aca="false">VLOOKUP(D22,bus!$B$2:$D$1522,3,0)</f>
        <v>16253-BROOKE HOUSE SCHOOL_0 0.415</v>
      </c>
      <c r="F22" s="0" t="n">
        <f aca="false">VLOOKUP(D22,bus!$B$2:$E$152,4,0)</f>
        <v>20</v>
      </c>
      <c r="G22" s="0" t="n">
        <v>1</v>
      </c>
      <c r="H22" s="0" t="n">
        <v>0.85</v>
      </c>
      <c r="I22" s="0" t="n">
        <f aca="false">VLOOKUP(E22,trafos!$B$2:$D$62,3,0)/1000</f>
        <v>0.2</v>
      </c>
      <c r="J22" s="0" t="n">
        <f aca="false">I22*H22*O22</f>
        <v>0.085</v>
      </c>
      <c r="K22" s="0" t="n">
        <f aca="false">SQRT((I22*$O$2)^2-(J22^2))</f>
        <v>0.0526782687642637</v>
      </c>
      <c r="L22" s="0" t="n">
        <v>10</v>
      </c>
      <c r="O22" s="0" t="n">
        <f aca="false">$R$2</f>
        <v>0.5</v>
      </c>
    </row>
    <row r="23" customFormat="false" ht="12.8" hidden="false" customHeight="false" outlineLevel="0" collapsed="false">
      <c r="A23" s="0" t="n">
        <v>21</v>
      </c>
      <c r="B23" s="0" t="str">
        <f aca="false">E23</f>
        <v>16370-KIKENI DRIVE 0.415</v>
      </c>
      <c r="C23" s="0" t="s">
        <v>847</v>
      </c>
      <c r="D23" s="0" t="s">
        <v>861</v>
      </c>
      <c r="E23" s="0" t="str">
        <f aca="false">VLOOKUP(D23,bus!$B$2:$D$1522,3,0)</f>
        <v>16370-KIKENI DRIVE 0.415</v>
      </c>
      <c r="F23" s="0" t="n">
        <f aca="false">VLOOKUP(D23,bus!$B$2:$E$152,4,0)</f>
        <v>21</v>
      </c>
      <c r="G23" s="0" t="n">
        <v>1</v>
      </c>
      <c r="H23" s="0" t="n">
        <v>0.85</v>
      </c>
      <c r="I23" s="0" t="n">
        <f aca="false">VLOOKUP(E23,trafos!$B$2:$D$62,3,0)/1000</f>
        <v>0.315</v>
      </c>
      <c r="J23" s="0" t="n">
        <f aca="false">I23*H23*O23</f>
        <v>0.133875</v>
      </c>
      <c r="K23" s="0" t="n">
        <f aca="false">SQRT((I23*$O$2)^2-(J23^2))</f>
        <v>0.0829682733037153</v>
      </c>
      <c r="L23" s="0" t="n">
        <v>10</v>
      </c>
      <c r="O23" s="0" t="n">
        <f aca="false">$R$2</f>
        <v>0.5</v>
      </c>
    </row>
    <row r="24" customFormat="false" ht="12.8" hidden="false" customHeight="false" outlineLevel="0" collapsed="false">
      <c r="A24" s="0" t="n">
        <v>22</v>
      </c>
      <c r="B24" s="0" t="str">
        <f aca="false">E24</f>
        <v>165257-CATHOLIC UNIVERSITY_I 0.415</v>
      </c>
      <c r="C24" s="0" t="s">
        <v>849</v>
      </c>
      <c r="D24" s="0" t="s">
        <v>863</v>
      </c>
      <c r="E24" s="0" t="str">
        <f aca="false">VLOOKUP(D24,bus!$B$2:$D$1522,3,0)</f>
        <v>165257-CATHOLIC UNIVERSITY_I 0.415</v>
      </c>
      <c r="F24" s="0" t="n">
        <f aca="false">VLOOKUP(D24,bus!$B$2:$E$152,4,0)</f>
        <v>22</v>
      </c>
      <c r="G24" s="0" t="n">
        <v>1</v>
      </c>
      <c r="H24" s="0" t="n">
        <v>0.85</v>
      </c>
      <c r="I24" s="0" t="n">
        <f aca="false">VLOOKUP(E24,trafos!$B$2:$D$62,3,0)/1000</f>
        <v>0.1</v>
      </c>
      <c r="J24" s="0" t="n">
        <f aca="false">I24*H24*O24</f>
        <v>0.0425</v>
      </c>
      <c r="K24" s="0" t="n">
        <f aca="false">SQRT((I24*$O$2)^2-(J24^2))</f>
        <v>0.0263391343821318</v>
      </c>
      <c r="L24" s="0" t="n">
        <v>10</v>
      </c>
      <c r="O24" s="0" t="n">
        <f aca="false">$R$2</f>
        <v>0.5</v>
      </c>
    </row>
    <row r="25" customFormat="false" ht="12.8" hidden="false" customHeight="false" outlineLevel="0" collapsed="false">
      <c r="A25" s="0" t="n">
        <v>23</v>
      </c>
      <c r="B25" s="0" t="str">
        <f aca="false">E25</f>
        <v>1670-MUNDERENDU ROAD_LANGATA 0.415</v>
      </c>
      <c r="C25" s="0" t="s">
        <v>939</v>
      </c>
      <c r="D25" s="0" t="s">
        <v>865</v>
      </c>
      <c r="E25" s="0" t="str">
        <f aca="false">VLOOKUP(D25,bus!$B$2:$D$1522,3,0)</f>
        <v>1670-MUNDERENDU ROAD_LANGATA 0.415</v>
      </c>
      <c r="F25" s="0" t="n">
        <f aca="false">VLOOKUP(D25,bus!$B$2:$E$152,4,0)</f>
        <v>23</v>
      </c>
      <c r="G25" s="0" t="n">
        <v>1</v>
      </c>
      <c r="H25" s="0" t="n">
        <v>0.85</v>
      </c>
      <c r="I25" s="0" t="n">
        <f aca="false">VLOOKUP(E25,trafos!$B$2:$D$62,3,0)/1000</f>
        <v>0.63</v>
      </c>
      <c r="J25" s="0" t="n">
        <f aca="false">I25*H25*O25</f>
        <v>0.26775</v>
      </c>
      <c r="K25" s="0" t="n">
        <f aca="false">SQRT((I25*$O$2)^2-(J25^2))</f>
        <v>0.165936546607431</v>
      </c>
      <c r="L25" s="0" t="n">
        <v>10</v>
      </c>
      <c r="O25" s="0" t="n">
        <f aca="false">$R$2</f>
        <v>0.5</v>
      </c>
    </row>
    <row r="26" customFormat="false" ht="12.8" hidden="false" customHeight="false" outlineLevel="0" collapsed="false">
      <c r="A26" s="0" t="n">
        <v>24</v>
      </c>
      <c r="B26" s="0" t="str">
        <f aca="false">E26</f>
        <v>1671-MUHUTI ROAD_LANGATA 0.415</v>
      </c>
      <c r="C26" s="0" t="s">
        <v>859</v>
      </c>
      <c r="D26" s="0" t="s">
        <v>867</v>
      </c>
      <c r="E26" s="0" t="str">
        <f aca="false">VLOOKUP(D26,bus!$B$2:$D$1522,3,0)</f>
        <v>1671-MUHUTI ROAD_LANGATA 0.415</v>
      </c>
      <c r="F26" s="0" t="n">
        <f aca="false">VLOOKUP(D26,bus!$B$2:$E$152,4,0)</f>
        <v>24</v>
      </c>
      <c r="G26" s="0" t="n">
        <v>1</v>
      </c>
      <c r="H26" s="0" t="n">
        <v>0.85</v>
      </c>
      <c r="I26" s="0" t="n">
        <f aca="false">VLOOKUP(E26,trafos!$B$2:$D$62,3,0)/1000</f>
        <v>0.315</v>
      </c>
      <c r="J26" s="0" t="n">
        <f aca="false">I26*H26*O26</f>
        <v>0.133875</v>
      </c>
      <c r="K26" s="0" t="n">
        <f aca="false">SQRT((I26*$O$2)^2-(J26^2))</f>
        <v>0.0829682733037153</v>
      </c>
      <c r="L26" s="0" t="n">
        <v>10</v>
      </c>
      <c r="O26" s="0" t="n">
        <f aca="false">$R$2</f>
        <v>0.5</v>
      </c>
    </row>
    <row r="27" customFormat="false" ht="12.8" hidden="false" customHeight="false" outlineLevel="0" collapsed="false">
      <c r="A27" s="0" t="n">
        <v>25</v>
      </c>
      <c r="B27" s="0" t="str">
        <f aca="false">E27</f>
        <v>168973-GATAKA BOREHOLE 0.415</v>
      </c>
      <c r="C27" s="0" t="s">
        <v>931</v>
      </c>
      <c r="D27" s="0" t="s">
        <v>869</v>
      </c>
      <c r="E27" s="0" t="str">
        <f aca="false">VLOOKUP(D27,bus!$B$2:$D$1522,3,0)</f>
        <v>168973-GATAKA BOREHOLE 0.415</v>
      </c>
      <c r="F27" s="0" t="n">
        <f aca="false">VLOOKUP(D27,bus!$B$2:$E$152,4,0)</f>
        <v>25</v>
      </c>
      <c r="G27" s="0" t="n">
        <v>1</v>
      </c>
      <c r="H27" s="0" t="n">
        <v>0.85</v>
      </c>
      <c r="I27" s="0" t="n">
        <f aca="false">VLOOKUP(E27,trafos!$B$2:$D$62,3,0)/1000</f>
        <v>0.2</v>
      </c>
      <c r="J27" s="0" t="n">
        <f aca="false">I27*H27*O27</f>
        <v>0.085</v>
      </c>
      <c r="K27" s="0" t="n">
        <f aca="false">SQRT((I27*$O$2)^2-(J27^2))</f>
        <v>0.0526782687642637</v>
      </c>
      <c r="L27" s="0" t="n">
        <v>10</v>
      </c>
      <c r="O27" s="0" t="n">
        <f aca="false">$R$2</f>
        <v>0.5</v>
      </c>
    </row>
    <row r="28" customFormat="false" ht="12.8" hidden="false" customHeight="false" outlineLevel="0" collapsed="false">
      <c r="A28" s="0" t="n">
        <v>26</v>
      </c>
      <c r="B28" s="0" t="str">
        <f aca="false">E28</f>
        <v>169238-CAMBRIDGE 0.415</v>
      </c>
      <c r="C28" s="0" t="s">
        <v>911</v>
      </c>
      <c r="D28" s="0" t="s">
        <v>871</v>
      </c>
      <c r="E28" s="0" t="str">
        <f aca="false">VLOOKUP(D28,bus!$B$2:$D$1522,3,0)</f>
        <v>169238-CAMBRIDGE 0.415</v>
      </c>
      <c r="F28" s="0" t="n">
        <f aca="false">VLOOKUP(D28,bus!$B$2:$E$152,4,0)</f>
        <v>26</v>
      </c>
      <c r="G28" s="0" t="n">
        <v>1</v>
      </c>
      <c r="H28" s="0" t="n">
        <v>0.85</v>
      </c>
      <c r="I28" s="0" t="n">
        <f aca="false">VLOOKUP(E28,trafos!$B$2:$D$62,3,0)/1000</f>
        <v>0.2</v>
      </c>
      <c r="J28" s="0" t="n">
        <f aca="false">I28*H28*O28</f>
        <v>0.085</v>
      </c>
      <c r="K28" s="0" t="n">
        <f aca="false">SQRT((I28*$O$2)^2-(J28^2))</f>
        <v>0.0526782687642637</v>
      </c>
      <c r="L28" s="0" t="n">
        <v>10</v>
      </c>
      <c r="O28" s="0" t="n">
        <f aca="false">$R$2</f>
        <v>0.5</v>
      </c>
    </row>
    <row r="29" customFormat="false" ht="12.8" hidden="false" customHeight="false" outlineLevel="0" collapsed="false">
      <c r="A29" s="0" t="n">
        <v>27</v>
      </c>
      <c r="B29" s="0" t="str">
        <f aca="false">E29</f>
        <v>175528-CATHOLIC UNIVERSITY OF E A 0.415</v>
      </c>
      <c r="C29" s="0" t="s">
        <v>913</v>
      </c>
      <c r="D29" s="0" t="s">
        <v>873</v>
      </c>
      <c r="E29" s="0" t="str">
        <f aca="false">VLOOKUP(D29,bus!$B$2:$D$1522,3,0)</f>
        <v>175528-CATHOLIC UNIVERSITY OF E A 0.415</v>
      </c>
      <c r="F29" s="0" t="n">
        <f aca="false">VLOOKUP(D29,bus!$B$2:$E$152,4,0)</f>
        <v>27</v>
      </c>
      <c r="G29" s="0" t="n">
        <v>1</v>
      </c>
      <c r="H29" s="0" t="n">
        <v>0.85</v>
      </c>
      <c r="I29" s="0" t="n">
        <f aca="false">VLOOKUP(E29,trafos!$B$2:$D$62,3,0)/1000</f>
        <v>0.315</v>
      </c>
      <c r="J29" s="0" t="n">
        <f aca="false">I29*H29*O29</f>
        <v>0.133875</v>
      </c>
      <c r="K29" s="0" t="n">
        <f aca="false">SQRT((I29*$O$2)^2-(J29^2))</f>
        <v>0.0829682733037153</v>
      </c>
      <c r="L29" s="0" t="n">
        <v>10</v>
      </c>
      <c r="O29" s="0" t="n">
        <f aca="false">$R$2</f>
        <v>0.5</v>
      </c>
    </row>
    <row r="30" customFormat="false" ht="12.8" hidden="false" customHeight="false" outlineLevel="0" collapsed="false">
      <c r="A30" s="0" t="n">
        <v>28</v>
      </c>
      <c r="B30" s="0" t="str">
        <f aca="false">E30</f>
        <v>1956-BROOKE HOUSE SCHOOL_I 0.415</v>
      </c>
      <c r="C30" s="0" t="s">
        <v>915</v>
      </c>
      <c r="D30" s="0" t="s">
        <v>875</v>
      </c>
      <c r="E30" s="0" t="str">
        <f aca="false">VLOOKUP(D30,bus!$B$2:$D$1522,3,0)</f>
        <v>1956-BROOKE HOUSE SCHOOL_I 0.415</v>
      </c>
      <c r="F30" s="0" t="n">
        <f aca="false">VLOOKUP(D30,bus!$B$2:$E$152,4,0)</f>
        <v>28</v>
      </c>
      <c r="G30" s="0" t="n">
        <v>1</v>
      </c>
      <c r="H30" s="0" t="n">
        <v>0.85</v>
      </c>
      <c r="I30" s="0" t="n">
        <f aca="false">VLOOKUP(E30,trafos!$B$2:$D$62,3,0)/1000</f>
        <v>0.315</v>
      </c>
      <c r="J30" s="0" t="n">
        <f aca="false">I30*H30*O30</f>
        <v>0.133875</v>
      </c>
      <c r="K30" s="0" t="n">
        <f aca="false">SQRT((I30*$O$2)^2-(J30^2))</f>
        <v>0.0829682733037153</v>
      </c>
      <c r="L30" s="0" t="n">
        <v>10</v>
      </c>
      <c r="O30" s="0" t="n">
        <f aca="false">$R$2</f>
        <v>0.5</v>
      </c>
    </row>
    <row r="31" customFormat="false" ht="12.8" hidden="false" customHeight="false" outlineLevel="0" collapsed="false">
      <c r="A31" s="0" t="n">
        <v>29</v>
      </c>
      <c r="B31" s="0" t="str">
        <f aca="false">E31</f>
        <v>2009-MUNDERENDU RD_LANGATA 0.415</v>
      </c>
      <c r="C31" s="0" t="s">
        <v>867</v>
      </c>
      <c r="D31" s="0" t="s">
        <v>877</v>
      </c>
      <c r="E31" s="0" t="str">
        <f aca="false">VLOOKUP(D31,bus!$B$2:$D$1522,3,0)</f>
        <v>2009-MUNDERENDU RD_LANGATA 0.415</v>
      </c>
      <c r="F31" s="0" t="n">
        <f aca="false">VLOOKUP(D31,bus!$B$2:$E$152,4,0)</f>
        <v>29</v>
      </c>
      <c r="G31" s="0" t="n">
        <v>1</v>
      </c>
      <c r="H31" s="0" t="n">
        <v>0.85</v>
      </c>
      <c r="I31" s="0" t="n">
        <f aca="false">VLOOKUP(E31,trafos!$B$2:$D$62,3,0)/1000</f>
        <v>0.05</v>
      </c>
      <c r="J31" s="0" t="n">
        <f aca="false">I31*H31*O31</f>
        <v>0.02125</v>
      </c>
      <c r="K31" s="0" t="n">
        <f aca="false">SQRT((I31*$O$2)^2-(J31^2))</f>
        <v>0.0131695671910659</v>
      </c>
      <c r="L31" s="0" t="n">
        <v>10</v>
      </c>
      <c r="O31" s="0" t="n">
        <f aca="false">$R$2</f>
        <v>0.5</v>
      </c>
    </row>
    <row r="32" customFormat="false" ht="12.8" hidden="false" customHeight="false" outlineLevel="0" collapsed="false">
      <c r="A32" s="0" t="n">
        <v>30</v>
      </c>
      <c r="B32" s="0" t="str">
        <f aca="false">E32</f>
        <v>2037-KENYA NATIONAL PARK_0 0.415</v>
      </c>
      <c r="C32" s="0" t="s">
        <v>891</v>
      </c>
      <c r="D32" s="0" t="s">
        <v>879</v>
      </c>
      <c r="E32" s="0" t="str">
        <f aca="false">VLOOKUP(D32,bus!$B$2:$D$1522,3,0)</f>
        <v>2037-KENYA NATIONAL PARK_0 0.415</v>
      </c>
      <c r="F32" s="0" t="n">
        <f aca="false">VLOOKUP(D32,bus!$B$2:$E$152,4,0)</f>
        <v>30</v>
      </c>
      <c r="G32" s="0" t="n">
        <v>1</v>
      </c>
      <c r="H32" s="0" t="n">
        <v>0.85</v>
      </c>
      <c r="I32" s="0" t="n">
        <f aca="false">VLOOKUP(E32,trafos!$B$2:$D$62,3,0)/1000</f>
        <v>0.1</v>
      </c>
      <c r="J32" s="0" t="n">
        <f aca="false">I32*H32*O32</f>
        <v>0.0425</v>
      </c>
      <c r="K32" s="0" t="n">
        <f aca="false">SQRT((I32*$O$2)^2-(J32^2))</f>
        <v>0.0263391343821318</v>
      </c>
      <c r="L32" s="0" t="n">
        <v>10</v>
      </c>
      <c r="O32" s="0" t="n">
        <f aca="false">$R$2</f>
        <v>0.5</v>
      </c>
    </row>
    <row r="33" customFormat="false" ht="12.8" hidden="false" customHeight="false" outlineLevel="0" collapsed="false">
      <c r="A33" s="0" t="n">
        <v>31</v>
      </c>
      <c r="B33" s="0" t="str">
        <f aca="false">E33</f>
        <v>2038-KENYA NATIONAL PARK 0.415</v>
      </c>
      <c r="C33" s="0" t="s">
        <v>907</v>
      </c>
      <c r="D33" s="0" t="s">
        <v>881</v>
      </c>
      <c r="E33" s="0" t="str">
        <f aca="false">VLOOKUP(D33,bus!$B$2:$D$1522,3,0)</f>
        <v>2038-KENYA NATIONAL PARK 0.415</v>
      </c>
      <c r="F33" s="0" t="n">
        <f aca="false">VLOOKUP(D33,bus!$B$2:$E$152,4,0)</f>
        <v>31</v>
      </c>
      <c r="G33" s="0" t="n">
        <v>1</v>
      </c>
      <c r="H33" s="0" t="n">
        <v>0.85</v>
      </c>
      <c r="I33" s="0" t="n">
        <f aca="false">VLOOKUP(E33,trafos!$B$2:$D$62,3,0)/1000</f>
        <v>0.2</v>
      </c>
      <c r="J33" s="0" t="n">
        <f aca="false">I33*H33*O33</f>
        <v>0.085</v>
      </c>
      <c r="K33" s="0" t="n">
        <f aca="false">SQRT((I33*$O$2)^2-(J33^2))</f>
        <v>0.0526782687642637</v>
      </c>
      <c r="L33" s="0" t="n">
        <v>10</v>
      </c>
      <c r="O33" s="0" t="n">
        <f aca="false">$R$2</f>
        <v>0.5</v>
      </c>
    </row>
    <row r="34" customFormat="false" ht="12.8" hidden="false" customHeight="false" outlineLevel="0" collapsed="false">
      <c r="A34" s="0" t="n">
        <v>32</v>
      </c>
      <c r="B34" s="0" t="str">
        <f aca="false">E34</f>
        <v>2189-NDOROBO ROAD_0 0.415</v>
      </c>
      <c r="C34" s="0" t="s">
        <v>929</v>
      </c>
      <c r="D34" s="0" t="s">
        <v>883</v>
      </c>
      <c r="E34" s="0" t="str">
        <f aca="false">VLOOKUP(D34,bus!$B$2:$D$1522,3,0)</f>
        <v>2189-NDOROBO ROAD_0 0.415</v>
      </c>
      <c r="F34" s="0" t="n">
        <f aca="false">VLOOKUP(D34,bus!$B$2:$E$152,4,0)</f>
        <v>32</v>
      </c>
      <c r="G34" s="0" t="n">
        <v>1</v>
      </c>
      <c r="H34" s="0" t="n">
        <v>0.85</v>
      </c>
      <c r="I34" s="0" t="n">
        <f aca="false">VLOOKUP(E34,trafos!$B$2:$D$62,3,0)/1000</f>
        <v>0.2</v>
      </c>
      <c r="J34" s="0" t="n">
        <f aca="false">I34*H34*O34</f>
        <v>0.085</v>
      </c>
      <c r="K34" s="0" t="n">
        <f aca="false">SQRT((I34*$O$2)^2-(J34^2))</f>
        <v>0.0526782687642637</v>
      </c>
      <c r="L34" s="0" t="n">
        <v>10</v>
      </c>
      <c r="O34" s="0" t="n">
        <f aca="false">$R$2</f>
        <v>0.5</v>
      </c>
    </row>
    <row r="35" s="7" customFormat="true" ht="12.8" hidden="false" customHeight="false" outlineLevel="0" collapsed="false">
      <c r="A35" s="7" t="n">
        <v>33</v>
      </c>
      <c r="B35" s="7" t="str">
        <f aca="false">E35</f>
        <v>32013T-KISEMBE PUMP_0 0.415</v>
      </c>
      <c r="C35" s="7" t="s">
        <v>881</v>
      </c>
      <c r="D35" s="7" t="s">
        <v>885</v>
      </c>
      <c r="E35" s="0" t="str">
        <f aca="false">VLOOKUP(D35,bus!$B$2:$D$1522,3,0)</f>
        <v>32013T-KISEMBE PUMP_0 0.415</v>
      </c>
      <c r="F35" s="0" t="n">
        <f aca="false">VLOOKUP(D35,bus!$B$2:$E$152,4,0)</f>
        <v>33</v>
      </c>
      <c r="G35" s="7" t="n">
        <v>1</v>
      </c>
      <c r="H35" s="7" t="n">
        <v>0.85</v>
      </c>
      <c r="I35" s="0" t="n">
        <f aca="false">VLOOKUP(E35,trafos!$B$2:$D$62,3,0)/1000</f>
        <v>0.1</v>
      </c>
      <c r="J35" s="7" t="n">
        <f aca="false">I35*H35*O35</f>
        <v>0.0425</v>
      </c>
      <c r="K35" s="0" t="n">
        <f aca="false">SQRT((I35*$O$2)^2-(J35^2))</f>
        <v>0.0263391343821318</v>
      </c>
      <c r="L35" s="7" t="n">
        <v>10</v>
      </c>
      <c r="O35" s="7" t="n">
        <f aca="false">$R$2</f>
        <v>0.5</v>
      </c>
      <c r="AMG35" s="0"/>
      <c r="AMH35" s="0"/>
      <c r="AMI35" s="0"/>
      <c r="AMJ35" s="0"/>
    </row>
    <row r="36" customFormat="false" ht="12.8" hidden="false" customHeight="false" outlineLevel="0" collapsed="false">
      <c r="A36" s="0" t="n">
        <v>34</v>
      </c>
      <c r="B36" s="0" t="str">
        <f aca="false">E36</f>
        <v>32027-DEWAT E. HADIYA_I 0.415</v>
      </c>
      <c r="C36" s="0" t="s">
        <v>865</v>
      </c>
      <c r="D36" s="0" t="s">
        <v>887</v>
      </c>
      <c r="E36" s="0" t="str">
        <f aca="false">VLOOKUP(D36,bus!$B$2:$D$1522,3,0)</f>
        <v>32027-DEWAT E. HADIYA_I 0.415</v>
      </c>
      <c r="F36" s="0" t="n">
        <f aca="false">VLOOKUP(D36,bus!$B$2:$E$152,4,0)</f>
        <v>34</v>
      </c>
      <c r="G36" s="0" t="n">
        <v>1</v>
      </c>
      <c r="H36" s="0" t="n">
        <v>0.85</v>
      </c>
      <c r="I36" s="0" t="n">
        <f aca="false">VLOOKUP(E36,trafos!$B$2:$D$62,3,0)/1000</f>
        <v>0.2</v>
      </c>
      <c r="J36" s="0" t="n">
        <f aca="false">I36*H36*O36</f>
        <v>0.085</v>
      </c>
      <c r="K36" s="0" t="n">
        <f aca="false">SQRT((I36*$O$2)^2-(J36^2))</f>
        <v>0.0526782687642637</v>
      </c>
      <c r="L36" s="0" t="n">
        <v>10</v>
      </c>
      <c r="O36" s="0" t="n">
        <f aca="false">$R$2</f>
        <v>0.5</v>
      </c>
    </row>
    <row r="37" customFormat="false" ht="12.8" hidden="false" customHeight="false" outlineLevel="0" collapsed="false">
      <c r="A37" s="0" t="n">
        <v>35</v>
      </c>
      <c r="B37" s="0" t="str">
        <f aca="false">E37</f>
        <v>32287-SAIFEE PARK_MAGADI RD_0 0.415</v>
      </c>
      <c r="C37" s="0" t="s">
        <v>821</v>
      </c>
      <c r="D37" s="0" t="s">
        <v>889</v>
      </c>
      <c r="E37" s="0" t="str">
        <f aca="false">VLOOKUP(D37,bus!$B$2:$D$1522,3,0)</f>
        <v>32287-SAIFEE PARK_MAGADI RD_0 0.415</v>
      </c>
      <c r="F37" s="0" t="n">
        <f aca="false">VLOOKUP(D37,bus!$B$2:$E$152,4,0)</f>
        <v>35</v>
      </c>
      <c r="G37" s="0" t="n">
        <v>1</v>
      </c>
      <c r="H37" s="0" t="n">
        <v>0.85</v>
      </c>
      <c r="I37" s="0" t="n">
        <f aca="false">VLOOKUP(E37,trafos!$B$2:$D$62,3,0)/1000</f>
        <v>0.1</v>
      </c>
      <c r="J37" s="0" t="n">
        <f aca="false">I37*H37*O37</f>
        <v>0.0425</v>
      </c>
      <c r="K37" s="0" t="n">
        <f aca="false">SQRT((I37*$O$2)^2-(J37^2))</f>
        <v>0.0263391343821318</v>
      </c>
      <c r="L37" s="0" t="n">
        <v>10</v>
      </c>
      <c r="O37" s="0" t="n">
        <f aca="false">$R$2</f>
        <v>0.5</v>
      </c>
    </row>
    <row r="38" customFormat="false" ht="12.8" hidden="false" customHeight="false" outlineLevel="0" collapsed="false">
      <c r="A38" s="0" t="n">
        <v>36</v>
      </c>
      <c r="B38" s="0" t="str">
        <f aca="false">E38</f>
        <v>33950-SIMBA HILL ROAD_0 0.415</v>
      </c>
      <c r="C38" s="0" t="s">
        <v>823</v>
      </c>
      <c r="D38" s="0" t="s">
        <v>891</v>
      </c>
      <c r="E38" s="0" t="str">
        <f aca="false">VLOOKUP(D38,bus!$B$2:$D$1522,3,0)</f>
        <v>33950-SIMBA HILL ROAD_0 0.415</v>
      </c>
      <c r="F38" s="0" t="n">
        <f aca="false">VLOOKUP(D38,bus!$B$2:$E$152,4,0)</f>
        <v>36</v>
      </c>
      <c r="G38" s="0" t="n">
        <v>1</v>
      </c>
      <c r="H38" s="0" t="n">
        <v>0.85</v>
      </c>
      <c r="I38" s="0" t="n">
        <f aca="false">VLOOKUP(E38,trafos!$B$2:$D$62,3,0)/1000</f>
        <v>0.63</v>
      </c>
      <c r="J38" s="0" t="n">
        <f aca="false">I38*H38*O38</f>
        <v>0.26775</v>
      </c>
      <c r="K38" s="0" t="n">
        <f aca="false">SQRT((I38*$O$2)^2-(J38^2))</f>
        <v>0.165936546607431</v>
      </c>
      <c r="L38" s="0" t="n">
        <v>10</v>
      </c>
      <c r="O38" s="0" t="n">
        <f aca="false">$R$2</f>
        <v>0.5</v>
      </c>
    </row>
    <row r="39" customFormat="false" ht="12.8" hidden="false" customHeight="false" outlineLevel="0" collapsed="false">
      <c r="A39" s="0" t="n">
        <v>37</v>
      </c>
      <c r="B39" s="0" t="str">
        <f aca="false">E39</f>
        <v>3907-PARK VIEW EST._LANGATA 0.415</v>
      </c>
      <c r="C39" s="0" t="s">
        <v>839</v>
      </c>
      <c r="D39" s="0" t="s">
        <v>893</v>
      </c>
      <c r="E39" s="0" t="str">
        <f aca="false">VLOOKUP(D39,bus!$B$2:$D$1522,3,0)</f>
        <v>3907-PARK VIEW EST._LANGATA 0.415</v>
      </c>
      <c r="F39" s="0" t="n">
        <f aca="false">VLOOKUP(D39,bus!$B$2:$E$152,4,0)</f>
        <v>37</v>
      </c>
      <c r="G39" s="0" t="n">
        <v>1</v>
      </c>
      <c r="H39" s="0" t="n">
        <v>0.85</v>
      </c>
      <c r="I39" s="0" t="n">
        <f aca="false">VLOOKUP(E39,trafos!$B$2:$D$62,3,0)/1000</f>
        <v>0.005</v>
      </c>
      <c r="J39" s="0" t="n">
        <f aca="false">I39*H39*O39</f>
        <v>0.002125</v>
      </c>
      <c r="K39" s="0" t="n">
        <f aca="false">SQRT((I39*$O$2)^2-(J39^2))</f>
        <v>0.00131695671910659</v>
      </c>
      <c r="L39" s="0" t="n">
        <v>10</v>
      </c>
      <c r="O39" s="0" t="n">
        <f aca="false">$R$2</f>
        <v>0.5</v>
      </c>
    </row>
    <row r="40" customFormat="false" ht="12.8" hidden="false" customHeight="false" outlineLevel="0" collapsed="false">
      <c r="A40" s="0" t="n">
        <v>38</v>
      </c>
      <c r="B40" s="0" t="str">
        <f aca="false">E40</f>
        <v>4001-CATHOLIC  UNIVERSITY_0 0.415</v>
      </c>
      <c r="C40" s="0" t="s">
        <v>875</v>
      </c>
      <c r="D40" s="0" t="s">
        <v>895</v>
      </c>
      <c r="E40" s="0" t="str">
        <f aca="false">VLOOKUP(D40,bus!$B$2:$D$1522,3,0)</f>
        <v>4001-CATHOLIC  UNIVERSITY_0 0.415</v>
      </c>
      <c r="F40" s="0" t="n">
        <f aca="false">VLOOKUP(D40,bus!$B$2:$E$152,4,0)</f>
        <v>38</v>
      </c>
      <c r="G40" s="0" t="n">
        <v>1</v>
      </c>
      <c r="H40" s="0" t="n">
        <v>0.85</v>
      </c>
      <c r="I40" s="0" t="n">
        <f aca="false">VLOOKUP(E40,trafos!$B$2:$D$62,3,0)/1000</f>
        <v>0.2</v>
      </c>
      <c r="J40" s="0" t="n">
        <f aca="false">I40*H40*O40</f>
        <v>0.085</v>
      </c>
      <c r="K40" s="0" t="n">
        <f aca="false">SQRT((I40*$O$2)^2-(J40^2))</f>
        <v>0.0526782687642637</v>
      </c>
      <c r="L40" s="0" t="n">
        <v>10</v>
      </c>
      <c r="O40" s="0" t="n">
        <f aca="false">$R$2</f>
        <v>0.5</v>
      </c>
    </row>
    <row r="41" customFormat="false" ht="12.8" hidden="false" customHeight="false" outlineLevel="0" collapsed="false">
      <c r="A41" s="0" t="n">
        <v>39</v>
      </c>
      <c r="B41" s="0" t="str">
        <f aca="false">E41</f>
        <v>404-ST.THOMAS SEMINARY 0.415</v>
      </c>
      <c r="C41" s="0" t="s">
        <v>833</v>
      </c>
      <c r="D41" s="0" t="s">
        <v>897</v>
      </c>
      <c r="E41" s="0" t="str">
        <f aca="false">VLOOKUP(D41,bus!$B$2:$D$1522,3,0)</f>
        <v>404-ST.THOMAS SEMINARY 0.415</v>
      </c>
      <c r="F41" s="0" t="n">
        <f aca="false">VLOOKUP(D41,bus!$B$2:$E$152,4,0)</f>
        <v>39</v>
      </c>
      <c r="G41" s="0" t="n">
        <v>1</v>
      </c>
      <c r="H41" s="0" t="n">
        <v>0.85</v>
      </c>
      <c r="I41" s="0" t="n">
        <f aca="false">VLOOKUP(E41,trafos!$B$2:$D$62,3,0)/1000</f>
        <v>0.1</v>
      </c>
      <c r="J41" s="0" t="n">
        <f aca="false">I41*H41*O41</f>
        <v>0.0425</v>
      </c>
      <c r="K41" s="0" t="n">
        <f aca="false">SQRT((I41*$O$2)^2-(J41^2))</f>
        <v>0.0263391343821318</v>
      </c>
      <c r="L41" s="0" t="n">
        <v>10</v>
      </c>
      <c r="O41" s="0" t="n">
        <f aca="false">$R$2</f>
        <v>0.5</v>
      </c>
    </row>
    <row r="42" customFormat="false" ht="12.8" hidden="false" customHeight="false" outlineLevel="0" collapsed="false">
      <c r="A42" s="0" t="n">
        <v>40</v>
      </c>
      <c r="B42" s="0" t="str">
        <f aca="false">E42</f>
        <v>408-MAGADI ROAD 0.415</v>
      </c>
      <c r="C42" s="0" t="s">
        <v>841</v>
      </c>
      <c r="D42" s="0" t="s">
        <v>899</v>
      </c>
      <c r="E42" s="0" t="str">
        <f aca="false">VLOOKUP(D42,bus!$B$2:$D$1522,3,0)</f>
        <v>408-MAGADI ROAD 0.415</v>
      </c>
      <c r="F42" s="0" t="n">
        <f aca="false">VLOOKUP(D42,bus!$B$2:$E$152,4,0)</f>
        <v>40</v>
      </c>
      <c r="G42" s="0" t="n">
        <v>1</v>
      </c>
      <c r="H42" s="0" t="n">
        <v>0.85</v>
      </c>
      <c r="I42" s="0" t="n">
        <f aca="false">VLOOKUP(E42,trafos!$B$2:$D$62,3,0)/1000</f>
        <v>1</v>
      </c>
      <c r="J42" s="0" t="n">
        <f aca="false">I42*H42*O42</f>
        <v>0.425</v>
      </c>
      <c r="K42" s="0" t="n">
        <f aca="false">SQRT((I42*$O$2)^2-(J42^2))</f>
        <v>0.263391343821318</v>
      </c>
      <c r="L42" s="0" t="n">
        <v>10</v>
      </c>
      <c r="O42" s="0" t="n">
        <f aca="false">$R$2</f>
        <v>0.5</v>
      </c>
    </row>
    <row r="43" customFormat="false" ht="12.8" hidden="false" customHeight="false" outlineLevel="0" collapsed="false">
      <c r="A43" s="0" t="n">
        <v>41</v>
      </c>
      <c r="B43" s="0" t="str">
        <f aca="false">E43</f>
        <v>409-BOGANI ROAD_V 0.415</v>
      </c>
      <c r="C43" s="0" t="s">
        <v>895</v>
      </c>
      <c r="D43" s="0" t="s">
        <v>901</v>
      </c>
      <c r="E43" s="0" t="str">
        <f aca="false">VLOOKUP(D43,bus!$B$2:$D$1522,3,0)</f>
        <v>409-BOGANI ROAD_V 0.415</v>
      </c>
      <c r="F43" s="0" t="n">
        <f aca="false">VLOOKUP(D43,bus!$B$2:$E$152,4,0)</f>
        <v>41</v>
      </c>
      <c r="G43" s="0" t="n">
        <v>1</v>
      </c>
      <c r="H43" s="0" t="n">
        <v>0.85</v>
      </c>
      <c r="I43" s="0" t="n">
        <f aca="false">VLOOKUP(E43,trafos!$B$2:$D$62,3,0)/1000</f>
        <v>0.315</v>
      </c>
      <c r="J43" s="0" t="n">
        <f aca="false">I43*H43*O43</f>
        <v>0.133875</v>
      </c>
      <c r="K43" s="0" t="n">
        <f aca="false">SQRT((I43*$O$2)^2-(J43^2))</f>
        <v>0.0829682733037153</v>
      </c>
      <c r="L43" s="0" t="n">
        <v>10</v>
      </c>
      <c r="O43" s="0" t="n">
        <f aca="false">$R$2</f>
        <v>0.5</v>
      </c>
    </row>
    <row r="44" customFormat="false" ht="12.8" hidden="false" customHeight="false" outlineLevel="0" collapsed="false">
      <c r="A44" s="0" t="n">
        <v>42</v>
      </c>
      <c r="B44" s="0" t="str">
        <f aca="false">E44</f>
        <v>433-BOGANI EAST ROAD_IV 0.415</v>
      </c>
      <c r="C44" s="0" t="s">
        <v>869</v>
      </c>
      <c r="D44" s="0" t="s">
        <v>903</v>
      </c>
      <c r="E44" s="0" t="str">
        <f aca="false">VLOOKUP(D44,bus!$B$2:$D$1522,3,0)</f>
        <v>433-BOGANI EAST ROAD_IV 0.415</v>
      </c>
      <c r="F44" s="0" t="n">
        <f aca="false">VLOOKUP(D44,bus!$B$2:$E$152,4,0)</f>
        <v>42</v>
      </c>
      <c r="G44" s="0" t="n">
        <v>1</v>
      </c>
      <c r="H44" s="0" t="n">
        <v>0.85</v>
      </c>
      <c r="I44" s="0" t="n">
        <f aca="false">VLOOKUP(E44,trafos!$B$2:$D$62,3,0)/1000</f>
        <v>0.005</v>
      </c>
      <c r="J44" s="0" t="n">
        <f aca="false">I44*H44*O44</f>
        <v>0.002125</v>
      </c>
      <c r="K44" s="0" t="n">
        <f aca="false">SQRT((I44*$O$2)^2-(J44^2))</f>
        <v>0.00131695671910659</v>
      </c>
      <c r="L44" s="0" t="n">
        <v>10</v>
      </c>
      <c r="O44" s="0" t="n">
        <f aca="false">$R$2</f>
        <v>0.5</v>
      </c>
    </row>
    <row r="45" customFormat="false" ht="12.8" hidden="false" customHeight="false" outlineLevel="0" collapsed="false">
      <c r="A45" s="0" t="n">
        <v>43</v>
      </c>
      <c r="B45" s="0" t="str">
        <f aca="false">E45</f>
        <v>446-PARK VIEW_LANGATA 0.415</v>
      </c>
      <c r="C45" s="0" t="s">
        <v>887</v>
      </c>
      <c r="D45" s="0" t="s">
        <v>905</v>
      </c>
      <c r="E45" s="0" t="str">
        <f aca="false">VLOOKUP(D45,bus!$B$2:$D$1522,3,0)</f>
        <v>446-PARK VIEW_LANGATA 0.415</v>
      </c>
      <c r="F45" s="0" t="n">
        <f aca="false">VLOOKUP(D45,bus!$B$2:$E$152,4,0)</f>
        <v>43</v>
      </c>
      <c r="G45" s="0" t="n">
        <v>1</v>
      </c>
      <c r="H45" s="0" t="n">
        <v>0.85</v>
      </c>
      <c r="I45" s="0" t="n">
        <f aca="false">VLOOKUP(E45,trafos!$B$2:$D$62,3,0)/1000</f>
        <v>0.315</v>
      </c>
      <c r="J45" s="0" t="n">
        <f aca="false">I45*H45*O45</f>
        <v>0.133875</v>
      </c>
      <c r="K45" s="0" t="n">
        <f aca="false">SQRT((I45*$O$2)^2-(J45^2))</f>
        <v>0.0829682733037153</v>
      </c>
      <c r="L45" s="0" t="n">
        <v>10</v>
      </c>
      <c r="O45" s="0" t="n">
        <f aca="false">$R$2</f>
        <v>0.5</v>
      </c>
    </row>
    <row r="46" customFormat="false" ht="12.8" hidden="false" customHeight="false" outlineLevel="0" collapsed="false">
      <c r="A46" s="0" t="n">
        <v>44</v>
      </c>
      <c r="B46" s="0" t="str">
        <f aca="false">E46</f>
        <v>447-SIMBA HILL ROAD_I 0.415</v>
      </c>
      <c r="C46" s="0" t="s">
        <v>933</v>
      </c>
      <c r="D46" s="0" t="s">
        <v>907</v>
      </c>
      <c r="E46" s="0" t="str">
        <f aca="false">VLOOKUP(D46,bus!$B$2:$D$1522,3,0)</f>
        <v>447-SIMBA HILL ROAD_I 0.415</v>
      </c>
      <c r="F46" s="0" t="n">
        <f aca="false">VLOOKUP(D46,bus!$B$2:$E$152,4,0)</f>
        <v>44</v>
      </c>
      <c r="G46" s="0" t="n">
        <v>1</v>
      </c>
      <c r="H46" s="0" t="n">
        <v>0.85</v>
      </c>
      <c r="I46" s="0" t="n">
        <f aca="false">VLOOKUP(E46,trafos!$B$2:$D$62,3,0)/1000</f>
        <v>0.05</v>
      </c>
      <c r="J46" s="0" t="n">
        <f aca="false">I46*H46*O46</f>
        <v>0.02125</v>
      </c>
      <c r="K46" s="0" t="n">
        <f aca="false">SQRT((I46*$O$2)^2-(J46^2))</f>
        <v>0.0131695671910659</v>
      </c>
      <c r="L46" s="0" t="n">
        <v>10</v>
      </c>
      <c r="O46" s="0" t="n">
        <f aca="false">$R$2</f>
        <v>0.5</v>
      </c>
    </row>
    <row r="47" customFormat="false" ht="12.8" hidden="false" customHeight="false" outlineLevel="0" collapsed="false">
      <c r="A47" s="0" t="n">
        <v>45</v>
      </c>
      <c r="B47" s="0" t="str">
        <f aca="false">E47</f>
        <v>449-KISEMBE EAST 0.415</v>
      </c>
      <c r="C47" s="0" t="s">
        <v>903</v>
      </c>
      <c r="D47" s="0" t="s">
        <v>909</v>
      </c>
      <c r="E47" s="0" t="str">
        <f aca="false">VLOOKUP(D47,bus!$B$2:$D$1522,3,0)</f>
        <v>449-KISEMBE EAST 0.415</v>
      </c>
      <c r="F47" s="0" t="n">
        <f aca="false">VLOOKUP(D47,bus!$B$2:$E$152,4,0)</f>
        <v>45</v>
      </c>
      <c r="G47" s="0" t="n">
        <v>1</v>
      </c>
      <c r="H47" s="0" t="n">
        <v>0.85</v>
      </c>
      <c r="I47" s="0" t="n">
        <f aca="false">VLOOKUP(E47,trafos!$B$2:$D$62,3,0)/1000</f>
        <v>0.1</v>
      </c>
      <c r="J47" s="0" t="n">
        <f aca="false">I47*H47*O47</f>
        <v>0.0425</v>
      </c>
      <c r="K47" s="0" t="n">
        <f aca="false">SQRT((I47*$O$2)^2-(J47^2))</f>
        <v>0.0263391343821318</v>
      </c>
      <c r="L47" s="0" t="n">
        <v>10</v>
      </c>
      <c r="O47" s="0" t="n">
        <f aca="false">$R$2</f>
        <v>0.5</v>
      </c>
    </row>
    <row r="48" customFormat="false" ht="12.8" hidden="false" customHeight="false" outlineLevel="0" collapsed="false">
      <c r="A48" s="0" t="n">
        <v>46</v>
      </c>
      <c r="B48" s="0" t="str">
        <f aca="false">E48</f>
        <v>450-KIKENI ROAD 0.415</v>
      </c>
      <c r="C48" s="0" t="s">
        <v>925</v>
      </c>
      <c r="D48" s="0" t="s">
        <v>911</v>
      </c>
      <c r="E48" s="0" t="str">
        <f aca="false">VLOOKUP(D48,bus!$B$2:$D$1522,3,0)</f>
        <v>450-KIKENI ROAD 0.415</v>
      </c>
      <c r="F48" s="0" t="n">
        <f aca="false">VLOOKUP(D48,bus!$B$2:$E$152,4,0)</f>
        <v>46</v>
      </c>
      <c r="G48" s="0" t="n">
        <v>1</v>
      </c>
      <c r="H48" s="0" t="n">
        <v>0.85</v>
      </c>
      <c r="I48" s="0" t="n">
        <f aca="false">VLOOKUP(E48,trafos!$B$2:$D$62,3,0)/1000</f>
        <v>0.315</v>
      </c>
      <c r="J48" s="0" t="n">
        <f aca="false">I48*H48*O48</f>
        <v>0.133875</v>
      </c>
      <c r="K48" s="0" t="n">
        <f aca="false">SQRT((I48*$O$2)^2-(J48^2))</f>
        <v>0.0829682733037153</v>
      </c>
      <c r="L48" s="0" t="n">
        <v>10</v>
      </c>
      <c r="O48" s="0" t="n">
        <f aca="false">$R$2</f>
        <v>0.5</v>
      </c>
    </row>
    <row r="49" customFormat="false" ht="12.8" hidden="false" customHeight="false" outlineLevel="0" collapsed="false">
      <c r="A49" s="0" t="n">
        <v>47</v>
      </c>
      <c r="B49" s="0" t="str">
        <f aca="false">E49</f>
        <v>45161-DAWAT E HADIYA_0 0.415</v>
      </c>
      <c r="C49" s="0" t="s">
        <v>835</v>
      </c>
      <c r="D49" s="0" t="s">
        <v>913</v>
      </c>
      <c r="E49" s="0" t="str">
        <f aca="false">VLOOKUP(D49,bus!$B$2:$D$1522,3,0)</f>
        <v>45161-DAWAT E HADIYA_0 0.415</v>
      </c>
      <c r="F49" s="0" t="n">
        <f aca="false">VLOOKUP(D49,bus!$B$2:$E$152,4,0)</f>
        <v>47</v>
      </c>
      <c r="G49" s="0" t="n">
        <v>1</v>
      </c>
      <c r="H49" s="0" t="n">
        <v>0.85</v>
      </c>
      <c r="I49" s="0" t="n">
        <f aca="false">VLOOKUP(E49,trafos!$B$2:$D$62,3,0)/1000</f>
        <v>0.2</v>
      </c>
      <c r="J49" s="0" t="n">
        <f aca="false">I49*H49*O49</f>
        <v>0.085</v>
      </c>
      <c r="K49" s="0" t="n">
        <f aca="false">SQRT((I49*$O$2)^2-(J49^2))</f>
        <v>0.0526782687642637</v>
      </c>
      <c r="L49" s="0" t="n">
        <v>10</v>
      </c>
      <c r="O49" s="0" t="n">
        <f aca="false">$R$2</f>
        <v>0.5</v>
      </c>
    </row>
    <row r="50" customFormat="false" ht="12.8" hidden="false" customHeight="false" outlineLevel="0" collapsed="false">
      <c r="A50" s="0" t="n">
        <v>48</v>
      </c>
      <c r="B50" s="0" t="str">
        <f aca="false">E50</f>
        <v>455-SAIFEE PARK_MAGADI RD_I 0.415</v>
      </c>
      <c r="C50" s="0" t="s">
        <v>937</v>
      </c>
      <c r="D50" s="0" t="s">
        <v>915</v>
      </c>
      <c r="E50" s="0" t="str">
        <f aca="false">VLOOKUP(D50,bus!$B$2:$D$1522,3,0)</f>
        <v>455-SAIFEE PARK_MAGADI RD_I 0.415</v>
      </c>
      <c r="F50" s="0" t="n">
        <f aca="false">VLOOKUP(D50,bus!$B$2:$E$152,4,0)</f>
        <v>48</v>
      </c>
      <c r="G50" s="0" t="n">
        <v>1</v>
      </c>
      <c r="H50" s="0" t="n">
        <v>0.85</v>
      </c>
      <c r="I50" s="0" t="n">
        <f aca="false">VLOOKUP(E50,trafos!$B$2:$D$62,3,0)/1000</f>
        <v>0.2</v>
      </c>
      <c r="J50" s="0" t="n">
        <f aca="false">I50*H50*O50</f>
        <v>0.085</v>
      </c>
      <c r="K50" s="0" t="n">
        <f aca="false">SQRT((I50*$O$2)^2-(J50^2))</f>
        <v>0.0526782687642637</v>
      </c>
      <c r="L50" s="0" t="n">
        <v>10</v>
      </c>
      <c r="O50" s="0" t="n">
        <f aca="false">$R$2</f>
        <v>0.5</v>
      </c>
    </row>
    <row r="51" customFormat="false" ht="12.8" hidden="false" customHeight="false" outlineLevel="0" collapsed="false">
      <c r="A51" s="0" t="n">
        <v>49</v>
      </c>
      <c r="B51" s="0" t="str">
        <f aca="false">E51</f>
        <v>456-KIPEVU ROAD 0.415</v>
      </c>
      <c r="C51" s="0" t="s">
        <v>909</v>
      </c>
      <c r="D51" s="0" t="s">
        <v>917</v>
      </c>
      <c r="E51" s="0" t="str">
        <f aca="false">VLOOKUP(D51,bus!$B$2:$D$1522,3,0)</f>
        <v>456-KIPEVU ROAD 0.415</v>
      </c>
      <c r="F51" s="0" t="n">
        <f aca="false">VLOOKUP(D51,bus!$B$2:$E$152,4,0)</f>
        <v>49</v>
      </c>
      <c r="G51" s="0" t="n">
        <v>1</v>
      </c>
      <c r="H51" s="0" t="n">
        <v>0.85</v>
      </c>
      <c r="I51" s="0" t="n">
        <f aca="false">VLOOKUP(E51,trafos!$B$2:$D$62,3,0)/1000</f>
        <v>0.2</v>
      </c>
      <c r="J51" s="0" t="n">
        <f aca="false">I51*H51*O51</f>
        <v>0.085</v>
      </c>
      <c r="K51" s="0" t="n">
        <f aca="false">SQRT((I51*$O$2)^2-(J51^2))</f>
        <v>0.0526782687642637</v>
      </c>
      <c r="L51" s="0" t="n">
        <v>10</v>
      </c>
      <c r="O51" s="0" t="n">
        <f aca="false">$R$2</f>
        <v>0.5</v>
      </c>
    </row>
    <row r="52" customFormat="false" ht="12.8" hidden="false" customHeight="false" outlineLevel="0" collapsed="false">
      <c r="A52" s="0" t="n">
        <v>50</v>
      </c>
      <c r="B52" s="0" t="str">
        <f aca="false">E52</f>
        <v>457-BANDA ROAD_KISEMBE_II 0.415</v>
      </c>
      <c r="C52" s="0" t="s">
        <v>927</v>
      </c>
      <c r="D52" s="0" t="s">
        <v>919</v>
      </c>
      <c r="E52" s="0" t="str">
        <f aca="false">VLOOKUP(D52,bus!$B$2:$D$1522,3,0)</f>
        <v>457-BANDA ROAD_KISEMBE_II 0.415</v>
      </c>
      <c r="F52" s="0" t="n">
        <f aca="false">VLOOKUP(D52,bus!$B$2:$E$152,4,0)</f>
        <v>50</v>
      </c>
      <c r="G52" s="0" t="n">
        <v>1</v>
      </c>
      <c r="H52" s="0" t="n">
        <v>0.85</v>
      </c>
      <c r="I52" s="0" t="n">
        <f aca="false">VLOOKUP(E52,trafos!$B$2:$D$62,3,0)/1000</f>
        <v>0.005</v>
      </c>
      <c r="J52" s="0" t="n">
        <f aca="false">I52*H52*O52</f>
        <v>0.002125</v>
      </c>
      <c r="K52" s="0" t="n">
        <f aca="false">SQRT((I52*$O$2)^2-(J52^2))</f>
        <v>0.00131695671910659</v>
      </c>
      <c r="L52" s="0" t="n">
        <v>10</v>
      </c>
      <c r="O52" s="0" t="n">
        <f aca="false">$R$2</f>
        <v>0.5</v>
      </c>
    </row>
    <row r="53" customFormat="false" ht="12.8" hidden="false" customHeight="false" outlineLevel="0" collapsed="false">
      <c r="A53" s="0" t="n">
        <v>51</v>
      </c>
      <c r="B53" s="0" t="str">
        <f aca="false">E53</f>
        <v>458-KISEMBE ROAD 0.415</v>
      </c>
      <c r="C53" s="0" t="s">
        <v>935</v>
      </c>
      <c r="D53" s="0" t="s">
        <v>921</v>
      </c>
      <c r="E53" s="0" t="str">
        <f aca="false">VLOOKUP(D53,bus!$B$2:$D$1522,3,0)</f>
        <v>458-KISEMBE ROAD 0.415</v>
      </c>
      <c r="F53" s="0" t="n">
        <f aca="false">VLOOKUP(D53,bus!$B$2:$E$152,4,0)</f>
        <v>51</v>
      </c>
      <c r="G53" s="0" t="n">
        <v>1</v>
      </c>
      <c r="H53" s="0" t="n">
        <v>0.85</v>
      </c>
      <c r="I53" s="0" t="n">
        <f aca="false">VLOOKUP(E53,trafos!$B$2:$D$62,3,0)/1000</f>
        <v>0.025</v>
      </c>
      <c r="J53" s="0" t="n">
        <f aca="false">I53*H53*O53</f>
        <v>0.010625</v>
      </c>
      <c r="K53" s="0" t="n">
        <f aca="false">SQRT((I53*$O$2)^2-(J53^2))</f>
        <v>0.00658478359553296</v>
      </c>
      <c r="L53" s="0" t="n">
        <v>10</v>
      </c>
      <c r="O53" s="0" t="n">
        <f aca="false">$R$2</f>
        <v>0.5</v>
      </c>
    </row>
    <row r="54" customFormat="false" ht="12.8" hidden="false" customHeight="false" outlineLevel="0" collapsed="false">
      <c r="A54" s="0" t="n">
        <v>52</v>
      </c>
      <c r="B54" s="0" t="str">
        <f aca="false">E54</f>
        <v>459-KISEMBE ESTATE_0 0.415</v>
      </c>
      <c r="C54" s="0" t="s">
        <v>897</v>
      </c>
      <c r="D54" s="0" t="s">
        <v>923</v>
      </c>
      <c r="E54" s="0" t="str">
        <f aca="false">VLOOKUP(D54,bus!$B$2:$D$1522,3,0)</f>
        <v>459-KISEMBE ESTATE_0 0.415</v>
      </c>
      <c r="F54" s="0" t="n">
        <f aca="false">VLOOKUP(D54,bus!$B$2:$E$152,4,0)</f>
        <v>52</v>
      </c>
      <c r="G54" s="0" t="n">
        <v>1</v>
      </c>
      <c r="H54" s="0" t="n">
        <v>0.85</v>
      </c>
      <c r="I54" s="0" t="n">
        <f aca="false">VLOOKUP(E54,trafos!$B$2:$D$62,3,0)/1000</f>
        <v>0.1</v>
      </c>
      <c r="J54" s="0" t="n">
        <f aca="false">I54*H54*O54</f>
        <v>0.0425</v>
      </c>
      <c r="K54" s="0" t="n">
        <f aca="false">SQRT((I54*$O$2)^2-(J54^2))</f>
        <v>0.0263391343821318</v>
      </c>
      <c r="L54" s="0" t="n">
        <v>10</v>
      </c>
      <c r="O54" s="0" t="n">
        <f aca="false">$R$2</f>
        <v>0.5</v>
      </c>
    </row>
    <row r="55" customFormat="false" ht="12.8" hidden="false" customHeight="false" outlineLevel="0" collapsed="false">
      <c r="A55" s="0" t="n">
        <v>53</v>
      </c>
      <c r="B55" s="0" t="str">
        <f aca="false">E55</f>
        <v>460-KISEMBE PUMP_I 0.415</v>
      </c>
      <c r="C55" s="0" t="s">
        <v>827</v>
      </c>
      <c r="D55" s="0" t="s">
        <v>925</v>
      </c>
      <c r="E55" s="0" t="str">
        <f aca="false">VLOOKUP(D55,bus!$B$2:$D$1522,3,0)</f>
        <v>460-KISEMBE PUMP_I 0.415</v>
      </c>
      <c r="F55" s="0" t="n">
        <f aca="false">VLOOKUP(D55,bus!$B$2:$E$152,4,0)</f>
        <v>53</v>
      </c>
      <c r="G55" s="0" t="n">
        <v>1</v>
      </c>
      <c r="H55" s="0" t="n">
        <v>0.85</v>
      </c>
      <c r="I55" s="0" t="n">
        <f aca="false">VLOOKUP(E55,trafos!$B$2:$D$62,3,0)/1000</f>
        <v>1</v>
      </c>
      <c r="J55" s="0" t="n">
        <f aca="false">I55*H55*O55</f>
        <v>0.425</v>
      </c>
      <c r="K55" s="0" t="n">
        <f aca="false">SQRT((I55*$O$2)^2-(J55^2))</f>
        <v>0.263391343821318</v>
      </c>
      <c r="L55" s="0" t="n">
        <v>10</v>
      </c>
      <c r="O55" s="0" t="n">
        <f aca="false">$R$2</f>
        <v>0.5</v>
      </c>
    </row>
    <row r="56" customFormat="false" ht="12.8" hidden="false" customHeight="false" outlineLevel="0" collapsed="false">
      <c r="A56" s="0" t="n">
        <v>54</v>
      </c>
      <c r="B56" s="0" t="str">
        <f aca="false">E56</f>
        <v>461-MMU 0.415</v>
      </c>
      <c r="C56" s="0" t="s">
        <v>819</v>
      </c>
      <c r="D56" s="0" t="s">
        <v>927</v>
      </c>
      <c r="E56" s="0" t="str">
        <f aca="false">VLOOKUP(D56,bus!$B$2:$D$1522,3,0)</f>
        <v>461-MMU 0.415</v>
      </c>
      <c r="F56" s="0" t="n">
        <f aca="false">VLOOKUP(D56,bus!$B$2:$E$152,4,0)</f>
        <v>54</v>
      </c>
      <c r="G56" s="0" t="n">
        <v>1</v>
      </c>
      <c r="H56" s="0" t="n">
        <v>0.85</v>
      </c>
      <c r="I56" s="0" t="n">
        <f aca="false">VLOOKUP(E56,trafos!$B$2:$D$62,3,0)/1000</f>
        <v>0.315</v>
      </c>
      <c r="J56" s="0" t="n">
        <f aca="false">I56*H56*O56</f>
        <v>0.133875</v>
      </c>
      <c r="K56" s="0" t="n">
        <f aca="false">SQRT((I56*$O$2)^2-(J56^2))</f>
        <v>0.0829682733037153</v>
      </c>
      <c r="L56" s="0" t="n">
        <v>10</v>
      </c>
      <c r="O56" s="0" t="n">
        <f aca="false">$R$2</f>
        <v>0.5</v>
      </c>
    </row>
    <row r="57" customFormat="false" ht="12.8" hidden="false" customHeight="false" outlineLevel="0" collapsed="false">
      <c r="A57" s="0" t="n">
        <v>55</v>
      </c>
      <c r="B57" s="0" t="str">
        <f aca="false">E57</f>
        <v>463-K.W.S_B/HOLE 0.415</v>
      </c>
      <c r="C57" s="0" t="s">
        <v>873</v>
      </c>
      <c r="D57" s="0" t="s">
        <v>929</v>
      </c>
      <c r="E57" s="0" t="str">
        <f aca="false">VLOOKUP(D57,bus!$B$2:$D$1522,3,0)</f>
        <v>463-K.W.S_B/HOLE 0.415</v>
      </c>
      <c r="F57" s="0" t="n">
        <f aca="false">VLOOKUP(D57,bus!$B$2:$E$152,4,0)</f>
        <v>55</v>
      </c>
      <c r="G57" s="0" t="n">
        <v>1</v>
      </c>
      <c r="H57" s="0" t="n">
        <v>0.85</v>
      </c>
      <c r="I57" s="0" t="n">
        <f aca="false">VLOOKUP(E57,trafos!$B$2:$D$62,3,0)/1000</f>
        <v>0.1</v>
      </c>
      <c r="J57" s="0" t="n">
        <f aca="false">I57*H57*O57</f>
        <v>0.0425</v>
      </c>
      <c r="K57" s="0" t="n">
        <f aca="false">SQRT((I57*$O$2)^2-(J57^2))</f>
        <v>0.0263391343821318</v>
      </c>
      <c r="L57" s="0" t="n">
        <v>10</v>
      </c>
      <c r="O57" s="0" t="n">
        <f aca="false">$R$2</f>
        <v>0.5</v>
      </c>
    </row>
    <row r="58" customFormat="false" ht="12.8" hidden="false" customHeight="false" outlineLevel="0" collapsed="false">
      <c r="A58" s="0" t="n">
        <v>56</v>
      </c>
      <c r="B58" s="0" t="str">
        <f aca="false">E58</f>
        <v>464-KISEMBE ESTATE_I 0.415</v>
      </c>
      <c r="C58" s="0" t="s">
        <v>851</v>
      </c>
      <c r="D58" s="0" t="s">
        <v>931</v>
      </c>
      <c r="E58" s="0" t="str">
        <f aca="false">VLOOKUP(D58,bus!$B$2:$D$1522,3,0)</f>
        <v>464-KISEMBE ESTATE_I 0.415</v>
      </c>
      <c r="F58" s="0" t="n">
        <f aca="false">VLOOKUP(D58,bus!$B$2:$E$152,4,0)</f>
        <v>56</v>
      </c>
      <c r="G58" s="0" t="n">
        <v>1</v>
      </c>
      <c r="H58" s="0" t="n">
        <v>0.85</v>
      </c>
      <c r="I58" s="0" t="n">
        <f aca="false">VLOOKUP(E58,trafos!$B$2:$D$62,3,0)/1000</f>
        <v>0.2</v>
      </c>
      <c r="J58" s="0" t="n">
        <f aca="false">I58*H58*O58</f>
        <v>0.085</v>
      </c>
      <c r="K58" s="0" t="n">
        <f aca="false">SQRT((I58*$O$2)^2-(J58^2))</f>
        <v>0.0526782687642637</v>
      </c>
      <c r="L58" s="0" t="n">
        <v>10</v>
      </c>
      <c r="O58" s="0" t="n">
        <f aca="false">$R$2</f>
        <v>0.5</v>
      </c>
    </row>
    <row r="59" customFormat="false" ht="12.8" hidden="false" customHeight="false" outlineLevel="0" collapsed="false">
      <c r="A59" s="0" t="n">
        <v>57</v>
      </c>
      <c r="B59" s="0" t="str">
        <f aca="false">E59</f>
        <v>465-NDOROBO ROAD_I 0.415</v>
      </c>
      <c r="C59" s="0" t="s">
        <v>871</v>
      </c>
      <c r="D59" s="0" t="s">
        <v>933</v>
      </c>
      <c r="E59" s="0" t="str">
        <f aca="false">VLOOKUP(D59,bus!$B$2:$D$1522,3,0)</f>
        <v>465-NDOROBO ROAD_I 0.415</v>
      </c>
      <c r="F59" s="0" t="n">
        <f aca="false">VLOOKUP(D59,bus!$B$2:$E$152,4,0)</f>
        <v>57</v>
      </c>
      <c r="G59" s="0" t="n">
        <v>1</v>
      </c>
      <c r="H59" s="0" t="n">
        <v>0.85</v>
      </c>
      <c r="I59" s="0" t="n">
        <f aca="false">VLOOKUP(E59,trafos!$B$2:$D$62,3,0)/1000</f>
        <v>1</v>
      </c>
      <c r="J59" s="0" t="n">
        <f aca="false">I59*H59*O59</f>
        <v>0.425</v>
      </c>
      <c r="K59" s="0" t="n">
        <f aca="false">SQRT((I59*$O$2)^2-(J59^2))</f>
        <v>0.263391343821318</v>
      </c>
      <c r="L59" s="0" t="n">
        <v>10</v>
      </c>
      <c r="O59" s="0" t="n">
        <f aca="false">$R$2</f>
        <v>0.5</v>
      </c>
    </row>
    <row r="60" customFormat="false" ht="12.8" hidden="false" customHeight="false" outlineLevel="0" collapsed="false">
      <c r="A60" s="0" t="n">
        <v>58</v>
      </c>
      <c r="B60" s="0" t="str">
        <f aca="false">E60</f>
        <v>466-NDOROBO ROAD_III 0.415</v>
      </c>
      <c r="C60" s="0" t="s">
        <v>899</v>
      </c>
      <c r="D60" s="0" t="s">
        <v>935</v>
      </c>
      <c r="E60" s="0" t="str">
        <f aca="false">VLOOKUP(D60,bus!$B$2:$D$1522,3,0)</f>
        <v>466-NDOROBO ROAD_III 0.415</v>
      </c>
      <c r="F60" s="0" t="n">
        <f aca="false">VLOOKUP(D60,bus!$B$2:$E$152,4,0)</f>
        <v>58</v>
      </c>
      <c r="G60" s="0" t="n">
        <v>1</v>
      </c>
      <c r="H60" s="0" t="n">
        <v>0.85</v>
      </c>
      <c r="I60" s="0" t="n">
        <f aca="false">VLOOKUP(E60,trafos!$B$2:$D$62,3,0)/1000</f>
        <v>0.2</v>
      </c>
      <c r="J60" s="0" t="n">
        <f aca="false">I60*H60*O60</f>
        <v>0.085</v>
      </c>
      <c r="K60" s="0" t="n">
        <f aca="false">SQRT((I60*$O$2)^2-(J60^2))</f>
        <v>0.0526782687642637</v>
      </c>
      <c r="L60" s="0" t="n">
        <v>10</v>
      </c>
      <c r="O60" s="0" t="n">
        <f aca="false">$R$2</f>
        <v>0.5</v>
      </c>
    </row>
    <row r="61" customFormat="false" ht="12.8" hidden="false" customHeight="false" outlineLevel="0" collapsed="false">
      <c r="A61" s="0" t="n">
        <v>59</v>
      </c>
      <c r="B61" s="0" t="str">
        <f aca="false">E61</f>
        <v>467-NDOROBO ROAD_II 0.415</v>
      </c>
      <c r="C61" s="0" t="s">
        <v>829</v>
      </c>
      <c r="D61" s="0" t="s">
        <v>937</v>
      </c>
      <c r="E61" s="0" t="str">
        <f aca="false">VLOOKUP(D61,bus!$B$2:$D$1522,3,0)</f>
        <v>467-NDOROBO ROAD_II 0.415</v>
      </c>
      <c r="F61" s="0" t="n">
        <f aca="false">VLOOKUP(D61,bus!$B$2:$E$152,4,0)</f>
        <v>59</v>
      </c>
      <c r="G61" s="0" t="n">
        <v>1</v>
      </c>
      <c r="H61" s="0" t="n">
        <v>0.85</v>
      </c>
      <c r="I61" s="0" t="n">
        <f aca="false">VLOOKUP(E61,trafos!$B$2:$D$62,3,0)/1000</f>
        <v>0.315</v>
      </c>
      <c r="J61" s="0" t="n">
        <f aca="false">I61*H61*O61</f>
        <v>0.133875</v>
      </c>
      <c r="K61" s="0" t="n">
        <f aca="false">SQRT((I61*$O$2)^2-(J61^2))</f>
        <v>0.0829682733037153</v>
      </c>
      <c r="L61" s="0" t="n">
        <v>10</v>
      </c>
      <c r="O61" s="0" t="n">
        <f aca="false">$R$2</f>
        <v>0.5</v>
      </c>
    </row>
    <row r="62" customFormat="false" ht="12.8" hidden="false" customHeight="false" outlineLevel="0" collapsed="false">
      <c r="A62" s="0" t="n">
        <v>60</v>
      </c>
      <c r="B62" s="0" t="str">
        <f aca="false">E62</f>
        <v>NO.NO.1-CATHOLIC UNIVERSITY 0.415</v>
      </c>
      <c r="C62" s="0" t="s">
        <v>853</v>
      </c>
      <c r="D62" s="0" t="s">
        <v>939</v>
      </c>
      <c r="E62" s="0" t="str">
        <f aca="false">VLOOKUP(D62,bus!$B$2:$D$1522,3,0)</f>
        <v>NO.NO.1-CATHOLIC UNIVERSITY 0.415</v>
      </c>
      <c r="F62" s="0" t="n">
        <f aca="false">VLOOKUP(D62,bus!$B$2:$E$152,4,0)</f>
        <v>60</v>
      </c>
      <c r="G62" s="0" t="n">
        <v>1</v>
      </c>
      <c r="H62" s="0" t="n">
        <v>0.85</v>
      </c>
      <c r="I62" s="0" t="n">
        <f aca="false">VLOOKUP(E62,trafos!$B$2:$D$62,3,0)/1000</f>
        <v>0.1</v>
      </c>
      <c r="J62" s="0" t="n">
        <f aca="false">I62*H62*O62</f>
        <v>0.0425</v>
      </c>
      <c r="K62" s="0" t="n">
        <f aca="false">SQRT((I62*$O$2)^2-(J62^2))</f>
        <v>0.0263391343821318</v>
      </c>
      <c r="L62" s="0" t="n">
        <v>10</v>
      </c>
      <c r="O62" s="0" t="n">
        <f aca="false">$R$2</f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2021-05-02T09:46:15Z</dcterms:modified>
  <cp:revision>70</cp:revision>
  <dc:subject/>
  <dc:title/>
</cp:coreProperties>
</file>