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scripts\"/>
    </mc:Choice>
  </mc:AlternateContent>
  <bookViews>
    <workbookView xWindow="0" yWindow="0" windowWidth="20220" windowHeight="7350" activeTab="2"/>
  </bookViews>
  <sheets>
    <sheet name="DataSheet" sheetId="1" r:id="rId1"/>
    <sheet name="Test Procedure Data" sheetId="2" r:id="rId2"/>
    <sheet name="Actual Test Data" sheetId="8" r:id="rId3"/>
    <sheet name="Tools" sheetId="5" r:id="rId4"/>
    <sheet name="GRAF" sheetId="4" state="hidden" r:id="rId5"/>
  </sheets>
  <externalReferences>
    <externalReference r:id="rId6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D13" i="5"/>
  <c r="D11" i="5"/>
  <c r="D9" i="5"/>
  <c r="D7" i="5"/>
  <c r="D5" i="5"/>
  <c r="M14" i="2" l="1"/>
  <c r="L14" i="2"/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K91" i="1"/>
  <c r="N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da primeira seção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 da primeira seção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 da primeira seção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da primeira 
seção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primeira seção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primeira seção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do side stream</t>
        </r>
      </text>
    </comment>
    <comment ref="N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no side stream</t>
        </r>
      </text>
    </comment>
    <comment ref="O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do sidestream</t>
        </r>
      </text>
    </comment>
    <comment ref="P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segunda seção</t>
        </r>
      </text>
    </comment>
    <comment ref="Q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segunda seção</t>
        </r>
      </text>
    </comment>
    <comment ref="R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sucção da segunda seção (calculada)</t>
        </r>
      </text>
    </comment>
  </commentList>
</comments>
</file>

<file path=xl/sharedStrings.xml><?xml version="1.0" encoding="utf-8"?>
<sst xmlns="http://schemas.openxmlformats.org/spreadsheetml/2006/main" count="749" uniqueCount="419">
  <si>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</si>
  <si>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</si>
  <si>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</si>
  <si>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</si>
  <si>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</si>
  <si>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</si>
  <si>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</si>
  <si>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</si>
  <si>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</si>
  <si>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</si>
  <si>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</si>
  <si>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</si>
  <si>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</si>
  <si>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</si>
  <si>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</si>
  <si>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</si>
  <si>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</si>
  <si>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</si>
  <si>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</si>
  <si>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</si>
  <si>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</si>
  <si>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</si>
  <si>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</si>
  <si>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</si>
  <si>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</si>
  <si>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</si>
  <si>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</si>
  <si>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</si>
  <si>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</si>
  <si>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</si>
  <si>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</si>
  <si>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</si>
  <si>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</si>
  <si>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</si>
  <si>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</si>
  <si>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</si>
  <si>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</si>
  <si>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</si>
  <si>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</si>
  <si>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</si>
  <si>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</si>
  <si>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</si>
  <si>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</si>
  <si>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</si>
  <si>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</si>
  <si>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</si>
  <si>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</si>
  <si>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</si>
  <si>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</si>
  <si>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</si>
  <si>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</si>
  <si>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</si>
  <si>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</si>
  <si>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</si>
  <si>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</si>
  <si>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</si>
  <si>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</si>
  <si>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</si>
  <si>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</si>
  <si>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</si>
  <si>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</si>
  <si>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</si>
  <si>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</si>
  <si>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</si>
  <si>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</si>
  <si>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</si>
  <si>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</si>
  <si>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</si>
  <si>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</si>
  <si>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</si>
  <si>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</si>
  <si>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</si>
  <si>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</si>
  <si>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</si>
  <si>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</si>
  <si>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</si>
  <si>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</si>
  <si>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</si>
  <si>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</si>
  <si>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</si>
  <si>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</si>
  <si>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</si>
  <si>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</si>
  <si>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</si>
  <si>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</si>
  <si>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</si>
  <si>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</si>
  <si>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</si>
  <si>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</si>
  <si>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</si>
  <si>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</si>
  <si>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</si>
  <si>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</si>
  <si>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</si>
  <si>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</si>
  <si>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</si>
  <si>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</si>
  <si>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</si>
  <si>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</si>
  <si>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</si>
  <si>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</si>
  <si>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</si>
  <si>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</si>
  <si>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</si>
  <si>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</si>
  <si>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</si>
  <si>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</si>
  <si>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</si>
  <si>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</si>
  <si>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</si>
  <si>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</si>
  <si>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</si>
  <si>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</si>
  <si>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</si>
  <si>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</si>
  <si>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</si>
  <si>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</si>
  <si>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</si>
  <si>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</si>
  <si>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</si>
  <si>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</si>
  <si>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</si>
  <si>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</si>
  <si>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</si>
  <si>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</si>
  <si>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</si>
  <si>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</si>
  <si>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</si>
  <si>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</si>
  <si>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</si>
  <si>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</si>
  <si>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</si>
  <si>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</si>
  <si>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</si>
  <si>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</si>
  <si>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</si>
  <si>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</si>
  <si>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</si>
  <si>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</si>
  <si>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</si>
  <si>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</si>
  <si>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</si>
  <si>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</si>
  <si>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</si>
  <si>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</si>
  <si>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</si>
  <si>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</si>
  <si>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</si>
  <si>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</si>
  <si>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</si>
  <si>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</si>
  <si>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</si>
  <si>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</si>
  <si>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</si>
  <si>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</si>
  <si>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</si>
  <si>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</si>
  <si>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</si>
  <si>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</si>
  <si>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</si>
  <si>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</si>
  <si>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</si>
  <si>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</si>
  <si>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</si>
  <si>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</si>
  <si>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</si>
  <si>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</si>
  <si>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</si>
  <si>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</si>
  <si>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</si>
  <si>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</si>
  <si>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</si>
  <si>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</si>
  <si>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</si>
  <si>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</si>
  <si>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</si>
  <si>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</si>
  <si>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</si>
  <si>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</si>
  <si>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</si>
  <si>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</si>
  <si>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</si>
  <si>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</si>
  <si>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</si>
  <si>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</si>
  <si>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</si>
  <si>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</si>
  <si>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</si>
  <si>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</si>
  <si>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</si>
  <si>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</si>
  <si>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</si>
  <si>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</si>
  <si>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</si>
  <si>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</si>
  <si>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</si>
  <si>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</si>
  <si>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</si>
  <si>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</si>
  <si>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</si>
  <si>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</si>
  <si>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</si>
  <si>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</si>
  <si>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</si>
  <si>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</si>
  <si>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</si>
  <si>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</si>
  <si>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</si>
  <si>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</si>
  <si>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</si>
  <si>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</si>
  <si>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</si>
  <si>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</si>
  <si>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</si>
  <si>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</si>
  <si>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</si>
  <si>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</si>
  <si>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</si>
  <si>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</si>
  <si>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</si>
  <si>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</si>
  <si>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</si>
  <si>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</si>
  <si>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</si>
  <si>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</si>
  <si>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</si>
  <si>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</si>
  <si>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</si>
  <si>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</si>
  <si>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</si>
  <si>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</si>
  <si>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</si>
  <si>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</si>
  <si>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</si>
  <si>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</si>
  <si>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</si>
  <si>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</si>
  <si>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</si>
  <si>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</si>
  <si>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</si>
  <si>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</si>
  <si>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</si>
  <si>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</si>
  <si>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</si>
  <si>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</si>
  <si>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</si>
  <si>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</si>
  <si>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</si>
  <si>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</si>
  <si>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</si>
  <si>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</si>
  <si>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</si>
  <si>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</si>
  <si>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</si>
  <si>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</si>
  <si>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</si>
  <si>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</si>
  <si>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</si>
  <si>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</si>
  <si>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</si>
  <si>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</si>
  <si>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</si>
  <si>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</si>
  <si>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</si>
  <si>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</si>
  <si>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</si>
  <si>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</si>
  <si>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</si>
  <si>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</si>
  <si>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</si>
  <si>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</si>
  <si>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</si>
  <si>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</si>
  <si>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</si>
  <si>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</si>
  <si>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</si>
  <si>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</si>
  <si>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</si>
  <si>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</si>
  <si>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</si>
  <si>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</si>
  <si>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</si>
  <si>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</si>
  <si>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</si>
  <si>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</si>
  <si>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</si>
  <si>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</si>
  <si>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</si>
  <si>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</si>
  <si>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</si>
  <si>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</si>
  <si>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</si>
  <si>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</si>
  <si>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</si>
  <si>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</si>
  <si>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</si>
  <si>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</si>
  <si>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</si>
  <si>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</si>
  <si>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</si>
  <si>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</si>
  <si>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</si>
  <si>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</si>
  <si>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</si>
  <si>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</si>
  <si>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</si>
  <si>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</si>
  <si>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</si>
  <si>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</si>
  <si>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</si>
  <si>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</si>
  <si>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</si>
  <si>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</si>
  <si>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</si>
  <si>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</si>
  <si>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</si>
  <si>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</si>
  <si>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</si>
  <si>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</si>
  <si>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</si>
  <si>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</si>
  <si>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</si>
  <si>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</si>
  <si>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</si>
  <si>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</si>
  <si>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</si>
  <si>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</si>
  <si>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</si>
  <si>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</si>
  <si>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</si>
  <si>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</si>
  <si>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</si>
  <si>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</si>
  <si>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</si>
  <si>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</si>
  <si>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</si>
  <si>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</si>
  <si>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</si>
  <si>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</si>
  <si>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</si>
  <si>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</si>
  <si>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</si>
  <si>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</si>
  <si>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Test condition SECTION 1 (Rated points)</t>
  </si>
  <si>
    <t>Test condition SECTION 2 (Rated points)</t>
  </si>
  <si>
    <t>Section</t>
  </si>
  <si>
    <t>Side Stream</t>
  </si>
  <si>
    <t>IN</t>
  </si>
  <si>
    <t>Head (kJ/kg)</t>
  </si>
  <si>
    <t>Ht/Hsp</t>
  </si>
  <si>
    <t>Head conv. (kJ/kg)</t>
  </si>
  <si>
    <t>Hconv/Hsp</t>
  </si>
  <si>
    <t>Power conv. (KW)</t>
  </si>
  <si>
    <t>Wconv/Wsp</t>
  </si>
  <si>
    <t>Vol. Flow</t>
  </si>
  <si>
    <t>Inlet Volume Flow</t>
  </si>
  <si>
    <t>Section 2 Inlet Temp.</t>
  </si>
  <si>
    <t>Section 3</t>
  </si>
  <si>
    <t>SS Volume Flow</t>
  </si>
  <si>
    <t>R134a</t>
  </si>
  <si>
    <t>kPa</t>
  </si>
  <si>
    <t>Qss/Q1d</t>
  </si>
  <si>
    <t>Qss/Q1d
(Item 3.5.2 PTC-10)</t>
  </si>
  <si>
    <t>kgf/cm² g</t>
  </si>
  <si>
    <t>bar a</t>
  </si>
  <si>
    <t>bar g</t>
  </si>
  <si>
    <t>kgf/cm²a</t>
  </si>
  <si>
    <t>kPa g</t>
  </si>
  <si>
    <t>kPa a</t>
  </si>
  <si>
    <t>Valor</t>
  </si>
  <si>
    <t>Polytropic Efficiency</t>
  </si>
  <si>
    <t>Conversão de pressão</t>
  </si>
  <si>
    <t>Opções</t>
  </si>
  <si>
    <t>Reynolds correction</t>
  </si>
  <si>
    <t>Yes</t>
  </si>
  <si>
    <t>Rugosidade [in]</t>
  </si>
  <si>
    <t>Surface area [m²]</t>
  </si>
  <si>
    <t>Casing 1 heat loss</t>
  </si>
  <si>
    <t>Casing 2 heat loss</t>
  </si>
  <si>
    <t>Reynolds corr.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</si>
  <si>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</si>
  <si>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Garantee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</si>
  <si>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</si>
  <si>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Wconv</t>
  </si>
  <si>
    <t>Wt</t>
  </si>
  <si>
    <t>Qconv/Qsp</t>
  </si>
  <si>
    <t>Qconv</t>
  </si>
  <si>
    <t>Hconv</t>
  </si>
  <si>
    <t>Ht</t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</si>
  <si>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</si>
  <si>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</si>
  <si>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t>Re_t</t>
  </si>
  <si>
    <t>Mt - Msp</t>
  </si>
  <si>
    <t>Mt</t>
  </si>
  <si>
    <t>Polytropic Eff.</t>
  </si>
  <si>
    <t>Flow conv. (m³/h)</t>
  </si>
  <si>
    <t>Td</t>
  </si>
  <si>
    <t>Pd</t>
  </si>
  <si>
    <t>Ts</t>
  </si>
  <si>
    <t>Ps</t>
  </si>
  <si>
    <t>Qs</t>
  </si>
  <si>
    <t>Ms</t>
  </si>
  <si>
    <t>Suggested points: 
- near surge,
- between surge and guarantee, 
- between stonewall and guarantee,
- stonewall.</t>
  </si>
  <si>
    <t>Polytropic Head</t>
  </si>
  <si>
    <t>Pol. Eff.</t>
  </si>
  <si>
    <t>kJ/kg</t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</si>
  <si>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1</t>
    </r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</si>
  <si>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2</t>
    </r>
  </si>
  <si>
    <r>
      <t xml:space="preserve">SECTION 2 -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</si>
  <si>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</si>
  <si>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</si>
  <si>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SECTION 2 - Discharge</t>
  </si>
  <si>
    <t>Qss</t>
  </si>
  <si>
    <t>Mss</t>
  </si>
  <si>
    <t>Tss</t>
  </si>
  <si>
    <t>No</t>
  </si>
  <si>
    <t>Ordenar por:</t>
  </si>
  <si>
    <t>Vazão Seção 1</t>
  </si>
  <si>
    <r>
      <rPr>
        <b/>
        <sz val="11"/>
        <color theme="1"/>
        <rFont val="Calibri"/>
        <family val="2"/>
        <scheme val="minor"/>
      </rPr>
      <t>Qss/Q1d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(Item 3.5.2 PTC-10)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</si>
</sst>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€-2]* #,##0.00_);_([$€-2]* \(#,##0.00\);_([$€-2]* &quot;-&quot;??_)"/>
    <numFmt numFmtId="165" formatCode="0.000"/>
    <numFmt numFmtId="166" formatCode="0.000%"/>
    <numFmt numFmtId="167" formatCode="0.0%"/>
    <numFmt numFmtId="168" formatCode="0.0000"/>
    <numFmt numFmtId="169" formatCode="0.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D9D9D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000000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603">
    <xf numFmtId="0" fontId="0" fillId="0" borderId="0" xfId="0"/>
    <xf numFmtId="164" fontId="7" fillId="3" borderId="1" xfId="2" applyNumberFormat="1" applyFont="1" applyFill="1" applyBorder="1" applyAlignment="1" applyProtection="1">
      <alignment horizontal="left"/>
    </xf>
    <xf numFmtId="164" fontId="8" fillId="3" borderId="2" xfId="2" applyNumberFormat="1" applyFont="1" applyFill="1" applyBorder="1" applyProtection="1"/>
    <xf numFmtId="164" fontId="8" fillId="3" borderId="3" xfId="2" applyNumberFormat="1" applyFont="1" applyFill="1" applyBorder="1" applyProtection="1"/>
    <xf numFmtId="164" fontId="7" fillId="3" borderId="1" xfId="2" applyNumberFormat="1" applyFont="1" applyFill="1" applyBorder="1" applyProtection="1"/>
    <xf numFmtId="164" fontId="7" fillId="3" borderId="2" xfId="2" applyNumberFormat="1" applyFont="1" applyFill="1" applyBorder="1" applyProtection="1"/>
    <xf numFmtId="164" fontId="7" fillId="3" borderId="2" xfId="2" applyNumberFormat="1" applyFont="1" applyFill="1" applyBorder="1" applyAlignment="1" applyProtection="1">
      <alignment horizontal="left"/>
    </xf>
    <xf numFmtId="164" fontId="7" fillId="3" borderId="4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/>
    <xf numFmtId="164" fontId="8" fillId="3" borderId="0" xfId="2" applyNumberFormat="1" applyFont="1" applyFill="1" applyBorder="1" applyProtection="1"/>
    <xf numFmtId="164" fontId="8" fillId="3" borderId="0" xfId="3" applyNumberFormat="1" applyFont="1" applyFill="1" applyBorder="1" applyProtection="1"/>
    <xf numFmtId="164" fontId="9" fillId="3" borderId="0" xfId="2" applyNumberFormat="1" applyFont="1" applyFill="1" applyBorder="1" applyAlignment="1" applyProtection="1">
      <alignment horizontal="left" vertical="top"/>
    </xf>
    <xf numFmtId="164" fontId="7" fillId="3" borderId="0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164" fontId="7" fillId="3" borderId="22" xfId="2" applyNumberFormat="1" applyFont="1" applyFill="1" applyBorder="1" applyAlignment="1" applyProtection="1">
      <alignment horizontal="left"/>
    </xf>
    <xf numFmtId="164" fontId="7" fillId="3" borderId="7" xfId="2" applyNumberFormat="1" applyFont="1" applyFill="1" applyBorder="1" applyAlignment="1" applyProtection="1">
      <alignment horizontal="left"/>
    </xf>
    <xf numFmtId="164" fontId="9" fillId="3" borderId="6" xfId="2" applyNumberFormat="1" applyFont="1" applyFill="1" applyBorder="1" applyAlignment="1" applyProtection="1">
      <alignment horizontal="left"/>
    </xf>
    <xf numFmtId="164" fontId="8" fillId="3" borderId="8" xfId="2" applyNumberFormat="1" applyFont="1" applyFill="1" applyBorder="1" applyProtection="1"/>
    <xf numFmtId="164" fontId="8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8" fillId="3" borderId="6" xfId="2" applyNumberFormat="1" applyFont="1" applyFill="1" applyBorder="1" applyProtection="1"/>
    <xf numFmtId="164" fontId="7" fillId="3" borderId="7" xfId="2" applyNumberFormat="1" applyFont="1" applyFill="1" applyBorder="1" applyAlignment="1" applyProtection="1">
      <alignment horizontal="center"/>
    </xf>
    <xf numFmtId="164" fontId="7" fillId="3" borderId="0" xfId="2" applyNumberFormat="1" applyFont="1" applyFill="1" applyBorder="1" applyAlignment="1" applyProtection="1"/>
    <xf numFmtId="164" fontId="7" fillId="3" borderId="22" xfId="2" applyNumberFormat="1" applyFont="1" applyFill="1" applyBorder="1" applyAlignment="1" applyProtection="1"/>
    <xf numFmtId="164" fontId="11" fillId="3" borderId="9" xfId="2" applyNumberFormat="1" applyFont="1" applyFill="1" applyBorder="1" applyAlignment="1" applyProtection="1">
      <alignment horizontal="center" vertical="center"/>
    </xf>
    <xf numFmtId="164" fontId="7" fillId="3" borderId="9" xfId="2" applyNumberFormat="1" applyFont="1" applyFill="1" applyBorder="1" applyProtection="1"/>
    <xf numFmtId="0" fontId="7" fillId="3" borderId="12" xfId="2" applyNumberFormat="1" applyFont="1" applyFill="1" applyBorder="1" applyProtection="1"/>
    <xf numFmtId="164" fontId="11" fillId="3" borderId="2" xfId="2" applyNumberFormat="1" applyFont="1" applyFill="1" applyBorder="1" applyAlignment="1" applyProtection="1">
      <alignment horizontal="center" vertical="center"/>
    </xf>
    <xf numFmtId="164" fontId="7" fillId="3" borderId="2" xfId="2" applyNumberFormat="1" applyFont="1" applyFill="1" applyBorder="1" applyAlignment="1" applyProtection="1">
      <alignment horizontal="center" vertical="center"/>
    </xf>
    <xf numFmtId="164" fontId="7" fillId="3" borderId="3" xfId="2" applyNumberFormat="1" applyFont="1" applyFill="1" applyBorder="1" applyProtection="1"/>
    <xf numFmtId="0" fontId="7" fillId="3" borderId="13" xfId="2" applyNumberFormat="1" applyFont="1" applyFill="1" applyBorder="1" applyProtection="1"/>
    <xf numFmtId="164" fontId="7" fillId="3" borderId="5" xfId="2" applyNumberFormat="1" applyFont="1" applyFill="1" applyBorder="1" applyProtection="1"/>
    <xf numFmtId="164" fontId="7" fillId="3" borderId="0" xfId="2" applyNumberFormat="1" applyFont="1" applyFill="1" applyBorder="1" applyAlignment="1" applyProtection="1">
      <alignment horizontal="center"/>
    </xf>
    <xf numFmtId="164" fontId="7" fillId="3" borderId="6" xfId="2" applyNumberFormat="1" applyFont="1" applyFill="1" applyBorder="1" applyProtection="1"/>
    <xf numFmtId="164" fontId="11" fillId="3" borderId="0" xfId="2" applyNumberFormat="1" applyFont="1" applyFill="1" applyBorder="1" applyAlignment="1" applyProtection="1">
      <alignment horizontal="center" vertical="center"/>
    </xf>
    <xf numFmtId="164" fontId="12" fillId="3" borderId="0" xfId="2" applyNumberFormat="1" applyFont="1" applyFill="1" applyBorder="1" applyProtection="1"/>
    <xf numFmtId="164" fontId="11" fillId="3" borderId="5" xfId="2" applyNumberFormat="1" applyFont="1" applyFill="1" applyBorder="1" applyAlignment="1" applyProtection="1">
      <alignment horizontal="center" vertical="center"/>
    </xf>
    <xf numFmtId="164" fontId="7" fillId="3" borderId="8" xfId="2" applyNumberFormat="1" applyFont="1" applyFill="1" applyBorder="1" applyAlignment="1" applyProtection="1">
      <alignment horizontal="left"/>
    </xf>
    <xf numFmtId="164" fontId="7" fillId="3" borderId="9" xfId="2" applyNumberFormat="1" applyFont="1" applyFill="1" applyBorder="1" applyAlignment="1" applyProtection="1">
      <alignment horizontal="left"/>
    </xf>
    <xf numFmtId="164" fontId="7" fillId="3" borderId="10" xfId="2" applyNumberFormat="1" applyFont="1" applyFill="1" applyBorder="1" applyAlignment="1" applyProtection="1">
      <alignment horizontal="left"/>
    </xf>
    <xf numFmtId="164" fontId="7" fillId="3" borderId="5" xfId="2" applyNumberFormat="1" applyFont="1" applyFill="1" applyBorder="1" applyAlignment="1" applyProtection="1">
      <alignment horizontal="left"/>
    </xf>
    <xf numFmtId="164" fontId="7" fillId="3" borderId="6" xfId="2" applyNumberFormat="1" applyFont="1" applyFill="1" applyBorder="1" applyAlignment="1" applyProtection="1">
      <alignment horizontal="left"/>
    </xf>
    <xf numFmtId="164" fontId="11" fillId="3" borderId="0" xfId="2" applyNumberFormat="1" applyFont="1" applyFill="1" applyBorder="1" applyProtection="1"/>
    <xf numFmtId="0" fontId="7" fillId="3" borderId="0" xfId="2" applyNumberFormat="1" applyFont="1" applyFill="1" applyBorder="1" applyAlignment="1" applyProtection="1">
      <alignment horizontal="left"/>
    </xf>
    <xf numFmtId="164" fontId="7" fillId="3" borderId="15" xfId="2" applyNumberFormat="1" applyFont="1" applyFill="1" applyBorder="1" applyAlignment="1" applyProtection="1">
      <alignment horizontal="left"/>
    </xf>
    <xf numFmtId="164" fontId="7" fillId="3" borderId="14" xfId="2" applyNumberFormat="1" applyFont="1" applyFill="1" applyBorder="1" applyAlignment="1" applyProtection="1">
      <alignment horizontal="left"/>
    </xf>
    <xf numFmtId="164" fontId="7" fillId="3" borderId="16" xfId="2" applyNumberFormat="1" applyFont="1" applyFill="1" applyBorder="1" applyAlignment="1" applyProtection="1">
      <alignment horizontal="left"/>
    </xf>
    <xf numFmtId="164" fontId="6" fillId="3" borderId="0" xfId="2" applyNumberFormat="1" applyFont="1" applyFill="1" applyBorder="1" applyProtection="1"/>
    <xf numFmtId="165" fontId="7" fillId="3" borderId="15" xfId="2" applyNumberFormat="1" applyFont="1" applyFill="1" applyBorder="1" applyAlignment="1" applyProtection="1">
      <alignment horizontal="left"/>
    </xf>
    <xf numFmtId="165" fontId="7" fillId="3" borderId="16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Protection="1"/>
    <xf numFmtId="164" fontId="7" fillId="3" borderId="0" xfId="2" quotePrefix="1" applyNumberFormat="1" applyFont="1" applyFill="1" applyBorder="1" applyAlignment="1" applyProtection="1">
      <alignment horizontal="left"/>
    </xf>
    <xf numFmtId="165" fontId="7" fillId="3" borderId="0" xfId="2" applyNumberFormat="1" applyFont="1" applyFill="1" applyBorder="1" applyAlignment="1" applyProtection="1">
      <alignment horizontal="left"/>
    </xf>
    <xf numFmtId="165" fontId="7" fillId="3" borderId="14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Protection="1"/>
    <xf numFmtId="165" fontId="7" fillId="3" borderId="9" xfId="2" applyNumberFormat="1" applyFont="1" applyFill="1" applyBorder="1" applyAlignment="1" applyProtection="1">
      <alignment horizontal="left"/>
    </xf>
    <xf numFmtId="165" fontId="7" fillId="3" borderId="10" xfId="2" applyNumberFormat="1" applyFont="1" applyFill="1" applyBorder="1" applyAlignment="1" applyProtection="1">
      <alignment horizontal="left"/>
    </xf>
    <xf numFmtId="164" fontId="7" fillId="3" borderId="3" xfId="2" applyNumberFormat="1" applyFont="1" applyFill="1" applyBorder="1" applyAlignment="1" applyProtection="1">
      <alignment horizontal="left"/>
    </xf>
    <xf numFmtId="164" fontId="12" fillId="3" borderId="9" xfId="2" applyNumberFormat="1" applyFont="1" applyFill="1" applyBorder="1" applyProtection="1"/>
    <xf numFmtId="164" fontId="7" fillId="3" borderId="10" xfId="2" applyNumberFormat="1" applyFont="1" applyFill="1" applyBorder="1" applyProtection="1"/>
    <xf numFmtId="164" fontId="11" fillId="3" borderId="5" xfId="2" applyNumberFormat="1" applyFont="1" applyFill="1" applyBorder="1" applyProtection="1"/>
    <xf numFmtId="164" fontId="15" fillId="3" borderId="7" xfId="2" applyNumberFormat="1" applyFont="1" applyFill="1" applyBorder="1" applyAlignment="1" applyProtection="1">
      <alignment horizontal="left"/>
    </xf>
    <xf numFmtId="164" fontId="16" fillId="3" borderId="7" xfId="2" applyNumberFormat="1" applyFont="1" applyFill="1" applyBorder="1" applyAlignment="1" applyProtection="1">
      <alignment horizontal="left"/>
    </xf>
    <xf numFmtId="0" fontId="7" fillId="3" borderId="2" xfId="3" applyNumberFormat="1" applyFont="1" applyFill="1" applyBorder="1" applyProtection="1"/>
    <xf numFmtId="164" fontId="7" fillId="3" borderId="2" xfId="3" quotePrefix="1" applyNumberFormat="1" applyFont="1" applyFill="1" applyBorder="1" applyAlignment="1" applyProtection="1">
      <alignment horizontal="left"/>
    </xf>
    <xf numFmtId="164" fontId="7" fillId="3" borderId="2" xfId="3" applyNumberFormat="1" applyFont="1" applyFill="1" applyBorder="1" applyProtection="1"/>
    <xf numFmtId="0" fontId="7" fillId="3" borderId="0" xfId="2" applyNumberFormat="1" applyFont="1" applyFill="1" applyBorder="1" applyProtection="1"/>
    <xf numFmtId="0" fontId="8" fillId="3" borderId="1" xfId="3" applyNumberFormat="1" applyFont="1" applyFill="1" applyBorder="1" applyProtection="1"/>
    <xf numFmtId="164" fontId="8" fillId="3" borderId="2" xfId="3" applyNumberFormat="1" applyFont="1" applyFill="1" applyBorder="1" applyProtection="1"/>
    <xf numFmtId="164" fontId="8" fillId="3" borderId="3" xfId="3" applyNumberFormat="1" applyFont="1" applyFill="1" applyBorder="1" applyProtection="1"/>
    <xf numFmtId="164" fontId="7" fillId="3" borderId="1" xfId="3" applyNumberFormat="1" applyFont="1" applyFill="1" applyBorder="1" applyProtection="1"/>
    <xf numFmtId="164" fontId="7" fillId="3" borderId="2" xfId="3" applyNumberFormat="1" applyFont="1" applyFill="1" applyBorder="1" applyAlignment="1" applyProtection="1">
      <alignment horizontal="left"/>
    </xf>
    <xf numFmtId="0" fontId="9" fillId="3" borderId="5" xfId="3" applyNumberFormat="1" applyFont="1" applyFill="1" applyBorder="1" applyAlignment="1" applyProtection="1">
      <alignment horizontal="left" vertical="top"/>
    </xf>
    <xf numFmtId="164" fontId="9" fillId="3" borderId="0" xfId="3" applyNumberFormat="1" applyFont="1" applyFill="1" applyBorder="1" applyAlignment="1" applyProtection="1">
      <alignment horizontal="left" vertical="top"/>
    </xf>
    <xf numFmtId="164" fontId="8" fillId="3" borderId="6" xfId="3" applyNumberFormat="1" applyFont="1" applyFill="1" applyBorder="1" applyProtection="1"/>
    <xf numFmtId="164" fontId="7" fillId="3" borderId="0" xfId="3" applyNumberFormat="1" applyFont="1" applyFill="1" applyBorder="1" applyProtection="1"/>
    <xf numFmtId="164" fontId="7" fillId="3" borderId="0" xfId="3" applyNumberFormat="1" applyFont="1" applyFill="1" applyBorder="1" applyAlignment="1" applyProtection="1">
      <alignment horizontal="left"/>
    </xf>
    <xf numFmtId="164" fontId="9" fillId="3" borderId="6" xfId="3" applyNumberFormat="1" applyFont="1" applyFill="1" applyBorder="1" applyAlignment="1" applyProtection="1">
      <alignment horizontal="left"/>
    </xf>
    <xf numFmtId="0" fontId="8" fillId="3" borderId="8" xfId="3" applyNumberFormat="1" applyFont="1" applyFill="1" applyBorder="1" applyProtection="1"/>
    <xf numFmtId="164" fontId="8" fillId="3" borderId="9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7" fillId="3" borderId="0" xfId="3" applyNumberFormat="1" applyFont="1" applyFill="1" applyBorder="1" applyAlignment="1" applyProtection="1"/>
    <xf numFmtId="164" fontId="7" fillId="3" borderId="22" xfId="3" applyNumberFormat="1" applyFont="1" applyFill="1" applyBorder="1" applyAlignment="1" applyProtection="1"/>
    <xf numFmtId="164" fontId="8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Protection="1"/>
    <xf numFmtId="164" fontId="7" fillId="3" borderId="10" xfId="3" applyNumberFormat="1" applyFont="1" applyFill="1" applyBorder="1" applyProtection="1"/>
    <xf numFmtId="164" fontId="11" fillId="3" borderId="9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Protection="1"/>
    <xf numFmtId="0" fontId="7" fillId="3" borderId="12" xfId="3" applyNumberFormat="1" applyFont="1" applyFill="1" applyBorder="1" applyProtection="1"/>
    <xf numFmtId="0" fontId="7" fillId="3" borderId="13" xfId="3" applyNumberFormat="1" applyFont="1" applyFill="1" applyBorder="1" applyProtection="1"/>
    <xf numFmtId="164" fontId="7" fillId="3" borderId="1" xfId="3" applyNumberFormat="1" applyFont="1" applyFill="1" applyBorder="1" applyAlignment="1" applyProtection="1">
      <alignment horizontal="left"/>
    </xf>
    <xf numFmtId="164" fontId="11" fillId="3" borderId="2" xfId="3" applyNumberFormat="1" applyFont="1" applyFill="1" applyBorder="1" applyAlignment="1" applyProtection="1">
      <alignment horizontal="left"/>
    </xf>
    <xf numFmtId="164" fontId="7" fillId="3" borderId="3" xfId="3" applyNumberFormat="1" applyFont="1" applyFill="1" applyBorder="1" applyAlignment="1" applyProtection="1">
      <alignment horizontal="left"/>
    </xf>
    <xf numFmtId="164" fontId="17" fillId="3" borderId="2" xfId="3" applyNumberFormat="1" applyFont="1" applyFill="1" applyBorder="1" applyAlignment="1" applyProtection="1">
      <alignment horizontal="left"/>
    </xf>
    <xf numFmtId="164" fontId="11" fillId="3" borderId="8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Alignment="1" applyProtection="1">
      <alignment horizontal="left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left"/>
    </xf>
    <xf numFmtId="164" fontId="7" fillId="3" borderId="8" xfId="3" applyNumberFormat="1" applyFont="1" applyFill="1" applyBorder="1" applyAlignment="1" applyProtection="1">
      <alignment horizontal="left"/>
    </xf>
    <xf numFmtId="164" fontId="7" fillId="3" borderId="9" xfId="3" applyNumberFormat="1" applyFont="1" applyFill="1" applyBorder="1" applyAlignment="1" applyProtection="1">
      <alignment horizontal="center" vertical="center"/>
    </xf>
    <xf numFmtId="164" fontId="7" fillId="3" borderId="8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center" vertical="center"/>
    </xf>
    <xf numFmtId="164" fontId="7" fillId="3" borderId="15" xfId="3" applyNumberFormat="1" applyFont="1" applyFill="1" applyBorder="1" applyAlignment="1" applyProtection="1">
      <alignment horizontal="center" vertical="center"/>
    </xf>
    <xf numFmtId="164" fontId="7" fillId="3" borderId="16" xfId="3" applyNumberFormat="1" applyFont="1" applyFill="1" applyBorder="1" applyAlignment="1" applyProtection="1">
      <alignment horizontal="center" vertical="center"/>
    </xf>
    <xf numFmtId="164" fontId="7" fillId="3" borderId="14" xfId="3" applyNumberFormat="1" applyFont="1" applyFill="1" applyBorder="1" applyAlignment="1" applyProtection="1">
      <alignment horizontal="center" vertical="center"/>
    </xf>
    <xf numFmtId="164" fontId="8" fillId="3" borderId="5" xfId="3" applyNumberFormat="1" applyFont="1" applyFill="1" applyBorder="1" applyAlignment="1" applyProtection="1">
      <alignment vertical="center" textRotation="255" wrapText="1"/>
    </xf>
    <xf numFmtId="164" fontId="18" fillId="3" borderId="0" xfId="3" applyNumberFormat="1" applyFont="1" applyFill="1" applyBorder="1" applyProtection="1"/>
    <xf numFmtId="164" fontId="18" fillId="3" borderId="0" xfId="2" applyNumberFormat="1" applyFont="1" applyFill="1" applyBorder="1" applyProtection="1"/>
    <xf numFmtId="164" fontId="7" fillId="3" borderId="8" xfId="3" quotePrefix="1" applyNumberFormat="1" applyFont="1" applyFill="1" applyBorder="1" applyAlignment="1" applyProtection="1">
      <alignment horizontal="left"/>
    </xf>
    <xf numFmtId="164" fontId="7" fillId="3" borderId="9" xfId="3" quotePrefix="1" applyNumberFormat="1" applyFont="1" applyFill="1" applyBorder="1" applyAlignment="1" applyProtection="1">
      <alignment horizontal="left"/>
    </xf>
    <xf numFmtId="164" fontId="11" fillId="3" borderId="9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7" fillId="3" borderId="6" xfId="3" applyNumberFormat="1" applyFont="1" applyFill="1" applyBorder="1" applyProtection="1"/>
    <xf numFmtId="164" fontId="11" fillId="3" borderId="0" xfId="3" applyNumberFormat="1" applyFont="1" applyFill="1" applyBorder="1" applyAlignment="1" applyProtection="1">
      <alignment horizontal="center" vertical="center"/>
    </xf>
    <xf numFmtId="164" fontId="7" fillId="3" borderId="0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/>
    </xf>
    <xf numFmtId="164" fontId="7" fillId="3" borderId="0" xfId="3" applyNumberFormat="1" applyFont="1" applyFill="1" applyBorder="1" applyAlignment="1" applyProtection="1">
      <alignment horizontal="center" vertical="center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17" fillId="3" borderId="0" xfId="3" applyNumberFormat="1" applyFont="1" applyFill="1" applyBorder="1" applyAlignment="1" applyProtection="1">
      <alignment horizontal="center" vertical="center"/>
    </xf>
    <xf numFmtId="164" fontId="16" fillId="3" borderId="0" xfId="2" applyNumberFormat="1" applyFont="1" applyFill="1" applyBorder="1" applyProtection="1"/>
    <xf numFmtId="164" fontId="11" fillId="3" borderId="7" xfId="3" applyNumberFormat="1" applyFont="1" applyFill="1" applyBorder="1" applyAlignment="1" applyProtection="1">
      <alignment horizontal="center" vertical="center"/>
    </xf>
    <xf numFmtId="164" fontId="11" fillId="3" borderId="5" xfId="3" applyNumberFormat="1" applyFont="1" applyFill="1" applyBorder="1" applyAlignment="1" applyProtection="1">
      <alignment horizontal="left"/>
    </xf>
    <xf numFmtId="164" fontId="7" fillId="3" borderId="0" xfId="3" quotePrefix="1" applyNumberFormat="1" applyFont="1" applyFill="1" applyBorder="1" applyAlignment="1" applyProtection="1">
      <alignment horizontal="left"/>
    </xf>
    <xf numFmtId="0" fontId="7" fillId="3" borderId="0" xfId="3" applyNumberFormat="1" applyFont="1" applyFill="1" applyBorder="1" applyProtection="1"/>
    <xf numFmtId="0" fontId="8" fillId="3" borderId="1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7" fillId="3" borderId="0" xfId="0" applyNumberFormat="1" applyFont="1" applyFill="1" applyBorder="1" applyAlignment="1" applyProtection="1">
      <alignment horizontal="left"/>
    </xf>
    <xf numFmtId="164" fontId="8" fillId="3" borderId="3" xfId="0" applyNumberFormat="1" applyFont="1" applyFill="1" applyBorder="1" applyProtection="1"/>
    <xf numFmtId="164" fontId="7" fillId="3" borderId="2" xfId="0" applyNumberFormat="1" applyFont="1" applyFill="1" applyBorder="1" applyProtection="1"/>
    <xf numFmtId="164" fontId="7" fillId="3" borderId="2" xfId="0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Protection="1"/>
    <xf numFmtId="0" fontId="9" fillId="3" borderId="5" xfId="0" applyNumberFormat="1" applyFont="1" applyFill="1" applyBorder="1" applyAlignment="1" applyProtection="1">
      <alignment horizontal="left" vertical="top"/>
    </xf>
    <xf numFmtId="164" fontId="9" fillId="3" borderId="0" xfId="0" applyNumberFormat="1" applyFont="1" applyFill="1" applyBorder="1" applyAlignment="1" applyProtection="1">
      <alignment horizontal="left" vertical="top"/>
    </xf>
    <xf numFmtId="164" fontId="8" fillId="3" borderId="6" xfId="0" applyNumberFormat="1" applyFont="1" applyFill="1" applyBorder="1" applyProtection="1"/>
    <xf numFmtId="164" fontId="7" fillId="3" borderId="0" xfId="0" applyNumberFormat="1" applyFont="1" applyFill="1" applyBorder="1" applyProtection="1"/>
    <xf numFmtId="0" fontId="8" fillId="3" borderId="8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7" fillId="3" borderId="0" xfId="0" applyNumberFormat="1" applyFont="1" applyFill="1" applyBorder="1" applyAlignment="1" applyProtection="1"/>
    <xf numFmtId="164" fontId="7" fillId="3" borderId="22" xfId="0" applyNumberFormat="1" applyFont="1" applyFill="1" applyBorder="1" applyAlignment="1" applyProtection="1"/>
    <xf numFmtId="164" fontId="8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Protection="1"/>
    <xf numFmtId="164" fontId="7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0" fontId="7" fillId="3" borderId="12" xfId="0" applyNumberFormat="1" applyFont="1" applyFill="1" applyBorder="1" applyProtection="1"/>
    <xf numFmtId="164" fontId="7" fillId="3" borderId="9" xfId="0" applyNumberFormat="1" applyFont="1" applyFill="1" applyBorder="1" applyAlignment="1" applyProtection="1">
      <alignment horizontal="left"/>
    </xf>
    <xf numFmtId="0" fontId="7" fillId="3" borderId="13" xfId="0" applyNumberFormat="1" applyFont="1" applyFill="1" applyBorder="1" applyProtection="1"/>
    <xf numFmtId="164" fontId="11" fillId="3" borderId="5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left"/>
    </xf>
    <xf numFmtId="164" fontId="7" fillId="3" borderId="6" xfId="0" applyNumberFormat="1" applyFont="1" applyFill="1" applyBorder="1" applyAlignment="1" applyProtection="1">
      <alignment horizontal="left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7" fillId="3" borderId="5" xfId="0" applyNumberFormat="1" applyFont="1" applyFill="1" applyBorder="1" applyAlignment="1" applyProtection="1">
      <alignment horizontal="left"/>
    </xf>
    <xf numFmtId="0" fontId="7" fillId="3" borderId="7" xfId="0" applyNumberFormat="1" applyFont="1" applyFill="1" applyBorder="1" applyAlignment="1" applyProtection="1">
      <alignment horizontal="left"/>
    </xf>
    <xf numFmtId="0" fontId="7" fillId="3" borderId="6" xfId="0" applyNumberFormat="1" applyFont="1" applyFill="1" applyBorder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Protection="1"/>
    <xf numFmtId="0" fontId="7" fillId="3" borderId="0" xfId="0" applyNumberFormat="1" applyFont="1" applyFill="1" applyBorder="1" applyProtection="1"/>
    <xf numFmtId="164" fontId="19" fillId="3" borderId="0" xfId="0" applyNumberFormat="1" applyFont="1" applyFill="1" applyBorder="1" applyAlignment="1" applyProtection="1">
      <alignment horizontal="left"/>
    </xf>
    <xf numFmtId="164" fontId="11" fillId="3" borderId="8" xfId="0" applyNumberFormat="1" applyFont="1" applyFill="1" applyBorder="1" applyAlignment="1" applyProtection="1">
      <alignment horizontal="center" vertical="center"/>
    </xf>
    <xf numFmtId="164" fontId="7" fillId="3" borderId="10" xfId="0" applyNumberFormat="1" applyFont="1" applyFill="1" applyBorder="1" applyAlignment="1" applyProtection="1">
      <alignment horizontal="left"/>
    </xf>
    <xf numFmtId="164" fontId="11" fillId="3" borderId="14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left" vertical="center"/>
    </xf>
    <xf numFmtId="164" fontId="7" fillId="3" borderId="15" xfId="0" applyNumberFormat="1" applyFont="1" applyFill="1" applyBorder="1" applyAlignment="1" applyProtection="1">
      <alignment horizontal="left"/>
    </xf>
    <xf numFmtId="164" fontId="7" fillId="3" borderId="15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center" vertical="center"/>
    </xf>
    <xf numFmtId="164" fontId="11" fillId="3" borderId="16" xfId="0" applyNumberFormat="1" applyFont="1" applyFill="1" applyBorder="1" applyAlignment="1" applyProtection="1">
      <alignment horizontal="left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7" fillId="3" borderId="0" xfId="0" quotePrefix="1" applyNumberFormat="1" applyFont="1" applyFill="1" applyBorder="1" applyAlignment="1" applyProtection="1">
      <alignment horizontal="left"/>
    </xf>
    <xf numFmtId="164" fontId="7" fillId="3" borderId="8" xfId="0" applyNumberFormat="1" applyFont="1" applyFill="1" applyBorder="1" applyAlignment="1" applyProtection="1">
      <alignment horizontal="left"/>
    </xf>
    <xf numFmtId="164" fontId="11" fillId="3" borderId="9" xfId="0" applyNumberFormat="1" applyFont="1" applyFill="1" applyBorder="1" applyAlignment="1" applyProtection="1">
      <alignment horizontal="center" vertical="center"/>
    </xf>
    <xf numFmtId="164" fontId="7" fillId="3" borderId="0" xfId="0" quotePrefix="1" applyNumberFormat="1" applyFont="1" applyFill="1" applyBorder="1" applyAlignment="1" applyProtection="1">
      <alignment horizontal="left"/>
    </xf>
    <xf numFmtId="164" fontId="7" fillId="3" borderId="0" xfId="0" applyNumberFormat="1" applyFont="1" applyFill="1" applyBorder="1" applyAlignment="1" applyProtection="1">
      <alignment horizontal="center"/>
    </xf>
    <xf numFmtId="164" fontId="11" fillId="3" borderId="0" xfId="0" applyNumberFormat="1" applyFont="1" applyFill="1" applyBorder="1" applyAlignment="1" applyProtection="1">
      <alignment vertical="center"/>
    </xf>
    <xf numFmtId="0" fontId="7" fillId="3" borderId="6" xfId="0" applyNumberFormat="1" applyFont="1" applyFill="1" applyBorder="1" applyProtection="1"/>
    <xf numFmtId="0" fontId="7" fillId="3" borderId="10" xfId="0" applyNumberFormat="1" applyFont="1" applyFill="1" applyBorder="1" applyProtection="1"/>
    <xf numFmtId="164" fontId="7" fillId="3" borderId="9" xfId="0" applyNumberFormat="1" applyFont="1" applyFill="1" applyBorder="1" applyProtection="1"/>
    <xf numFmtId="164" fontId="9" fillId="3" borderId="5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Alignment="1" applyProtection="1">
      <alignment horizontal="center"/>
    </xf>
    <xf numFmtId="164" fontId="10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10" fillId="3" borderId="5" xfId="2" applyNumberFormat="1" applyFont="1" applyFill="1" applyBorder="1" applyAlignment="1" applyProtection="1">
      <alignment horizontal="center"/>
    </xf>
    <xf numFmtId="164" fontId="7" fillId="3" borderId="22" xfId="2" applyNumberFormat="1" applyFont="1" applyFill="1" applyBorder="1" applyAlignment="1" applyProtection="1">
      <alignment horizontal="center"/>
    </xf>
    <xf numFmtId="164" fontId="8" fillId="3" borderId="9" xfId="2" applyNumberFormat="1" applyFont="1" applyFill="1" applyBorder="1" applyAlignment="1" applyProtection="1">
      <alignment horizontal="center"/>
    </xf>
    <xf numFmtId="164" fontId="8" fillId="3" borderId="10" xfId="2" applyNumberFormat="1" applyFont="1" applyFill="1" applyBorder="1" applyAlignment="1" applyProtection="1">
      <alignment horizontal="center"/>
    </xf>
    <xf numFmtId="164" fontId="7" fillId="3" borderId="5" xfId="2" applyNumberFormat="1" applyFont="1" applyFill="1" applyBorder="1" applyAlignment="1" applyProtection="1">
      <alignment horizontal="center" vertical="top"/>
    </xf>
    <xf numFmtId="164" fontId="7" fillId="3" borderId="0" xfId="2" applyNumberFormat="1" applyFont="1" applyFill="1" applyBorder="1" applyAlignment="1" applyProtection="1">
      <alignment horizontal="center" vertical="top"/>
    </xf>
    <xf numFmtId="164" fontId="8" fillId="3" borderId="0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0" fontId="10" fillId="3" borderId="1" xfId="3" applyNumberFormat="1" applyFont="1" applyFill="1" applyBorder="1" applyAlignment="1" applyProtection="1">
      <alignment horizontal="center"/>
    </xf>
    <xf numFmtId="0" fontId="10" fillId="3" borderId="5" xfId="3" applyNumberFormat="1" applyFont="1" applyFill="1" applyBorder="1" applyAlignment="1" applyProtection="1">
      <alignment horizontal="center"/>
    </xf>
    <xf numFmtId="164" fontId="7" fillId="3" borderId="22" xfId="3" applyNumberFormat="1" applyFont="1" applyFill="1" applyBorder="1" applyAlignment="1" applyProtection="1">
      <alignment horizontal="center"/>
    </xf>
    <xf numFmtId="164" fontId="7" fillId="3" borderId="0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11" fillId="3" borderId="2" xfId="3" applyNumberFormat="1" applyFont="1" applyFill="1" applyBorder="1" applyAlignment="1" applyProtection="1">
      <alignment horizontal="center" vertical="center"/>
    </xf>
    <xf numFmtId="164" fontId="7" fillId="3" borderId="2" xfId="3" applyNumberFormat="1" applyFont="1" applyFill="1" applyBorder="1" applyAlignment="1" applyProtection="1">
      <alignment horizontal="center" vertical="center"/>
    </xf>
    <xf numFmtId="164" fontId="11" fillId="3" borderId="8" xfId="3" applyNumberFormat="1" applyFont="1" applyFill="1" applyBorder="1" applyAlignment="1" applyProtection="1">
      <alignment horizontal="center"/>
    </xf>
    <xf numFmtId="164" fontId="7" fillId="3" borderId="9" xfId="3" applyNumberFormat="1" applyFont="1" applyFill="1" applyBorder="1" applyAlignment="1" applyProtection="1">
      <alignment horizontal="center"/>
    </xf>
    <xf numFmtId="164" fontId="7" fillId="3" borderId="10" xfId="3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" fontId="7" fillId="3" borderId="8" xfId="3" applyNumberFormat="1" applyFont="1" applyFill="1" applyBorder="1" applyAlignment="1" applyProtection="1">
      <alignment horizontal="center"/>
    </xf>
    <xf numFmtId="1" fontId="7" fillId="3" borderId="9" xfId="3" applyNumberFormat="1" applyFont="1" applyFill="1" applyBorder="1" applyAlignment="1" applyProtection="1">
      <alignment horizontal="center"/>
    </xf>
    <xf numFmtId="164" fontId="7" fillId="3" borderId="6" xfId="3" applyNumberFormat="1" applyFont="1" applyFill="1" applyBorder="1" applyAlignment="1" applyProtection="1">
      <alignment horizontal="center" vertical="center"/>
    </xf>
    <xf numFmtId="164" fontId="8" fillId="3" borderId="0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10" fillId="3" borderId="1" xfId="0" applyNumberFormat="1" applyFont="1" applyFill="1" applyBorder="1" applyAlignment="1" applyProtection="1">
      <alignment horizontal="center"/>
    </xf>
    <xf numFmtId="0" fontId="10" fillId="3" borderId="5" xfId="0" applyNumberFormat="1" applyFont="1" applyFill="1" applyBorder="1" applyAlignment="1" applyProtection="1">
      <alignment horizontal="center"/>
    </xf>
    <xf numFmtId="164" fontId="7" fillId="3" borderId="22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7" fillId="3" borderId="9" xfId="0" applyNumberFormat="1" applyFont="1" applyFill="1" applyBorder="1" applyAlignment="1" applyProtection="1">
      <alignment horizontal="center"/>
    </xf>
    <xf numFmtId="164" fontId="8" fillId="3" borderId="15" xfId="0" applyNumberFormat="1" applyFont="1" applyFill="1" applyBorder="1" applyAlignment="1" applyProtection="1">
      <alignment horizontal="center"/>
    </xf>
    <xf numFmtId="164" fontId="7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1" fillId="3" borderId="23" xfId="1" applyFont="1" applyFill="1" applyBorder="1" applyAlignment="1" applyProtection="1">
      <alignment horizontal="center" vertical="center"/>
    </xf>
    <xf numFmtId="9" fontId="23" fillId="3" borderId="23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8" xfId="0" applyFill="1" applyBorder="1"/>
    <xf numFmtId="0" fontId="0" fillId="0" borderId="29" xfId="0" applyBorder="1"/>
    <xf numFmtId="0" fontId="0" fillId="0" borderId="28" xfId="0" applyBorder="1"/>
    <xf numFmtId="0" fontId="0" fillId="0" borderId="31" xfId="0" applyBorder="1"/>
    <xf numFmtId="0" fontId="0" fillId="6" borderId="31" xfId="0" applyFill="1" applyBorder="1"/>
    <xf numFmtId="0" fontId="8" fillId="9" borderId="27" xfId="2" applyNumberFormat="1" applyFont="1" applyFill="1" applyBorder="1" applyProtection="1"/>
    <xf numFmtId="167" fontId="8" fillId="9" borderId="27" xfId="1" applyNumberFormat="1" applyFont="1" applyFill="1" applyBorder="1" applyProtection="1"/>
    <xf numFmtId="0" fontId="8" fillId="7" borderId="27" xfId="2" applyNumberFormat="1" applyFont="1" applyFill="1" applyBorder="1" applyProtection="1"/>
    <xf numFmtId="165" fontId="8" fillId="9" borderId="29" xfId="2" applyNumberFormat="1" applyFont="1" applyFill="1" applyBorder="1" applyProtection="1"/>
    <xf numFmtId="169" fontId="8" fillId="9" borderId="27" xfId="2" applyNumberFormat="1" applyFont="1" applyFill="1" applyBorder="1" applyProtection="1"/>
    <xf numFmtId="169" fontId="8" fillId="9" borderId="36" xfId="2" applyNumberFormat="1" applyFont="1" applyFill="1" applyBorder="1" applyProtection="1"/>
    <xf numFmtId="0" fontId="26" fillId="12" borderId="26" xfId="0" applyFont="1" applyFill="1" applyBorder="1" applyAlignment="1">
      <alignment horizontal="center" vertical="center"/>
    </xf>
    <xf numFmtId="0" fontId="26" fillId="12" borderId="27" xfId="0" applyFont="1" applyFill="1" applyBorder="1" applyAlignment="1">
      <alignment horizontal="center" vertical="center"/>
    </xf>
    <xf numFmtId="0" fontId="26" fillId="12" borderId="2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3" borderId="0" xfId="0" applyFill="1"/>
    <xf numFmtId="0" fontId="0" fillId="13" borderId="62" xfId="0" applyFill="1" applyBorder="1"/>
    <xf numFmtId="0" fontId="0" fillId="13" borderId="63" xfId="0" applyFill="1" applyBorder="1"/>
    <xf numFmtId="0" fontId="10" fillId="9" borderId="66" xfId="2" applyNumberFormat="1" applyFont="1" applyFill="1" applyBorder="1" applyAlignment="1" applyProtection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24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0" fillId="15" borderId="61" xfId="0" applyFill="1" applyBorder="1"/>
    <xf numFmtId="0" fontId="26" fillId="6" borderId="36" xfId="0" applyFont="1" applyFill="1" applyBorder="1" applyAlignment="1">
      <alignment horizontal="center" vertical="center"/>
    </xf>
    <xf numFmtId="11" fontId="8" fillId="9" borderId="27" xfId="2" applyNumberFormat="1" applyFont="1" applyFill="1" applyBorder="1" applyProtection="1"/>
    <xf numFmtId="165" fontId="8" fillId="17" borderId="67" xfId="2" applyNumberFormat="1" applyFont="1" applyFill="1" applyBorder="1" applyProtection="1"/>
    <xf numFmtId="0" fontId="7" fillId="3" borderId="15" xfId="2" applyNumberFormat="1" applyFont="1" applyFill="1" applyBorder="1" applyAlignment="1" applyProtection="1">
      <protection locked="0"/>
    </xf>
    <xf numFmtId="0" fontId="7" fillId="3" borderId="16" xfId="2" applyNumberFormat="1" applyFont="1" applyFill="1" applyBorder="1" applyAlignment="1" applyProtection="1">
      <protection locked="0"/>
    </xf>
    <xf numFmtId="0" fontId="0" fillId="6" borderId="28" xfId="0" applyFill="1" applyBorder="1"/>
    <xf numFmtId="0" fontId="0" fillId="6" borderId="29" xfId="0" applyFill="1" applyBorder="1"/>
    <xf numFmtId="0" fontId="0" fillId="0" borderId="27" xfId="0" applyBorder="1"/>
    <xf numFmtId="0" fontId="26" fillId="0" borderId="23" xfId="0" applyFont="1" applyBorder="1"/>
    <xf numFmtId="0" fontId="26" fillId="0" borderId="27" xfId="0" applyFont="1" applyBorder="1"/>
    <xf numFmtId="0" fontId="0" fillId="13" borderId="27" xfId="0" applyFill="1" applyBorder="1"/>
    <xf numFmtId="0" fontId="0" fillId="13" borderId="16" xfId="0" applyFill="1" applyBorder="1"/>
    <xf numFmtId="0" fontId="0" fillId="6" borderId="71" xfId="0" applyFill="1" applyBorder="1"/>
    <xf numFmtId="0" fontId="0" fillId="0" borderId="72" xfId="0" applyBorder="1"/>
    <xf numFmtId="0" fontId="0" fillId="13" borderId="73" xfId="0" applyFill="1" applyBorder="1"/>
    <xf numFmtId="0" fontId="0" fillId="0" borderId="73" xfId="0" applyBorder="1"/>
    <xf numFmtId="0" fontId="0" fillId="0" borderId="74" xfId="0" applyBorder="1"/>
    <xf numFmtId="0" fontId="0" fillId="14" borderId="16" xfId="0" applyFill="1" applyBorder="1"/>
    <xf numFmtId="0" fontId="0" fillId="14" borderId="34" xfId="0" applyFill="1" applyBorder="1"/>
    <xf numFmtId="0" fontId="24" fillId="0" borderId="25" xfId="0" applyFont="1" applyBorder="1" applyAlignment="1">
      <alignment horizontal="center" vertical="center"/>
    </xf>
    <xf numFmtId="11" fontId="24" fillId="0" borderId="29" xfId="0" applyNumberFormat="1" applyFont="1" applyBorder="1" applyAlignment="1">
      <alignment vertical="center"/>
    </xf>
    <xf numFmtId="0" fontId="2" fillId="6" borderId="50" xfId="0" applyFont="1" applyFill="1" applyBorder="1" applyAlignment="1">
      <alignment horizontal="center" vertical="center"/>
    </xf>
    <xf numFmtId="10" fontId="2" fillId="0" borderId="29" xfId="1" applyNumberFormat="1" applyFont="1" applyFill="1" applyBorder="1" applyAlignment="1">
      <alignment horizontal="right"/>
    </xf>
    <xf numFmtId="10" fontId="2" fillId="0" borderId="34" xfId="1" applyNumberFormat="1" applyFont="1" applyFill="1" applyBorder="1" applyAlignment="1">
      <alignment horizontal="right"/>
    </xf>
    <xf numFmtId="10" fontId="2" fillId="0" borderId="54" xfId="1" applyNumberFormat="1" applyFont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167" fontId="2" fillId="0" borderId="70" xfId="1" applyNumberFormat="1" applyFont="1" applyFill="1" applyBorder="1" applyAlignment="1">
      <alignment horizontal="right" vertical="center"/>
    </xf>
    <xf numFmtId="0" fontId="2" fillId="0" borderId="34" xfId="0" applyFont="1" applyFill="1" applyBorder="1" applyAlignment="1">
      <alignment horizontal="right"/>
    </xf>
    <xf numFmtId="10" fontId="2" fillId="0" borderId="53" xfId="1" applyNumberFormat="1" applyFont="1" applyFill="1" applyBorder="1" applyAlignment="1">
      <alignment horizontal="right" vertical="center"/>
    </xf>
    <xf numFmtId="0" fontId="2" fillId="0" borderId="43" xfId="0" applyFont="1" applyFill="1" applyBorder="1" applyAlignment="1">
      <alignment horizontal="right"/>
    </xf>
    <xf numFmtId="10" fontId="2" fillId="0" borderId="54" xfId="1" applyNumberFormat="1" applyFont="1" applyFill="1" applyBorder="1" applyAlignment="1">
      <alignment horizontal="right" vertical="center"/>
    </xf>
    <xf numFmtId="10" fontId="2" fillId="0" borderId="43" xfId="1" applyNumberFormat="1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30" fillId="18" borderId="74" xfId="0" applyFont="1" applyFill="1" applyBorder="1" applyAlignment="1">
      <alignment horizontal="center" vertical="center"/>
    </xf>
    <xf numFmtId="10" fontId="1" fillId="0" borderId="29" xfId="1" applyNumberFormat="1" applyFont="1" applyFill="1" applyBorder="1" applyAlignment="1">
      <alignment horizontal="right"/>
    </xf>
    <xf numFmtId="10" fontId="1" fillId="0" borderId="34" xfId="1" applyNumberFormat="1" applyFont="1" applyFill="1" applyBorder="1" applyAlignment="1">
      <alignment horizontal="right"/>
    </xf>
    <xf numFmtId="10" fontId="0" fillId="0" borderId="54" xfId="1" applyNumberFormat="1" applyFont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67" fontId="1" fillId="0" borderId="70" xfId="1" applyNumberFormat="1" applyFont="1" applyFill="1" applyBorder="1" applyAlignment="1">
      <alignment horizontal="right" vertical="center"/>
    </xf>
    <xf numFmtId="0" fontId="0" fillId="0" borderId="34" xfId="0" applyFont="1" applyFill="1" applyBorder="1" applyAlignment="1">
      <alignment horizontal="right"/>
    </xf>
    <xf numFmtId="10" fontId="1" fillId="0" borderId="53" xfId="1" applyNumberFormat="1" applyFont="1" applyFill="1" applyBorder="1" applyAlignment="1">
      <alignment horizontal="right" vertical="center"/>
    </xf>
    <xf numFmtId="0" fontId="0" fillId="0" borderId="43" xfId="0" applyFont="1" applyFill="1" applyBorder="1" applyAlignment="1">
      <alignment horizontal="right"/>
    </xf>
    <xf numFmtId="10" fontId="1" fillId="0" borderId="54" xfId="1" applyNumberFormat="1" applyFont="1" applyFill="1" applyBorder="1" applyAlignment="1">
      <alignment horizontal="right" vertical="center"/>
    </xf>
    <xf numFmtId="10" fontId="0" fillId="0" borderId="43" xfId="1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29" xfId="1" applyNumberFormat="1" applyFont="1" applyFill="1" applyBorder="1" applyAlignment="1">
      <alignment horizontal="right"/>
    </xf>
    <xf numFmtId="0" fontId="2" fillId="6" borderId="74" xfId="0" applyFont="1" applyFill="1" applyBorder="1" applyAlignment="1">
      <alignment horizontal="center" vertical="center"/>
    </xf>
    <xf numFmtId="10" fontId="1" fillId="0" borderId="27" xfId="1" applyNumberFormat="1" applyFont="1" applyFill="1" applyBorder="1" applyAlignment="1">
      <alignment horizontal="right"/>
    </xf>
    <xf numFmtId="10" fontId="1" fillId="0" borderId="16" xfId="1" applyNumberFormat="1" applyFont="1" applyFill="1" applyBorder="1" applyAlignment="1">
      <alignment horizontal="right"/>
    </xf>
    <xf numFmtId="10" fontId="0" fillId="0" borderId="36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167" fontId="1" fillId="0" borderId="9" xfId="1" applyNumberFormat="1" applyFont="1" applyFill="1" applyBorder="1" applyAlignment="1">
      <alignment horizontal="right" vertical="center"/>
    </xf>
    <xf numFmtId="0" fontId="0" fillId="0" borderId="16" xfId="0" applyFont="1" applyFill="1" applyBorder="1" applyAlignment="1">
      <alignment horizontal="right"/>
    </xf>
    <xf numFmtId="10" fontId="1" fillId="0" borderId="44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1" fillId="0" borderId="36" xfId="1" applyNumberFormat="1" applyFont="1" applyFill="1" applyBorder="1" applyAlignment="1">
      <alignment horizontal="right" vertical="center"/>
    </xf>
    <xf numFmtId="10" fontId="0" fillId="0" borderId="14" xfId="1" applyNumberFormat="1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10" fontId="0" fillId="0" borderId="27" xfId="1" applyNumberFormat="1" applyFont="1" applyFill="1" applyBorder="1" applyAlignment="1">
      <alignment horizontal="right"/>
    </xf>
    <xf numFmtId="0" fontId="2" fillId="6" borderId="73" xfId="0" applyFont="1" applyFill="1" applyBorder="1" applyAlignment="1">
      <alignment horizontal="center" vertical="center"/>
    </xf>
    <xf numFmtId="168" fontId="0" fillId="0" borderId="26" xfId="0" applyNumberFormat="1" applyFont="1" applyFill="1" applyBorder="1" applyAlignment="1">
      <alignment horizontal="right"/>
    </xf>
    <xf numFmtId="10" fontId="1" fillId="0" borderId="25" xfId="1" applyNumberFormat="1" applyFont="1" applyFill="1" applyBorder="1" applyAlignment="1">
      <alignment horizontal="right" vertical="center"/>
    </xf>
    <xf numFmtId="10" fontId="1" fillId="0" borderId="56" xfId="1" applyNumberFormat="1" applyFont="1" applyFill="1" applyBorder="1" applyAlignment="1">
      <alignment horizontal="right" vertical="center"/>
    </xf>
    <xf numFmtId="10" fontId="0" fillId="0" borderId="25" xfId="1" applyNumberFormat="1" applyFont="1" applyBorder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167" fontId="1" fillId="0" borderId="57" xfId="1" applyNumberFormat="1" applyFont="1" applyFill="1" applyBorder="1" applyAlignment="1">
      <alignment horizontal="right" vertical="center"/>
    </xf>
    <xf numFmtId="0" fontId="0" fillId="0" borderId="56" xfId="0" applyFont="1" applyFill="1" applyBorder="1" applyAlignment="1">
      <alignment horizontal="right" vertical="center"/>
    </xf>
    <xf numFmtId="10" fontId="1" fillId="0" borderId="51" xfId="1" applyNumberFormat="1" applyFont="1" applyFill="1" applyBorder="1" applyAlignment="1">
      <alignment horizontal="right" vertical="center"/>
    </xf>
    <xf numFmtId="167" fontId="1" fillId="0" borderId="75" xfId="1" applyNumberFormat="1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2" fontId="0" fillId="0" borderId="56" xfId="1" applyNumberFormat="1" applyFont="1" applyBorder="1" applyAlignment="1">
      <alignment horizontal="right"/>
    </xf>
    <xf numFmtId="2" fontId="0" fillId="0" borderId="24" xfId="0" applyNumberFormat="1" applyFont="1" applyFill="1" applyBorder="1" applyAlignment="1">
      <alignment horizontal="right"/>
    </xf>
    <xf numFmtId="0" fontId="28" fillId="14" borderId="29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0" fontId="26" fillId="14" borderId="28" xfId="0" applyFont="1" applyFill="1" applyBorder="1" applyAlignment="1">
      <alignment horizontal="center" vertical="center" wrapText="1"/>
    </xf>
    <xf numFmtId="0" fontId="28" fillId="14" borderId="58" xfId="0" applyFont="1" applyFill="1" applyBorder="1" applyAlignment="1">
      <alignment horizontal="center" vertical="center" wrapText="1"/>
    </xf>
    <xf numFmtId="0" fontId="26" fillId="14" borderId="34" xfId="0" applyFont="1" applyFill="1" applyBorder="1" applyAlignment="1">
      <alignment horizontal="center" vertical="center" wrapText="1"/>
    </xf>
    <xf numFmtId="0" fontId="28" fillId="14" borderId="49" xfId="0" applyFont="1" applyFill="1" applyBorder="1" applyAlignment="1">
      <alignment horizontal="center" vertical="center" wrapText="1"/>
    </xf>
    <xf numFmtId="0" fontId="26" fillId="14" borderId="43" xfId="0" applyFont="1" applyFill="1" applyBorder="1" applyAlignment="1">
      <alignment horizontal="center" vertical="center" wrapText="1"/>
    </xf>
    <xf numFmtId="0" fontId="26" fillId="14" borderId="29" xfId="0" applyFont="1" applyFill="1" applyBorder="1" applyAlignment="1">
      <alignment horizontal="center" vertical="center" wrapText="1"/>
    </xf>
    <xf numFmtId="0" fontId="28" fillId="14" borderId="34" xfId="0" applyFont="1" applyFill="1" applyBorder="1" applyAlignment="1">
      <alignment horizontal="center" vertical="center" wrapText="1"/>
    </xf>
    <xf numFmtId="0" fontId="0" fillId="13" borderId="72" xfId="0" applyFill="1" applyBorder="1"/>
    <xf numFmtId="0" fontId="0" fillId="13" borderId="40" xfId="0" applyFill="1" applyBorder="1"/>
    <xf numFmtId="0" fontId="0" fillId="5" borderId="31" xfId="0" applyFill="1" applyBorder="1"/>
    <xf numFmtId="0" fontId="2" fillId="6" borderId="28" xfId="0" applyFont="1" applyFill="1" applyBorder="1" applyAlignment="1">
      <alignment horizontal="center" vertical="center"/>
    </xf>
    <xf numFmtId="0" fontId="0" fillId="0" borderId="23" xfId="0" applyBorder="1"/>
    <xf numFmtId="0" fontId="0" fillId="5" borderId="23" xfId="0" applyFill="1" applyBorder="1"/>
    <xf numFmtId="0" fontId="2" fillId="6" borderId="26" xfId="0" applyFont="1" applyFill="1" applyBorder="1" applyAlignment="1">
      <alignment horizontal="center" vertical="center"/>
    </xf>
    <xf numFmtId="0" fontId="26" fillId="12" borderId="29" xfId="0" applyFont="1" applyFill="1" applyBorder="1" applyAlignment="1">
      <alignment horizontal="center" vertical="center"/>
    </xf>
    <xf numFmtId="0" fontId="26" fillId="12" borderId="31" xfId="0" applyFont="1" applyFill="1" applyBorder="1" applyAlignment="1">
      <alignment horizontal="center" vertical="center"/>
    </xf>
    <xf numFmtId="0" fontId="26" fillId="12" borderId="28" xfId="0" applyFont="1" applyFill="1" applyBorder="1" applyAlignment="1">
      <alignment horizontal="center" vertical="center"/>
    </xf>
    <xf numFmtId="0" fontId="0" fillId="13" borderId="32" xfId="0" applyFill="1" applyBorder="1"/>
    <xf numFmtId="0" fontId="2" fillId="6" borderId="25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13" borderId="48" xfId="0" applyFill="1" applyBorder="1"/>
    <xf numFmtId="0" fontId="0" fillId="13" borderId="77" xfId="0" applyFill="1" applyBorder="1"/>
    <xf numFmtId="0" fontId="26" fillId="19" borderId="77" xfId="0" applyFont="1" applyFill="1" applyBorder="1"/>
    <xf numFmtId="0" fontId="0" fillId="0" borderId="77" xfId="0" applyBorder="1"/>
    <xf numFmtId="0" fontId="0" fillId="19" borderId="47" xfId="0" applyFill="1" applyBorder="1"/>
    <xf numFmtId="169" fontId="10" fillId="20" borderId="28" xfId="2" applyNumberFormat="1" applyFont="1" applyFill="1" applyBorder="1" applyAlignment="1" applyProtection="1">
      <alignment horizontal="center"/>
    </xf>
    <xf numFmtId="169" fontId="10" fillId="20" borderId="29" xfId="2" applyNumberFormat="1" applyFont="1" applyFill="1" applyBorder="1" applyAlignment="1" applyProtection="1">
      <alignment horizontal="center"/>
    </xf>
    <xf numFmtId="169" fontId="36" fillId="20" borderId="78" xfId="2" applyNumberFormat="1" applyFont="1" applyFill="1" applyBorder="1" applyAlignment="1" applyProtection="1">
      <alignment horizontal="center"/>
    </xf>
    <xf numFmtId="169" fontId="36" fillId="20" borderId="36" xfId="2" applyNumberFormat="1" applyFont="1" applyFill="1" applyBorder="1" applyAlignment="1" applyProtection="1">
      <alignment horizontal="center"/>
    </xf>
    <xf numFmtId="2" fontId="8" fillId="0" borderId="26" xfId="2" applyNumberFormat="1" applyFont="1" applyFill="1" applyBorder="1" applyProtection="1"/>
    <xf numFmtId="167" fontId="8" fillId="0" borderId="27" xfId="1" applyNumberFormat="1" applyFont="1" applyFill="1" applyBorder="1" applyProtection="1"/>
    <xf numFmtId="2" fontId="8" fillId="0" borderId="28" xfId="2" applyNumberFormat="1" applyFont="1" applyFill="1" applyBorder="1" applyProtection="1"/>
    <xf numFmtId="167" fontId="8" fillId="0" borderId="29" xfId="1" applyNumberFormat="1" applyFont="1" applyFill="1" applyBorder="1" applyProtection="1"/>
    <xf numFmtId="0" fontId="0" fillId="13" borderId="47" xfId="0" applyFill="1" applyBorder="1"/>
    <xf numFmtId="0" fontId="26" fillId="13" borderId="77" xfId="0" applyFont="1" applyFill="1" applyBorder="1"/>
    <xf numFmtId="0" fontId="0" fillId="5" borderId="26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13" borderId="37" xfId="0" applyFill="1" applyBorder="1"/>
    <xf numFmtId="0" fontId="0" fillId="13" borderId="38" xfId="0" applyFill="1" applyBorder="1"/>
    <xf numFmtId="0" fontId="24" fillId="13" borderId="38" xfId="0" applyFont="1" applyFill="1" applyBorder="1" applyAlignment="1">
      <alignment vertical="center" wrapText="1"/>
    </xf>
    <xf numFmtId="0" fontId="24" fillId="13" borderId="39" xfId="0" applyFont="1" applyFill="1" applyBorder="1" applyAlignment="1">
      <alignment vertical="center" wrapText="1"/>
    </xf>
    <xf numFmtId="0" fontId="2" fillId="6" borderId="76" xfId="1" applyNumberFormat="1" applyFont="1" applyFill="1" applyBorder="1" applyAlignment="1">
      <alignment horizontal="center" vertical="center"/>
    </xf>
    <xf numFmtId="0" fontId="0" fillId="0" borderId="80" xfId="0" applyFill="1" applyBorder="1"/>
    <xf numFmtId="0" fontId="0" fillId="0" borderId="49" xfId="0" applyFill="1" applyBorder="1"/>
    <xf numFmtId="0" fontId="0" fillId="6" borderId="32" xfId="0" applyFill="1" applyBorder="1"/>
    <xf numFmtId="0" fontId="0" fillId="6" borderId="33" xfId="0" applyFill="1" applyBorder="1"/>
    <xf numFmtId="0" fontId="0" fillId="13" borderId="68" xfId="0" applyFill="1" applyBorder="1"/>
    <xf numFmtId="0" fontId="26" fillId="12" borderId="33" xfId="0" applyFont="1" applyFill="1" applyBorder="1" applyAlignment="1">
      <alignment horizontal="center" vertical="center"/>
    </xf>
    <xf numFmtId="10" fontId="0" fillId="0" borderId="73" xfId="1" applyNumberFormat="1" applyFont="1" applyBorder="1" applyAlignment="1">
      <alignment vertical="center"/>
    </xf>
    <xf numFmtId="10" fontId="0" fillId="0" borderId="76" xfId="1" applyNumberFormat="1" applyFont="1" applyBorder="1" applyAlignment="1">
      <alignment vertical="center"/>
    </xf>
    <xf numFmtId="164" fontId="22" fillId="3" borderId="8" xfId="2" applyNumberFormat="1" applyFont="1" applyFill="1" applyBorder="1" applyAlignment="1" applyProtection="1">
      <alignment horizontal="left"/>
    </xf>
    <xf numFmtId="164" fontId="22" fillId="3" borderId="9" xfId="2" applyNumberFormat="1" applyFont="1" applyFill="1" applyBorder="1" applyAlignment="1" applyProtection="1">
      <alignment horizontal="left"/>
    </xf>
    <xf numFmtId="164" fontId="22" fillId="3" borderId="10" xfId="2" applyNumberFormat="1" applyFont="1" applyFill="1" applyBorder="1" applyAlignment="1" applyProtection="1">
      <alignment horizontal="left"/>
    </xf>
    <xf numFmtId="0" fontId="22" fillId="3" borderId="5" xfId="2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Alignment="1" applyProtection="1">
      <alignment horizontal="left"/>
    </xf>
    <xf numFmtId="0" fontId="22" fillId="3" borderId="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alignment horizontal="left"/>
    </xf>
    <xf numFmtId="0" fontId="22" fillId="3" borderId="15" xfId="2" applyNumberFormat="1" applyFont="1" applyFill="1" applyBorder="1" applyAlignment="1" applyProtection="1">
      <alignment horizontal="left"/>
    </xf>
    <xf numFmtId="0" fontId="22" fillId="3" borderId="1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protection locked="0"/>
    </xf>
    <xf numFmtId="0" fontId="22" fillId="3" borderId="15" xfId="2" applyNumberFormat="1" applyFont="1" applyFill="1" applyBorder="1" applyAlignment="1" applyProtection="1">
      <protection locked="0"/>
    </xf>
    <xf numFmtId="0" fontId="22" fillId="3" borderId="16" xfId="2" applyNumberFormat="1" applyFont="1" applyFill="1" applyBorder="1" applyAlignment="1" applyProtection="1">
      <protection locked="0"/>
    </xf>
    <xf numFmtId="0" fontId="22" fillId="3" borderId="8" xfId="2" applyNumberFormat="1" applyFont="1" applyFill="1" applyBorder="1" applyAlignment="1" applyProtection="1">
      <alignment horizontal="left"/>
    </xf>
    <xf numFmtId="0" fontId="22" fillId="3" borderId="9" xfId="2" applyNumberFormat="1" applyFont="1" applyFill="1" applyBorder="1" applyAlignment="1" applyProtection="1">
      <alignment horizontal="left"/>
    </xf>
    <xf numFmtId="0" fontId="22" fillId="3" borderId="10" xfId="2" applyNumberFormat="1" applyFont="1" applyFill="1" applyBorder="1" applyAlignment="1" applyProtection="1">
      <alignment horizontal="left"/>
    </xf>
    <xf numFmtId="165" fontId="22" fillId="3" borderId="9" xfId="2" applyNumberFormat="1" applyFont="1" applyFill="1" applyBorder="1" applyAlignment="1" applyProtection="1">
      <alignment horizontal="left"/>
    </xf>
    <xf numFmtId="165" fontId="22" fillId="3" borderId="10" xfId="2" applyNumberFormat="1" applyFont="1" applyFill="1" applyBorder="1" applyAlignment="1" applyProtection="1">
      <alignment horizontal="left"/>
    </xf>
    <xf numFmtId="164" fontId="22" fillId="3" borderId="1" xfId="2" applyNumberFormat="1" applyFont="1" applyFill="1" applyBorder="1" applyAlignment="1" applyProtection="1">
      <alignment horizontal="left"/>
    </xf>
    <xf numFmtId="164" fontId="22" fillId="3" borderId="2" xfId="2" applyNumberFormat="1" applyFont="1" applyFill="1" applyBorder="1" applyAlignment="1" applyProtection="1">
      <alignment horizontal="left"/>
    </xf>
    <xf numFmtId="164" fontId="22" fillId="3" borderId="3" xfId="2" applyNumberFormat="1" applyFont="1" applyFill="1" applyBorder="1" applyAlignment="1" applyProtection="1">
      <alignment horizontal="left"/>
    </xf>
    <xf numFmtId="164" fontId="22" fillId="3" borderId="14" xfId="2" applyNumberFormat="1" applyFont="1" applyFill="1" applyBorder="1" applyAlignment="1" applyProtection="1">
      <alignment horizontal="left"/>
    </xf>
    <xf numFmtId="164" fontId="22" fillId="3" borderId="15" xfId="2" applyNumberFormat="1" applyFont="1" applyFill="1" applyBorder="1" applyAlignment="1" applyProtection="1">
      <alignment horizontal="left"/>
    </xf>
    <xf numFmtId="164" fontId="22" fillId="3" borderId="16" xfId="2" applyNumberFormat="1" applyFont="1" applyFill="1" applyBorder="1" applyAlignment="1" applyProtection="1">
      <alignment horizontal="left"/>
    </xf>
    <xf numFmtId="0" fontId="37" fillId="3" borderId="21" xfId="0" applyNumberFormat="1" applyFont="1" applyFill="1" applyBorder="1" applyAlignment="1" applyProtection="1">
      <alignment horizontal="left"/>
      <protection locked="0"/>
    </xf>
    <xf numFmtId="0" fontId="22" fillId="3" borderId="7" xfId="0" applyNumberFormat="1" applyFont="1" applyFill="1" applyBorder="1" applyAlignment="1" applyProtection="1">
      <alignment horizontal="left"/>
    </xf>
    <xf numFmtId="0" fontId="22" fillId="3" borderId="6" xfId="0" applyNumberFormat="1" applyFont="1" applyFill="1" applyBorder="1" applyAlignment="1" applyProtection="1">
      <alignment horizontal="left"/>
    </xf>
    <xf numFmtId="0" fontId="22" fillId="3" borderId="0" xfId="0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Protection="1"/>
    <xf numFmtId="0" fontId="22" fillId="4" borderId="20" xfId="0" applyNumberFormat="1" applyFont="1" applyFill="1" applyBorder="1" applyAlignment="1" applyProtection="1">
      <alignment horizontal="left"/>
      <protection locked="0"/>
    </xf>
    <xf numFmtId="166" fontId="22" fillId="4" borderId="14" xfId="4" applyNumberFormat="1" applyFont="1" applyFill="1" applyBorder="1" applyAlignment="1" applyProtection="1">
      <alignment horizontal="center"/>
    </xf>
    <xf numFmtId="166" fontId="22" fillId="4" borderId="15" xfId="4" applyNumberFormat="1" applyFont="1" applyFill="1" applyBorder="1" applyAlignment="1" applyProtection="1">
      <alignment horizontal="center"/>
    </xf>
    <xf numFmtId="166" fontId="22" fillId="4" borderId="16" xfId="4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66" fontId="5" fillId="3" borderId="14" xfId="4" applyNumberFormat="1" applyFont="1" applyFill="1" applyBorder="1" applyAlignment="1" applyProtection="1">
      <alignment horizontal="center"/>
      <protection locked="0"/>
    </xf>
    <xf numFmtId="166" fontId="5" fillId="3" borderId="15" xfId="4" applyNumberFormat="1" applyFont="1" applyFill="1" applyBorder="1" applyAlignment="1" applyProtection="1">
      <alignment horizontal="center"/>
      <protection locked="0"/>
    </xf>
    <xf numFmtId="166" fontId="5" fillId="3" borderId="16" xfId="4" applyNumberFormat="1" applyFont="1" applyFill="1" applyBorder="1" applyAlignment="1" applyProtection="1">
      <alignment horizontal="center"/>
      <protection locked="0"/>
    </xf>
    <xf numFmtId="164" fontId="8" fillId="8" borderId="35" xfId="2" applyNumberFormat="1" applyFont="1" applyFill="1" applyBorder="1" applyAlignment="1" applyProtection="1">
      <alignment horizontal="center"/>
    </xf>
    <xf numFmtId="164" fontId="8" fillId="8" borderId="10" xfId="2" applyNumberFormat="1" applyFont="1" applyFill="1" applyBorder="1" applyAlignment="1" applyProtection="1">
      <alignment horizontal="center"/>
    </xf>
    <xf numFmtId="164" fontId="8" fillId="8" borderId="32" xfId="2" applyNumberFormat="1" applyFont="1" applyFill="1" applyBorder="1" applyAlignment="1" applyProtection="1">
      <alignment horizontal="center"/>
    </xf>
    <xf numFmtId="164" fontId="8" fillId="8" borderId="16" xfId="2" applyNumberFormat="1" applyFont="1" applyFill="1" applyBorder="1" applyAlignment="1" applyProtection="1">
      <alignment horizontal="center"/>
    </xf>
    <xf numFmtId="0" fontId="22" fillId="3" borderId="14" xfId="2" applyNumberFormat="1" applyFont="1" applyFill="1" applyBorder="1" applyAlignment="1" applyProtection="1">
      <alignment horizontal="center"/>
    </xf>
    <xf numFmtId="0" fontId="22" fillId="3" borderId="15" xfId="2" applyNumberFormat="1" applyFont="1" applyFill="1" applyBorder="1" applyAlignment="1" applyProtection="1">
      <alignment horizontal="center"/>
    </xf>
    <xf numFmtId="0" fontId="22" fillId="3" borderId="16" xfId="2" applyNumberFormat="1" applyFont="1" applyFill="1" applyBorder="1" applyAlignment="1" applyProtection="1">
      <alignment horizontal="center"/>
    </xf>
    <xf numFmtId="164" fontId="7" fillId="3" borderId="11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7" fillId="4" borderId="17" xfId="0" applyNumberFormat="1" applyFont="1" applyFill="1" applyBorder="1" applyAlignment="1" applyProtection="1">
      <alignment horizontal="center"/>
    </xf>
    <xf numFmtId="0" fontId="7" fillId="4" borderId="18" xfId="0" applyNumberFormat="1" applyFont="1" applyFill="1" applyBorder="1" applyAlignment="1" applyProtection="1">
      <alignment horizontal="center"/>
    </xf>
    <xf numFmtId="0" fontId="7" fillId="4" borderId="19" xfId="0" applyNumberFormat="1" applyFont="1" applyFill="1" applyBorder="1" applyAlignment="1" applyProtection="1">
      <alignment horizontal="center"/>
    </xf>
    <xf numFmtId="0" fontId="7" fillId="3" borderId="14" xfId="4" applyNumberFormat="1" applyFont="1" applyFill="1" applyBorder="1" applyAlignment="1" applyProtection="1">
      <alignment horizontal="center"/>
    </xf>
    <xf numFmtId="0" fontId="7" fillId="3" borderId="15" xfId="4" applyNumberFormat="1" applyFont="1" applyFill="1" applyBorder="1" applyAlignment="1" applyProtection="1">
      <alignment horizontal="center"/>
    </xf>
    <xf numFmtId="0" fontId="7" fillId="3" borderId="16" xfId="4" applyNumberFormat="1" applyFont="1" applyFill="1" applyBorder="1" applyAlignment="1" applyProtection="1">
      <alignment horizontal="center"/>
    </xf>
    <xf numFmtId="0" fontId="7" fillId="3" borderId="14" xfId="3" applyNumberFormat="1" applyFont="1" applyFill="1" applyBorder="1" applyAlignment="1" applyProtection="1">
      <alignment horizontal="center"/>
    </xf>
    <xf numFmtId="0" fontId="7" fillId="3" borderId="15" xfId="3" applyNumberFormat="1" applyFont="1" applyFill="1" applyBorder="1" applyAlignment="1" applyProtection="1">
      <alignment horizontal="center"/>
    </xf>
    <xf numFmtId="0" fontId="7" fillId="3" borderId="16" xfId="3" applyNumberFormat="1" applyFont="1" applyFill="1" applyBorder="1" applyAlignment="1" applyProtection="1">
      <alignment horizontal="center"/>
    </xf>
    <xf numFmtId="164" fontId="11" fillId="3" borderId="8" xfId="3" applyNumberFormat="1" applyFont="1" applyFill="1" applyBorder="1" applyAlignment="1" applyProtection="1">
      <alignment horizontal="center" vertical="top"/>
    </xf>
    <xf numFmtId="164" fontId="11" fillId="3" borderId="9" xfId="3" applyNumberFormat="1" applyFont="1" applyFill="1" applyBorder="1" applyAlignment="1" applyProtection="1">
      <alignment horizontal="center" vertical="top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0" fontId="22" fillId="0" borderId="14" xfId="2" applyNumberFormat="1" applyFont="1" applyFill="1" applyBorder="1" applyAlignment="1" applyProtection="1">
      <alignment horizontal="center"/>
    </xf>
    <xf numFmtId="0" fontId="22" fillId="0" borderId="15" xfId="2" applyNumberFormat="1" applyFont="1" applyFill="1" applyBorder="1" applyAlignment="1" applyProtection="1">
      <alignment horizontal="center"/>
    </xf>
    <xf numFmtId="0" fontId="22" fillId="0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65" fontId="7" fillId="3" borderId="14" xfId="2" applyNumberFormat="1" applyFont="1" applyFill="1" applyBorder="1" applyAlignment="1" applyProtection="1">
      <alignment horizontal="center"/>
    </xf>
    <xf numFmtId="165" fontId="7" fillId="3" borderId="15" xfId="2" applyNumberFormat="1" applyFont="1" applyFill="1" applyBorder="1" applyAlignment="1" applyProtection="1">
      <alignment horizontal="center"/>
    </xf>
    <xf numFmtId="165" fontId="7" fillId="3" borderId="16" xfId="2" applyNumberFormat="1" applyFont="1" applyFill="1" applyBorder="1" applyAlignment="1" applyProtection="1">
      <alignment horizontal="center"/>
    </xf>
    <xf numFmtId="2" fontId="22" fillId="5" borderId="14" xfId="2" applyNumberFormat="1" applyFont="1" applyFill="1" applyBorder="1" applyAlignment="1" applyProtection="1">
      <alignment horizontal="center"/>
    </xf>
    <xf numFmtId="2" fontId="22" fillId="5" borderId="15" xfId="2" applyNumberFormat="1" applyFont="1" applyFill="1" applyBorder="1" applyAlignment="1" applyProtection="1">
      <alignment horizontal="center"/>
    </xf>
    <xf numFmtId="2" fontId="22" fillId="5" borderId="16" xfId="2" applyNumberFormat="1" applyFont="1" applyFill="1" applyBorder="1" applyAlignment="1" applyProtection="1">
      <alignment horizontal="center"/>
    </xf>
    <xf numFmtId="2" fontId="22" fillId="0" borderId="14" xfId="2" applyNumberFormat="1" applyFont="1" applyFill="1" applyBorder="1" applyAlignment="1" applyProtection="1">
      <alignment horizontal="center"/>
    </xf>
    <xf numFmtId="2" fontId="22" fillId="0" borderId="15" xfId="2" applyNumberFormat="1" applyFont="1" applyFill="1" applyBorder="1" applyAlignment="1" applyProtection="1">
      <alignment horizontal="center"/>
    </xf>
    <xf numFmtId="2" fontId="22" fillId="0" borderId="16" xfId="2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164" fontId="7" fillId="3" borderId="11" xfId="3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top"/>
    </xf>
    <xf numFmtId="164" fontId="11" fillId="3" borderId="15" xfId="3" applyNumberFormat="1" applyFont="1" applyFill="1" applyBorder="1" applyAlignment="1" applyProtection="1">
      <alignment horizontal="center" vertical="top"/>
    </xf>
    <xf numFmtId="164" fontId="11" fillId="3" borderId="14" xfId="2" applyNumberFormat="1" applyFont="1" applyFill="1" applyBorder="1" applyAlignment="1" applyProtection="1">
      <alignment horizontal="center" vertical="center"/>
    </xf>
    <xf numFmtId="164" fontId="11" fillId="3" borderId="15" xfId="2" applyNumberFormat="1" applyFont="1" applyFill="1" applyBorder="1" applyAlignment="1" applyProtection="1">
      <alignment horizontal="center" vertical="center"/>
    </xf>
    <xf numFmtId="164" fontId="11" fillId="3" borderId="16" xfId="2" applyNumberFormat="1" applyFont="1" applyFill="1" applyBorder="1" applyAlignment="1" applyProtection="1">
      <alignment horizontal="center" vertical="center"/>
    </xf>
    <xf numFmtId="164" fontId="22" fillId="3" borderId="14" xfId="2" applyNumberFormat="1" applyFont="1" applyFill="1" applyBorder="1" applyAlignment="1" applyProtection="1">
      <alignment horizontal="center"/>
    </xf>
    <xf numFmtId="164" fontId="22" fillId="3" borderId="15" xfId="2" applyNumberFormat="1" applyFont="1" applyFill="1" applyBorder="1" applyAlignment="1" applyProtection="1">
      <alignment horizontal="center"/>
    </xf>
    <xf numFmtId="164" fontId="22" fillId="3" borderId="16" xfId="2" applyNumberFormat="1" applyFont="1" applyFill="1" applyBorder="1" applyAlignment="1" applyProtection="1">
      <alignment horizontal="center"/>
    </xf>
    <xf numFmtId="164" fontId="29" fillId="0" borderId="14" xfId="2" applyNumberFormat="1" applyFont="1" applyFill="1" applyBorder="1" applyAlignment="1" applyProtection="1">
      <alignment horizontal="center"/>
    </xf>
    <xf numFmtId="164" fontId="29" fillId="0" borderId="15" xfId="2" applyNumberFormat="1" applyFont="1" applyFill="1" applyBorder="1" applyAlignment="1" applyProtection="1">
      <alignment horizontal="center"/>
    </xf>
    <xf numFmtId="164" fontId="29" fillId="0" borderId="16" xfId="2" applyNumberFormat="1" applyFont="1" applyFill="1" applyBorder="1" applyAlignment="1" applyProtection="1">
      <alignment horizontal="center"/>
    </xf>
    <xf numFmtId="164" fontId="7" fillId="3" borderId="11" xfId="2" applyNumberFormat="1" applyFont="1" applyFill="1" applyBorder="1" applyAlignment="1" applyProtection="1">
      <alignment horizontal="center"/>
    </xf>
    <xf numFmtId="164" fontId="7" fillId="3" borderId="7" xfId="2" applyNumberFormat="1" applyFont="1" applyFill="1" applyBorder="1" applyAlignment="1" applyProtection="1">
      <alignment horizontal="center"/>
    </xf>
    <xf numFmtId="164" fontId="7" fillId="3" borderId="1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>
      <alignment horizontal="center"/>
    </xf>
    <xf numFmtId="0" fontId="22" fillId="5" borderId="14" xfId="2" applyNumberFormat="1" applyFont="1" applyFill="1" applyBorder="1" applyAlignment="1" applyProtection="1">
      <alignment horizontal="center"/>
    </xf>
    <xf numFmtId="0" fontId="22" fillId="5" borderId="15" xfId="2" applyNumberFormat="1" applyFont="1" applyFill="1" applyBorder="1" applyAlignment="1" applyProtection="1">
      <alignment horizontal="center"/>
    </xf>
    <xf numFmtId="0" fontId="22" fillId="5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64" fontId="10" fillId="10" borderId="59" xfId="2" applyNumberFormat="1" applyFont="1" applyFill="1" applyBorder="1" applyAlignment="1" applyProtection="1">
      <alignment horizontal="center"/>
    </xf>
    <xf numFmtId="164" fontId="10" fillId="10" borderId="64" xfId="2" applyNumberFormat="1" applyFont="1" applyFill="1" applyBorder="1" applyAlignment="1" applyProtection="1">
      <alignment horizontal="center"/>
    </xf>
    <xf numFmtId="164" fontId="10" fillId="10" borderId="60" xfId="2" applyNumberFormat="1" applyFont="1" applyFill="1" applyBorder="1" applyAlignment="1" applyProtection="1">
      <alignment horizontal="center"/>
    </xf>
    <xf numFmtId="0" fontId="10" fillId="8" borderId="37" xfId="2" applyNumberFormat="1" applyFont="1" applyFill="1" applyBorder="1" applyAlignment="1" applyProtection="1">
      <alignment horizontal="center" vertical="center"/>
    </xf>
    <xf numFmtId="0" fontId="10" fillId="8" borderId="65" xfId="2" applyNumberFormat="1" applyFont="1" applyFill="1" applyBorder="1" applyAlignment="1" applyProtection="1">
      <alignment horizontal="center" vertical="center"/>
    </xf>
    <xf numFmtId="164" fontId="8" fillId="7" borderId="32" xfId="2" applyNumberFormat="1" applyFont="1" applyFill="1" applyBorder="1" applyAlignment="1" applyProtection="1">
      <alignment horizontal="center"/>
    </xf>
    <xf numFmtId="164" fontId="8" fillId="7" borderId="16" xfId="2" applyNumberFormat="1" applyFont="1" applyFill="1" applyBorder="1" applyAlignment="1" applyProtection="1">
      <alignment horizontal="center"/>
    </xf>
    <xf numFmtId="2" fontId="8" fillId="0" borderId="31" xfId="2" applyNumberFormat="1" applyFont="1" applyFill="1" applyBorder="1" applyAlignment="1" applyProtection="1">
      <alignment horizontal="center"/>
    </xf>
    <xf numFmtId="164" fontId="8" fillId="8" borderId="37" xfId="2" applyNumberFormat="1" applyFont="1" applyFill="1" applyBorder="1" applyAlignment="1" applyProtection="1">
      <alignment horizontal="center"/>
    </xf>
    <xf numFmtId="164" fontId="8" fillId="8" borderId="65" xfId="2" applyNumberFormat="1" applyFont="1" applyFill="1" applyBorder="1" applyAlignment="1" applyProtection="1">
      <alignment horizontal="center"/>
    </xf>
    <xf numFmtId="165" fontId="8" fillId="9" borderId="42" xfId="2" applyNumberFormat="1" applyFont="1" applyFill="1" applyBorder="1" applyAlignment="1" applyProtection="1">
      <alignment horizontal="center"/>
    </xf>
    <xf numFmtId="165" fontId="8" fillId="9" borderId="39" xfId="2" applyNumberFormat="1" applyFont="1" applyFill="1" applyBorder="1" applyAlignment="1" applyProtection="1">
      <alignment horizontal="center"/>
    </xf>
    <xf numFmtId="164" fontId="8" fillId="8" borderId="33" xfId="2" applyNumberFormat="1" applyFont="1" applyFill="1" applyBorder="1" applyAlignment="1" applyProtection="1">
      <alignment horizontal="center"/>
    </xf>
    <xf numFmtId="164" fontId="8" fillId="8" borderId="34" xfId="2" applyNumberFormat="1" applyFont="1" applyFill="1" applyBorder="1" applyAlignment="1" applyProtection="1">
      <alignment horizontal="center"/>
    </xf>
    <xf numFmtId="10" fontId="22" fillId="0" borderId="14" xfId="1" applyNumberFormat="1" applyFont="1" applyFill="1" applyBorder="1" applyAlignment="1" applyProtection="1">
      <alignment horizontal="center"/>
    </xf>
    <xf numFmtId="10" fontId="22" fillId="0" borderId="15" xfId="1" applyNumberFormat="1" applyFont="1" applyFill="1" applyBorder="1" applyAlignment="1" applyProtection="1">
      <alignment horizontal="center"/>
    </xf>
    <xf numFmtId="10" fontId="22" fillId="0" borderId="16" xfId="1" applyNumberFormat="1" applyFont="1" applyFill="1" applyBorder="1" applyAlignment="1" applyProtection="1">
      <alignment horizontal="center"/>
    </xf>
    <xf numFmtId="2" fontId="8" fillId="0" borderId="23" xfId="2" applyNumberFormat="1" applyFont="1" applyFill="1" applyBorder="1" applyAlignment="1" applyProtection="1">
      <alignment horizontal="center"/>
    </xf>
    <xf numFmtId="164" fontId="22" fillId="3" borderId="40" xfId="2" applyNumberFormat="1" applyFont="1" applyFill="1" applyBorder="1" applyAlignment="1" applyProtection="1">
      <alignment horizontal="center" vertical="center" wrapText="1"/>
    </xf>
    <xf numFmtId="0" fontId="22" fillId="4" borderId="17" xfId="0" applyNumberFormat="1" applyFont="1" applyFill="1" applyBorder="1" applyAlignment="1" applyProtection="1">
      <alignment horizontal="center"/>
      <protection locked="0"/>
    </xf>
    <xf numFmtId="0" fontId="22" fillId="4" borderId="81" xfId="0" applyNumberFormat="1" applyFont="1" applyFill="1" applyBorder="1" applyAlignment="1" applyProtection="1">
      <alignment horizontal="center"/>
      <protection locked="0"/>
    </xf>
    <xf numFmtId="164" fontId="10" fillId="10" borderId="24" xfId="2" applyNumberFormat="1" applyFont="1" applyFill="1" applyBorder="1" applyAlignment="1" applyProtection="1">
      <alignment horizontal="center"/>
    </xf>
    <xf numFmtId="164" fontId="10" fillId="10" borderId="30" xfId="2" applyNumberFormat="1" applyFont="1" applyFill="1" applyBorder="1" applyAlignment="1" applyProtection="1">
      <alignment horizontal="center"/>
    </xf>
    <xf numFmtId="164" fontId="10" fillId="10" borderId="25" xfId="2" applyNumberFormat="1" applyFont="1" applyFill="1" applyBorder="1" applyAlignment="1" applyProtection="1">
      <alignment horizontal="center"/>
    </xf>
    <xf numFmtId="164" fontId="10" fillId="20" borderId="31" xfId="2" applyNumberFormat="1" applyFont="1" applyFill="1" applyBorder="1" applyAlignment="1" applyProtection="1">
      <alignment horizontal="center"/>
    </xf>
    <xf numFmtId="164" fontId="36" fillId="20" borderId="79" xfId="2" applyNumberFormat="1" applyFont="1" applyFill="1" applyBorder="1" applyAlignment="1" applyProtection="1">
      <alignment horizontal="center"/>
    </xf>
    <xf numFmtId="2" fontId="8" fillId="0" borderId="14" xfId="2" applyNumberFormat="1" applyFont="1" applyFill="1" applyBorder="1" applyAlignment="1" applyProtection="1">
      <alignment horizontal="center"/>
    </xf>
    <xf numFmtId="2" fontId="8" fillId="0" borderId="16" xfId="2" applyNumberFormat="1" applyFont="1" applyFill="1" applyBorder="1" applyAlignment="1" applyProtection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2" fillId="3" borderId="14" xfId="3" applyNumberFormat="1" applyFont="1" applyFill="1" applyBorder="1" applyAlignment="1" applyProtection="1">
      <alignment horizontal="center" vertical="center"/>
    </xf>
    <xf numFmtId="164" fontId="22" fillId="3" borderId="16" xfId="3" applyNumberFormat="1" applyFont="1" applyFill="1" applyBorder="1" applyAlignment="1" applyProtection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25" fillId="6" borderId="50" xfId="0" applyFont="1" applyFill="1" applyBorder="1" applyAlignment="1">
      <alignment horizontal="center" vertical="center"/>
    </xf>
    <xf numFmtId="0" fontId="25" fillId="6" borderId="51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/>
    </xf>
    <xf numFmtId="0" fontId="2" fillId="11" borderId="58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 vertical="center"/>
    </xf>
    <xf numFmtId="0" fontId="2" fillId="16" borderId="55" xfId="0" applyFont="1" applyFill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6" fillId="6" borderId="50" xfId="0" applyFont="1" applyFill="1" applyBorder="1" applyAlignment="1">
      <alignment horizontal="center"/>
    </xf>
    <xf numFmtId="0" fontId="26" fillId="6" borderId="51" xfId="0" applyFont="1" applyFill="1" applyBorder="1" applyAlignment="1">
      <alignment horizontal="center"/>
    </xf>
    <xf numFmtId="0" fontId="2" fillId="11" borderId="61" xfId="0" applyFont="1" applyFill="1" applyBorder="1" applyAlignment="1">
      <alignment horizontal="center" vertical="center" wrapText="1"/>
    </xf>
    <xf numFmtId="0" fontId="2" fillId="11" borderId="63" xfId="0" applyFont="1" applyFill="1" applyBorder="1" applyAlignment="1">
      <alignment horizontal="center" vertical="center" wrapText="1"/>
    </xf>
    <xf numFmtId="0" fontId="2" fillId="16" borderId="47" xfId="0" applyFont="1" applyFill="1" applyBorder="1" applyAlignment="1">
      <alignment horizontal="center" vertical="center" wrapText="1"/>
    </xf>
    <xf numFmtId="0" fontId="2" fillId="16" borderId="55" xfId="0" applyFont="1" applyFill="1" applyBorder="1" applyAlignment="1">
      <alignment horizontal="center" vertical="center" wrapText="1"/>
    </xf>
    <xf numFmtId="10" fontId="26" fillId="6" borderId="50" xfId="1" applyNumberFormat="1" applyFont="1" applyFill="1" applyBorder="1" applyAlignment="1">
      <alignment horizontal="center"/>
    </xf>
    <xf numFmtId="10" fontId="26" fillId="6" borderId="51" xfId="1" applyNumberFormat="1" applyFont="1" applyFill="1" applyBorder="1" applyAlignment="1">
      <alignment horizontal="center"/>
    </xf>
    <xf numFmtId="168" fontId="0" fillId="0" borderId="33" xfId="1" applyNumberFormat="1" applyFont="1" applyBorder="1" applyAlignment="1">
      <alignment horizontal="center"/>
    </xf>
    <xf numFmtId="168" fontId="0" fillId="0" borderId="49" xfId="1" applyNumberFormat="1" applyFont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0" fontId="2" fillId="15" borderId="38" xfId="0" applyFont="1" applyFill="1" applyBorder="1" applyAlignment="1">
      <alignment horizontal="center"/>
    </xf>
    <xf numFmtId="0" fontId="2" fillId="15" borderId="39" xfId="0" applyFont="1" applyFill="1" applyBorder="1" applyAlignment="1">
      <alignment horizontal="center"/>
    </xf>
    <xf numFmtId="169" fontId="0" fillId="0" borderId="33" xfId="1" applyNumberFormat="1" applyFont="1" applyBorder="1" applyAlignment="1">
      <alignment horizontal="center"/>
    </xf>
    <xf numFmtId="169" fontId="0" fillId="0" borderId="49" xfId="1" applyNumberFormat="1" applyFont="1" applyBorder="1" applyAlignment="1">
      <alignment horizontal="center"/>
    </xf>
    <xf numFmtId="10" fontId="2" fillId="0" borderId="33" xfId="1" applyNumberFormat="1" applyFont="1" applyBorder="1" applyAlignment="1">
      <alignment horizontal="center"/>
    </xf>
    <xf numFmtId="10" fontId="2" fillId="0" borderId="49" xfId="1" applyNumberFormat="1" applyFont="1" applyBorder="1" applyAlignment="1">
      <alignment horizont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1" fillId="0" borderId="28" xfId="1" applyNumberFormat="1" applyFont="1" applyBorder="1" applyAlignment="1">
      <alignment horizontal="center"/>
    </xf>
    <xf numFmtId="10" fontId="1" fillId="0" borderId="29" xfId="1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5" borderId="59" xfId="0" applyFont="1" applyFill="1" applyBorder="1" applyAlignment="1">
      <alignment horizontal="center"/>
    </xf>
    <xf numFmtId="0" fontId="2" fillId="15" borderId="64" xfId="0" applyFont="1" applyFill="1" applyBorder="1" applyAlignment="1">
      <alignment horizontal="center"/>
    </xf>
    <xf numFmtId="0" fontId="2" fillId="15" borderId="60" xfId="0" applyFont="1" applyFill="1" applyBorder="1" applyAlignment="1">
      <alignment horizontal="center"/>
    </xf>
    <xf numFmtId="0" fontId="24" fillId="0" borderId="47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" fillId="11" borderId="59" xfId="0" applyFont="1" applyFill="1" applyBorder="1" applyAlignment="1">
      <alignment horizontal="center"/>
    </xf>
    <xf numFmtId="0" fontId="2" fillId="11" borderId="64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19" borderId="57" xfId="0" applyFont="1" applyFill="1" applyBorder="1" applyAlignment="1">
      <alignment horizontal="center" vertical="center" wrapText="1"/>
    </xf>
    <xf numFmtId="0" fontId="2" fillId="19" borderId="50" xfId="0" applyFont="1" applyFill="1" applyBorder="1" applyAlignment="1">
      <alignment horizontal="center" vertical="center" wrapText="1"/>
    </xf>
    <xf numFmtId="0" fontId="2" fillId="19" borderId="51" xfId="0" applyFont="1" applyFill="1" applyBorder="1" applyAlignment="1">
      <alignment horizontal="center" vertical="center" wrapText="1"/>
    </xf>
    <xf numFmtId="0" fontId="2" fillId="19" borderId="24" xfId="0" applyFont="1" applyFill="1" applyBorder="1" applyAlignment="1">
      <alignment horizontal="center" vertical="center" wrapText="1"/>
    </xf>
    <xf numFmtId="0" fontId="2" fillId="19" borderId="25" xfId="0" applyFont="1" applyFill="1" applyBorder="1" applyAlignment="1">
      <alignment horizontal="center" vertical="center" wrapText="1"/>
    </xf>
    <xf numFmtId="0" fontId="2" fillId="19" borderId="56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right" vertical="center" wrapText="1"/>
    </xf>
    <xf numFmtId="0" fontId="24" fillId="0" borderId="0" xfId="0" applyFont="1" applyBorder="1" applyAlignment="1">
      <alignment horizontal="right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2" fillId="11" borderId="37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82">
    <dxf>
      <font>
        <color auto="1"/>
      </font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2103FD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'Test Procedure Data'!$H$23:$I$23</c:f>
              <c:numCache>
                <c:formatCode>0.0000</c:formatCode>
                <c:ptCount val="2"/>
                <c:pt idx="0">
                  <c:v>0.45990677176579392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DataSheet!$AT$26</c:f>
              <c:numCache>
                <c:formatCode>0.00E+00</c:formatCode>
                <c:ptCount val="1"/>
                <c:pt idx="0">
                  <c:v>11333353.513971122</c:v>
                </c:pt>
              </c:numCache>
            </c:numRef>
          </c:xVal>
          <c:yVal>
            <c:numRef>
              <c:f>'Test Procedure Data'!$M$23:$N$23</c:f>
              <c:numCache>
                <c:formatCode>0.0000</c:formatCode>
                <c:ptCount val="2"/>
                <c:pt idx="0">
                  <c:v>0.53165848172920782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7-4BA8-B78C-31CDC531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'Test Procedure Data'!$H$21:$I$21</c:f>
              <c:numCache>
                <c:formatCode>0.00000</c:formatCode>
                <c:ptCount val="2"/>
                <c:pt idx="0">
                  <c:v>-1.2852169656465073E-2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0.89464555474377661</c:v>
                </c:pt>
              </c:numCache>
            </c:numRef>
          </c:xVal>
          <c:yVal>
            <c:numRef>
              <c:f>'Test Procedure Data'!$M$21:$N$21</c:f>
              <c:numCache>
                <c:formatCode>0.00000</c:formatCode>
                <c:ptCount val="2"/>
                <c:pt idx="0">
                  <c:v>1.1444753683164222E-2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271-978F-DD946C9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DataSheet!$AQ$42:$AQ$49</c:f>
              <c:numCache>
                <c:formatCode>0.00</c:formatCode>
                <c:ptCount val="8"/>
                <c:pt idx="0">
                  <c:v>40</c:v>
                </c:pt>
                <c:pt idx="1">
                  <c:v>36</c:v>
                </c:pt>
                <c:pt idx="2">
                  <c:v>33.675007997094966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12310.015898251193</c:v>
                </c:pt>
                <c:pt idx="3">
                  <c:v>13677.795442501325</c:v>
                </c:pt>
                <c:pt idx="4">
                  <c:v>14560.013248542662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46.355981549470854</c:v>
                </c:pt>
                <c:pt idx="1">
                  <c:v>43.313944761655122</c:v>
                </c:pt>
                <c:pt idx="2">
                  <c:v>40.647233387074962</c:v>
                </c:pt>
                <c:pt idx="3">
                  <c:v>37.168454641133863</c:v>
                </c:pt>
                <c:pt idx="4">
                  <c:v>34.837972022367701</c:v>
                </c:pt>
                <c:pt idx="5">
                  <c:v>25.010909680914001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DataSheet!$AS$42:$AS$49</c:f>
              <c:numCache>
                <c:formatCode>0.0%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0.69764585396711076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12310.015898251193</c:v>
                </c:pt>
                <c:pt idx="3">
                  <c:v>13677.795442501325</c:v>
                </c:pt>
                <c:pt idx="4">
                  <c:v>14560.013248542662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0.75788661772600119</c:v>
                </c:pt>
                <c:pt idx="1">
                  <c:v>0.79820614941859303</c:v>
                </c:pt>
                <c:pt idx="2">
                  <c:v>0.77192053655525172</c:v>
                </c:pt>
                <c:pt idx="3">
                  <c:v>0.72987067759020041</c:v>
                </c:pt>
                <c:pt idx="4">
                  <c:v>0.69541791203235404</c:v>
                </c:pt>
                <c:pt idx="5">
                  <c:v>0.53510999836265705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D-4561-807A-1B9F37EC0B6C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D-4561-807A-1B9F37EC0B6C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FD-4561-807A-1B9F37EC0B6C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0.44637446368722089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D-4561-807A-1B9F37EC0B6C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2103FD"/>
                </a:solidFill>
                <a:ln w="9525">
                  <a:solidFill>
                    <a:srgbClr val="2103F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FD-4561-807A-1B9F37EC0B6C}"/>
              </c:ext>
            </c:extLst>
          </c:dPt>
          <c:xVal>
            <c:numRef>
              <c:f>DataSheet!$AT$26</c:f>
              <c:numCache>
                <c:formatCode>0.00E+00</c:formatCode>
                <c:ptCount val="1"/>
                <c:pt idx="0">
                  <c:v>11333353.513971122</c:v>
                </c:pt>
              </c:numCache>
            </c:numRef>
          </c:xVal>
          <c:yVal>
            <c:numRef>
              <c:f>'Actual Test Data'!$L$47</c:f>
              <c:numCache>
                <c:formatCode>General</c:formatCode>
                <c:ptCount val="1"/>
                <c:pt idx="0">
                  <c:v>0.53165848172920782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D-4561-807A-1B9F37EC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7-471A-86E0-2BEE16CA97F9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7-471A-86E0-2BEE16CA97F9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-1.319238045961884E-2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7-471A-86E0-2BEE16CA97F9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0.89464555474377661</c:v>
                </c:pt>
              </c:numCache>
            </c:numRef>
          </c:xVal>
          <c:yVal>
            <c:numRef>
              <c:f>'Actual Test Data'!$J$47</c:f>
              <c:numCache>
                <c:formatCode>General</c:formatCode>
                <c:ptCount val="1"/>
                <c:pt idx="0">
                  <c:v>1.1444753683164222E-2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7-471A-86E0-2BEE16CA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DataSheet!$AQ$53:$AQ$59</c:f>
              <c:numCache>
                <c:formatCode>0.00</c:formatCode>
                <c:ptCount val="7"/>
                <c:pt idx="0">
                  <c:v>85</c:v>
                </c:pt>
                <c:pt idx="1">
                  <c:v>84</c:v>
                </c:pt>
                <c:pt idx="2">
                  <c:v>82.664107065268283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21185.725147654979</c:v>
                </c:pt>
                <c:pt idx="1">
                  <c:v>28457.464822590493</c:v>
                </c:pt>
                <c:pt idx="2" formatCode="0.0000">
                  <c:v>32303.580994872405</c:v>
                </c:pt>
                <c:pt idx="3">
                  <c:v>36349.063051104917</c:v>
                </c:pt>
                <c:pt idx="4">
                  <c:v>39043.527678987535</c:v>
                </c:pt>
                <c:pt idx="5">
                  <c:v>49727.953784184305</c:v>
                </c:pt>
              </c:numCache>
            </c:numRef>
          </c:xVal>
          <c:yVal>
            <c:numRef>
              <c:f>'Actual Test Data'!$S$37:$S$46</c:f>
              <c:numCache>
                <c:formatCode>General</c:formatCode>
                <c:ptCount val="10"/>
                <c:pt idx="0">
                  <c:v>96.983717484823288</c:v>
                </c:pt>
                <c:pt idx="1">
                  <c:v>91.529837321335748</c:v>
                </c:pt>
                <c:pt idx="2">
                  <c:v>87.174516169669687</c:v>
                </c:pt>
                <c:pt idx="3">
                  <c:v>82.492187030000906</c:v>
                </c:pt>
                <c:pt idx="4">
                  <c:v>82.936364975632188</c:v>
                </c:pt>
                <c:pt idx="5">
                  <c:v>74.764072326851988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DataSheet!$AS$53:$AS$59</c:f>
              <c:numCache>
                <c:formatCode>0.0%</c:formatCode>
                <c:ptCount val="7"/>
                <c:pt idx="0">
                  <c:v>0.79</c:v>
                </c:pt>
                <c:pt idx="1">
                  <c:v>0.81</c:v>
                </c:pt>
                <c:pt idx="2">
                  <c:v>0.84214168812256252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21185.725147654979</c:v>
                </c:pt>
                <c:pt idx="1">
                  <c:v>28457.464822590493</c:v>
                </c:pt>
                <c:pt idx="2" formatCode="0.0000">
                  <c:v>32303.580994872405</c:v>
                </c:pt>
                <c:pt idx="3">
                  <c:v>36349.063051104917</c:v>
                </c:pt>
                <c:pt idx="4">
                  <c:v>39043.527678987535</c:v>
                </c:pt>
                <c:pt idx="5">
                  <c:v>49727.953784184305</c:v>
                </c:pt>
              </c:numCache>
            </c:numRef>
          </c:xVal>
          <c:yVal>
            <c:numRef>
              <c:f>'Actual Test Data'!$AB$37:$AB$46</c:f>
              <c:numCache>
                <c:formatCode>0.00%</c:formatCode>
                <c:ptCount val="10"/>
                <c:pt idx="0">
                  <c:v>0.81121761804443038</c:v>
                </c:pt>
                <c:pt idx="1">
                  <c:v>0.81295219730013824</c:v>
                </c:pt>
                <c:pt idx="2">
                  <c:v>0.83607600158445594</c:v>
                </c:pt>
                <c:pt idx="3">
                  <c:v>0.82356963661471561</c:v>
                </c:pt>
                <c:pt idx="4">
                  <c:v>0.82513189969599443</c:v>
                </c:pt>
                <c:pt idx="5">
                  <c:v>0.75874652727784098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</xdr:row>
      <xdr:rowOff>119062</xdr:rowOff>
    </xdr:from>
    <xdr:to>
      <xdr:col>27</xdr:col>
      <xdr:colOff>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15</xdr:row>
      <xdr:rowOff>157162</xdr:rowOff>
    </xdr:from>
    <xdr:to>
      <xdr:col>27</xdr:col>
      <xdr:colOff>0</xdr:colOff>
      <xdr:row>29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51</xdr:row>
      <xdr:rowOff>109536</xdr:rowOff>
    </xdr:from>
    <xdr:to>
      <xdr:col>8</xdr:col>
      <xdr:colOff>600075</xdr:colOff>
      <xdr:row>70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51</xdr:row>
      <xdr:rowOff>100011</xdr:rowOff>
    </xdr:from>
    <xdr:to>
      <xdr:col>17</xdr:col>
      <xdr:colOff>19050</xdr:colOff>
      <xdr:row>70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28</xdr:row>
      <xdr:rowOff>95249</xdr:rowOff>
    </xdr:from>
    <xdr:to>
      <xdr:col>4</xdr:col>
      <xdr:colOff>390525</xdr:colOff>
      <xdr:row>39</xdr:row>
      <xdr:rowOff>114299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39</xdr:row>
      <xdr:rowOff>140229</xdr:rowOff>
    </xdr:from>
    <xdr:to>
      <xdr:col>4</xdr:col>
      <xdr:colOff>381000</xdr:colOff>
      <xdr:row>51</xdr:row>
      <xdr:rowOff>7805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70</xdr:row>
      <xdr:rowOff>42861</xdr:rowOff>
    </xdr:from>
    <xdr:to>
      <xdr:col>8</xdr:col>
      <xdr:colOff>600075</xdr:colOff>
      <xdr:row>88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70</xdr:row>
      <xdr:rowOff>33336</xdr:rowOff>
    </xdr:from>
    <xdr:to>
      <xdr:col>17</xdr:col>
      <xdr:colOff>19050</xdr:colOff>
      <xdr:row>88</xdr:row>
      <xdr:rowOff>171449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zoomScale="80" zoomScaleNormal="80" workbookViewId="0">
      <selection activeCell="T36" sqref="T36:V36"/>
    </sheetView>
  </sheetViews>
  <sheetFormatPr defaultRowHeight="15" x14ac:dyDescent="0.25"/>
  <cols>
    <col min="1" max="2" width="2.5703125" customWidth="1"/>
    <col min="3" max="18" width="3.140625" customWidth="1"/>
    <col min="19" max="19" width="0.8554687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5" max="45" width="12" bestFit="1" customWidth="1"/>
    <col min="46" max="46" width="12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185"/>
      <c r="B2" s="186"/>
      <c r="C2" s="186"/>
      <c r="D2" s="186"/>
      <c r="E2" s="11"/>
      <c r="F2" s="12"/>
      <c r="G2" s="11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7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188" t="s">
        <v>5</v>
      </c>
      <c r="B4" s="189"/>
      <c r="C4" s="189"/>
      <c r="D4" s="189"/>
      <c r="E4" s="189"/>
      <c r="F4" s="189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7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471"/>
      <c r="AE4" s="471"/>
      <c r="AF4" s="471"/>
      <c r="AG4" s="471"/>
      <c r="AH4" s="471"/>
      <c r="AI4" s="471"/>
      <c r="AJ4" s="471"/>
      <c r="AK4" s="471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190" t="s">
        <v>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7"/>
      <c r="S5" s="13" t="s">
        <v>9</v>
      </c>
      <c r="T5" s="13"/>
      <c r="U5" s="13"/>
      <c r="V5" s="191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90" t="s">
        <v>284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3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471"/>
      <c r="F9" s="471"/>
      <c r="G9" s="471"/>
      <c r="H9" s="471"/>
      <c r="I9" s="471"/>
      <c r="J9" s="471"/>
      <c r="K9" s="471"/>
      <c r="L9" s="471"/>
      <c r="M9" s="471"/>
      <c r="N9" s="471"/>
      <c r="O9" s="471"/>
      <c r="P9" s="471"/>
      <c r="Q9" s="471"/>
      <c r="R9" s="471"/>
      <c r="S9" s="471"/>
      <c r="T9" s="471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471"/>
      <c r="F10" s="471"/>
      <c r="G10" s="471"/>
      <c r="H10" s="471"/>
      <c r="I10" s="471"/>
      <c r="J10" s="471"/>
      <c r="K10" s="471"/>
      <c r="L10" s="471"/>
      <c r="M10" s="471"/>
      <c r="N10" s="471"/>
      <c r="O10" s="471"/>
      <c r="P10" s="471"/>
      <c r="Q10" s="471"/>
      <c r="R10" s="471"/>
      <c r="S10" s="471"/>
      <c r="T10" s="471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462" t="s">
        <v>31</v>
      </c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463"/>
      <c r="O15" s="463"/>
      <c r="P15" s="463"/>
      <c r="Q15" s="463"/>
      <c r="R15" s="463"/>
      <c r="S15" s="463"/>
      <c r="T15" s="463"/>
      <c r="U15" s="463"/>
      <c r="V15" s="463"/>
      <c r="W15" s="463"/>
      <c r="X15" s="463"/>
      <c r="Y15" s="463"/>
      <c r="Z15" s="463"/>
      <c r="AA15" s="463"/>
      <c r="AB15" s="463"/>
      <c r="AC15" s="463"/>
      <c r="AD15" s="463"/>
      <c r="AE15" s="463"/>
      <c r="AF15" s="463"/>
      <c r="AG15" s="463"/>
      <c r="AH15" s="463"/>
      <c r="AI15" s="463"/>
      <c r="AJ15" s="463"/>
      <c r="AK15" s="463"/>
      <c r="AL15" s="463"/>
      <c r="AM15" s="464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473" t="s">
        <v>32</v>
      </c>
      <c r="C16" s="474"/>
      <c r="D16" s="474"/>
      <c r="E16" s="474"/>
      <c r="F16" s="474"/>
      <c r="G16" s="474"/>
      <c r="H16" s="474"/>
      <c r="I16" s="474"/>
      <c r="J16" s="474"/>
      <c r="K16" s="474"/>
      <c r="L16" s="474"/>
      <c r="M16" s="474"/>
      <c r="N16" s="474"/>
      <c r="O16" s="474"/>
      <c r="P16" s="474"/>
      <c r="Q16" s="474"/>
      <c r="R16" s="474"/>
      <c r="S16" s="13"/>
      <c r="T16" s="462" t="s">
        <v>33</v>
      </c>
      <c r="U16" s="463"/>
      <c r="V16" s="463"/>
      <c r="W16" s="463"/>
      <c r="X16" s="463"/>
      <c r="Y16" s="464"/>
      <c r="Z16" s="462" t="s">
        <v>34</v>
      </c>
      <c r="AA16" s="463"/>
      <c r="AB16" s="463"/>
      <c r="AC16" s="463"/>
      <c r="AD16" s="463"/>
      <c r="AE16" s="463"/>
      <c r="AF16" s="463"/>
      <c r="AG16" s="463"/>
      <c r="AH16" s="463"/>
      <c r="AI16" s="463"/>
      <c r="AJ16" s="463"/>
      <c r="AK16" s="463"/>
      <c r="AL16" s="463"/>
      <c r="AM16" s="464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194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3"/>
      <c r="T17" s="462" t="s">
        <v>35</v>
      </c>
      <c r="U17" s="463"/>
      <c r="V17" s="464"/>
      <c r="W17" s="462" t="s">
        <v>346</v>
      </c>
      <c r="X17" s="463"/>
      <c r="Y17" s="464"/>
      <c r="Z17" s="462" t="s">
        <v>36</v>
      </c>
      <c r="AA17" s="463"/>
      <c r="AB17" s="464"/>
      <c r="AC17" s="462" t="s">
        <v>36</v>
      </c>
      <c r="AD17" s="463"/>
      <c r="AE17" s="464"/>
      <c r="AF17" s="462" t="s">
        <v>35</v>
      </c>
      <c r="AG17" s="463"/>
      <c r="AH17" s="464"/>
      <c r="AI17" s="462" t="s">
        <v>36</v>
      </c>
      <c r="AJ17" s="463"/>
      <c r="AK17" s="463"/>
      <c r="AL17" s="463"/>
      <c r="AM17" s="464"/>
      <c r="AN17" s="10"/>
      <c r="AO17" s="9"/>
      <c r="AP17" s="9"/>
      <c r="AQ17" s="50"/>
      <c r="AR17" s="50"/>
      <c r="AS17" s="5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/>
      <c r="D18" s="13"/>
      <c r="E18" s="13"/>
      <c r="F18" s="13"/>
      <c r="G18" s="13"/>
      <c r="H18" s="13"/>
      <c r="I18" s="13"/>
      <c r="J18" s="13"/>
      <c r="K18" s="15"/>
      <c r="L18" s="15"/>
      <c r="M18" s="13"/>
      <c r="N18" s="13"/>
      <c r="O18" s="13"/>
      <c r="P18" s="12"/>
      <c r="Q18" s="13"/>
      <c r="R18" s="13"/>
      <c r="S18" s="13"/>
      <c r="T18" s="37"/>
      <c r="U18" s="38"/>
      <c r="V18" s="39"/>
      <c r="W18" s="468" t="s">
        <v>347</v>
      </c>
      <c r="X18" s="469"/>
      <c r="Y18" s="470"/>
      <c r="Z18" s="38"/>
      <c r="AA18" s="38"/>
      <c r="AB18" s="39"/>
      <c r="AC18" s="38"/>
      <c r="AD18" s="38"/>
      <c r="AE18" s="39"/>
      <c r="AF18" s="12"/>
      <c r="AG18" s="12"/>
      <c r="AH18" s="12"/>
      <c r="AI18" s="40"/>
      <c r="AJ18" s="12"/>
      <c r="AK18" s="12"/>
      <c r="AL18" s="9"/>
      <c r="AM18" s="41"/>
      <c r="AN18" s="10"/>
      <c r="AO18" s="9"/>
      <c r="AP18" s="9"/>
      <c r="AQ18" s="50"/>
      <c r="AR18" s="50"/>
      <c r="AS18" s="5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7"/>
      <c r="U19" s="38"/>
      <c r="V19" s="39"/>
      <c r="W19" s="38"/>
      <c r="X19" s="38"/>
      <c r="Y19" s="39"/>
      <c r="Z19" s="38"/>
      <c r="AA19" s="38"/>
      <c r="AB19" s="39"/>
      <c r="AC19" s="38"/>
      <c r="AD19" s="38"/>
      <c r="AE19" s="38"/>
      <c r="AF19" s="45"/>
      <c r="AG19" s="44"/>
      <c r="AH19" s="44"/>
      <c r="AI19" s="45"/>
      <c r="AJ19" s="44"/>
      <c r="AK19" s="44"/>
      <c r="AL19" s="54"/>
      <c r="AM19" s="46"/>
      <c r="AN19" s="10"/>
      <c r="AO19" s="9"/>
      <c r="AP19" s="9"/>
      <c r="AQ19" s="50"/>
      <c r="AR19" s="50"/>
      <c r="AS19" s="5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285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82"/>
      <c r="U20" s="383"/>
      <c r="V20" s="384"/>
      <c r="W20" s="465"/>
      <c r="X20" s="466"/>
      <c r="Y20" s="467"/>
      <c r="Z20" s="383"/>
      <c r="AA20" s="383"/>
      <c r="AB20" s="384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50"/>
      <c r="AR20" s="50"/>
      <c r="AS20" s="5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38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75">
        <v>53640</v>
      </c>
      <c r="U21" s="476"/>
      <c r="V21" s="477"/>
      <c r="W21" s="475">
        <v>228914</v>
      </c>
      <c r="X21" s="476"/>
      <c r="Y21" s="477"/>
      <c r="Z21" s="443">
        <v>282554</v>
      </c>
      <c r="AA21" s="444"/>
      <c r="AB21" s="445"/>
      <c r="AC21" s="478"/>
      <c r="AD21" s="479"/>
      <c r="AE21" s="480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50"/>
      <c r="AR21" s="50"/>
      <c r="AS21" s="50"/>
      <c r="AT21" s="9"/>
      <c r="AU21" s="9"/>
      <c r="AV21" s="9"/>
      <c r="AW21" s="9"/>
      <c r="AX21" s="9"/>
    </row>
    <row r="22" spans="1:50" ht="15.75" thickBot="1" x14ac:dyDescent="0.3">
      <c r="A22" s="30">
        <f t="shared" si="0"/>
        <v>16</v>
      </c>
      <c r="B22" s="36"/>
      <c r="C22" s="42" t="s">
        <v>39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85"/>
      <c r="U22" s="386"/>
      <c r="V22" s="387"/>
      <c r="W22" s="385"/>
      <c r="X22" s="386"/>
      <c r="Y22" s="387"/>
      <c r="Z22" s="385"/>
      <c r="AA22" s="386"/>
      <c r="AB22" s="387"/>
      <c r="AC22" s="43"/>
      <c r="AD22" s="43"/>
      <c r="AE22" s="43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50"/>
      <c r="AR22" s="50"/>
      <c r="AS22" s="5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43">
        <v>1.6995</v>
      </c>
      <c r="U23" s="444"/>
      <c r="V23" s="445"/>
      <c r="W23" s="388"/>
      <c r="X23" s="389"/>
      <c r="Y23" s="390"/>
      <c r="Z23" s="443">
        <v>3.4830000000000001</v>
      </c>
      <c r="AA23" s="444"/>
      <c r="AB23" s="445"/>
      <c r="AC23" s="446"/>
      <c r="AD23" s="447"/>
      <c r="AE23" s="448"/>
      <c r="AF23" s="44"/>
      <c r="AG23" s="44"/>
      <c r="AH23" s="44"/>
      <c r="AI23" s="45"/>
      <c r="AJ23" s="44"/>
      <c r="AK23" s="44"/>
      <c r="AL23" s="9"/>
      <c r="AM23" s="46"/>
      <c r="AN23" s="10"/>
      <c r="AO23" s="9"/>
      <c r="AP23" s="9"/>
      <c r="AQ23" s="481" t="s">
        <v>310</v>
      </c>
      <c r="AR23" s="482"/>
      <c r="AS23" s="482"/>
      <c r="AT23" s="483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41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443">
        <v>-23.914999999999999</v>
      </c>
      <c r="U24" s="444"/>
      <c r="V24" s="445"/>
      <c r="W24" s="443">
        <v>-1.1499999999999999</v>
      </c>
      <c r="X24" s="444"/>
      <c r="Y24" s="445"/>
      <c r="Z24" s="443">
        <v>1.17</v>
      </c>
      <c r="AA24" s="444"/>
      <c r="AB24" s="445"/>
      <c r="AC24" s="446"/>
      <c r="AD24" s="447"/>
      <c r="AE24" s="448"/>
      <c r="AF24" s="44"/>
      <c r="AG24" s="44"/>
      <c r="AH24" s="44"/>
      <c r="AI24" s="45"/>
      <c r="AJ24" s="44"/>
      <c r="AK24" s="44"/>
      <c r="AL24" s="9"/>
      <c r="AM24" s="46"/>
      <c r="AN24" s="10"/>
      <c r="AO24" s="9"/>
      <c r="AP24" s="9"/>
      <c r="AQ24" s="484" t="s">
        <v>345</v>
      </c>
      <c r="AR24" s="485"/>
      <c r="AS24" s="249">
        <v>1</v>
      </c>
      <c r="AT24" s="249">
        <v>2</v>
      </c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88"/>
      <c r="U25" s="389"/>
      <c r="V25" s="390"/>
      <c r="W25" s="388"/>
      <c r="X25" s="389"/>
      <c r="Y25" s="390"/>
      <c r="Z25" s="388"/>
      <c r="AA25" s="389"/>
      <c r="AB25" s="390"/>
      <c r="AC25" s="48"/>
      <c r="AD25" s="48"/>
      <c r="AE25" s="49"/>
      <c r="AF25" s="44"/>
      <c r="AG25" s="44"/>
      <c r="AH25" s="44"/>
      <c r="AI25" s="45"/>
      <c r="AJ25" s="44"/>
      <c r="AK25" s="44"/>
      <c r="AL25" s="9"/>
      <c r="AM25" s="46"/>
      <c r="AN25" s="10"/>
      <c r="AO25" s="9"/>
      <c r="AP25" s="50"/>
      <c r="AQ25" s="420" t="s">
        <v>311</v>
      </c>
      <c r="AR25" s="421"/>
      <c r="AS25" s="240">
        <v>0.80577006125804551</v>
      </c>
      <c r="AT25" s="240">
        <v>0.89464555474377661</v>
      </c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88"/>
      <c r="U26" s="389"/>
      <c r="V26" s="390"/>
      <c r="W26" s="388"/>
      <c r="X26" s="389"/>
      <c r="Y26" s="390"/>
      <c r="Z26" s="388"/>
      <c r="AA26" s="389"/>
      <c r="AB26" s="390"/>
      <c r="AC26" s="48"/>
      <c r="AD26" s="48"/>
      <c r="AE26" s="49"/>
      <c r="AF26" s="44"/>
      <c r="AG26" s="44"/>
      <c r="AH26" s="44"/>
      <c r="AI26" s="45"/>
      <c r="AJ26" s="44"/>
      <c r="AK26" s="44"/>
      <c r="AL26" s="9"/>
      <c r="AM26" s="46"/>
      <c r="AN26" s="10"/>
      <c r="AO26" s="9"/>
      <c r="AP26" s="50"/>
      <c r="AQ26" s="422" t="s">
        <v>312</v>
      </c>
      <c r="AR26" s="423"/>
      <c r="AS26" s="235">
        <v>3444336.0804700097</v>
      </c>
      <c r="AT26" s="256">
        <v>11333353.513971122</v>
      </c>
      <c r="AU26" s="50"/>
      <c r="AV26" s="50"/>
      <c r="AW26" s="9"/>
      <c r="AX26" s="9"/>
    </row>
    <row r="27" spans="1:50" x14ac:dyDescent="0.25">
      <c r="A27" s="30">
        <f t="shared" si="0"/>
        <v>21</v>
      </c>
      <c r="B27" s="34"/>
      <c r="C27" s="51" t="s">
        <v>286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88"/>
      <c r="U27" s="389"/>
      <c r="V27" s="390"/>
      <c r="W27" s="388"/>
      <c r="X27" s="389"/>
      <c r="Y27" s="390"/>
      <c r="Z27" s="388"/>
      <c r="AA27" s="389"/>
      <c r="AB27" s="390"/>
      <c r="AC27" s="449"/>
      <c r="AD27" s="450"/>
      <c r="AE27" s="451"/>
      <c r="AF27" s="44"/>
      <c r="AG27" s="44"/>
      <c r="AH27" s="44"/>
      <c r="AI27" s="45"/>
      <c r="AJ27" s="44"/>
      <c r="AK27" s="44"/>
      <c r="AL27" s="9"/>
      <c r="AM27" s="46"/>
      <c r="AN27" s="10"/>
      <c r="AO27" s="9"/>
      <c r="AP27" s="50"/>
      <c r="AQ27" s="422" t="s">
        <v>313</v>
      </c>
      <c r="AR27" s="423"/>
      <c r="AS27" s="239">
        <v>1.8381739631224414</v>
      </c>
      <c r="AT27" s="239">
        <v>4.5857473240873201</v>
      </c>
      <c r="AU27" s="50"/>
      <c r="AV27" s="50"/>
      <c r="AW27" s="9"/>
      <c r="AX27" s="9"/>
    </row>
    <row r="28" spans="1:50" x14ac:dyDescent="0.25">
      <c r="A28" s="30">
        <f t="shared" si="0"/>
        <v>22</v>
      </c>
      <c r="B28" s="34"/>
      <c r="C28" s="51" t="s">
        <v>287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88"/>
      <c r="U28" s="389"/>
      <c r="V28" s="390"/>
      <c r="W28" s="424"/>
      <c r="X28" s="425"/>
      <c r="Y28" s="426"/>
      <c r="Z28" s="388"/>
      <c r="AA28" s="389"/>
      <c r="AB28" s="390"/>
      <c r="AC28" s="48"/>
      <c r="AD28" s="48"/>
      <c r="AE28" s="49"/>
      <c r="AF28" s="44"/>
      <c r="AG28" s="44"/>
      <c r="AH28" s="44"/>
      <c r="AI28" s="45"/>
      <c r="AJ28" s="44"/>
      <c r="AK28" s="44"/>
      <c r="AL28" s="9"/>
      <c r="AM28" s="46"/>
      <c r="AN28" s="10"/>
      <c r="AO28" s="9"/>
      <c r="AP28" s="50"/>
      <c r="AQ28" s="422" t="s">
        <v>314</v>
      </c>
      <c r="AR28" s="423"/>
      <c r="AS28" s="239">
        <v>6.2577332211443376E-2</v>
      </c>
      <c r="AT28" s="239">
        <v>0.11835058514485503</v>
      </c>
      <c r="AU28" s="50"/>
      <c r="AV28" s="50"/>
      <c r="AW28" s="9"/>
      <c r="AX28" s="9"/>
    </row>
    <row r="29" spans="1:50" x14ac:dyDescent="0.25">
      <c r="A29" s="30">
        <f t="shared" si="0"/>
        <v>23</v>
      </c>
      <c r="B29" s="34"/>
      <c r="C29" s="13" t="s">
        <v>288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52">
        <v>14614</v>
      </c>
      <c r="U29" s="453"/>
      <c r="V29" s="454"/>
      <c r="W29" s="452"/>
      <c r="X29" s="453"/>
      <c r="Y29" s="454"/>
      <c r="Z29" s="455">
        <v>39350</v>
      </c>
      <c r="AA29" s="456"/>
      <c r="AB29" s="457"/>
      <c r="AC29" s="446"/>
      <c r="AD29" s="447"/>
      <c r="AE29" s="448"/>
      <c r="AF29" s="44"/>
      <c r="AG29" s="44"/>
      <c r="AH29" s="44"/>
      <c r="AI29" s="45"/>
      <c r="AJ29" s="44"/>
      <c r="AK29" s="44"/>
      <c r="AL29" s="9"/>
      <c r="AM29" s="46"/>
      <c r="AN29" s="10"/>
      <c r="AO29" s="9"/>
      <c r="AP29" s="50"/>
      <c r="AQ29" s="422" t="s">
        <v>315</v>
      </c>
      <c r="AR29" s="423"/>
      <c r="AS29" s="239">
        <v>2.0910686906253764</v>
      </c>
      <c r="AT29" s="239">
        <v>3.9702680261087946</v>
      </c>
      <c r="AU29" s="50"/>
      <c r="AV29" s="50"/>
      <c r="AW29" s="9"/>
      <c r="AX29" s="9"/>
    </row>
    <row r="30" spans="1:50" x14ac:dyDescent="0.25">
      <c r="A30" s="30">
        <f t="shared" si="0"/>
        <v>24</v>
      </c>
      <c r="B30" s="36"/>
      <c r="C30" s="42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85"/>
      <c r="U30" s="386"/>
      <c r="V30" s="387"/>
      <c r="W30" s="424"/>
      <c r="X30" s="425"/>
      <c r="Y30" s="426"/>
      <c r="Z30" s="385"/>
      <c r="AA30" s="386"/>
      <c r="AB30" s="387"/>
      <c r="AC30" s="52"/>
      <c r="AD30" s="52"/>
      <c r="AE30" s="52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50"/>
      <c r="AQ30" s="422" t="s">
        <v>316</v>
      </c>
      <c r="AR30" s="423"/>
      <c r="AS30" s="239">
        <v>1.4986605874131345</v>
      </c>
      <c r="AT30" s="239">
        <v>2.3572446787190606</v>
      </c>
      <c r="AU30" s="50"/>
      <c r="AV30" s="50"/>
      <c r="AW30" s="9"/>
      <c r="AX30" s="9"/>
    </row>
    <row r="31" spans="1:50" x14ac:dyDescent="0.25">
      <c r="A31" s="30">
        <f t="shared" si="0"/>
        <v>25</v>
      </c>
      <c r="B31" s="36"/>
      <c r="C31" s="13" t="s">
        <v>40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43">
        <f>Z23</f>
        <v>3.4830000000000001</v>
      </c>
      <c r="U31" s="444"/>
      <c r="V31" s="445"/>
      <c r="W31" s="424"/>
      <c r="X31" s="425"/>
      <c r="Y31" s="426"/>
      <c r="Z31" s="443">
        <v>17.527999999999999</v>
      </c>
      <c r="AA31" s="444"/>
      <c r="AB31" s="445"/>
      <c r="AC31" s="446"/>
      <c r="AD31" s="447"/>
      <c r="AE31" s="448"/>
      <c r="AF31" s="45"/>
      <c r="AG31" s="44"/>
      <c r="AH31" s="44"/>
      <c r="AI31" s="45"/>
      <c r="AJ31" s="44"/>
      <c r="AK31" s="44"/>
      <c r="AL31" s="9"/>
      <c r="AM31" s="46"/>
      <c r="AN31" s="10"/>
      <c r="AO31" s="9"/>
      <c r="AP31" s="50"/>
      <c r="AQ31" s="486"/>
      <c r="AR31" s="487"/>
      <c r="AS31" s="237"/>
      <c r="AT31" s="237"/>
      <c r="AU31" s="50"/>
      <c r="AV31" s="50"/>
      <c r="AW31" s="9"/>
      <c r="AX31" s="9"/>
    </row>
    <row r="32" spans="1:50" x14ac:dyDescent="0.25">
      <c r="A32" s="30">
        <f t="shared" si="0"/>
        <v>26</v>
      </c>
      <c r="B32" s="36"/>
      <c r="C32" s="13" t="s">
        <v>41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443">
        <v>10.44</v>
      </c>
      <c r="U32" s="444"/>
      <c r="V32" s="445"/>
      <c r="W32" s="424"/>
      <c r="X32" s="425"/>
      <c r="Y32" s="426"/>
      <c r="Z32" s="443">
        <v>75.44</v>
      </c>
      <c r="AA32" s="444"/>
      <c r="AB32" s="445"/>
      <c r="AC32" s="446"/>
      <c r="AD32" s="447"/>
      <c r="AE32" s="448"/>
      <c r="AF32" s="45"/>
      <c r="AG32" s="44"/>
      <c r="AH32" s="44"/>
      <c r="AI32" s="45"/>
      <c r="AJ32" s="44"/>
      <c r="AK32" s="44"/>
      <c r="AL32" s="9"/>
      <c r="AM32" s="46"/>
      <c r="AN32" s="10"/>
      <c r="AO32" s="9"/>
      <c r="AP32" s="50"/>
      <c r="AQ32" s="422" t="s">
        <v>317</v>
      </c>
      <c r="AR32" s="423"/>
      <c r="AS32" s="236">
        <v>0.69764585396711076</v>
      </c>
      <c r="AT32" s="236">
        <v>0.84214168812256252</v>
      </c>
      <c r="AU32" s="50"/>
      <c r="AV32" s="50"/>
      <c r="AW32" s="9"/>
      <c r="AX32" s="9"/>
    </row>
    <row r="33" spans="1:50" ht="15.75" thickBot="1" x14ac:dyDescent="0.3">
      <c r="A33" s="30">
        <f t="shared" si="0"/>
        <v>27</v>
      </c>
      <c r="B33" s="36"/>
      <c r="C33" s="51" t="s">
        <v>289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88"/>
      <c r="U33" s="389"/>
      <c r="V33" s="389"/>
      <c r="W33" s="388"/>
      <c r="X33" s="389"/>
      <c r="Y33" s="389"/>
      <c r="Z33" s="388"/>
      <c r="AA33" s="389"/>
      <c r="AB33" s="389"/>
      <c r="AC33" s="53"/>
      <c r="AD33" s="48"/>
      <c r="AE33" s="48"/>
      <c r="AF33" s="45"/>
      <c r="AG33" s="44"/>
      <c r="AH33" s="44"/>
      <c r="AI33" s="45"/>
      <c r="AJ33" s="44"/>
      <c r="AK33" s="44"/>
      <c r="AL33" s="9"/>
      <c r="AM33" s="46"/>
      <c r="AN33" s="10"/>
      <c r="AO33" s="9"/>
      <c r="AP33" s="50"/>
      <c r="AQ33" s="493" t="s">
        <v>330</v>
      </c>
      <c r="AR33" s="494"/>
      <c r="AS33" s="238">
        <v>719.21536737229644</v>
      </c>
      <c r="AT33" s="238">
        <v>7704.2571725638518</v>
      </c>
      <c r="AU33" s="50" t="s">
        <v>318</v>
      </c>
      <c r="AV33" s="50"/>
      <c r="AW33" s="9"/>
      <c r="AX33" s="9"/>
    </row>
    <row r="34" spans="1:50" ht="15.75" thickBot="1" x14ac:dyDescent="0.3">
      <c r="A34" s="30">
        <f t="shared" si="0"/>
        <v>28</v>
      </c>
      <c r="B34" s="36"/>
      <c r="C34" s="51" t="s">
        <v>290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88"/>
      <c r="U34" s="389"/>
      <c r="V34" s="389"/>
      <c r="W34" s="388"/>
      <c r="X34" s="389"/>
      <c r="Y34" s="389"/>
      <c r="Z34" s="388"/>
      <c r="AA34" s="389"/>
      <c r="AB34" s="389"/>
      <c r="AC34" s="53"/>
      <c r="AD34" s="48"/>
      <c r="AE34" s="48"/>
      <c r="AF34" s="45"/>
      <c r="AG34" s="44"/>
      <c r="AH34" s="44"/>
      <c r="AI34" s="45"/>
      <c r="AJ34" s="44"/>
      <c r="AK34" s="44"/>
      <c r="AL34" s="9"/>
      <c r="AM34" s="46"/>
      <c r="AN34" s="10"/>
      <c r="AO34" s="9"/>
      <c r="AP34" s="50"/>
      <c r="AQ34" s="489" t="s">
        <v>355</v>
      </c>
      <c r="AR34" s="490"/>
      <c r="AS34" s="238">
        <v>14000.072579891636</v>
      </c>
      <c r="AT34" s="238">
        <v>38924.251414575934</v>
      </c>
      <c r="AU34" s="50" t="s">
        <v>321</v>
      </c>
      <c r="AV34" s="5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88"/>
      <c r="U35" s="389"/>
      <c r="V35" s="389"/>
      <c r="W35" s="388"/>
      <c r="X35" s="389"/>
      <c r="Y35" s="389"/>
      <c r="Z35" s="388"/>
      <c r="AA35" s="389"/>
      <c r="AB35" s="389"/>
      <c r="AC35" s="446"/>
      <c r="AD35" s="447"/>
      <c r="AE35" s="448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50"/>
      <c r="AQ35" s="489" t="s">
        <v>356</v>
      </c>
      <c r="AR35" s="490"/>
      <c r="AS35" s="257"/>
      <c r="AT35" s="238">
        <v>1.0595085461752092</v>
      </c>
      <c r="AU35" s="50" t="s">
        <v>148</v>
      </c>
      <c r="AV35" s="50"/>
      <c r="AW35" s="9"/>
      <c r="AX35" s="9"/>
    </row>
    <row r="36" spans="1:50" ht="15.75" thickBot="1" x14ac:dyDescent="0.3">
      <c r="A36" s="30">
        <f t="shared" si="0"/>
        <v>30</v>
      </c>
      <c r="B36" s="36"/>
      <c r="C36" s="13" t="s">
        <v>46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443">
        <v>636</v>
      </c>
      <c r="U36" s="444"/>
      <c r="V36" s="445"/>
      <c r="W36" s="389"/>
      <c r="X36" s="389"/>
      <c r="Y36" s="389"/>
      <c r="Z36" s="443">
        <v>7718</v>
      </c>
      <c r="AA36" s="444"/>
      <c r="AB36" s="445"/>
      <c r="AC36" s="53"/>
      <c r="AD36" s="48"/>
      <c r="AE36" s="48"/>
      <c r="AF36" s="44"/>
      <c r="AG36" s="44"/>
      <c r="AH36" s="44"/>
      <c r="AI36" s="44"/>
      <c r="AJ36" s="44"/>
      <c r="AK36" s="44"/>
      <c r="AL36" s="54"/>
      <c r="AM36" s="46"/>
      <c r="AN36" s="10"/>
      <c r="AO36" s="9"/>
      <c r="AP36" s="50"/>
      <c r="AQ36" s="489" t="s">
        <v>358</v>
      </c>
      <c r="AR36" s="490"/>
      <c r="AS36" s="491">
        <v>31259.452441734171</v>
      </c>
      <c r="AT36" s="492"/>
      <c r="AU36" s="50" t="s">
        <v>321</v>
      </c>
      <c r="AV36" s="5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91"/>
      <c r="U37" s="392"/>
      <c r="V37" s="392"/>
      <c r="W37" s="392"/>
      <c r="X37" s="392"/>
      <c r="Y37" s="392"/>
      <c r="Z37" s="392"/>
      <c r="AA37" s="392"/>
      <c r="AB37" s="393"/>
      <c r="AC37" s="258"/>
      <c r="AD37" s="258"/>
      <c r="AE37" s="259"/>
      <c r="AF37" s="44"/>
      <c r="AG37" s="44"/>
      <c r="AH37" s="44"/>
      <c r="AI37" s="44"/>
      <c r="AJ37" s="44"/>
      <c r="AK37" s="44"/>
      <c r="AL37" s="54"/>
      <c r="AM37" s="46"/>
      <c r="AN37" s="10"/>
      <c r="AO37" s="9"/>
      <c r="AP37" s="50"/>
      <c r="AQ37" s="489" t="s">
        <v>361</v>
      </c>
      <c r="AR37" s="490"/>
      <c r="AS37" s="491">
        <v>4.1042866922269026</v>
      </c>
      <c r="AT37" s="492"/>
      <c r="AU37" s="50"/>
      <c r="AV37" s="50"/>
      <c r="AW37" s="9"/>
      <c r="AX37" s="47"/>
    </row>
    <row r="38" spans="1:50" ht="15.75" thickBot="1" x14ac:dyDescent="0.3">
      <c r="A38" s="30">
        <f t="shared" si="0"/>
        <v>32</v>
      </c>
      <c r="B38" s="36"/>
      <c r="C38" s="13" t="s">
        <v>48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43">
        <v>5162</v>
      </c>
      <c r="U38" s="444"/>
      <c r="V38" s="444"/>
      <c r="W38" s="444"/>
      <c r="X38" s="444"/>
      <c r="Y38" s="444"/>
      <c r="Z38" s="444"/>
      <c r="AA38" s="444"/>
      <c r="AB38" s="445"/>
      <c r="AC38" s="48"/>
      <c r="AD38" s="48"/>
      <c r="AE38" s="49"/>
      <c r="AF38" s="44"/>
      <c r="AG38" s="44"/>
      <c r="AH38" s="44"/>
      <c r="AI38" s="44"/>
      <c r="AJ38" s="44"/>
      <c r="AK38" s="44"/>
      <c r="AL38" s="54"/>
      <c r="AM38" s="46"/>
      <c r="AN38" s="10"/>
      <c r="AO38" s="9"/>
      <c r="AP38" s="50"/>
      <c r="AQ38" s="50"/>
      <c r="AR38" s="50"/>
      <c r="AS38" s="50"/>
      <c r="AT38" s="50"/>
      <c r="AU38" s="50"/>
      <c r="AV38" s="50"/>
      <c r="AW38" s="9"/>
      <c r="AX38" s="9"/>
    </row>
    <row r="39" spans="1:50" ht="15" customHeight="1" x14ac:dyDescent="0.25">
      <c r="A39" s="30">
        <f t="shared" si="0"/>
        <v>33</v>
      </c>
      <c r="B39" s="36"/>
      <c r="C39" s="13" t="s">
        <v>49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94"/>
      <c r="U39" s="395"/>
      <c r="V39" s="396"/>
      <c r="W39" s="389"/>
      <c r="X39" s="389"/>
      <c r="Y39" s="389"/>
      <c r="Z39" s="397"/>
      <c r="AA39" s="397"/>
      <c r="AB39" s="398"/>
      <c r="AC39" s="55"/>
      <c r="AD39" s="55"/>
      <c r="AE39" s="56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502" t="s">
        <v>406</v>
      </c>
      <c r="AQ39" s="503"/>
      <c r="AR39" s="503"/>
      <c r="AS39" s="504"/>
      <c r="AT39" s="499" t="s">
        <v>402</v>
      </c>
      <c r="AU39" s="9"/>
      <c r="AV39" s="9"/>
      <c r="AW39" s="9"/>
      <c r="AX39" s="9"/>
    </row>
    <row r="40" spans="1:50" ht="15.75" thickBot="1" x14ac:dyDescent="0.3">
      <c r="A40" s="30">
        <f t="shared" si="0"/>
        <v>34</v>
      </c>
      <c r="B40" s="36"/>
      <c r="C40" s="13" t="s">
        <v>50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43">
        <v>34550</v>
      </c>
      <c r="U40" s="444"/>
      <c r="V40" s="445"/>
      <c r="W40" s="389"/>
      <c r="X40" s="389"/>
      <c r="Y40" s="389"/>
      <c r="Z40" s="443">
        <v>83420</v>
      </c>
      <c r="AA40" s="444"/>
      <c r="AB40" s="445"/>
      <c r="AC40" s="446"/>
      <c r="AD40" s="447"/>
      <c r="AE40" s="448"/>
      <c r="AF40" s="44"/>
      <c r="AG40" s="44"/>
      <c r="AH40" s="44"/>
      <c r="AI40" s="45"/>
      <c r="AJ40" s="44"/>
      <c r="AK40" s="44"/>
      <c r="AL40" s="9"/>
      <c r="AM40" s="46"/>
      <c r="AN40" s="10"/>
      <c r="AO40" s="9"/>
      <c r="AP40" s="355" t="s">
        <v>400</v>
      </c>
      <c r="AQ40" s="505" t="s">
        <v>403</v>
      </c>
      <c r="AR40" s="505"/>
      <c r="AS40" s="356" t="s">
        <v>404</v>
      </c>
      <c r="AT40" s="499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495">
        <v>0.84599999999999997</v>
      </c>
      <c r="U41" s="496"/>
      <c r="V41" s="497"/>
      <c r="W41" s="389"/>
      <c r="X41" s="389"/>
      <c r="Y41" s="389"/>
      <c r="Z41" s="495">
        <v>0.85199999999999998</v>
      </c>
      <c r="AA41" s="496"/>
      <c r="AB41" s="497"/>
      <c r="AC41" s="446"/>
      <c r="AD41" s="447"/>
      <c r="AE41" s="448"/>
      <c r="AF41" s="44"/>
      <c r="AG41" s="44"/>
      <c r="AH41" s="44"/>
      <c r="AI41" s="45"/>
      <c r="AJ41" s="44"/>
      <c r="AK41" s="44"/>
      <c r="AL41" s="9"/>
      <c r="AM41" s="46"/>
      <c r="AN41" s="10"/>
      <c r="AO41" s="9"/>
      <c r="AP41" s="357" t="s">
        <v>321</v>
      </c>
      <c r="AQ41" s="506" t="s">
        <v>405</v>
      </c>
      <c r="AR41" s="506"/>
      <c r="AS41" s="358" t="s">
        <v>65</v>
      </c>
      <c r="AT41" s="499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99"/>
      <c r="U42" s="400"/>
      <c r="V42" s="401"/>
      <c r="W42" s="400"/>
      <c r="X42" s="400"/>
      <c r="Y42" s="401"/>
      <c r="Z42" s="400"/>
      <c r="AA42" s="400"/>
      <c r="AB42" s="401"/>
      <c r="AC42" s="6"/>
      <c r="AD42" s="6"/>
      <c r="AE42" s="57"/>
      <c r="AF42" s="6"/>
      <c r="AG42" s="6"/>
      <c r="AH42" s="6"/>
      <c r="AI42" s="1"/>
      <c r="AJ42" s="6"/>
      <c r="AK42" s="6"/>
      <c r="AL42" s="9"/>
      <c r="AM42" s="57"/>
      <c r="AN42" s="10"/>
      <c r="AO42" s="9"/>
      <c r="AP42" s="359">
        <v>11000</v>
      </c>
      <c r="AQ42" s="498">
        <v>40</v>
      </c>
      <c r="AR42" s="498"/>
      <c r="AS42" s="360">
        <v>0.75</v>
      </c>
      <c r="AT42" s="499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02"/>
      <c r="U43" s="403"/>
      <c r="V43" s="403"/>
      <c r="W43" s="403"/>
      <c r="X43" s="403"/>
      <c r="Y43" s="404"/>
      <c r="Z43" s="402"/>
      <c r="AA43" s="403"/>
      <c r="AB43" s="403"/>
      <c r="AC43" s="44"/>
      <c r="AD43" s="44"/>
      <c r="AE43" s="46"/>
      <c r="AF43" s="44"/>
      <c r="AG43" s="44"/>
      <c r="AH43" s="44"/>
      <c r="AI43" s="44"/>
      <c r="AJ43" s="44"/>
      <c r="AK43" s="44"/>
      <c r="AL43" s="54"/>
      <c r="AM43" s="46"/>
      <c r="AN43" s="10"/>
      <c r="AO43" s="9"/>
      <c r="AP43" s="359">
        <v>13000</v>
      </c>
      <c r="AQ43" s="498">
        <v>36</v>
      </c>
      <c r="AR43" s="498"/>
      <c r="AS43" s="360">
        <v>0.72</v>
      </c>
      <c r="AT43" s="499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82"/>
      <c r="U44" s="383"/>
      <c r="V44" s="384"/>
      <c r="W44" s="383"/>
      <c r="X44" s="383"/>
      <c r="Y44" s="384"/>
      <c r="Z44" s="383"/>
      <c r="AA44" s="383"/>
      <c r="AB44" s="384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359">
        <v>14000.072579891636</v>
      </c>
      <c r="AQ44" s="507">
        <v>33.675007997094966</v>
      </c>
      <c r="AR44" s="508"/>
      <c r="AS44" s="360">
        <v>0.69764585396711076</v>
      </c>
      <c r="AT44" s="499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359"/>
      <c r="AQ45" s="498"/>
      <c r="AR45" s="498"/>
      <c r="AS45" s="360"/>
      <c r="AT45" s="499"/>
      <c r="AU45" s="9"/>
      <c r="AV45" s="9"/>
      <c r="AW45" s="9"/>
      <c r="AX45" s="9"/>
    </row>
    <row r="46" spans="1:50" x14ac:dyDescent="0.25">
      <c r="A46" s="30">
        <f t="shared" si="0"/>
        <v>40</v>
      </c>
      <c r="B46" s="31"/>
      <c r="C46" s="13" t="s">
        <v>56</v>
      </c>
      <c r="D46" s="13"/>
      <c r="E46" s="13"/>
      <c r="F46" s="34"/>
      <c r="G46" s="13" t="s">
        <v>57</v>
      </c>
      <c r="H46" s="13"/>
      <c r="I46" s="13"/>
      <c r="J46" s="13"/>
      <c r="K46" s="13"/>
      <c r="L46" s="13"/>
      <c r="M46" s="34"/>
      <c r="N46" s="34"/>
      <c r="O46" s="13" t="s">
        <v>58</v>
      </c>
      <c r="P46" s="13"/>
      <c r="Q46" s="13"/>
      <c r="R46" s="13"/>
      <c r="S46" s="13"/>
      <c r="T46" s="34"/>
      <c r="U46" s="13" t="s">
        <v>59</v>
      </c>
      <c r="V46" s="13"/>
      <c r="W46" s="13"/>
      <c r="X46" s="13"/>
      <c r="Y46" s="13"/>
      <c r="Z46" s="34"/>
      <c r="AA46" s="13" t="s">
        <v>60</v>
      </c>
      <c r="AB46" s="13"/>
      <c r="AC46" s="13"/>
      <c r="AD46" s="13"/>
      <c r="AE46" s="34"/>
      <c r="AF46" s="13" t="s">
        <v>61</v>
      </c>
      <c r="AG46" s="13"/>
      <c r="AH46" s="13"/>
      <c r="AI46" s="13"/>
      <c r="AJ46" s="13"/>
      <c r="AK46" s="9"/>
      <c r="AL46" s="13"/>
      <c r="AM46" s="33"/>
      <c r="AN46" s="10"/>
      <c r="AO46" s="9"/>
      <c r="AP46" s="359"/>
      <c r="AQ46" s="498"/>
      <c r="AR46" s="498"/>
      <c r="AS46" s="360"/>
      <c r="AT46" s="499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62</v>
      </c>
      <c r="H47" s="13"/>
      <c r="I47" s="15"/>
      <c r="J47" s="15"/>
      <c r="K47" s="13" t="s">
        <v>63</v>
      </c>
      <c r="L47" s="13"/>
      <c r="M47" s="13"/>
      <c r="N47" s="13"/>
      <c r="O47" s="13" t="s">
        <v>64</v>
      </c>
      <c r="P47" s="13"/>
      <c r="Q47" s="13"/>
      <c r="R47" s="13"/>
      <c r="S47" s="13"/>
      <c r="T47" s="13"/>
      <c r="U47" s="13" t="s">
        <v>62</v>
      </c>
      <c r="V47" s="13"/>
      <c r="W47" s="15"/>
      <c r="X47" s="15"/>
      <c r="Y47" s="13" t="s">
        <v>65</v>
      </c>
      <c r="Z47" s="13"/>
      <c r="AA47" s="13" t="s">
        <v>66</v>
      </c>
      <c r="AB47" s="13"/>
      <c r="AC47" s="13"/>
      <c r="AD47" s="13"/>
      <c r="AE47" s="13"/>
      <c r="AF47" s="13" t="s">
        <v>62</v>
      </c>
      <c r="AG47" s="13"/>
      <c r="AH47" s="15"/>
      <c r="AI47" s="15"/>
      <c r="AJ47" s="15"/>
      <c r="AK47" s="15"/>
      <c r="AL47" s="13"/>
      <c r="AM47" s="33"/>
      <c r="AN47" s="10"/>
      <c r="AO47" s="9"/>
      <c r="AP47" s="359"/>
      <c r="AQ47" s="498"/>
      <c r="AR47" s="498"/>
      <c r="AS47" s="360"/>
      <c r="AT47" s="499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67</v>
      </c>
      <c r="H48" s="15"/>
      <c r="I48" s="15"/>
      <c r="J48" s="15"/>
      <c r="K48" s="13" t="s">
        <v>63</v>
      </c>
      <c r="L48" s="13"/>
      <c r="M48" s="13"/>
      <c r="N48" s="13"/>
      <c r="O48" s="13" t="s">
        <v>68</v>
      </c>
      <c r="P48" s="13"/>
      <c r="Q48" s="13"/>
      <c r="R48" s="13"/>
      <c r="S48" s="13"/>
      <c r="T48" s="13"/>
      <c r="U48" s="13" t="s">
        <v>67</v>
      </c>
      <c r="V48" s="15"/>
      <c r="W48" s="15"/>
      <c r="X48" s="15"/>
      <c r="Y48" s="13" t="s">
        <v>65</v>
      </c>
      <c r="Z48" s="13"/>
      <c r="AA48" s="13" t="s">
        <v>67</v>
      </c>
      <c r="AB48" s="15"/>
      <c r="AC48" s="15">
        <v>5</v>
      </c>
      <c r="AD48" s="15"/>
      <c r="AE48" s="13"/>
      <c r="AF48" s="13" t="s">
        <v>67</v>
      </c>
      <c r="AG48" s="15"/>
      <c r="AH48" s="15"/>
      <c r="AI48" s="15"/>
      <c r="AJ48" s="15"/>
      <c r="AK48" s="15"/>
      <c r="AL48" s="13"/>
      <c r="AM48" s="33"/>
      <c r="AN48" s="10"/>
      <c r="AO48" s="9"/>
      <c r="AP48" s="359"/>
      <c r="AQ48" s="498"/>
      <c r="AR48" s="498"/>
      <c r="AS48" s="360"/>
      <c r="AT48" s="499"/>
      <c r="AU48" s="9"/>
      <c r="AV48" s="9"/>
      <c r="AW48" s="9"/>
      <c r="AX48" s="9"/>
    </row>
    <row r="49" spans="1:50" ht="15.75" thickBot="1" x14ac:dyDescent="0.3">
      <c r="A49" s="30">
        <f t="shared" si="0"/>
        <v>43</v>
      </c>
      <c r="B49" s="31"/>
      <c r="C49" s="13" t="s">
        <v>69</v>
      </c>
      <c r="D49" s="13"/>
      <c r="E49" s="13"/>
      <c r="F49" s="34"/>
      <c r="G49" s="13" t="s">
        <v>70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361"/>
      <c r="AQ49" s="488"/>
      <c r="AR49" s="488"/>
      <c r="AS49" s="362"/>
      <c r="AT49" s="499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71</v>
      </c>
      <c r="G50" s="13"/>
      <c r="H50" s="13"/>
      <c r="I50" s="34"/>
      <c r="J50" s="13" t="s">
        <v>72</v>
      </c>
      <c r="K50" s="13"/>
      <c r="L50" s="13"/>
      <c r="M50" s="13"/>
      <c r="N50" s="34"/>
      <c r="O50" s="13" t="s">
        <v>73</v>
      </c>
      <c r="P50" s="13"/>
      <c r="Q50" s="13"/>
      <c r="R50" s="13"/>
      <c r="S50" s="13"/>
      <c r="T50" s="34"/>
      <c r="U50" s="13" t="s">
        <v>74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502" t="s">
        <v>407</v>
      </c>
      <c r="AQ50" s="503"/>
      <c r="AR50" s="503"/>
      <c r="AS50" s="504"/>
      <c r="AT50" s="499"/>
      <c r="AU50" s="9"/>
      <c r="AV50" s="9"/>
      <c r="AW50" s="9"/>
      <c r="AX50" s="9"/>
    </row>
    <row r="51" spans="1:50" ht="15.75" thickBot="1" x14ac:dyDescent="0.3">
      <c r="A51" s="30">
        <f t="shared" si="0"/>
        <v>45</v>
      </c>
      <c r="B51" s="31"/>
      <c r="C51" s="13"/>
      <c r="D51" s="13"/>
      <c r="E51" s="13"/>
      <c r="F51" s="13" t="s">
        <v>75</v>
      </c>
      <c r="G51" s="13"/>
      <c r="H51" s="15"/>
      <c r="I51" s="15"/>
      <c r="J51" s="15"/>
      <c r="K51" s="15"/>
      <c r="L51" s="13" t="s">
        <v>76</v>
      </c>
      <c r="M51" s="13"/>
      <c r="N51" s="13"/>
      <c r="O51" s="15"/>
      <c r="P51" s="15"/>
      <c r="Q51" s="15"/>
      <c r="R51" s="13" t="s">
        <v>63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355" t="s">
        <v>400</v>
      </c>
      <c r="AQ51" s="505" t="s">
        <v>403</v>
      </c>
      <c r="AR51" s="505"/>
      <c r="AS51" s="356" t="s">
        <v>404</v>
      </c>
      <c r="AT51" s="499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357" t="s">
        <v>321</v>
      </c>
      <c r="AQ52" s="506" t="s">
        <v>405</v>
      </c>
      <c r="AR52" s="506"/>
      <c r="AS52" s="358" t="s">
        <v>65</v>
      </c>
      <c r="AT52" s="499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77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359">
        <v>32000</v>
      </c>
      <c r="AQ53" s="498">
        <v>85</v>
      </c>
      <c r="AR53" s="498"/>
      <c r="AS53" s="360">
        <v>0.79</v>
      </c>
      <c r="AT53" s="499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58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59"/>
      <c r="AN54" s="10"/>
      <c r="AO54" s="9"/>
      <c r="AP54" s="359">
        <v>35000</v>
      </c>
      <c r="AQ54" s="498">
        <v>84</v>
      </c>
      <c r="AR54" s="498"/>
      <c r="AS54" s="360">
        <v>0.81</v>
      </c>
      <c r="AT54" s="499"/>
      <c r="AU54" s="9"/>
      <c r="AV54" s="9"/>
      <c r="AW54" s="9"/>
      <c r="AX54" s="9"/>
    </row>
    <row r="55" spans="1:50" x14ac:dyDescent="0.25">
      <c r="A55" s="30">
        <f>A53+1</f>
        <v>48</v>
      </c>
      <c r="B55" s="60" t="s">
        <v>78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359">
        <v>38924.251414575934</v>
      </c>
      <c r="AQ55" s="507">
        <v>82.664107065268283</v>
      </c>
      <c r="AR55" s="508"/>
      <c r="AS55" s="360">
        <v>0.84214168812256252</v>
      </c>
      <c r="AT55" s="499"/>
      <c r="AU55" s="9"/>
      <c r="AV55" s="9"/>
      <c r="AW55" s="9"/>
      <c r="AX55" s="9"/>
    </row>
    <row r="56" spans="1:50" x14ac:dyDescent="0.25">
      <c r="A56" s="30">
        <f>A55+1</f>
        <v>49</v>
      </c>
      <c r="B56" s="61" t="s">
        <v>291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13"/>
      <c r="AM56" s="33"/>
      <c r="AN56" s="10"/>
      <c r="AO56" s="9"/>
      <c r="AP56" s="359"/>
      <c r="AQ56" s="498"/>
      <c r="AR56" s="498"/>
      <c r="AS56" s="360"/>
      <c r="AT56" s="499"/>
      <c r="AU56" s="9"/>
      <c r="AV56" s="9"/>
      <c r="AW56" s="9"/>
      <c r="AX56" s="9"/>
    </row>
    <row r="57" spans="1:50" x14ac:dyDescent="0.25">
      <c r="A57" s="63"/>
      <c r="B57" s="64" t="s">
        <v>79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10"/>
      <c r="AO57" s="9"/>
      <c r="AP57" s="359"/>
      <c r="AQ57" s="498"/>
      <c r="AR57" s="498"/>
      <c r="AS57" s="360"/>
      <c r="AT57" s="499"/>
      <c r="AU57" s="9"/>
      <c r="AV57" s="9"/>
      <c r="AW57" s="9"/>
      <c r="AX57" s="9"/>
    </row>
    <row r="58" spans="1:50" x14ac:dyDescent="0.25">
      <c r="A58" s="66">
        <v>1</v>
      </c>
      <c r="B58" s="66">
        <v>2</v>
      </c>
      <c r="C58" s="66">
        <v>3</v>
      </c>
      <c r="D58" s="66">
        <v>4</v>
      </c>
      <c r="E58" s="66">
        <v>5</v>
      </c>
      <c r="F58" s="66">
        <v>6</v>
      </c>
      <c r="G58" s="66">
        <v>7</v>
      </c>
      <c r="H58" s="66">
        <v>8</v>
      </c>
      <c r="I58" s="66">
        <v>9</v>
      </c>
      <c r="J58" s="66">
        <v>10</v>
      </c>
      <c r="K58" s="66">
        <v>11</v>
      </c>
      <c r="L58" s="66">
        <v>12</v>
      </c>
      <c r="M58" s="66">
        <v>13</v>
      </c>
      <c r="N58" s="66">
        <v>14</v>
      </c>
      <c r="O58" s="66">
        <v>15</v>
      </c>
      <c r="P58" s="66">
        <v>16</v>
      </c>
      <c r="Q58" s="66">
        <v>17</v>
      </c>
      <c r="R58" s="66">
        <v>18</v>
      </c>
      <c r="S58" s="66">
        <v>19</v>
      </c>
      <c r="T58" s="66">
        <v>20</v>
      </c>
      <c r="U58" s="66">
        <v>21</v>
      </c>
      <c r="V58" s="66">
        <v>22</v>
      </c>
      <c r="W58" s="66">
        <v>23</v>
      </c>
      <c r="X58" s="66">
        <v>24</v>
      </c>
      <c r="Y58" s="66">
        <v>25</v>
      </c>
      <c r="Z58" s="66">
        <v>26</v>
      </c>
      <c r="AA58" s="66">
        <v>27</v>
      </c>
      <c r="AB58" s="66">
        <v>28</v>
      </c>
      <c r="AC58" s="66">
        <v>29</v>
      </c>
      <c r="AD58" s="66">
        <v>30</v>
      </c>
      <c r="AE58" s="66">
        <v>31</v>
      </c>
      <c r="AF58" s="66">
        <v>32</v>
      </c>
      <c r="AG58" s="66">
        <v>33</v>
      </c>
      <c r="AH58" s="66">
        <v>34</v>
      </c>
      <c r="AI58" s="66">
        <v>35</v>
      </c>
      <c r="AJ58" s="66">
        <v>36</v>
      </c>
      <c r="AK58" s="66">
        <v>37</v>
      </c>
      <c r="AL58" s="66">
        <v>38</v>
      </c>
      <c r="AM58" s="66">
        <v>39</v>
      </c>
      <c r="AN58" s="9"/>
      <c r="AO58" s="9"/>
      <c r="AP58" s="359"/>
      <c r="AQ58" s="498"/>
      <c r="AR58" s="498"/>
      <c r="AS58" s="360"/>
      <c r="AT58" s="499"/>
      <c r="AU58" s="9"/>
      <c r="AV58" s="9"/>
      <c r="AW58" s="9"/>
      <c r="AX58" s="9"/>
    </row>
    <row r="59" spans="1:50" x14ac:dyDescent="0.25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9"/>
      <c r="T59" s="70" t="s">
        <v>1</v>
      </c>
      <c r="U59" s="65" t="s">
        <v>1</v>
      </c>
      <c r="V59" s="71" t="s">
        <v>1</v>
      </c>
      <c r="W59" s="65" t="s">
        <v>1</v>
      </c>
      <c r="X59" s="65" t="s">
        <v>1</v>
      </c>
      <c r="Y59" s="65" t="s">
        <v>1</v>
      </c>
      <c r="Z59" s="65" t="s">
        <v>1</v>
      </c>
      <c r="AA59" s="65" t="s">
        <v>1</v>
      </c>
      <c r="AB59" s="65" t="s">
        <v>1</v>
      </c>
      <c r="AC59" s="65" t="s">
        <v>1</v>
      </c>
      <c r="AD59" s="65" t="s">
        <v>1</v>
      </c>
      <c r="AE59" s="65" t="s">
        <v>1</v>
      </c>
      <c r="AF59" s="65" t="s">
        <v>1</v>
      </c>
      <c r="AG59" s="65" t="s">
        <v>1</v>
      </c>
      <c r="AH59" s="65" t="s">
        <v>1</v>
      </c>
      <c r="AI59" s="65" t="s">
        <v>1</v>
      </c>
      <c r="AJ59" s="65" t="s">
        <v>1</v>
      </c>
      <c r="AK59" s="65" t="s">
        <v>1</v>
      </c>
      <c r="AL59" s="68"/>
      <c r="AM59" s="69"/>
      <c r="AN59" s="10"/>
      <c r="AO59" s="9"/>
      <c r="AP59" s="359"/>
      <c r="AQ59" s="498"/>
      <c r="AR59" s="498"/>
      <c r="AS59" s="360"/>
      <c r="AT59" s="499"/>
      <c r="AU59" s="9"/>
      <c r="AV59" s="9"/>
      <c r="AW59" s="9"/>
      <c r="AX59" s="9"/>
    </row>
    <row r="60" spans="1:50" ht="21" thickBot="1" x14ac:dyDescent="0.35">
      <c r="A60" s="72"/>
      <c r="B60" s="196"/>
      <c r="C60" s="196"/>
      <c r="D60" s="196"/>
      <c r="E60" s="73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74"/>
      <c r="T60" s="75"/>
      <c r="U60" s="75"/>
      <c r="V60" s="76"/>
      <c r="W60" s="75"/>
      <c r="X60" s="75"/>
      <c r="Y60" s="75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5"/>
      <c r="AL60" s="10"/>
      <c r="AM60" s="77"/>
      <c r="AN60" s="10"/>
      <c r="AO60" s="9"/>
      <c r="AP60" s="361"/>
      <c r="AQ60" s="488"/>
      <c r="AR60" s="488"/>
      <c r="AS60" s="362"/>
      <c r="AT60" s="499"/>
      <c r="AU60" s="9"/>
      <c r="AV60" s="9"/>
      <c r="AW60" s="9"/>
      <c r="AX60" s="9"/>
    </row>
    <row r="61" spans="1:50" x14ac:dyDescent="0.25">
      <c r="A61" s="78"/>
      <c r="B61" s="79"/>
      <c r="C61" s="79"/>
      <c r="D61" s="79"/>
      <c r="E61" s="79" t="s">
        <v>80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80"/>
      <c r="T61" s="75" t="s">
        <v>81</v>
      </c>
      <c r="U61" s="75"/>
      <c r="V61" s="75"/>
      <c r="W61" s="458">
        <v>0</v>
      </c>
      <c r="X61" s="458"/>
      <c r="Y61" s="458"/>
      <c r="Z61" s="458"/>
      <c r="AA61" s="458"/>
      <c r="AB61" s="76" t="s">
        <v>2</v>
      </c>
      <c r="AC61" s="76"/>
      <c r="AD61" s="76"/>
      <c r="AE61" s="458" t="s">
        <v>82</v>
      </c>
      <c r="AF61" s="458"/>
      <c r="AG61" s="458"/>
      <c r="AH61" s="458"/>
      <c r="AI61" s="458"/>
      <c r="AJ61" s="458"/>
      <c r="AK61" s="458"/>
      <c r="AL61" s="10"/>
      <c r="AM61" s="74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98" t="s">
        <v>5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74"/>
      <c r="T62" s="75" t="s">
        <v>83</v>
      </c>
      <c r="U62" s="75"/>
      <c r="V62" s="75"/>
      <c r="W62" s="76"/>
      <c r="X62" s="459" t="s">
        <v>82</v>
      </c>
      <c r="Y62" s="459"/>
      <c r="Z62" s="459"/>
      <c r="AA62" s="459"/>
      <c r="AB62" s="81" t="s">
        <v>7</v>
      </c>
      <c r="AC62" s="81"/>
      <c r="AD62" s="458" t="s">
        <v>82</v>
      </c>
      <c r="AE62" s="458"/>
      <c r="AF62" s="458"/>
      <c r="AG62" s="458"/>
      <c r="AH62" s="458"/>
      <c r="AI62" s="458"/>
      <c r="AJ62" s="458"/>
      <c r="AK62" s="458"/>
      <c r="AL62" s="10"/>
      <c r="AM62" s="74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99" t="s">
        <v>8</v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74"/>
      <c r="T63" s="75" t="s">
        <v>84</v>
      </c>
      <c r="U63" s="75"/>
      <c r="V63" s="200">
        <v>2</v>
      </c>
      <c r="W63" s="197"/>
      <c r="X63" s="201" t="s">
        <v>11</v>
      </c>
      <c r="Y63" s="201"/>
      <c r="Z63" s="82">
        <v>7</v>
      </c>
      <c r="AA63" s="83"/>
      <c r="AB63" s="81" t="s">
        <v>12</v>
      </c>
      <c r="AC63" s="84" t="s">
        <v>82</v>
      </c>
      <c r="AD63" s="85"/>
      <c r="AE63" s="85"/>
      <c r="AF63" s="85"/>
      <c r="AG63" s="85"/>
      <c r="AH63" s="85"/>
      <c r="AI63" s="85"/>
      <c r="AJ63" s="85"/>
      <c r="AK63" s="84" t="s">
        <v>82</v>
      </c>
      <c r="AL63" s="10"/>
      <c r="AM63" s="74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99" t="s">
        <v>284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86" t="s">
        <v>1</v>
      </c>
      <c r="T64" s="87" t="s">
        <v>1</v>
      </c>
      <c r="U64" s="87" t="s">
        <v>1</v>
      </c>
      <c r="V64" s="87" t="s">
        <v>1</v>
      </c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79"/>
      <c r="AM64" s="80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89">
        <v>1</v>
      </c>
      <c r="B65" s="87" t="s">
        <v>85</v>
      </c>
      <c r="C65" s="102"/>
      <c r="D65" s="102"/>
      <c r="E65" s="102"/>
      <c r="F65" s="102"/>
      <c r="G65" s="87"/>
      <c r="H65" s="87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87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79"/>
      <c r="AM65" s="104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0">
        <f t="shared" ref="A66:A113" si="1">A65+1</f>
        <v>2</v>
      </c>
      <c r="B66" s="91" t="s">
        <v>86</v>
      </c>
      <c r="C66" s="92"/>
      <c r="D66" s="71"/>
      <c r="E66" s="71"/>
      <c r="F66" s="71"/>
      <c r="G66" s="71"/>
      <c r="H66" s="71"/>
      <c r="I66" s="71"/>
      <c r="J66" s="71"/>
      <c r="K66" s="460" t="s">
        <v>87</v>
      </c>
      <c r="L66" s="461"/>
      <c r="M66" s="461"/>
      <c r="N66" s="461"/>
      <c r="O66" s="461"/>
      <c r="P66" s="461"/>
      <c r="Q66" s="203" t="s">
        <v>88</v>
      </c>
      <c r="R66" s="204"/>
      <c r="S66" s="204"/>
      <c r="T66" s="204"/>
      <c r="U66" s="204"/>
      <c r="V66" s="204"/>
      <c r="W66" s="105"/>
      <c r="X66" s="105"/>
      <c r="Y66" s="105"/>
      <c r="Z66" s="105"/>
      <c r="AA66" s="105"/>
      <c r="AB66" s="71"/>
      <c r="AC66" s="93"/>
      <c r="AD66" s="71"/>
      <c r="AE66" s="71"/>
      <c r="AF66" s="71"/>
      <c r="AG66" s="71"/>
      <c r="AH66" s="94"/>
      <c r="AI66" s="71"/>
      <c r="AJ66" s="71"/>
      <c r="AK66" s="71"/>
      <c r="AL66" s="123"/>
      <c r="AM66" s="93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90">
        <f t="shared" si="1"/>
        <v>3</v>
      </c>
      <c r="B67" s="95"/>
      <c r="C67" s="96" t="s">
        <v>89</v>
      </c>
      <c r="D67" s="96"/>
      <c r="E67" s="87"/>
      <c r="F67" s="96"/>
      <c r="G67" s="96"/>
      <c r="H67" s="96"/>
      <c r="I67" s="96"/>
      <c r="J67" s="96"/>
      <c r="K67" s="440" t="s">
        <v>35</v>
      </c>
      <c r="L67" s="441"/>
      <c r="M67" s="442"/>
      <c r="N67" s="440" t="s">
        <v>346</v>
      </c>
      <c r="O67" s="441"/>
      <c r="P67" s="442"/>
      <c r="Q67" s="440" t="s">
        <v>357</v>
      </c>
      <c r="R67" s="441"/>
      <c r="S67" s="441"/>
      <c r="T67" s="442"/>
      <c r="U67" s="97"/>
      <c r="V67" s="98" t="s">
        <v>90</v>
      </c>
      <c r="W67" s="99"/>
      <c r="X67" s="97"/>
      <c r="Y67" s="98" t="s">
        <v>91</v>
      </c>
      <c r="Z67" s="99"/>
      <c r="AA67" s="97"/>
      <c r="AB67" s="98" t="s">
        <v>92</v>
      </c>
      <c r="AC67" s="99"/>
      <c r="AD67" s="438" t="s">
        <v>93</v>
      </c>
      <c r="AE67" s="439"/>
      <c r="AF67" s="439"/>
      <c r="AG67" s="439"/>
      <c r="AH67" s="439"/>
      <c r="AI67" s="439"/>
      <c r="AJ67" s="439"/>
      <c r="AK67" s="439"/>
      <c r="AL67" s="439"/>
      <c r="AM67" s="10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90">
        <f t="shared" si="1"/>
        <v>4</v>
      </c>
      <c r="B68" s="96"/>
      <c r="C68" s="96"/>
      <c r="D68" s="96"/>
      <c r="E68" s="96"/>
      <c r="F68" s="96"/>
      <c r="G68" s="96"/>
      <c r="H68" s="205" t="s">
        <v>94</v>
      </c>
      <c r="I68" s="206"/>
      <c r="J68" s="207"/>
      <c r="K68" s="79"/>
      <c r="L68" s="96"/>
      <c r="M68" s="96"/>
      <c r="N68" s="101"/>
      <c r="O68" s="102"/>
      <c r="P68" s="102"/>
      <c r="Q68" s="103"/>
      <c r="R68" s="79"/>
      <c r="S68" s="102"/>
      <c r="T68" s="104"/>
      <c r="U68" s="103"/>
      <c r="V68" s="105"/>
      <c r="W68" s="106"/>
      <c r="X68" s="107"/>
      <c r="Y68" s="105"/>
      <c r="Z68" s="106"/>
      <c r="AA68" s="107"/>
      <c r="AB68" s="96"/>
      <c r="AC68" s="100"/>
      <c r="AD68" s="96"/>
      <c r="AE68" s="96"/>
      <c r="AF68" s="96"/>
      <c r="AG68" s="96"/>
      <c r="AH68" s="96"/>
      <c r="AI68" s="96"/>
      <c r="AJ68" s="96"/>
      <c r="AK68" s="96"/>
      <c r="AL68" s="96"/>
      <c r="AM68" s="100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0">
        <f t="shared" si="1"/>
        <v>5</v>
      </c>
      <c r="B69" s="414" t="s">
        <v>297</v>
      </c>
      <c r="C69" s="415"/>
      <c r="D69" s="415"/>
      <c r="E69" s="415"/>
      <c r="F69" s="415"/>
      <c r="G69" s="416"/>
      <c r="H69" s="211"/>
      <c r="I69" s="212"/>
      <c r="J69" s="207"/>
      <c r="K69" s="411">
        <v>0</v>
      </c>
      <c r="L69" s="412"/>
      <c r="M69" s="413"/>
      <c r="N69" s="411">
        <v>0</v>
      </c>
      <c r="O69" s="412"/>
      <c r="P69" s="413"/>
      <c r="Q69" s="103"/>
      <c r="R69" s="102"/>
      <c r="S69" s="102"/>
      <c r="T69" s="104"/>
      <c r="U69" s="103"/>
      <c r="V69" s="102"/>
      <c r="W69" s="104"/>
      <c r="X69" s="103"/>
      <c r="Y69" s="102"/>
      <c r="Z69" s="104"/>
      <c r="AA69" s="103"/>
      <c r="AB69" s="96"/>
      <c r="AC69" s="100"/>
      <c r="AD69" s="96"/>
      <c r="AE69" s="96"/>
      <c r="AF69" s="96"/>
      <c r="AG69" s="96"/>
      <c r="AH69" s="96"/>
      <c r="AI69" s="96"/>
      <c r="AJ69" s="96"/>
      <c r="AK69" s="96"/>
      <c r="AL69" s="96"/>
      <c r="AM69" s="100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0">
        <f t="shared" si="1"/>
        <v>6</v>
      </c>
      <c r="B70" s="414" t="s">
        <v>95</v>
      </c>
      <c r="C70" s="415"/>
      <c r="D70" s="415"/>
      <c r="E70" s="415"/>
      <c r="F70" s="415"/>
      <c r="G70" s="416"/>
      <c r="H70" s="211"/>
      <c r="I70" s="212"/>
      <c r="J70" s="207"/>
      <c r="K70" s="411">
        <v>8.6999999999999994E-3</v>
      </c>
      <c r="L70" s="412"/>
      <c r="M70" s="413"/>
      <c r="N70" s="411">
        <v>2.2599999999999999E-2</v>
      </c>
      <c r="O70" s="412"/>
      <c r="P70" s="413"/>
      <c r="Q70" s="103"/>
      <c r="R70" s="102"/>
      <c r="S70" s="102"/>
      <c r="T70" s="104"/>
      <c r="U70" s="103"/>
      <c r="V70" s="102"/>
      <c r="W70" s="104"/>
      <c r="X70" s="103"/>
      <c r="Y70" s="102"/>
      <c r="Z70" s="104"/>
      <c r="AA70" s="103"/>
      <c r="AB70" s="96"/>
      <c r="AC70" s="100"/>
      <c r="AD70" s="96"/>
      <c r="AE70" s="96"/>
      <c r="AF70" s="96"/>
      <c r="AG70" s="96"/>
      <c r="AH70" s="96"/>
      <c r="AI70" s="96"/>
      <c r="AJ70" s="96"/>
      <c r="AK70" s="96"/>
      <c r="AL70" s="96"/>
      <c r="AM70" s="100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0">
        <f t="shared" si="1"/>
        <v>7</v>
      </c>
      <c r="B71" s="414" t="s">
        <v>96</v>
      </c>
      <c r="C71" s="415"/>
      <c r="D71" s="415"/>
      <c r="E71" s="415"/>
      <c r="F71" s="415"/>
      <c r="G71" s="416"/>
      <c r="H71" s="211"/>
      <c r="I71" s="212"/>
      <c r="J71" s="207"/>
      <c r="K71" s="411">
        <v>0.96319999999999995</v>
      </c>
      <c r="L71" s="412"/>
      <c r="M71" s="413"/>
      <c r="N71" s="411">
        <v>0.95920000000000005</v>
      </c>
      <c r="O71" s="412"/>
      <c r="P71" s="413"/>
      <c r="Q71" s="103"/>
      <c r="R71" s="102"/>
      <c r="S71" s="102"/>
      <c r="T71" s="104"/>
      <c r="U71" s="103"/>
      <c r="V71" s="102"/>
      <c r="W71" s="104"/>
      <c r="X71" s="103"/>
      <c r="Y71" s="102"/>
      <c r="Z71" s="104"/>
      <c r="AA71" s="103"/>
      <c r="AB71" s="96"/>
      <c r="AC71" s="100"/>
      <c r="AD71" s="96"/>
      <c r="AE71" s="96"/>
      <c r="AF71" s="96"/>
      <c r="AG71" s="96"/>
      <c r="AH71" s="96"/>
      <c r="AI71" s="96"/>
      <c r="AJ71" s="96"/>
      <c r="AK71" s="96"/>
      <c r="AL71" s="96"/>
      <c r="AM71" s="100"/>
      <c r="AN71" s="108"/>
      <c r="AO71" s="109"/>
      <c r="AP71" s="110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0">
        <f t="shared" si="1"/>
        <v>8</v>
      </c>
      <c r="B72" s="414" t="s">
        <v>97</v>
      </c>
      <c r="C72" s="415"/>
      <c r="D72" s="415"/>
      <c r="E72" s="415"/>
      <c r="F72" s="415"/>
      <c r="G72" s="416"/>
      <c r="H72" s="211"/>
      <c r="I72" s="212"/>
      <c r="J72" s="207"/>
      <c r="K72" s="411">
        <v>1.46E-2</v>
      </c>
      <c r="L72" s="412"/>
      <c r="M72" s="413"/>
      <c r="N72" s="411">
        <v>9.1999999999999998E-3</v>
      </c>
      <c r="O72" s="412"/>
      <c r="P72" s="413"/>
      <c r="Q72" s="103"/>
      <c r="R72" s="102"/>
      <c r="S72" s="102"/>
      <c r="T72" s="104"/>
      <c r="U72" s="103"/>
      <c r="V72" s="102"/>
      <c r="W72" s="104"/>
      <c r="X72" s="103"/>
      <c r="Y72" s="102"/>
      <c r="Z72" s="104"/>
      <c r="AA72" s="103"/>
      <c r="AB72" s="96"/>
      <c r="AC72" s="100"/>
      <c r="AD72" s="96"/>
      <c r="AE72" s="96"/>
      <c r="AF72" s="96"/>
      <c r="AG72" s="96"/>
      <c r="AH72" s="96"/>
      <c r="AI72" s="96"/>
      <c r="AJ72" s="96"/>
      <c r="AK72" s="96"/>
      <c r="AL72" s="96"/>
      <c r="AM72" s="100"/>
      <c r="AN72" s="108"/>
      <c r="AO72" s="109"/>
      <c r="AP72" s="110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0">
        <f t="shared" si="1"/>
        <v>9</v>
      </c>
      <c r="B73" s="414" t="s">
        <v>98</v>
      </c>
      <c r="C73" s="415"/>
      <c r="D73" s="415"/>
      <c r="E73" s="415"/>
      <c r="F73" s="415"/>
      <c r="G73" s="416"/>
      <c r="H73" s="211"/>
      <c r="I73" s="212"/>
      <c r="J73" s="207"/>
      <c r="K73" s="411">
        <v>1.35E-2</v>
      </c>
      <c r="L73" s="412"/>
      <c r="M73" s="413"/>
      <c r="N73" s="411">
        <v>8.9999999999999993E-3</v>
      </c>
      <c r="O73" s="412"/>
      <c r="P73" s="413"/>
      <c r="Q73" s="103"/>
      <c r="R73" s="102"/>
      <c r="S73" s="102"/>
      <c r="T73" s="104"/>
      <c r="U73" s="103"/>
      <c r="V73" s="102"/>
      <c r="W73" s="104"/>
      <c r="X73" s="103"/>
      <c r="Y73" s="102"/>
      <c r="Z73" s="104"/>
      <c r="AA73" s="103"/>
      <c r="AB73" s="96"/>
      <c r="AC73" s="100"/>
      <c r="AD73" s="96"/>
      <c r="AE73" s="96"/>
      <c r="AF73" s="96"/>
      <c r="AG73" s="96"/>
      <c r="AH73" s="96"/>
      <c r="AI73" s="96"/>
      <c r="AJ73" s="96"/>
      <c r="AK73" s="96"/>
      <c r="AL73" s="96"/>
      <c r="AM73" s="100"/>
      <c r="AN73" s="108"/>
      <c r="AO73" s="109"/>
      <c r="AP73" s="110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0">
        <f t="shared" si="1"/>
        <v>10</v>
      </c>
      <c r="B74" s="414" t="s">
        <v>99</v>
      </c>
      <c r="C74" s="415"/>
      <c r="D74" s="415"/>
      <c r="E74" s="415"/>
      <c r="F74" s="415"/>
      <c r="G74" s="416"/>
      <c r="H74" s="211"/>
      <c r="I74" s="212"/>
      <c r="J74" s="207"/>
      <c r="K74" s="411">
        <v>0</v>
      </c>
      <c r="L74" s="412"/>
      <c r="M74" s="413"/>
      <c r="N74" s="411">
        <v>0</v>
      </c>
      <c r="O74" s="412"/>
      <c r="P74" s="413"/>
      <c r="Q74" s="103"/>
      <c r="R74" s="102"/>
      <c r="S74" s="102"/>
      <c r="T74" s="104"/>
      <c r="U74" s="103"/>
      <c r="V74" s="102"/>
      <c r="W74" s="104"/>
      <c r="X74" s="103"/>
      <c r="Y74" s="102"/>
      <c r="Z74" s="104"/>
      <c r="AA74" s="103"/>
      <c r="AB74" s="96"/>
      <c r="AC74" s="100"/>
      <c r="AD74" s="96"/>
      <c r="AE74" s="96"/>
      <c r="AF74" s="96"/>
      <c r="AG74" s="96"/>
      <c r="AH74" s="96"/>
      <c r="AI74" s="96"/>
      <c r="AJ74" s="96"/>
      <c r="AK74" s="96"/>
      <c r="AL74" s="96"/>
      <c r="AM74" s="100"/>
      <c r="AN74" s="108"/>
      <c r="AO74" s="109"/>
      <c r="AP74" s="110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0">
        <f t="shared" si="1"/>
        <v>11</v>
      </c>
      <c r="B75" s="414" t="s">
        <v>100</v>
      </c>
      <c r="C75" s="415"/>
      <c r="D75" s="415"/>
      <c r="E75" s="415"/>
      <c r="F75" s="415"/>
      <c r="G75" s="416"/>
      <c r="H75" s="211"/>
      <c r="I75" s="212"/>
      <c r="J75" s="207"/>
      <c r="K75" s="411">
        <v>0</v>
      </c>
      <c r="L75" s="412"/>
      <c r="M75" s="413"/>
      <c r="N75" s="411">
        <v>0</v>
      </c>
      <c r="O75" s="412"/>
      <c r="P75" s="413"/>
      <c r="Q75" s="101"/>
      <c r="R75" s="96"/>
      <c r="S75" s="96"/>
      <c r="T75" s="100"/>
      <c r="U75" s="101"/>
      <c r="V75" s="96"/>
      <c r="W75" s="100"/>
      <c r="X75" s="101"/>
      <c r="Y75" s="96"/>
      <c r="Z75" s="100"/>
      <c r="AA75" s="101"/>
      <c r="AB75" s="79"/>
      <c r="AC75" s="100"/>
      <c r="AD75" s="100" t="s">
        <v>101</v>
      </c>
      <c r="AE75" s="96"/>
      <c r="AF75" s="96"/>
      <c r="AG75" s="96"/>
      <c r="AH75" s="96"/>
      <c r="AI75" s="96"/>
      <c r="AJ75" s="96"/>
      <c r="AK75" s="96"/>
      <c r="AL75" s="96"/>
      <c r="AM75" s="100"/>
      <c r="AN75" s="108"/>
      <c r="AO75" s="109"/>
      <c r="AP75" s="110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0">
        <f t="shared" si="1"/>
        <v>12</v>
      </c>
      <c r="B76" s="414" t="s">
        <v>102</v>
      </c>
      <c r="C76" s="415"/>
      <c r="D76" s="415"/>
      <c r="E76" s="415"/>
      <c r="F76" s="415"/>
      <c r="G76" s="416"/>
      <c r="H76" s="211"/>
      <c r="I76" s="212"/>
      <c r="J76" s="207"/>
      <c r="K76" s="411">
        <v>0</v>
      </c>
      <c r="L76" s="412"/>
      <c r="M76" s="413"/>
      <c r="N76" s="411">
        <v>0</v>
      </c>
      <c r="O76" s="412"/>
      <c r="P76" s="413"/>
      <c r="Q76" s="101"/>
      <c r="R76" s="96"/>
      <c r="S76" s="96"/>
      <c r="T76" s="100"/>
      <c r="U76" s="101"/>
      <c r="V76" s="96"/>
      <c r="W76" s="100"/>
      <c r="X76" s="101"/>
      <c r="Y76" s="96"/>
      <c r="Z76" s="100"/>
      <c r="AA76" s="101"/>
      <c r="AB76" s="96"/>
      <c r="AC76" s="100"/>
      <c r="AD76" s="96" t="s">
        <v>103</v>
      </c>
      <c r="AE76" s="96"/>
      <c r="AF76" s="96"/>
      <c r="AG76" s="96"/>
      <c r="AH76" s="96"/>
      <c r="AI76" s="96"/>
      <c r="AJ76" s="96"/>
      <c r="AK76" s="96"/>
      <c r="AL76" s="96"/>
      <c r="AM76" s="100"/>
      <c r="AN76" s="108"/>
      <c r="AO76" s="109"/>
      <c r="AP76" s="110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0">
        <f t="shared" si="1"/>
        <v>13</v>
      </c>
      <c r="B77" s="414" t="s">
        <v>295</v>
      </c>
      <c r="C77" s="415"/>
      <c r="D77" s="415"/>
      <c r="E77" s="415"/>
      <c r="F77" s="415"/>
      <c r="G77" s="416"/>
      <c r="H77" s="211"/>
      <c r="I77" s="212"/>
      <c r="J77" s="207"/>
      <c r="K77" s="411">
        <v>0</v>
      </c>
      <c r="L77" s="412"/>
      <c r="M77" s="413"/>
      <c r="N77" s="411">
        <v>0</v>
      </c>
      <c r="O77" s="412"/>
      <c r="P77" s="413"/>
      <c r="Q77" s="101"/>
      <c r="R77" s="96"/>
      <c r="S77" s="96"/>
      <c r="T77" s="100"/>
      <c r="U77" s="101"/>
      <c r="V77" s="96"/>
      <c r="W77" s="100"/>
      <c r="X77" s="101"/>
      <c r="Y77" s="96"/>
      <c r="Z77" s="100"/>
      <c r="AA77" s="101"/>
      <c r="AB77" s="96"/>
      <c r="AC77" s="100"/>
      <c r="AD77" s="96"/>
      <c r="AE77" s="96"/>
      <c r="AF77" s="96"/>
      <c r="AG77" s="96"/>
      <c r="AH77" s="96"/>
      <c r="AI77" s="96"/>
      <c r="AJ77" s="96"/>
      <c r="AK77" s="96"/>
      <c r="AL77" s="96"/>
      <c r="AM77" s="100"/>
      <c r="AN77" s="108"/>
      <c r="AO77" s="109"/>
      <c r="AP77" s="110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0">
        <f t="shared" si="1"/>
        <v>14</v>
      </c>
      <c r="B78" s="414" t="s">
        <v>104</v>
      </c>
      <c r="C78" s="415"/>
      <c r="D78" s="415"/>
      <c r="E78" s="415"/>
      <c r="F78" s="415"/>
      <c r="G78" s="416"/>
      <c r="H78" s="211"/>
      <c r="I78" s="212"/>
      <c r="J78" s="207"/>
      <c r="K78" s="411">
        <v>0</v>
      </c>
      <c r="L78" s="412"/>
      <c r="M78" s="413"/>
      <c r="N78" s="411">
        <v>0</v>
      </c>
      <c r="O78" s="412"/>
      <c r="P78" s="413"/>
      <c r="Q78" s="101"/>
      <c r="R78" s="96"/>
      <c r="S78" s="96"/>
      <c r="T78" s="100"/>
      <c r="U78" s="101"/>
      <c r="V78" s="96"/>
      <c r="W78" s="100"/>
      <c r="X78" s="101"/>
      <c r="Y78" s="96"/>
      <c r="Z78" s="100"/>
      <c r="AA78" s="101"/>
      <c r="AB78" s="96"/>
      <c r="AC78" s="100"/>
      <c r="AD78" s="96"/>
      <c r="AE78" s="96"/>
      <c r="AF78" s="96"/>
      <c r="AG78" s="96"/>
      <c r="AH78" s="96"/>
      <c r="AI78" s="96"/>
      <c r="AJ78" s="96"/>
      <c r="AK78" s="96"/>
      <c r="AL78" s="96"/>
      <c r="AM78" s="100"/>
      <c r="AN78" s="108"/>
      <c r="AO78" s="109"/>
      <c r="AP78" s="110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0">
        <f t="shared" si="1"/>
        <v>15</v>
      </c>
      <c r="B79" s="414" t="s">
        <v>105</v>
      </c>
      <c r="C79" s="415"/>
      <c r="D79" s="415"/>
      <c r="E79" s="415"/>
      <c r="F79" s="415"/>
      <c r="G79" s="416"/>
      <c r="H79" s="211"/>
      <c r="I79" s="212"/>
      <c r="J79" s="207"/>
      <c r="K79" s="411">
        <v>0</v>
      </c>
      <c r="L79" s="412"/>
      <c r="M79" s="413"/>
      <c r="N79" s="411">
        <v>0</v>
      </c>
      <c r="O79" s="412"/>
      <c r="P79" s="413"/>
      <c r="Q79" s="101"/>
      <c r="R79" s="96"/>
      <c r="S79" s="96"/>
      <c r="T79" s="100"/>
      <c r="U79" s="101"/>
      <c r="V79" s="96"/>
      <c r="W79" s="100"/>
      <c r="X79" s="101"/>
      <c r="Y79" s="96"/>
      <c r="Z79" s="100"/>
      <c r="AA79" s="101"/>
      <c r="AB79" s="96"/>
      <c r="AC79" s="100"/>
      <c r="AD79" s="96"/>
      <c r="AE79" s="96"/>
      <c r="AF79" s="96"/>
      <c r="AG79" s="96"/>
      <c r="AH79" s="96"/>
      <c r="AI79" s="96"/>
      <c r="AJ79" s="96"/>
      <c r="AK79" s="96"/>
      <c r="AL79" s="96"/>
      <c r="AM79" s="100"/>
      <c r="AN79" s="108"/>
      <c r="AO79" s="109"/>
      <c r="AP79" s="110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0">
        <f t="shared" si="1"/>
        <v>16</v>
      </c>
      <c r="B80" s="414" t="s">
        <v>106</v>
      </c>
      <c r="C80" s="415"/>
      <c r="D80" s="415"/>
      <c r="E80" s="415"/>
      <c r="F80" s="415"/>
      <c r="G80" s="416"/>
      <c r="H80" s="211"/>
      <c r="I80" s="212"/>
      <c r="J80" s="207"/>
      <c r="K80" s="411">
        <v>0</v>
      </c>
      <c r="L80" s="412"/>
      <c r="M80" s="413"/>
      <c r="N80" s="411">
        <v>0</v>
      </c>
      <c r="O80" s="412"/>
      <c r="P80" s="413"/>
      <c r="Q80" s="101"/>
      <c r="R80" s="96"/>
      <c r="S80" s="96"/>
      <c r="T80" s="100"/>
      <c r="U80" s="101"/>
      <c r="V80" s="96"/>
      <c r="W80" s="100"/>
      <c r="X80" s="101"/>
      <c r="Y80" s="96"/>
      <c r="Z80" s="100"/>
      <c r="AA80" s="101"/>
      <c r="AB80" s="96"/>
      <c r="AC80" s="100"/>
      <c r="AD80" s="96"/>
      <c r="AE80" s="96"/>
      <c r="AF80" s="96"/>
      <c r="AG80" s="96"/>
      <c r="AH80" s="96"/>
      <c r="AI80" s="96"/>
      <c r="AJ80" s="96"/>
      <c r="AK80" s="96"/>
      <c r="AL80" s="96"/>
      <c r="AM80" s="100"/>
      <c r="AN80" s="108"/>
      <c r="AO80" s="109"/>
      <c r="AP80" s="110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0">
        <f>A80+1</f>
        <v>17</v>
      </c>
      <c r="B81" s="414" t="s">
        <v>107</v>
      </c>
      <c r="C81" s="415"/>
      <c r="D81" s="415"/>
      <c r="E81" s="415"/>
      <c r="F81" s="415"/>
      <c r="G81" s="416"/>
      <c r="H81" s="211"/>
      <c r="I81" s="212"/>
      <c r="J81" s="207"/>
      <c r="K81" s="411">
        <v>0</v>
      </c>
      <c r="L81" s="412"/>
      <c r="M81" s="413"/>
      <c r="N81" s="411">
        <v>0</v>
      </c>
      <c r="O81" s="412"/>
      <c r="P81" s="413"/>
      <c r="Q81" s="101"/>
      <c r="R81" s="96"/>
      <c r="S81" s="96"/>
      <c r="T81" s="100"/>
      <c r="U81" s="101"/>
      <c r="V81" s="96"/>
      <c r="W81" s="100"/>
      <c r="X81" s="101"/>
      <c r="Y81" s="96"/>
      <c r="Z81" s="100"/>
      <c r="AA81" s="101"/>
      <c r="AB81" s="96"/>
      <c r="AC81" s="100"/>
      <c r="AD81" s="96"/>
      <c r="AE81" s="96"/>
      <c r="AF81" s="96"/>
      <c r="AG81" s="96"/>
      <c r="AH81" s="96"/>
      <c r="AI81" s="96"/>
      <c r="AJ81" s="96"/>
      <c r="AK81" s="96"/>
      <c r="AL81" s="96"/>
      <c r="AM81" s="100"/>
      <c r="AN81" s="108"/>
      <c r="AO81" s="109"/>
      <c r="AP81" s="110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0">
        <f t="shared" si="1"/>
        <v>18</v>
      </c>
      <c r="B82" s="414" t="s">
        <v>108</v>
      </c>
      <c r="C82" s="415"/>
      <c r="D82" s="415"/>
      <c r="E82" s="415"/>
      <c r="F82" s="415"/>
      <c r="G82" s="416"/>
      <c r="H82" s="211"/>
      <c r="I82" s="212"/>
      <c r="J82" s="207"/>
      <c r="K82" s="411">
        <v>0</v>
      </c>
      <c r="L82" s="412"/>
      <c r="M82" s="413"/>
      <c r="N82" s="411">
        <v>0</v>
      </c>
      <c r="O82" s="412"/>
      <c r="P82" s="413"/>
      <c r="Q82" s="111"/>
      <c r="R82" s="96"/>
      <c r="S82" s="96"/>
      <c r="T82" s="100"/>
      <c r="U82" s="101"/>
      <c r="V82" s="96"/>
      <c r="W82" s="100"/>
      <c r="X82" s="101"/>
      <c r="Y82" s="96"/>
      <c r="Z82" s="100"/>
      <c r="AA82" s="101"/>
      <c r="AB82" s="96"/>
      <c r="AC82" s="100"/>
      <c r="AD82" s="96"/>
      <c r="AE82" s="96"/>
      <c r="AF82" s="96"/>
      <c r="AG82" s="96"/>
      <c r="AH82" s="96"/>
      <c r="AI82" s="96"/>
      <c r="AJ82" s="96"/>
      <c r="AK82" s="96"/>
      <c r="AL82" s="96"/>
      <c r="AM82" s="100"/>
      <c r="AN82" s="108"/>
      <c r="AO82" s="109"/>
      <c r="AP82" s="110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0">
        <f>A82+1</f>
        <v>19</v>
      </c>
      <c r="B83" s="414" t="s">
        <v>109</v>
      </c>
      <c r="C83" s="415"/>
      <c r="D83" s="415"/>
      <c r="E83" s="415"/>
      <c r="F83" s="415"/>
      <c r="G83" s="416"/>
      <c r="H83" s="211"/>
      <c r="I83" s="212"/>
      <c r="J83" s="207"/>
      <c r="K83" s="411">
        <v>0</v>
      </c>
      <c r="L83" s="412"/>
      <c r="M83" s="413"/>
      <c r="N83" s="411">
        <v>0</v>
      </c>
      <c r="O83" s="412"/>
      <c r="P83" s="413"/>
      <c r="Q83" s="101"/>
      <c r="R83" s="96"/>
      <c r="S83" s="96"/>
      <c r="T83" s="100"/>
      <c r="U83" s="101"/>
      <c r="V83" s="96"/>
      <c r="W83" s="100"/>
      <c r="X83" s="101"/>
      <c r="Y83" s="96"/>
      <c r="Z83" s="100"/>
      <c r="AA83" s="101"/>
      <c r="AB83" s="96"/>
      <c r="AC83" s="100"/>
      <c r="AD83" s="96"/>
      <c r="AE83" s="96"/>
      <c r="AF83" s="96"/>
      <c r="AG83" s="96"/>
      <c r="AH83" s="96"/>
      <c r="AI83" s="96"/>
      <c r="AJ83" s="96"/>
      <c r="AK83" s="96"/>
      <c r="AL83" s="96"/>
      <c r="AM83" s="100"/>
      <c r="AN83" s="108"/>
      <c r="AO83" s="109"/>
      <c r="AP83" s="110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0">
        <f t="shared" si="1"/>
        <v>20</v>
      </c>
      <c r="B84" s="414" t="s">
        <v>110</v>
      </c>
      <c r="C84" s="415"/>
      <c r="D84" s="415"/>
      <c r="E84" s="415"/>
      <c r="F84" s="415"/>
      <c r="G84" s="416"/>
      <c r="H84" s="211"/>
      <c r="I84" s="212"/>
      <c r="J84" s="207"/>
      <c r="K84" s="411">
        <v>0</v>
      </c>
      <c r="L84" s="412"/>
      <c r="M84" s="413"/>
      <c r="N84" s="411">
        <v>0</v>
      </c>
      <c r="O84" s="412"/>
      <c r="P84" s="413"/>
      <c r="Q84" s="101"/>
      <c r="R84" s="96"/>
      <c r="S84" s="96"/>
      <c r="T84" s="100"/>
      <c r="U84" s="101"/>
      <c r="V84" s="96"/>
      <c r="W84" s="100"/>
      <c r="X84" s="101"/>
      <c r="Y84" s="96"/>
      <c r="Z84" s="100"/>
      <c r="AA84" s="101"/>
      <c r="AB84" s="96"/>
      <c r="AC84" s="100"/>
      <c r="AD84" s="96"/>
      <c r="AE84" s="96"/>
      <c r="AF84" s="96"/>
      <c r="AG84" s="96"/>
      <c r="AH84" s="96"/>
      <c r="AI84" s="96"/>
      <c r="AJ84" s="96"/>
      <c r="AK84" s="96"/>
      <c r="AL84" s="96"/>
      <c r="AM84" s="100"/>
      <c r="AN84" s="108"/>
      <c r="AO84" s="109"/>
      <c r="AP84" s="110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0">
        <f t="shared" si="1"/>
        <v>21</v>
      </c>
      <c r="B85" s="414" t="s">
        <v>298</v>
      </c>
      <c r="C85" s="415"/>
      <c r="D85" s="415"/>
      <c r="E85" s="415"/>
      <c r="F85" s="415"/>
      <c r="G85" s="416"/>
      <c r="H85" s="211"/>
      <c r="I85" s="212"/>
      <c r="J85" s="207"/>
      <c r="K85" s="411">
        <v>0</v>
      </c>
      <c r="L85" s="412"/>
      <c r="M85" s="413"/>
      <c r="N85" s="411">
        <v>0</v>
      </c>
      <c r="O85" s="412"/>
      <c r="P85" s="413"/>
      <c r="Q85" s="101"/>
      <c r="R85" s="96"/>
      <c r="S85" s="96"/>
      <c r="T85" s="100"/>
      <c r="U85" s="101"/>
      <c r="V85" s="96"/>
      <c r="W85" s="100"/>
      <c r="X85" s="101"/>
      <c r="Y85" s="96"/>
      <c r="Z85" s="100"/>
      <c r="AA85" s="101"/>
      <c r="AB85" s="96"/>
      <c r="AC85" s="100"/>
      <c r="AD85" s="96"/>
      <c r="AE85" s="96"/>
      <c r="AF85" s="96"/>
      <c r="AG85" s="96"/>
      <c r="AH85" s="96"/>
      <c r="AI85" s="96"/>
      <c r="AJ85" s="96"/>
      <c r="AK85" s="96"/>
      <c r="AL85" s="96"/>
      <c r="AM85" s="100"/>
      <c r="AN85" s="108"/>
      <c r="AO85" s="109"/>
      <c r="AP85" s="110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0">
        <f t="shared" si="1"/>
        <v>22</v>
      </c>
      <c r="B86" s="208"/>
      <c r="C86" s="209"/>
      <c r="D86" s="209"/>
      <c r="E86" s="209"/>
      <c r="F86" s="209"/>
      <c r="G86" s="210"/>
      <c r="H86" s="208"/>
      <c r="I86" s="209"/>
      <c r="J86" s="210"/>
      <c r="K86" s="209"/>
      <c r="L86" s="209"/>
      <c r="M86" s="210"/>
      <c r="N86" s="417">
        <v>0</v>
      </c>
      <c r="O86" s="418"/>
      <c r="P86" s="419"/>
      <c r="Q86" s="101"/>
      <c r="R86" s="96"/>
      <c r="S86" s="96"/>
      <c r="T86" s="100"/>
      <c r="U86" s="101"/>
      <c r="V86" s="96"/>
      <c r="W86" s="100"/>
      <c r="X86" s="101"/>
      <c r="Y86" s="96"/>
      <c r="Z86" s="100"/>
      <c r="AA86" s="101"/>
      <c r="AB86" s="96"/>
      <c r="AC86" s="100"/>
      <c r="AD86" s="96"/>
      <c r="AE86" s="96"/>
      <c r="AF86" s="96"/>
      <c r="AG86" s="96"/>
      <c r="AH86" s="96"/>
      <c r="AI86" s="96"/>
      <c r="AJ86" s="96"/>
      <c r="AK86" s="96"/>
      <c r="AL86" s="96"/>
      <c r="AM86" s="100"/>
      <c r="AN86" s="108"/>
      <c r="AO86" s="109"/>
      <c r="AP86" s="110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0">
        <f>A86+1</f>
        <v>23</v>
      </c>
      <c r="B87" s="208"/>
      <c r="C87" s="209"/>
      <c r="D87" s="209"/>
      <c r="E87" s="209"/>
      <c r="F87" s="209"/>
      <c r="G87" s="210"/>
      <c r="H87" s="208"/>
      <c r="I87" s="209"/>
      <c r="J87" s="210"/>
      <c r="K87" s="209"/>
      <c r="L87" s="209"/>
      <c r="M87" s="210"/>
      <c r="N87" s="417">
        <v>0</v>
      </c>
      <c r="O87" s="418"/>
      <c r="P87" s="419"/>
      <c r="Q87" s="101"/>
      <c r="R87" s="96"/>
      <c r="S87" s="96"/>
      <c r="T87" s="100"/>
      <c r="U87" s="101"/>
      <c r="V87" s="96"/>
      <c r="W87" s="100"/>
      <c r="X87" s="101"/>
      <c r="Y87" s="96"/>
      <c r="Z87" s="100"/>
      <c r="AA87" s="101"/>
      <c r="AB87" s="96"/>
      <c r="AC87" s="100"/>
      <c r="AD87" s="96" t="s">
        <v>111</v>
      </c>
      <c r="AE87" s="96"/>
      <c r="AF87" s="96"/>
      <c r="AG87" s="96"/>
      <c r="AH87" s="112"/>
      <c r="AI87" s="96"/>
      <c r="AJ87" s="96"/>
      <c r="AK87" s="96"/>
      <c r="AL87" s="96"/>
      <c r="AM87" s="100"/>
      <c r="AN87" s="108"/>
      <c r="AO87" s="109"/>
      <c r="AP87" s="110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0">
        <f t="shared" si="1"/>
        <v>24</v>
      </c>
      <c r="B88" s="208"/>
      <c r="C88" s="209"/>
      <c r="D88" s="209"/>
      <c r="E88" s="209"/>
      <c r="F88" s="209"/>
      <c r="G88" s="210"/>
      <c r="H88" s="208"/>
      <c r="I88" s="209"/>
      <c r="J88" s="210"/>
      <c r="K88" s="209"/>
      <c r="L88" s="209"/>
      <c r="M88" s="210"/>
      <c r="N88" s="417">
        <v>0</v>
      </c>
      <c r="O88" s="418"/>
      <c r="P88" s="419"/>
      <c r="Q88" s="101"/>
      <c r="R88" s="96"/>
      <c r="S88" s="96"/>
      <c r="T88" s="100"/>
      <c r="U88" s="101"/>
      <c r="V88" s="96"/>
      <c r="W88" s="100"/>
      <c r="X88" s="101"/>
      <c r="Y88" s="96"/>
      <c r="Z88" s="100"/>
      <c r="AA88" s="101"/>
      <c r="AB88" s="96"/>
      <c r="AC88" s="100"/>
      <c r="AD88" s="96"/>
      <c r="AE88" s="96"/>
      <c r="AF88" s="96"/>
      <c r="AG88" s="96"/>
      <c r="AH88" s="96"/>
      <c r="AI88" s="96"/>
      <c r="AJ88" s="96"/>
      <c r="AK88" s="96"/>
      <c r="AL88" s="96"/>
      <c r="AM88" s="100"/>
      <c r="AN88" s="108"/>
      <c r="AO88" s="109"/>
      <c r="AP88" s="110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0">
        <f t="shared" si="1"/>
        <v>25</v>
      </c>
      <c r="B89" s="96" t="s">
        <v>112</v>
      </c>
      <c r="C89" s="113"/>
      <c r="D89" s="96"/>
      <c r="E89" s="96"/>
      <c r="F89" s="96"/>
      <c r="G89" s="96"/>
      <c r="H89" s="101"/>
      <c r="I89" s="96"/>
      <c r="J89" s="100"/>
      <c r="K89" s="432">
        <f>IF(SUM(K69:M88)=0,"",SUM(K69:M85))</f>
        <v>0.99999999999999989</v>
      </c>
      <c r="L89" s="433"/>
      <c r="M89" s="434"/>
      <c r="N89" s="432">
        <f>IF(SUM(N69:P88)=0,"",SUM(N69:P88))</f>
        <v>1</v>
      </c>
      <c r="O89" s="433"/>
      <c r="P89" s="434"/>
      <c r="Q89" s="101"/>
      <c r="R89" s="96"/>
      <c r="S89" s="96"/>
      <c r="T89" s="100"/>
      <c r="U89" s="101"/>
      <c r="V89" s="96"/>
      <c r="W89" s="100"/>
      <c r="X89" s="101"/>
      <c r="Y89" s="96"/>
      <c r="Z89" s="100"/>
      <c r="AA89" s="101"/>
      <c r="AB89" s="96"/>
      <c r="AC89" s="100"/>
      <c r="AD89" s="96"/>
      <c r="AE89" s="96"/>
      <c r="AF89" s="96"/>
      <c r="AG89" s="96"/>
      <c r="AH89" s="96"/>
      <c r="AI89" s="96"/>
      <c r="AJ89" s="96"/>
      <c r="AK89" s="96"/>
      <c r="AL89" s="96"/>
      <c r="AM89" s="100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0">
        <f t="shared" si="1"/>
        <v>26</v>
      </c>
      <c r="B90" s="96" t="s">
        <v>113</v>
      </c>
      <c r="C90" s="113"/>
      <c r="D90" s="96"/>
      <c r="E90" s="96"/>
      <c r="F90" s="96"/>
      <c r="G90" s="96"/>
      <c r="H90" s="101"/>
      <c r="I90" s="96"/>
      <c r="J90" s="100"/>
      <c r="K90" s="435">
        <v>44.367735652000007</v>
      </c>
      <c r="L90" s="436"/>
      <c r="M90" s="437"/>
      <c r="N90" s="435">
        <v>44.033903047999999</v>
      </c>
      <c r="O90" s="436"/>
      <c r="P90" s="437"/>
      <c r="Q90" s="101"/>
      <c r="R90" s="96"/>
      <c r="S90" s="96"/>
      <c r="T90" s="100"/>
      <c r="U90" s="101"/>
      <c r="V90" s="96"/>
      <c r="W90" s="100"/>
      <c r="X90" s="101"/>
      <c r="Y90" s="96"/>
      <c r="Z90" s="100"/>
      <c r="AA90" s="101"/>
      <c r="AB90" s="96"/>
      <c r="AC90" s="100"/>
      <c r="AD90" s="96"/>
      <c r="AE90" s="96"/>
      <c r="AF90" s="96"/>
      <c r="AG90" s="96"/>
      <c r="AH90" s="96"/>
      <c r="AI90" s="96"/>
      <c r="AJ90" s="96"/>
      <c r="AK90" s="96"/>
      <c r="AL90" s="96"/>
      <c r="AM90" s="100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0">
        <f t="shared" si="1"/>
        <v>27</v>
      </c>
      <c r="B91" s="114" t="s">
        <v>114</v>
      </c>
      <c r="C91" s="115"/>
      <c r="D91" s="115"/>
      <c r="E91" s="115"/>
      <c r="F91" s="115" t="s">
        <v>115</v>
      </c>
      <c r="G91" s="115"/>
      <c r="H91" s="10"/>
      <c r="I91" s="75"/>
      <c r="J91" s="75"/>
      <c r="K91" s="116" t="e">
        <f ca="1">FluidString(B69:B88,K69:K88)</f>
        <v>#NAME?</v>
      </c>
      <c r="L91" s="117"/>
      <c r="M91" s="117"/>
      <c r="N91" s="116" t="e">
        <f ca="1">FluidString(B69:B88,N69:N88)</f>
        <v>#NAME?</v>
      </c>
      <c r="O91" s="117"/>
      <c r="P91" s="117"/>
      <c r="Q91" s="75"/>
      <c r="R91" s="76"/>
      <c r="S91" s="118"/>
      <c r="T91" s="114" t="s">
        <v>116</v>
      </c>
      <c r="U91" s="75"/>
      <c r="V91" s="75"/>
      <c r="W91" s="75"/>
      <c r="X91" s="75"/>
      <c r="Y91" s="7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5"/>
      <c r="AL91" s="76"/>
      <c r="AM91" s="118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0">
        <f t="shared" si="1"/>
        <v>28</v>
      </c>
      <c r="B92" s="119"/>
      <c r="C92" s="120" t="s">
        <v>117</v>
      </c>
      <c r="D92" s="120"/>
      <c r="E92" s="120"/>
      <c r="F92" s="120"/>
      <c r="G92" s="119"/>
      <c r="H92" s="75" t="s">
        <v>118</v>
      </c>
      <c r="I92" s="120"/>
      <c r="J92" s="119"/>
      <c r="K92" s="120"/>
      <c r="L92" s="120"/>
      <c r="M92" s="119"/>
      <c r="N92" s="75" t="s">
        <v>119</v>
      </c>
      <c r="O92" s="120"/>
      <c r="P92" s="120"/>
      <c r="Q92" s="120"/>
      <c r="R92" s="120"/>
      <c r="S92" s="121"/>
      <c r="T92" s="119"/>
      <c r="U92" s="75" t="s">
        <v>120</v>
      </c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118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0">
        <f t="shared" si="1"/>
        <v>29</v>
      </c>
      <c r="B93" s="75"/>
      <c r="C93" s="119"/>
      <c r="D93" s="120" t="s">
        <v>121</v>
      </c>
      <c r="E93" s="75"/>
      <c r="F93" s="75"/>
      <c r="G93" s="75"/>
      <c r="H93" s="119"/>
      <c r="I93" s="120" t="s">
        <v>122</v>
      </c>
      <c r="J93" s="75"/>
      <c r="K93" s="75"/>
      <c r="L93" s="75"/>
      <c r="M93" s="75"/>
      <c r="N93" s="119"/>
      <c r="O93" s="75" t="s">
        <v>123</v>
      </c>
      <c r="P93" s="75"/>
      <c r="Q93" s="75"/>
      <c r="R93" s="75"/>
      <c r="S93" s="118"/>
      <c r="T93" s="120"/>
      <c r="U93" s="120" t="s">
        <v>124</v>
      </c>
      <c r="V93" s="120"/>
      <c r="W93" s="120"/>
      <c r="X93" s="120"/>
      <c r="Y93" s="120"/>
      <c r="Z93" s="120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75"/>
      <c r="AM93" s="122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0">
        <f t="shared" si="1"/>
        <v>30</v>
      </c>
      <c r="B94" s="75"/>
      <c r="C94" s="119"/>
      <c r="D94" s="75" t="s">
        <v>125</v>
      </c>
      <c r="E94" s="75"/>
      <c r="F94" s="75"/>
      <c r="G94" s="75"/>
      <c r="H94" s="119"/>
      <c r="I94" s="75" t="s">
        <v>126</v>
      </c>
      <c r="J94" s="123"/>
      <c r="K94" s="75"/>
      <c r="L94" s="75"/>
      <c r="M94" s="75"/>
      <c r="N94" s="119"/>
      <c r="O94" s="84"/>
      <c r="P94" s="84"/>
      <c r="Q94" s="84"/>
      <c r="R94" s="84"/>
      <c r="S94" s="118"/>
      <c r="T94" s="119"/>
      <c r="U94" s="76" t="s">
        <v>127</v>
      </c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76"/>
      <c r="AM94" s="213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0">
        <f t="shared" si="1"/>
        <v>31</v>
      </c>
      <c r="B95" s="119"/>
      <c r="C95" s="76" t="s">
        <v>128</v>
      </c>
      <c r="D95" s="75"/>
      <c r="E95" s="75"/>
      <c r="F95" s="75"/>
      <c r="G95" s="75"/>
      <c r="H95" s="75"/>
      <c r="I95" s="123"/>
      <c r="J95" s="75"/>
      <c r="K95" s="75"/>
      <c r="L95" s="75"/>
      <c r="M95" s="75" t="s">
        <v>129</v>
      </c>
      <c r="N95" s="84"/>
      <c r="O95" s="75" t="s">
        <v>130</v>
      </c>
      <c r="P95" s="84"/>
      <c r="Q95" s="75" t="s">
        <v>131</v>
      </c>
      <c r="R95" s="84"/>
      <c r="S95" s="118"/>
      <c r="T95" s="115"/>
      <c r="U95" s="75" t="s">
        <v>132</v>
      </c>
      <c r="V95" s="75"/>
      <c r="W95" s="75"/>
      <c r="X95" s="75"/>
      <c r="Y95" s="75"/>
      <c r="Z95" s="75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123"/>
      <c r="AM95" s="118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0">
        <f t="shared" si="1"/>
        <v>32</v>
      </c>
      <c r="B96" s="114" t="s">
        <v>133</v>
      </c>
      <c r="C96" s="124"/>
      <c r="D96" s="125"/>
      <c r="E96" s="125"/>
      <c r="F96" s="125"/>
      <c r="G96" s="125"/>
      <c r="H96" s="125"/>
      <c r="I96" s="125"/>
      <c r="J96" s="125"/>
      <c r="K96" s="126"/>
      <c r="L96" s="125"/>
      <c r="M96" s="125"/>
      <c r="N96" s="125"/>
      <c r="O96" s="125"/>
      <c r="P96" s="125"/>
      <c r="Q96" s="125"/>
      <c r="R96" s="125"/>
      <c r="S96" s="118"/>
      <c r="T96" s="76" t="s">
        <v>134</v>
      </c>
      <c r="U96" s="75"/>
      <c r="V96" s="75"/>
      <c r="W96" s="75"/>
      <c r="X96" s="75"/>
      <c r="Y96" s="75"/>
      <c r="Z96" s="75"/>
      <c r="AA96" s="75"/>
      <c r="AB96" s="119"/>
      <c r="AC96" s="75" t="s">
        <v>135</v>
      </c>
      <c r="AD96" s="75"/>
      <c r="AE96" s="75"/>
      <c r="AF96" s="119"/>
      <c r="AG96" s="75" t="s">
        <v>136</v>
      </c>
      <c r="AH96" s="75"/>
      <c r="AI96" s="75"/>
      <c r="AJ96" s="75"/>
      <c r="AK96" s="75"/>
      <c r="AL96" s="75"/>
      <c r="AM96" s="118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0">
        <f t="shared" si="1"/>
        <v>33</v>
      </c>
      <c r="B97" s="119"/>
      <c r="C97" s="75" t="s">
        <v>137</v>
      </c>
      <c r="D97" s="75"/>
      <c r="E97" s="76"/>
      <c r="F97" s="84"/>
      <c r="G97" s="84"/>
      <c r="H97" s="84"/>
      <c r="I97" s="76" t="s">
        <v>138</v>
      </c>
      <c r="J97" s="76"/>
      <c r="K97" s="76" t="s">
        <v>139</v>
      </c>
      <c r="L97" s="76"/>
      <c r="M97" s="76"/>
      <c r="N97" s="76"/>
      <c r="O97" s="84"/>
      <c r="P97" s="84"/>
      <c r="Q97" s="76" t="s">
        <v>140</v>
      </c>
      <c r="R97" s="76"/>
      <c r="S97" s="122"/>
      <c r="T97" s="114" t="s">
        <v>141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118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0">
        <f t="shared" si="1"/>
        <v>34</v>
      </c>
      <c r="B98" s="119"/>
      <c r="C98" s="75" t="s">
        <v>142</v>
      </c>
      <c r="D98" s="75"/>
      <c r="E98" s="75"/>
      <c r="F98" s="75"/>
      <c r="G98" s="75"/>
      <c r="H98" s="119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118"/>
      <c r="T98" s="76" t="s">
        <v>143</v>
      </c>
      <c r="U98" s="75"/>
      <c r="V98" s="75"/>
      <c r="W98" s="75"/>
      <c r="X98" s="76"/>
      <c r="Y98" s="76"/>
      <c r="Z98" s="76"/>
      <c r="AA98" s="75"/>
      <c r="AB98" s="75"/>
      <c r="AC98" s="75"/>
      <c r="AD98" s="76"/>
      <c r="AE98" s="75"/>
      <c r="AF98" s="75"/>
      <c r="AG98" s="76"/>
      <c r="AH98" s="76"/>
      <c r="AI98" s="76"/>
      <c r="AJ98" s="76"/>
      <c r="AK98" s="75"/>
      <c r="AL98" s="75"/>
      <c r="AM98" s="118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0">
        <f t="shared" si="1"/>
        <v>35</v>
      </c>
      <c r="B99" s="123"/>
      <c r="C99" s="75"/>
      <c r="D99" s="75"/>
      <c r="E99" s="75"/>
      <c r="F99" s="75"/>
      <c r="G99" s="76"/>
      <c r="H99" s="75"/>
      <c r="I99" s="76"/>
      <c r="J99" s="76" t="s">
        <v>144</v>
      </c>
      <c r="K99" s="76"/>
      <c r="L99" s="76"/>
      <c r="M99" s="76"/>
      <c r="N99" s="76"/>
      <c r="O99" s="76" t="s">
        <v>145</v>
      </c>
      <c r="P99" s="76"/>
      <c r="Q99" s="76"/>
      <c r="R99" s="76"/>
      <c r="S99" s="122"/>
      <c r="T99" s="119"/>
      <c r="U99" s="76" t="s">
        <v>146</v>
      </c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5"/>
      <c r="AL99" s="75"/>
      <c r="AM99" s="118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0">
        <f t="shared" si="1"/>
        <v>36</v>
      </c>
      <c r="B100" s="75"/>
      <c r="C100" s="76" t="s">
        <v>147</v>
      </c>
      <c r="D100" s="76"/>
      <c r="E100" s="76"/>
      <c r="F100" s="76"/>
      <c r="G100" s="76" t="s">
        <v>148</v>
      </c>
      <c r="H100" s="76"/>
      <c r="I100" s="76"/>
      <c r="J100" s="84"/>
      <c r="K100" s="84"/>
      <c r="L100" s="84"/>
      <c r="M100" s="76"/>
      <c r="N100" s="76"/>
      <c r="O100" s="84"/>
      <c r="P100" s="84"/>
      <c r="Q100" s="84"/>
      <c r="R100" s="76"/>
      <c r="S100" s="122"/>
      <c r="T100" s="119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75"/>
      <c r="AM100" s="118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0">
        <f t="shared" si="1"/>
        <v>37</v>
      </c>
      <c r="B101" s="114"/>
      <c r="C101" s="75" t="s">
        <v>149</v>
      </c>
      <c r="D101" s="75"/>
      <c r="E101" s="75"/>
      <c r="F101" s="75"/>
      <c r="G101" s="76" t="s">
        <v>148</v>
      </c>
      <c r="H101" s="75"/>
      <c r="I101" s="76"/>
      <c r="J101" s="84"/>
      <c r="K101" s="84"/>
      <c r="L101" s="84"/>
      <c r="M101" s="76"/>
      <c r="N101" s="75"/>
      <c r="O101" s="84"/>
      <c r="P101" s="84"/>
      <c r="Q101" s="84"/>
      <c r="R101" s="75"/>
      <c r="S101" s="118"/>
      <c r="T101" s="119"/>
      <c r="U101" s="76" t="s">
        <v>150</v>
      </c>
      <c r="V101" s="76"/>
      <c r="W101" s="76"/>
      <c r="X101" s="76"/>
      <c r="Y101" s="119"/>
      <c r="Z101" s="76"/>
      <c r="AA101" s="76"/>
      <c r="AB101" s="76"/>
      <c r="AC101" s="76"/>
      <c r="AD101" s="76"/>
      <c r="AE101" s="76"/>
      <c r="AF101" s="119"/>
      <c r="AG101" s="76"/>
      <c r="AH101" s="76"/>
      <c r="AI101" s="76"/>
      <c r="AJ101" s="76"/>
      <c r="AK101" s="76"/>
      <c r="AL101" s="75"/>
      <c r="AM101" s="122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0">
        <f t="shared" si="1"/>
        <v>38</v>
      </c>
      <c r="B102" s="76"/>
      <c r="C102" s="75" t="s">
        <v>151</v>
      </c>
      <c r="D102" s="75"/>
      <c r="E102" s="75"/>
      <c r="F102" s="76"/>
      <c r="G102" s="76" t="s">
        <v>148</v>
      </c>
      <c r="H102" s="76"/>
      <c r="I102" s="76"/>
      <c r="J102" s="84"/>
      <c r="K102" s="84"/>
      <c r="L102" s="84"/>
      <c r="M102" s="76"/>
      <c r="N102" s="76"/>
      <c r="O102" s="84"/>
      <c r="P102" s="84"/>
      <c r="Q102" s="84"/>
      <c r="R102" s="76"/>
      <c r="S102" s="122"/>
      <c r="T102" s="119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76"/>
      <c r="AM102" s="118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0">
        <f t="shared" si="1"/>
        <v>39</v>
      </c>
      <c r="B103" s="76"/>
      <c r="C103" s="85"/>
      <c r="D103" s="85"/>
      <c r="E103" s="85"/>
      <c r="F103" s="76"/>
      <c r="G103" s="76" t="s">
        <v>148</v>
      </c>
      <c r="H103" s="76"/>
      <c r="I103" s="76"/>
      <c r="J103" s="84"/>
      <c r="K103" s="84"/>
      <c r="L103" s="84"/>
      <c r="M103" s="76"/>
      <c r="N103" s="76"/>
      <c r="O103" s="84"/>
      <c r="P103" s="84"/>
      <c r="Q103" s="84"/>
      <c r="R103" s="76"/>
      <c r="S103" s="122"/>
      <c r="T103" s="87"/>
      <c r="U103" s="88"/>
      <c r="V103" s="102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75"/>
      <c r="AM103" s="118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0">
        <f t="shared" si="1"/>
        <v>40</v>
      </c>
      <c r="B104" s="114" t="s">
        <v>152</v>
      </c>
      <c r="C104" s="75"/>
      <c r="D104" s="75"/>
      <c r="E104" s="76"/>
      <c r="F104" s="76"/>
      <c r="G104" s="76"/>
      <c r="H104" s="76"/>
      <c r="I104" s="76"/>
      <c r="J104" s="119"/>
      <c r="K104" s="76" t="s">
        <v>153</v>
      </c>
      <c r="L104" s="76"/>
      <c r="M104" s="76"/>
      <c r="N104" s="119"/>
      <c r="O104" s="76" t="s">
        <v>154</v>
      </c>
      <c r="P104" s="76"/>
      <c r="Q104" s="76"/>
      <c r="R104" s="76"/>
      <c r="S104" s="122"/>
      <c r="T104" s="114" t="s">
        <v>155</v>
      </c>
      <c r="U104" s="75"/>
      <c r="V104" s="123"/>
      <c r="W104" s="75"/>
      <c r="X104" s="75"/>
      <c r="Y104" s="119"/>
      <c r="Z104" s="75"/>
      <c r="AA104" s="75"/>
      <c r="AB104" s="123"/>
      <c r="AC104" s="75"/>
      <c r="AD104" s="75"/>
      <c r="AE104" s="75"/>
      <c r="AF104" s="119"/>
      <c r="AG104" s="75"/>
      <c r="AH104" s="75"/>
      <c r="AI104" s="75"/>
      <c r="AJ104" s="75"/>
      <c r="AK104" s="75"/>
      <c r="AL104" s="75"/>
      <c r="AM104" s="118"/>
      <c r="AN104" s="10"/>
      <c r="AO104" s="127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0">
        <f t="shared" si="1"/>
        <v>41</v>
      </c>
      <c r="B105" s="114"/>
      <c r="C105" s="85"/>
      <c r="D105" s="85"/>
      <c r="E105" s="84"/>
      <c r="F105" s="76"/>
      <c r="G105" s="76" t="s">
        <v>148</v>
      </c>
      <c r="H105" s="76"/>
      <c r="I105" s="76"/>
      <c r="J105" s="128"/>
      <c r="K105" s="84"/>
      <c r="L105" s="84"/>
      <c r="M105" s="76"/>
      <c r="N105" s="119"/>
      <c r="O105" s="84"/>
      <c r="P105" s="84"/>
      <c r="Q105" s="84"/>
      <c r="R105" s="76"/>
      <c r="S105" s="122"/>
      <c r="T105" s="119"/>
      <c r="U105" s="75" t="s">
        <v>156</v>
      </c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118"/>
      <c r="AN105" s="10"/>
      <c r="AO105" s="127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0">
        <f t="shared" si="1"/>
        <v>42</v>
      </c>
      <c r="B106" s="119"/>
      <c r="C106" s="75" t="s">
        <v>157</v>
      </c>
      <c r="D106" s="75"/>
      <c r="E106" s="75"/>
      <c r="F106" s="75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2"/>
      <c r="T106" s="119"/>
      <c r="U106" s="75" t="s">
        <v>74</v>
      </c>
      <c r="V106" s="123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75"/>
      <c r="AM106" s="118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0">
        <f t="shared" si="1"/>
        <v>43</v>
      </c>
      <c r="B107" s="119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2"/>
      <c r="T107" s="119"/>
      <c r="U107" s="75"/>
      <c r="V107" s="123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5"/>
      <c r="AM107" s="118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0">
        <f t="shared" si="1"/>
        <v>44</v>
      </c>
      <c r="B108" s="76"/>
      <c r="C108" s="75" t="s">
        <v>158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122"/>
      <c r="T108" s="115" t="s">
        <v>159</v>
      </c>
      <c r="U108" s="75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5"/>
      <c r="AL108" s="75"/>
      <c r="AM108" s="118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0">
        <f t="shared" si="1"/>
        <v>45</v>
      </c>
      <c r="B109" s="129" t="s">
        <v>160</v>
      </c>
      <c r="C109" s="75"/>
      <c r="D109" s="75"/>
      <c r="E109" s="75"/>
      <c r="F109" s="114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118"/>
      <c r="T109" s="119"/>
      <c r="U109" s="75" t="s">
        <v>161</v>
      </c>
      <c r="V109" s="76"/>
      <c r="W109" s="76"/>
      <c r="X109" s="76"/>
      <c r="Y109" s="119"/>
      <c r="Z109" s="76" t="s">
        <v>162</v>
      </c>
      <c r="AA109" s="76"/>
      <c r="AB109" s="76"/>
      <c r="AC109" s="119"/>
      <c r="AD109" s="76" t="s">
        <v>163</v>
      </c>
      <c r="AE109" s="76"/>
      <c r="AF109" s="76"/>
      <c r="AG109" s="76"/>
      <c r="AH109" s="76"/>
      <c r="AI109" s="76"/>
      <c r="AJ109" s="76"/>
      <c r="AK109" s="75"/>
      <c r="AL109" s="75"/>
      <c r="AM109" s="118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0">
        <f t="shared" si="1"/>
        <v>46</v>
      </c>
      <c r="B110" s="119"/>
      <c r="C110" s="75" t="s">
        <v>164</v>
      </c>
      <c r="D110" s="75"/>
      <c r="E110" s="75"/>
      <c r="F110" s="76"/>
      <c r="G110" s="76"/>
      <c r="H110" s="76"/>
      <c r="I110" s="76"/>
      <c r="J110" s="76"/>
      <c r="K110" s="84"/>
      <c r="L110" s="84"/>
      <c r="M110" s="84"/>
      <c r="N110" s="84"/>
      <c r="O110" s="84"/>
      <c r="P110" s="84"/>
      <c r="Q110" s="84"/>
      <c r="R110" s="84"/>
      <c r="S110" s="118"/>
      <c r="T110" s="119"/>
      <c r="U110" s="75" t="s">
        <v>165</v>
      </c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84"/>
      <c r="AJ110" s="84"/>
      <c r="AK110" s="75" t="s">
        <v>166</v>
      </c>
      <c r="AL110" s="75"/>
      <c r="AM110" s="118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0">
        <f t="shared" si="1"/>
        <v>47</v>
      </c>
      <c r="B111" s="119"/>
      <c r="C111" s="76" t="s">
        <v>167</v>
      </c>
      <c r="D111" s="76"/>
      <c r="E111" s="76"/>
      <c r="F111" s="76"/>
      <c r="G111" s="76"/>
      <c r="H111" s="76"/>
      <c r="I111" s="76"/>
      <c r="J111" s="76"/>
      <c r="K111" s="84"/>
      <c r="L111" s="84"/>
      <c r="M111" s="84"/>
      <c r="N111" s="84"/>
      <c r="O111" s="84"/>
      <c r="P111" s="84"/>
      <c r="Q111" s="84"/>
      <c r="R111" s="84"/>
      <c r="S111" s="213"/>
      <c r="T111" s="75"/>
      <c r="U111" s="75" t="s">
        <v>168</v>
      </c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4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0">
        <f t="shared" si="1"/>
        <v>48</v>
      </c>
      <c r="B112" s="114" t="s">
        <v>78</v>
      </c>
      <c r="C112" s="75"/>
      <c r="D112" s="75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122"/>
      <c r="T112" s="76"/>
      <c r="U112" s="119"/>
      <c r="V112" s="76" t="s">
        <v>169</v>
      </c>
      <c r="W112" s="76"/>
      <c r="X112" s="76"/>
      <c r="Y112" s="76"/>
      <c r="Z112" s="76"/>
      <c r="AA112" s="76"/>
      <c r="AB112" s="76"/>
      <c r="AC112" s="119"/>
      <c r="AD112" s="76" t="s">
        <v>170</v>
      </c>
      <c r="AE112" s="76"/>
      <c r="AF112" s="76"/>
      <c r="AG112" s="76"/>
      <c r="AH112" s="76"/>
      <c r="AI112" s="76"/>
      <c r="AJ112" s="76"/>
      <c r="AK112" s="76"/>
      <c r="AL112" s="10"/>
      <c r="AM112" s="74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0">
        <f t="shared" si="1"/>
        <v>49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118"/>
      <c r="T113" s="76"/>
      <c r="U113" s="119"/>
      <c r="V113" s="76"/>
      <c r="W113" s="76"/>
      <c r="X113" s="76"/>
      <c r="Y113" s="76"/>
      <c r="Z113" s="76"/>
      <c r="AA113" s="76"/>
      <c r="AB113" s="76"/>
      <c r="AC113" s="119"/>
      <c r="AD113" s="76"/>
      <c r="AE113" s="76"/>
      <c r="AF113" s="76"/>
      <c r="AG113" s="76"/>
      <c r="AH113" s="76"/>
      <c r="AI113" s="76"/>
      <c r="AJ113" s="76"/>
      <c r="AK113" s="76"/>
      <c r="AL113" s="79"/>
      <c r="AM113" s="80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63"/>
      <c r="B114" s="130" t="s">
        <v>171</v>
      </c>
      <c r="C114" s="75"/>
      <c r="D114" s="75"/>
      <c r="E114" s="75"/>
      <c r="F114" s="75"/>
      <c r="G114" s="75"/>
      <c r="H114" s="75"/>
      <c r="I114" s="68"/>
      <c r="J114" s="75"/>
      <c r="K114" s="75"/>
      <c r="L114" s="75"/>
      <c r="M114" s="75"/>
      <c r="N114" s="75"/>
      <c r="O114" s="75"/>
      <c r="P114" s="75"/>
      <c r="Q114" s="75"/>
      <c r="R114" s="75"/>
      <c r="S114" s="68"/>
      <c r="T114" s="65" t="s">
        <v>1</v>
      </c>
      <c r="U114" s="65" t="s">
        <v>1</v>
      </c>
      <c r="V114" s="71" t="s">
        <v>1</v>
      </c>
      <c r="W114" s="65" t="s">
        <v>1</v>
      </c>
      <c r="X114" s="65" t="s">
        <v>1</v>
      </c>
      <c r="Y114" s="65" t="s">
        <v>1</v>
      </c>
      <c r="Z114" s="65" t="s">
        <v>1</v>
      </c>
      <c r="AA114" s="65" t="s">
        <v>1</v>
      </c>
      <c r="AB114" s="65" t="s">
        <v>1</v>
      </c>
      <c r="AC114" s="65" t="s">
        <v>1</v>
      </c>
      <c r="AD114" s="65" t="s">
        <v>1</v>
      </c>
      <c r="AE114" s="65" t="s">
        <v>1</v>
      </c>
      <c r="AF114" s="65" t="s">
        <v>1</v>
      </c>
      <c r="AG114" s="65" t="s">
        <v>1</v>
      </c>
      <c r="AH114" s="65" t="s">
        <v>1</v>
      </c>
      <c r="AI114" s="65" t="s">
        <v>1</v>
      </c>
      <c r="AJ114" s="65" t="s">
        <v>1</v>
      </c>
      <c r="AK114" s="65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31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88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32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4"/>
      <c r="N116" s="133"/>
      <c r="O116" s="133"/>
      <c r="P116" s="133"/>
      <c r="Q116" s="133"/>
      <c r="R116" s="133"/>
      <c r="S116" s="135"/>
      <c r="T116" s="136"/>
      <c r="U116" s="136"/>
      <c r="V116" s="137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3"/>
      <c r="AM116" s="135"/>
      <c r="AN116" s="138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39"/>
      <c r="B117" s="214"/>
      <c r="C117" s="214"/>
      <c r="D117" s="214"/>
      <c r="E117" s="140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141"/>
      <c r="T117" s="142"/>
      <c r="U117" s="142"/>
      <c r="V117" s="134"/>
      <c r="W117" s="142"/>
      <c r="X117" s="142"/>
      <c r="Y117" s="142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42"/>
      <c r="AL117" s="138"/>
      <c r="AM117" s="141"/>
      <c r="AN117" s="138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43"/>
      <c r="B118" s="144"/>
      <c r="C118" s="144"/>
      <c r="D118" s="144"/>
      <c r="E118" s="144" t="s">
        <v>80</v>
      </c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5"/>
      <c r="T118" s="142" t="s">
        <v>81</v>
      </c>
      <c r="U118" s="142"/>
      <c r="V118" s="142"/>
      <c r="W118" s="428" t="s">
        <v>1</v>
      </c>
      <c r="X118" s="428"/>
      <c r="Y118" s="428"/>
      <c r="Z118" s="428"/>
      <c r="AA118" s="428"/>
      <c r="AB118" s="134" t="s">
        <v>2</v>
      </c>
      <c r="AC118" s="134"/>
      <c r="AD118" s="134"/>
      <c r="AE118" s="428" t="e">
        <v>#REF!</v>
      </c>
      <c r="AF118" s="428"/>
      <c r="AG118" s="428"/>
      <c r="AH118" s="428"/>
      <c r="AI118" s="428"/>
      <c r="AJ118" s="428"/>
      <c r="AK118" s="428"/>
      <c r="AL118" s="138"/>
      <c r="AM118" s="141"/>
      <c r="AN118" s="138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16" t="s">
        <v>5</v>
      </c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141"/>
      <c r="T119" s="142" t="s">
        <v>83</v>
      </c>
      <c r="U119" s="142"/>
      <c r="V119" s="142"/>
      <c r="W119" s="134"/>
      <c r="X119" s="427" t="e">
        <v>#REF!</v>
      </c>
      <c r="Y119" s="427"/>
      <c r="Z119" s="427"/>
      <c r="AA119" s="427"/>
      <c r="AB119" s="146" t="s">
        <v>7</v>
      </c>
      <c r="AC119" s="146"/>
      <c r="AD119" s="428" t="e">
        <v>#REF!</v>
      </c>
      <c r="AE119" s="428"/>
      <c r="AF119" s="428"/>
      <c r="AG119" s="428"/>
      <c r="AH119" s="428"/>
      <c r="AI119" s="428"/>
      <c r="AJ119" s="428"/>
      <c r="AK119" s="428"/>
      <c r="AL119" s="138"/>
      <c r="AM119" s="141"/>
      <c r="AN119" s="138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17" t="s">
        <v>8</v>
      </c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141"/>
      <c r="T120" s="142" t="s">
        <v>84</v>
      </c>
      <c r="U120" s="142"/>
      <c r="V120" s="218">
        <v>3</v>
      </c>
      <c r="W120" s="215"/>
      <c r="X120" s="180" t="s">
        <v>11</v>
      </c>
      <c r="Y120" s="180"/>
      <c r="Z120" s="147">
        <v>7</v>
      </c>
      <c r="AA120" s="148"/>
      <c r="AB120" s="146" t="s">
        <v>12</v>
      </c>
      <c r="AC120" s="149" t="e">
        <v>#REF!</v>
      </c>
      <c r="AD120" s="150"/>
      <c r="AE120" s="150"/>
      <c r="AF120" s="150"/>
      <c r="AG120" s="150"/>
      <c r="AH120" s="150"/>
      <c r="AI120" s="150"/>
      <c r="AJ120" s="150"/>
      <c r="AK120" s="149" t="e">
        <v>#REF!</v>
      </c>
      <c r="AL120" s="180"/>
      <c r="AM120" s="141"/>
      <c r="AN120" s="138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17" t="s">
        <v>284</v>
      </c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151" t="s">
        <v>1</v>
      </c>
      <c r="T121" s="142"/>
      <c r="U121" s="142"/>
      <c r="V121" s="180"/>
      <c r="W121" s="180"/>
      <c r="X121" s="180"/>
      <c r="Y121" s="180"/>
      <c r="Z121" s="146"/>
      <c r="AA121" s="152"/>
      <c r="AB121" s="146"/>
      <c r="AC121" s="134"/>
      <c r="AD121" s="142"/>
      <c r="AE121" s="142"/>
      <c r="AF121" s="142"/>
      <c r="AG121" s="142"/>
      <c r="AH121" s="142"/>
      <c r="AI121" s="142"/>
      <c r="AJ121" s="142"/>
      <c r="AK121" s="134"/>
      <c r="AL121" s="220"/>
      <c r="AM121" s="141"/>
      <c r="AN121" s="138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53">
        <v>1</v>
      </c>
      <c r="B122" s="169" t="s">
        <v>172</v>
      </c>
      <c r="C122" s="172"/>
      <c r="D122" s="172"/>
      <c r="E122" s="172"/>
      <c r="F122" s="172"/>
      <c r="G122" s="172"/>
      <c r="H122" s="172"/>
      <c r="I122" s="220"/>
      <c r="J122" s="172"/>
      <c r="K122" s="172"/>
      <c r="L122" s="172"/>
      <c r="M122" s="172"/>
      <c r="N122" s="172"/>
      <c r="O122" s="172"/>
      <c r="P122" s="172"/>
      <c r="Q122" s="172"/>
      <c r="R122" s="172"/>
      <c r="S122" s="221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54"/>
      <c r="AM122" s="222"/>
      <c r="AN122" s="138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55">
        <f t="shared" ref="A123:A172" si="2">A122+1</f>
        <v>2</v>
      </c>
      <c r="B123" s="156"/>
      <c r="C123" s="157" t="s">
        <v>173</v>
      </c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58"/>
      <c r="T123" s="156"/>
      <c r="U123" s="157" t="s">
        <v>174</v>
      </c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8"/>
      <c r="AL123" s="138"/>
      <c r="AM123" s="158"/>
      <c r="AN123" s="138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55">
        <f t="shared" si="2"/>
        <v>3</v>
      </c>
      <c r="B124" s="156"/>
      <c r="C124" s="134" t="s">
        <v>175</v>
      </c>
      <c r="D124" s="134"/>
      <c r="E124" s="134"/>
      <c r="F124" s="134"/>
      <c r="G124" s="149"/>
      <c r="H124" s="149"/>
      <c r="I124" s="149"/>
      <c r="J124" s="149"/>
      <c r="K124" s="134" t="s">
        <v>176</v>
      </c>
      <c r="L124" s="134"/>
      <c r="M124" s="134" t="s">
        <v>177</v>
      </c>
      <c r="N124" s="134"/>
      <c r="O124" s="149"/>
      <c r="P124" s="149"/>
      <c r="Q124" s="134" t="s">
        <v>176</v>
      </c>
      <c r="R124" s="134"/>
      <c r="S124" s="158"/>
      <c r="T124" s="156"/>
      <c r="U124" s="134" t="s">
        <v>1</v>
      </c>
      <c r="V124" s="134" t="s">
        <v>178</v>
      </c>
      <c r="W124" s="134"/>
      <c r="X124" s="134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38"/>
      <c r="AL124" s="138"/>
      <c r="AM124" s="158"/>
      <c r="AN124" s="138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55">
        <f t="shared" si="2"/>
        <v>4</v>
      </c>
      <c r="B125" s="138"/>
      <c r="C125" s="134" t="s">
        <v>179</v>
      </c>
      <c r="D125" s="134"/>
      <c r="E125" s="134"/>
      <c r="F125" s="134"/>
      <c r="G125" s="134"/>
      <c r="H125" s="149"/>
      <c r="I125" s="149"/>
      <c r="J125" s="149"/>
      <c r="K125" s="149"/>
      <c r="L125" s="134" t="s">
        <v>180</v>
      </c>
      <c r="M125" s="134"/>
      <c r="N125" s="134"/>
      <c r="O125" s="134"/>
      <c r="P125" s="134"/>
      <c r="Q125" s="134"/>
      <c r="R125" s="134"/>
      <c r="S125" s="158"/>
      <c r="T125" s="156"/>
      <c r="U125" s="134"/>
      <c r="V125" s="134" t="s">
        <v>181</v>
      </c>
      <c r="W125" s="134"/>
      <c r="X125" s="134"/>
      <c r="Y125" s="134"/>
      <c r="Z125" s="159"/>
      <c r="AA125" s="134" t="s">
        <v>135</v>
      </c>
      <c r="AB125" s="134"/>
      <c r="AC125" s="159"/>
      <c r="AD125" s="134" t="s">
        <v>182</v>
      </c>
      <c r="AE125" s="134"/>
      <c r="AF125" s="134"/>
      <c r="AG125" s="134"/>
      <c r="AH125" s="134"/>
      <c r="AI125" s="134"/>
      <c r="AJ125" s="134"/>
      <c r="AK125" s="138"/>
      <c r="AL125" s="138"/>
      <c r="AM125" s="158"/>
      <c r="AN125" s="138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55">
        <f t="shared" si="2"/>
        <v>5</v>
      </c>
      <c r="B126" s="138"/>
      <c r="C126" s="138"/>
      <c r="D126" s="134"/>
      <c r="E126" s="134"/>
      <c r="F126" s="134"/>
      <c r="G126" s="134"/>
      <c r="H126" s="149"/>
      <c r="I126" s="149"/>
      <c r="J126" s="149"/>
      <c r="K126" s="149"/>
      <c r="L126" s="134" t="s">
        <v>183</v>
      </c>
      <c r="M126" s="134"/>
      <c r="N126" s="134"/>
      <c r="O126" s="134"/>
      <c r="P126" s="134"/>
      <c r="Q126" s="134"/>
      <c r="R126" s="134"/>
      <c r="S126" s="158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8"/>
      <c r="AL126" s="138"/>
      <c r="AM126" s="158"/>
      <c r="AN126" s="138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55">
        <f t="shared" si="2"/>
        <v>6</v>
      </c>
      <c r="B127" s="138"/>
      <c r="C127" s="157" t="s">
        <v>184</v>
      </c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58"/>
      <c r="T127" s="134"/>
      <c r="U127" s="134"/>
      <c r="V127" s="134"/>
      <c r="W127" s="134" t="s">
        <v>185</v>
      </c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58"/>
      <c r="AN127" s="138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55">
        <f t="shared" si="2"/>
        <v>7</v>
      </c>
      <c r="B128" s="156"/>
      <c r="C128" s="134" t="s">
        <v>186</v>
      </c>
      <c r="D128" s="134"/>
      <c r="E128" s="134"/>
      <c r="F128" s="134"/>
      <c r="G128" s="134"/>
      <c r="H128" s="149"/>
      <c r="I128" s="149"/>
      <c r="J128" s="149"/>
      <c r="K128" s="149"/>
      <c r="L128" s="134" t="s">
        <v>176</v>
      </c>
      <c r="M128" s="134"/>
      <c r="N128" s="149"/>
      <c r="O128" s="149"/>
      <c r="P128" s="149"/>
      <c r="Q128" s="134" t="s">
        <v>187</v>
      </c>
      <c r="R128" s="134"/>
      <c r="S128" s="158"/>
      <c r="T128" s="134"/>
      <c r="U128" s="134"/>
      <c r="V128" s="134" t="s">
        <v>188</v>
      </c>
      <c r="W128" s="134"/>
      <c r="X128" s="134"/>
      <c r="Y128" s="134"/>
      <c r="Z128" s="134"/>
      <c r="AA128" s="134"/>
      <c r="AB128" s="134"/>
      <c r="AC128" s="134" t="s">
        <v>189</v>
      </c>
      <c r="AD128" s="149"/>
      <c r="AE128" s="149"/>
      <c r="AF128" s="149"/>
      <c r="AG128" s="134"/>
      <c r="AH128" s="134" t="s">
        <v>190</v>
      </c>
      <c r="AI128" s="149"/>
      <c r="AJ128" s="149"/>
      <c r="AK128" s="149"/>
      <c r="AL128" s="149"/>
      <c r="AM128" s="158"/>
      <c r="AN128" s="138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55">
        <f t="shared" si="2"/>
        <v>8</v>
      </c>
      <c r="B129" s="156"/>
      <c r="C129" s="134" t="s">
        <v>191</v>
      </c>
      <c r="D129" s="134"/>
      <c r="E129" s="134"/>
      <c r="F129" s="134"/>
      <c r="G129" s="134"/>
      <c r="H129" s="149"/>
      <c r="I129" s="149"/>
      <c r="J129" s="149"/>
      <c r="K129" s="149"/>
      <c r="L129" s="134" t="s">
        <v>176</v>
      </c>
      <c r="M129" s="134"/>
      <c r="N129" s="149"/>
      <c r="O129" s="149"/>
      <c r="P129" s="149"/>
      <c r="Q129" s="134" t="s">
        <v>187</v>
      </c>
      <c r="R129" s="134"/>
      <c r="S129" s="158"/>
      <c r="T129" s="134"/>
      <c r="U129" s="134"/>
      <c r="V129" s="134" t="s">
        <v>192</v>
      </c>
      <c r="W129" s="134"/>
      <c r="X129" s="134"/>
      <c r="Y129" s="134"/>
      <c r="Z129" s="134"/>
      <c r="AA129" s="134"/>
      <c r="AB129" s="134"/>
      <c r="AC129" s="134" t="s">
        <v>189</v>
      </c>
      <c r="AD129" s="149"/>
      <c r="AE129" s="149"/>
      <c r="AF129" s="149"/>
      <c r="AG129" s="134"/>
      <c r="AH129" s="134" t="s">
        <v>190</v>
      </c>
      <c r="AI129" s="149"/>
      <c r="AJ129" s="149"/>
      <c r="AK129" s="149"/>
      <c r="AL129" s="149"/>
      <c r="AM129" s="158"/>
      <c r="AN129" s="138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55">
        <f t="shared" si="2"/>
        <v>9</v>
      </c>
      <c r="B130" s="156"/>
      <c r="C130" s="134" t="s">
        <v>193</v>
      </c>
      <c r="D130" s="134"/>
      <c r="E130" s="134"/>
      <c r="F130" s="134"/>
      <c r="G130" s="134"/>
      <c r="H130" s="149"/>
      <c r="I130" s="149"/>
      <c r="J130" s="149"/>
      <c r="K130" s="149"/>
      <c r="L130" s="134" t="s">
        <v>176</v>
      </c>
      <c r="M130" s="134"/>
      <c r="N130" s="149"/>
      <c r="O130" s="149"/>
      <c r="P130" s="149"/>
      <c r="Q130" s="134" t="s">
        <v>187</v>
      </c>
      <c r="R130" s="134"/>
      <c r="S130" s="158"/>
      <c r="T130" s="138"/>
      <c r="U130" s="138"/>
      <c r="V130" s="134" t="s">
        <v>292</v>
      </c>
      <c r="W130" s="138"/>
      <c r="X130" s="138"/>
      <c r="Y130" s="138"/>
      <c r="Z130" s="138"/>
      <c r="AA130" s="138"/>
      <c r="AB130" s="134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58"/>
      <c r="AN130" s="138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55">
        <f t="shared" si="2"/>
        <v>10</v>
      </c>
      <c r="B131" s="156"/>
      <c r="C131" s="134" t="s">
        <v>194</v>
      </c>
      <c r="D131" s="134"/>
      <c r="E131" s="134"/>
      <c r="F131" s="134"/>
      <c r="G131" s="134"/>
      <c r="H131" s="149"/>
      <c r="I131" s="149"/>
      <c r="J131" s="149"/>
      <c r="K131" s="149"/>
      <c r="L131" s="134" t="s">
        <v>176</v>
      </c>
      <c r="M131" s="134"/>
      <c r="N131" s="149"/>
      <c r="O131" s="149"/>
      <c r="P131" s="149"/>
      <c r="Q131" s="134" t="s">
        <v>187</v>
      </c>
      <c r="R131" s="134"/>
      <c r="S131" s="158"/>
      <c r="T131" s="156"/>
      <c r="U131" s="157" t="s">
        <v>195</v>
      </c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58"/>
      <c r="AN131" s="138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55">
        <f t="shared" si="2"/>
        <v>11</v>
      </c>
      <c r="B132" s="156"/>
      <c r="C132" s="134" t="s">
        <v>196</v>
      </c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58"/>
      <c r="T132" s="160"/>
      <c r="U132" s="134" t="s">
        <v>197</v>
      </c>
      <c r="V132" s="134" t="s">
        <v>198</v>
      </c>
      <c r="W132" s="149"/>
      <c r="X132" s="134"/>
      <c r="Y132" s="134"/>
      <c r="Z132" s="134" t="s">
        <v>199</v>
      </c>
      <c r="AA132" s="134"/>
      <c r="AB132" s="500">
        <v>664</v>
      </c>
      <c r="AC132" s="501"/>
      <c r="AD132" s="405"/>
      <c r="AE132" s="405"/>
      <c r="AF132" s="405"/>
      <c r="AG132" s="405"/>
      <c r="AH132" s="405"/>
      <c r="AI132" s="405"/>
      <c r="AJ132" s="405"/>
      <c r="AK132" s="405"/>
      <c r="AL132" s="406"/>
      <c r="AM132" s="407"/>
      <c r="AN132" s="408" t="s">
        <v>200</v>
      </c>
      <c r="AO132" s="408"/>
      <c r="AP132" s="409"/>
      <c r="AQ132" s="410">
        <v>34.090000000000003</v>
      </c>
      <c r="AR132" s="50" t="s">
        <v>201</v>
      </c>
      <c r="AS132" s="50"/>
      <c r="AT132" s="9"/>
      <c r="AU132" s="9"/>
      <c r="AV132" s="9"/>
      <c r="AW132" s="9"/>
      <c r="AX132" s="9"/>
    </row>
    <row r="133" spans="1:50" x14ac:dyDescent="0.25">
      <c r="A133" s="155">
        <f t="shared" si="2"/>
        <v>12</v>
      </c>
      <c r="B133" s="156"/>
      <c r="C133" s="134" t="s">
        <v>202</v>
      </c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58"/>
      <c r="T133" s="160"/>
      <c r="U133" s="134"/>
      <c r="V133" s="134"/>
      <c r="W133" s="134"/>
      <c r="X133" s="134"/>
      <c r="Y133" s="134"/>
      <c r="Z133" s="134" t="s">
        <v>203</v>
      </c>
      <c r="AA133" s="134"/>
      <c r="AB133" s="500">
        <v>755</v>
      </c>
      <c r="AC133" s="501"/>
      <c r="AD133" s="405"/>
      <c r="AE133" s="405"/>
      <c r="AF133" s="405"/>
      <c r="AG133" s="405"/>
      <c r="AH133" s="405"/>
      <c r="AI133" s="405"/>
      <c r="AJ133" s="405"/>
      <c r="AK133" s="405"/>
      <c r="AL133" s="406"/>
      <c r="AM133" s="407"/>
      <c r="AN133" s="408" t="s">
        <v>200</v>
      </c>
      <c r="AO133" s="408"/>
      <c r="AP133" s="409"/>
      <c r="AQ133" s="410">
        <v>57.32</v>
      </c>
      <c r="AR133" s="50" t="s">
        <v>204</v>
      </c>
      <c r="AS133" s="50"/>
      <c r="AT133" s="9"/>
      <c r="AU133" s="9"/>
      <c r="AV133" s="9"/>
      <c r="AW133" s="9"/>
      <c r="AX133" s="9"/>
    </row>
    <row r="134" spans="1:50" x14ac:dyDescent="0.25">
      <c r="A134" s="155">
        <f t="shared" si="2"/>
        <v>13</v>
      </c>
      <c r="B134" s="156"/>
      <c r="C134" s="134" t="s">
        <v>205</v>
      </c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60"/>
      <c r="U134" s="134" t="s">
        <v>206</v>
      </c>
      <c r="V134" s="134"/>
      <c r="W134" s="134"/>
      <c r="X134" s="134"/>
      <c r="Y134" s="134"/>
      <c r="Z134" s="134"/>
      <c r="AA134" s="134"/>
      <c r="AB134" s="163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3"/>
      <c r="AM134" s="162"/>
      <c r="AN134" s="164"/>
      <c r="AO134" s="50"/>
      <c r="AP134" s="50"/>
      <c r="AQ134" s="50"/>
      <c r="AR134" s="50"/>
      <c r="AS134" s="50"/>
      <c r="AT134" s="9"/>
      <c r="AU134" s="9"/>
      <c r="AV134" s="9"/>
      <c r="AW134" s="9"/>
      <c r="AX134" s="9"/>
    </row>
    <row r="135" spans="1:50" x14ac:dyDescent="0.25">
      <c r="A135" s="155">
        <f t="shared" si="2"/>
        <v>14</v>
      </c>
      <c r="B135" s="156"/>
      <c r="C135" s="157" t="s">
        <v>207</v>
      </c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58"/>
      <c r="T135" s="134"/>
      <c r="U135" s="134" t="s">
        <v>208</v>
      </c>
      <c r="V135" s="134"/>
      <c r="W135" s="134"/>
      <c r="X135" s="134"/>
      <c r="Y135" s="134"/>
      <c r="Z135" s="134"/>
      <c r="AA135" s="149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3"/>
      <c r="AM135" s="162"/>
      <c r="AN135" s="164"/>
      <c r="AO135" s="50"/>
      <c r="AP135" s="50"/>
      <c r="AQ135" s="50"/>
      <c r="AR135" s="50"/>
      <c r="AS135" s="50"/>
      <c r="AT135" s="9"/>
      <c r="AU135" s="9"/>
      <c r="AV135" s="9"/>
      <c r="AW135" s="9"/>
      <c r="AX135" s="9"/>
    </row>
    <row r="136" spans="1:50" x14ac:dyDescent="0.25">
      <c r="A136" s="155">
        <f t="shared" si="2"/>
        <v>15</v>
      </c>
      <c r="B136" s="156"/>
      <c r="C136" s="134" t="s">
        <v>186</v>
      </c>
      <c r="D136" s="134"/>
      <c r="E136" s="134"/>
      <c r="F136" s="134"/>
      <c r="G136" s="134"/>
      <c r="H136" s="149"/>
      <c r="I136" s="149"/>
      <c r="J136" s="149"/>
      <c r="K136" s="149"/>
      <c r="L136" s="149"/>
      <c r="M136" s="149"/>
      <c r="N136" s="149"/>
      <c r="O136" s="149"/>
      <c r="P136" s="149"/>
      <c r="Q136" s="134" t="s">
        <v>176</v>
      </c>
      <c r="R136" s="134"/>
      <c r="S136" s="158"/>
      <c r="T136" s="134"/>
      <c r="U136" s="134" t="s">
        <v>178</v>
      </c>
      <c r="V136" s="134"/>
      <c r="W136" s="134"/>
      <c r="X136" s="149"/>
      <c r="Y136" s="149"/>
      <c r="Z136" s="149"/>
      <c r="AA136" s="149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3"/>
      <c r="AM136" s="162"/>
      <c r="AN136" s="164"/>
      <c r="AO136" s="50"/>
      <c r="AP136" s="50"/>
      <c r="AQ136" s="50"/>
      <c r="AR136" s="50"/>
      <c r="AS136" s="50"/>
      <c r="AT136" s="9"/>
      <c r="AU136" s="9"/>
      <c r="AV136" s="9"/>
      <c r="AW136" s="9"/>
      <c r="AX136" s="9"/>
    </row>
    <row r="137" spans="1:50" x14ac:dyDescent="0.25">
      <c r="A137" s="155">
        <f t="shared" si="2"/>
        <v>16</v>
      </c>
      <c r="B137" s="156"/>
      <c r="C137" s="134" t="s">
        <v>191</v>
      </c>
      <c r="D137" s="134"/>
      <c r="E137" s="134"/>
      <c r="F137" s="134"/>
      <c r="G137" s="134"/>
      <c r="H137" s="149"/>
      <c r="I137" s="149"/>
      <c r="J137" s="149"/>
      <c r="K137" s="149"/>
      <c r="L137" s="149"/>
      <c r="M137" s="149"/>
      <c r="N137" s="149"/>
      <c r="O137" s="149"/>
      <c r="P137" s="149"/>
      <c r="Q137" s="134" t="s">
        <v>176</v>
      </c>
      <c r="R137" s="134"/>
      <c r="S137" s="158"/>
      <c r="T137" s="134"/>
      <c r="U137" s="134" t="s">
        <v>209</v>
      </c>
      <c r="V137" s="134"/>
      <c r="W137" s="134"/>
      <c r="X137" s="134"/>
      <c r="Y137" s="134"/>
      <c r="Z137" s="134"/>
      <c r="AA137" s="134"/>
      <c r="AB137" s="163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3"/>
      <c r="AM137" s="162"/>
      <c r="AN137" s="164"/>
      <c r="AO137" s="50"/>
      <c r="AP137" s="50"/>
      <c r="AQ137" s="50"/>
      <c r="AR137" s="50"/>
      <c r="AS137" s="50"/>
      <c r="AT137" s="9"/>
      <c r="AU137" s="9"/>
      <c r="AV137" s="9"/>
      <c r="AW137" s="9"/>
      <c r="AX137" s="9"/>
    </row>
    <row r="138" spans="1:50" x14ac:dyDescent="0.25">
      <c r="A138" s="155">
        <f t="shared" si="2"/>
        <v>17</v>
      </c>
      <c r="B138" s="156"/>
      <c r="C138" s="134" t="s">
        <v>193</v>
      </c>
      <c r="D138" s="134"/>
      <c r="E138" s="134"/>
      <c r="F138" s="134"/>
      <c r="G138" s="134"/>
      <c r="H138" s="149"/>
      <c r="I138" s="149"/>
      <c r="J138" s="149"/>
      <c r="K138" s="149"/>
      <c r="L138" s="149"/>
      <c r="M138" s="149"/>
      <c r="N138" s="149"/>
      <c r="O138" s="149"/>
      <c r="P138" s="149"/>
      <c r="Q138" s="134" t="s">
        <v>176</v>
      </c>
      <c r="R138" s="134"/>
      <c r="S138" s="158"/>
      <c r="T138" s="134"/>
      <c r="U138" s="134" t="s">
        <v>210</v>
      </c>
      <c r="V138" s="134"/>
      <c r="W138" s="134"/>
      <c r="X138" s="134"/>
      <c r="Y138" s="134"/>
      <c r="Z138" s="134"/>
      <c r="AA138" s="134"/>
      <c r="AB138" s="163"/>
      <c r="AC138" s="163" t="s">
        <v>189</v>
      </c>
      <c r="AD138" s="163"/>
      <c r="AE138" s="161"/>
      <c r="AF138" s="161"/>
      <c r="AG138" s="163"/>
      <c r="AH138" s="163" t="s">
        <v>190</v>
      </c>
      <c r="AI138" s="163"/>
      <c r="AJ138" s="161"/>
      <c r="AK138" s="161"/>
      <c r="AL138" s="163"/>
      <c r="AM138" s="162"/>
      <c r="AN138" s="164"/>
      <c r="AO138" s="50"/>
      <c r="AP138" s="50"/>
      <c r="AQ138" s="50"/>
      <c r="AR138" s="50"/>
      <c r="AS138" s="50"/>
      <c r="AT138" s="9"/>
      <c r="AU138" s="9"/>
      <c r="AV138" s="9"/>
      <c r="AW138" s="9"/>
      <c r="AX138" s="9"/>
    </row>
    <row r="139" spans="1:50" x14ac:dyDescent="0.25">
      <c r="A139" s="155">
        <f t="shared" si="2"/>
        <v>18</v>
      </c>
      <c r="B139" s="156"/>
      <c r="C139" s="134" t="s">
        <v>194</v>
      </c>
      <c r="D139" s="134"/>
      <c r="E139" s="134"/>
      <c r="F139" s="134"/>
      <c r="G139" s="134"/>
      <c r="H139" s="149"/>
      <c r="I139" s="149"/>
      <c r="J139" s="149"/>
      <c r="K139" s="149"/>
      <c r="L139" s="149"/>
      <c r="M139" s="149"/>
      <c r="N139" s="149"/>
      <c r="O139" s="149"/>
      <c r="P139" s="149"/>
      <c r="Q139" s="134" t="s">
        <v>176</v>
      </c>
      <c r="R139" s="134"/>
      <c r="S139" s="158"/>
      <c r="T139" s="134"/>
      <c r="U139" s="134" t="s">
        <v>211</v>
      </c>
      <c r="V139" s="134"/>
      <c r="W139" s="134"/>
      <c r="X139" s="134"/>
      <c r="Y139" s="134"/>
      <c r="Z139" s="134"/>
      <c r="AA139" s="134"/>
      <c r="AB139" s="163"/>
      <c r="AC139" s="163"/>
      <c r="AD139" s="163"/>
      <c r="AE139" s="161"/>
      <c r="AF139" s="161"/>
      <c r="AG139" s="161"/>
      <c r="AH139" s="161"/>
      <c r="AI139" s="161"/>
      <c r="AJ139" s="161"/>
      <c r="AK139" s="161"/>
      <c r="AL139" s="163"/>
      <c r="AM139" s="162"/>
      <c r="AN139" s="164"/>
      <c r="AO139" s="50"/>
      <c r="AP139" s="50"/>
      <c r="AQ139" s="50"/>
      <c r="AR139" s="50"/>
      <c r="AS139" s="50"/>
      <c r="AT139" s="9"/>
      <c r="AU139" s="9"/>
      <c r="AV139" s="9"/>
      <c r="AW139" s="9"/>
      <c r="AX139" s="9"/>
    </row>
    <row r="140" spans="1:50" x14ac:dyDescent="0.25">
      <c r="A140" s="155">
        <f t="shared" si="2"/>
        <v>19</v>
      </c>
      <c r="B140" s="156"/>
      <c r="C140" s="134" t="s">
        <v>212</v>
      </c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58"/>
      <c r="T140" s="134"/>
      <c r="U140" s="134" t="s">
        <v>213</v>
      </c>
      <c r="V140" s="134"/>
      <c r="W140" s="134"/>
      <c r="X140" s="134"/>
      <c r="Y140" s="134"/>
      <c r="Z140" s="134"/>
      <c r="AA140" s="134"/>
      <c r="AB140" s="163"/>
      <c r="AC140" s="163"/>
      <c r="AD140" s="161"/>
      <c r="AE140" s="161"/>
      <c r="AF140" s="161"/>
      <c r="AG140" s="161"/>
      <c r="AH140" s="161"/>
      <c r="AI140" s="161"/>
      <c r="AJ140" s="161"/>
      <c r="AK140" s="161"/>
      <c r="AL140" s="163"/>
      <c r="AM140" s="162"/>
      <c r="AN140" s="164"/>
      <c r="AO140" s="50"/>
      <c r="AP140" s="50"/>
      <c r="AQ140" s="50"/>
      <c r="AR140" s="50"/>
      <c r="AS140" s="50"/>
      <c r="AT140" s="9"/>
      <c r="AU140" s="9"/>
      <c r="AV140" s="9"/>
      <c r="AW140" s="9"/>
      <c r="AX140" s="9"/>
    </row>
    <row r="141" spans="1:50" x14ac:dyDescent="0.25">
      <c r="A141" s="155">
        <f t="shared" si="2"/>
        <v>20</v>
      </c>
      <c r="B141" s="156"/>
      <c r="C141" s="157" t="s">
        <v>214</v>
      </c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58"/>
      <c r="T141" s="134"/>
      <c r="U141" s="134" t="s">
        <v>215</v>
      </c>
      <c r="V141" s="142"/>
      <c r="W141" s="142"/>
      <c r="X141" s="142"/>
      <c r="Y141" s="142"/>
      <c r="Z141" s="142"/>
      <c r="AA141" s="142"/>
      <c r="AB141" s="165"/>
      <c r="AC141" s="165"/>
      <c r="AD141" s="165"/>
      <c r="AE141" s="165"/>
      <c r="AF141" s="165"/>
      <c r="AG141" s="163"/>
      <c r="AH141" s="161"/>
      <c r="AI141" s="161"/>
      <c r="AJ141" s="161"/>
      <c r="AK141" s="161"/>
      <c r="AL141" s="163"/>
      <c r="AM141" s="162"/>
      <c r="AN141" s="164"/>
      <c r="AO141" s="50"/>
      <c r="AP141" s="50"/>
      <c r="AQ141" s="50"/>
      <c r="AR141" s="50"/>
      <c r="AS141" s="50"/>
      <c r="AT141" s="9"/>
      <c r="AU141" s="9"/>
      <c r="AV141" s="9"/>
      <c r="AW141" s="9"/>
      <c r="AX141" s="9"/>
    </row>
    <row r="142" spans="1:50" x14ac:dyDescent="0.25">
      <c r="A142" s="155">
        <f t="shared" si="2"/>
        <v>21</v>
      </c>
      <c r="B142" s="156"/>
      <c r="C142" s="134" t="s">
        <v>216</v>
      </c>
      <c r="D142" s="134"/>
      <c r="E142" s="134"/>
      <c r="F142" s="134"/>
      <c r="G142" s="134"/>
      <c r="H142" s="134"/>
      <c r="I142" s="134"/>
      <c r="J142" s="149"/>
      <c r="K142" s="149"/>
      <c r="L142" s="149"/>
      <c r="M142" s="149"/>
      <c r="N142" s="149"/>
      <c r="O142" s="149"/>
      <c r="P142" s="149"/>
      <c r="Q142" s="166" t="s">
        <v>293</v>
      </c>
      <c r="R142" s="134"/>
      <c r="S142" s="158"/>
      <c r="T142" s="159"/>
      <c r="U142" s="157" t="s">
        <v>217</v>
      </c>
      <c r="V142" s="134"/>
      <c r="W142" s="134"/>
      <c r="X142" s="134"/>
      <c r="Y142" s="134"/>
      <c r="Z142" s="134"/>
      <c r="AA142" s="134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2"/>
      <c r="AN142" s="164"/>
      <c r="AO142" s="50"/>
      <c r="AP142" s="50"/>
      <c r="AQ142" s="50"/>
      <c r="AR142" s="50"/>
      <c r="AS142" s="50"/>
      <c r="AT142" s="9"/>
      <c r="AU142" s="9"/>
      <c r="AV142" s="9"/>
      <c r="AW142" s="9"/>
      <c r="AX142" s="9"/>
    </row>
    <row r="143" spans="1:50" x14ac:dyDescent="0.25">
      <c r="A143" s="155">
        <f t="shared" si="2"/>
        <v>22</v>
      </c>
      <c r="B143" s="167"/>
      <c r="C143" s="154" t="s">
        <v>218</v>
      </c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68"/>
      <c r="T143" s="159"/>
      <c r="U143" s="159"/>
      <c r="V143" s="134" t="s">
        <v>219</v>
      </c>
      <c r="W143" s="134"/>
      <c r="X143" s="134"/>
      <c r="Y143" s="134"/>
      <c r="Z143" s="159"/>
      <c r="AA143" s="134" t="s">
        <v>220</v>
      </c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2"/>
      <c r="AN143" s="164"/>
      <c r="AO143" s="50"/>
      <c r="AP143" s="50"/>
      <c r="AQ143" s="50"/>
      <c r="AR143" s="50"/>
      <c r="AS143" s="50"/>
      <c r="AT143" s="9"/>
      <c r="AU143" s="9"/>
      <c r="AV143" s="9"/>
      <c r="AW143" s="9"/>
      <c r="AX143" s="9"/>
    </row>
    <row r="144" spans="1:50" x14ac:dyDescent="0.25">
      <c r="A144" s="155">
        <f t="shared" si="2"/>
        <v>23</v>
      </c>
      <c r="B144" s="156"/>
      <c r="C144" s="157" t="s">
        <v>221</v>
      </c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58"/>
      <c r="T144" s="134"/>
      <c r="U144" s="134" t="s">
        <v>178</v>
      </c>
      <c r="V144" s="134"/>
      <c r="W144" s="134"/>
      <c r="X144" s="149"/>
      <c r="Y144" s="149"/>
      <c r="Z144" s="149"/>
      <c r="AA144" s="149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3"/>
      <c r="AM144" s="162"/>
      <c r="AN144" s="164"/>
      <c r="AO144" s="50"/>
      <c r="AP144" s="50"/>
      <c r="AQ144" s="50"/>
      <c r="AR144" s="50"/>
      <c r="AS144" s="50"/>
      <c r="AT144" s="9"/>
      <c r="AU144" s="9"/>
      <c r="AV144" s="9"/>
      <c r="AW144" s="9"/>
      <c r="AX144" s="9"/>
    </row>
    <row r="145" spans="1:50" x14ac:dyDescent="0.25">
      <c r="A145" s="155">
        <f t="shared" si="2"/>
        <v>24</v>
      </c>
      <c r="B145" s="156"/>
      <c r="C145" s="157"/>
      <c r="D145" s="134" t="s">
        <v>222</v>
      </c>
      <c r="E145" s="134"/>
      <c r="F145" s="134"/>
      <c r="G145" s="134"/>
      <c r="H145" s="134"/>
      <c r="I145" s="134"/>
      <c r="J145" s="134"/>
      <c r="K145" s="134" t="s">
        <v>223</v>
      </c>
      <c r="L145" s="134"/>
      <c r="M145" s="134"/>
      <c r="N145" s="134"/>
      <c r="O145" s="134"/>
      <c r="P145" s="134"/>
      <c r="Q145" s="134"/>
      <c r="R145" s="134"/>
      <c r="S145" s="158"/>
      <c r="T145" s="134"/>
      <c r="U145" s="134" t="s">
        <v>224</v>
      </c>
      <c r="V145" s="134"/>
      <c r="W145" s="134"/>
      <c r="X145" s="134"/>
      <c r="Y145" s="134"/>
      <c r="Z145" s="134"/>
      <c r="AA145" s="149"/>
      <c r="AB145" s="161"/>
      <c r="AC145" s="163" t="s">
        <v>225</v>
      </c>
      <c r="AD145" s="163"/>
      <c r="AE145" s="163"/>
      <c r="AF145" s="165"/>
      <c r="AG145" s="163"/>
      <c r="AH145" s="163"/>
      <c r="AI145" s="161"/>
      <c r="AJ145" s="161"/>
      <c r="AK145" s="161"/>
      <c r="AL145" s="163"/>
      <c r="AM145" s="162"/>
      <c r="AN145" s="164"/>
      <c r="AO145" s="50"/>
      <c r="AP145" s="50"/>
      <c r="AQ145" s="50"/>
      <c r="AR145" s="50"/>
      <c r="AS145" s="50"/>
      <c r="AT145" s="9"/>
      <c r="AU145" s="9"/>
      <c r="AV145" s="9"/>
      <c r="AW145" s="9"/>
      <c r="AX145" s="9"/>
    </row>
    <row r="146" spans="1:50" x14ac:dyDescent="0.25">
      <c r="A146" s="155">
        <f t="shared" si="2"/>
        <v>25</v>
      </c>
      <c r="B146" s="169"/>
      <c r="C146" s="170" t="s">
        <v>226</v>
      </c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2"/>
      <c r="P146" s="173" t="s">
        <v>227</v>
      </c>
      <c r="Q146" s="172"/>
      <c r="R146" s="173" t="s">
        <v>228</v>
      </c>
      <c r="S146" s="174"/>
      <c r="T146" s="134"/>
      <c r="U146" s="134" t="s">
        <v>229</v>
      </c>
      <c r="V146" s="134"/>
      <c r="W146" s="134"/>
      <c r="X146" s="134"/>
      <c r="Y146" s="159"/>
      <c r="Z146" s="134" t="s">
        <v>230</v>
      </c>
      <c r="AA146" s="134"/>
      <c r="AB146" s="163"/>
      <c r="AC146" s="163"/>
      <c r="AD146" s="175"/>
      <c r="AE146" s="163" t="s">
        <v>231</v>
      </c>
      <c r="AF146" s="163"/>
      <c r="AG146" s="163"/>
      <c r="AH146" s="163"/>
      <c r="AI146" s="163"/>
      <c r="AJ146" s="163"/>
      <c r="AK146" s="163"/>
      <c r="AL146" s="163"/>
      <c r="AM146" s="162"/>
      <c r="AN146" s="164"/>
      <c r="AO146" s="50"/>
      <c r="AP146" s="50"/>
      <c r="AQ146" s="50"/>
      <c r="AR146" s="50"/>
      <c r="AS146" s="50"/>
      <c r="AT146" s="9"/>
      <c r="AU146" s="9"/>
      <c r="AV146" s="9"/>
      <c r="AW146" s="9"/>
      <c r="AX146" s="9"/>
    </row>
    <row r="147" spans="1:50" x14ac:dyDescent="0.25">
      <c r="A147" s="155">
        <f t="shared" si="2"/>
        <v>26</v>
      </c>
      <c r="B147" s="156"/>
      <c r="C147" s="157" t="s">
        <v>232</v>
      </c>
      <c r="D147" s="134"/>
      <c r="E147" s="134"/>
      <c r="F147" s="134"/>
      <c r="G147" s="134"/>
      <c r="H147" s="134"/>
      <c r="I147" s="137"/>
      <c r="J147" s="134"/>
      <c r="K147" s="134"/>
      <c r="L147" s="134"/>
      <c r="M147" s="134"/>
      <c r="N147" s="134"/>
      <c r="O147" s="134"/>
      <c r="P147" s="134"/>
      <c r="Q147" s="134"/>
      <c r="R147" s="134"/>
      <c r="S147" s="158"/>
      <c r="T147" s="134"/>
      <c r="U147" s="134"/>
      <c r="V147" s="134"/>
      <c r="W147" s="134"/>
      <c r="X147" s="134"/>
      <c r="Y147" s="159"/>
      <c r="Z147" s="134" t="s">
        <v>233</v>
      </c>
      <c r="AA147" s="134"/>
      <c r="AB147" s="163"/>
      <c r="AC147" s="163"/>
      <c r="AD147" s="175"/>
      <c r="AE147" s="163" t="s">
        <v>234</v>
      </c>
      <c r="AF147" s="163"/>
      <c r="AG147" s="163"/>
      <c r="AH147" s="163"/>
      <c r="AI147" s="163"/>
      <c r="AJ147" s="163"/>
      <c r="AK147" s="163"/>
      <c r="AL147" s="163"/>
      <c r="AM147" s="162"/>
      <c r="AN147" s="164"/>
      <c r="AO147" s="50"/>
      <c r="AP147" s="50"/>
      <c r="AQ147" s="50"/>
      <c r="AR147" s="50"/>
      <c r="AS147" s="50"/>
      <c r="AT147" s="9"/>
      <c r="AU147" s="9"/>
      <c r="AV147" s="9"/>
      <c r="AW147" s="9"/>
      <c r="AX147" s="9"/>
    </row>
    <row r="148" spans="1:50" x14ac:dyDescent="0.25">
      <c r="A148" s="155">
        <f t="shared" si="2"/>
        <v>27</v>
      </c>
      <c r="B148" s="156"/>
      <c r="C148" s="159"/>
      <c r="D148" s="134" t="s">
        <v>235</v>
      </c>
      <c r="E148" s="134"/>
      <c r="F148" s="134"/>
      <c r="G148" s="134"/>
      <c r="H148" s="134"/>
      <c r="I148" s="134"/>
      <c r="J148" s="134"/>
      <c r="K148" s="134"/>
      <c r="L148" s="134"/>
      <c r="M148" s="134"/>
      <c r="N148" s="149"/>
      <c r="O148" s="149"/>
      <c r="P148" s="149"/>
      <c r="Q148" s="149"/>
      <c r="R148" s="149"/>
      <c r="S148" s="158"/>
      <c r="T148" s="134"/>
      <c r="U148" s="134" t="s">
        <v>209</v>
      </c>
      <c r="V148" s="134"/>
      <c r="W148" s="134"/>
      <c r="X148" s="134"/>
      <c r="Y148" s="134"/>
      <c r="Z148" s="134"/>
      <c r="AA148" s="134"/>
      <c r="AB148" s="163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3"/>
      <c r="AM148" s="162"/>
      <c r="AN148" s="164"/>
      <c r="AO148" s="50"/>
      <c r="AP148" s="50"/>
      <c r="AQ148" s="50"/>
      <c r="AR148" s="50"/>
      <c r="AS148" s="50"/>
      <c r="AT148" s="9"/>
      <c r="AU148" s="9"/>
      <c r="AV148" s="9"/>
      <c r="AW148" s="9"/>
      <c r="AX148" s="9"/>
    </row>
    <row r="149" spans="1:50" x14ac:dyDescent="0.25">
      <c r="A149" s="155">
        <f t="shared" si="2"/>
        <v>28</v>
      </c>
      <c r="B149" s="156"/>
      <c r="C149" s="159"/>
      <c r="D149" s="134" t="s">
        <v>236</v>
      </c>
      <c r="E149" s="134"/>
      <c r="F149" s="134"/>
      <c r="G149" s="134"/>
      <c r="H149" s="134"/>
      <c r="I149" s="134"/>
      <c r="J149" s="134"/>
      <c r="K149" s="134"/>
      <c r="L149" s="134"/>
      <c r="M149" s="134"/>
      <c r="N149" s="149"/>
      <c r="O149" s="149"/>
      <c r="P149" s="149"/>
      <c r="Q149" s="149"/>
      <c r="R149" s="149"/>
      <c r="S149" s="158"/>
      <c r="T149" s="134"/>
      <c r="U149" s="134" t="s">
        <v>237</v>
      </c>
      <c r="V149" s="134"/>
      <c r="W149" s="134"/>
      <c r="X149" s="134"/>
      <c r="Y149" s="134"/>
      <c r="Z149" s="134"/>
      <c r="AA149" s="134"/>
      <c r="AB149" s="163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3"/>
      <c r="AM149" s="162"/>
      <c r="AN149" s="164"/>
      <c r="AO149" s="50"/>
      <c r="AP149" s="50"/>
      <c r="AQ149" s="50"/>
      <c r="AR149" s="50"/>
      <c r="AS149" s="50"/>
      <c r="AT149" s="9"/>
      <c r="AU149" s="9"/>
      <c r="AV149" s="9"/>
      <c r="AW149" s="9"/>
      <c r="AX149" s="9"/>
    </row>
    <row r="150" spans="1:50" x14ac:dyDescent="0.25">
      <c r="A150" s="155">
        <f t="shared" si="2"/>
        <v>29</v>
      </c>
      <c r="B150" s="160"/>
      <c r="C150" s="159"/>
      <c r="D150" s="134" t="s">
        <v>238</v>
      </c>
      <c r="E150" s="134"/>
      <c r="F150" s="134"/>
      <c r="G150" s="134"/>
      <c r="H150" s="134"/>
      <c r="I150" s="134"/>
      <c r="J150" s="134"/>
      <c r="K150" s="134"/>
      <c r="L150" s="134"/>
      <c r="M150" s="134"/>
      <c r="N150" s="149"/>
      <c r="O150" s="149"/>
      <c r="P150" s="149"/>
      <c r="Q150" s="149"/>
      <c r="R150" s="149"/>
      <c r="S150" s="158"/>
      <c r="T150" s="134"/>
      <c r="U150" s="134" t="s">
        <v>239</v>
      </c>
      <c r="V150" s="134"/>
      <c r="W150" s="134"/>
      <c r="X150" s="134"/>
      <c r="Y150" s="134"/>
      <c r="Z150" s="134"/>
      <c r="AA150" s="134"/>
      <c r="AB150" s="163"/>
      <c r="AC150" s="163"/>
      <c r="AD150" s="163"/>
      <c r="AE150" s="161"/>
      <c r="AF150" s="161"/>
      <c r="AG150" s="161"/>
      <c r="AH150" s="161"/>
      <c r="AI150" s="161"/>
      <c r="AJ150" s="161"/>
      <c r="AK150" s="161"/>
      <c r="AL150" s="163"/>
      <c r="AM150" s="162"/>
      <c r="AN150" s="164"/>
      <c r="AO150" s="50"/>
      <c r="AP150" s="50"/>
      <c r="AQ150" s="50"/>
      <c r="AR150" s="50"/>
      <c r="AS150" s="50"/>
      <c r="AT150" s="9"/>
      <c r="AU150" s="9"/>
      <c r="AV150" s="9"/>
      <c r="AW150" s="9"/>
      <c r="AX150" s="9"/>
    </row>
    <row r="151" spans="1:50" x14ac:dyDescent="0.25">
      <c r="A151" s="155">
        <f t="shared" si="2"/>
        <v>30</v>
      </c>
      <c r="B151" s="160"/>
      <c r="C151" s="159"/>
      <c r="D151" s="134" t="s">
        <v>240</v>
      </c>
      <c r="E151" s="134"/>
      <c r="F151" s="134"/>
      <c r="G151" s="134"/>
      <c r="H151" s="134"/>
      <c r="I151" s="134"/>
      <c r="J151" s="134"/>
      <c r="K151" s="134"/>
      <c r="L151" s="134"/>
      <c r="M151" s="134"/>
      <c r="N151" s="149"/>
      <c r="O151" s="149"/>
      <c r="P151" s="149"/>
      <c r="Q151" s="149"/>
      <c r="R151" s="149"/>
      <c r="S151" s="158"/>
      <c r="T151" s="159"/>
      <c r="U151" s="157" t="s">
        <v>241</v>
      </c>
      <c r="V151" s="134"/>
      <c r="W151" s="134"/>
      <c r="X151" s="134"/>
      <c r="Y151" s="134"/>
      <c r="Z151" s="134"/>
      <c r="AA151" s="134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2"/>
      <c r="AN151" s="164"/>
      <c r="AO151" s="50"/>
      <c r="AP151" s="50"/>
      <c r="AQ151" s="50"/>
      <c r="AR151" s="50"/>
      <c r="AS151" s="50"/>
      <c r="AT151" s="9"/>
      <c r="AU151" s="9"/>
      <c r="AV151" s="9"/>
      <c r="AW151" s="9"/>
      <c r="AX151" s="9"/>
    </row>
    <row r="152" spans="1:50" x14ac:dyDescent="0.25">
      <c r="A152" s="155">
        <f t="shared" si="2"/>
        <v>31</v>
      </c>
      <c r="B152" s="160"/>
      <c r="C152" s="159"/>
      <c r="D152" s="134" t="s">
        <v>242</v>
      </c>
      <c r="E152" s="134"/>
      <c r="F152" s="134"/>
      <c r="G152" s="134"/>
      <c r="H152" s="134"/>
      <c r="I152" s="134"/>
      <c r="J152" s="134"/>
      <c r="K152" s="134"/>
      <c r="L152" s="134"/>
      <c r="M152" s="134"/>
      <c r="N152" s="149"/>
      <c r="O152" s="149"/>
      <c r="P152" s="149"/>
      <c r="Q152" s="149"/>
      <c r="R152" s="149"/>
      <c r="S152" s="158"/>
      <c r="T152" s="159"/>
      <c r="U152" s="134" t="s">
        <v>178</v>
      </c>
      <c r="V152" s="134"/>
      <c r="W152" s="134"/>
      <c r="X152" s="149"/>
      <c r="Y152" s="149"/>
      <c r="Z152" s="149"/>
      <c r="AA152" s="149"/>
      <c r="AB152" s="161"/>
      <c r="AC152" s="161"/>
      <c r="AD152" s="161"/>
      <c r="AE152" s="163" t="s">
        <v>243</v>
      </c>
      <c r="AF152" s="163"/>
      <c r="AG152" s="161"/>
      <c r="AH152" s="161"/>
      <c r="AI152" s="161"/>
      <c r="AJ152" s="176" t="s">
        <v>244</v>
      </c>
      <c r="AK152" s="163"/>
      <c r="AL152" s="163"/>
      <c r="AM152" s="162"/>
      <c r="AN152" s="164"/>
      <c r="AO152" s="50"/>
      <c r="AP152" s="50"/>
      <c r="AQ152" s="50"/>
      <c r="AR152" s="50"/>
      <c r="AS152" s="50"/>
      <c r="AT152" s="9"/>
      <c r="AU152" s="9"/>
      <c r="AV152" s="9"/>
      <c r="AW152" s="9"/>
      <c r="AX152" s="9"/>
    </row>
    <row r="153" spans="1:50" x14ac:dyDescent="0.25">
      <c r="A153" s="155">
        <f t="shared" si="2"/>
        <v>32</v>
      </c>
      <c r="B153" s="160"/>
      <c r="C153" s="159"/>
      <c r="D153" s="134" t="s">
        <v>245</v>
      </c>
      <c r="E153" s="134"/>
      <c r="F153" s="134"/>
      <c r="G153" s="134"/>
      <c r="H153" s="134"/>
      <c r="I153" s="134"/>
      <c r="J153" s="134"/>
      <c r="K153" s="134"/>
      <c r="L153" s="134"/>
      <c r="M153" s="134"/>
      <c r="N153" s="149"/>
      <c r="O153" s="149"/>
      <c r="P153" s="149"/>
      <c r="Q153" s="149"/>
      <c r="R153" s="149"/>
      <c r="S153" s="158"/>
      <c r="T153" s="159"/>
      <c r="U153" s="134" t="s">
        <v>246</v>
      </c>
      <c r="V153" s="134"/>
      <c r="W153" s="134"/>
      <c r="X153" s="134"/>
      <c r="Y153" s="134"/>
      <c r="Z153" s="134"/>
      <c r="AA153" s="134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3"/>
      <c r="AM153" s="162"/>
      <c r="AN153" s="164"/>
      <c r="AO153" s="50"/>
      <c r="AP153" s="50"/>
      <c r="AQ153" s="50"/>
      <c r="AR153" s="50"/>
      <c r="AS153" s="50"/>
      <c r="AT153" s="9"/>
      <c r="AU153" s="9"/>
      <c r="AV153" s="9"/>
      <c r="AW153" s="9"/>
      <c r="AX153" s="9"/>
    </row>
    <row r="154" spans="1:50" x14ac:dyDescent="0.25">
      <c r="A154" s="155">
        <f t="shared" si="2"/>
        <v>33</v>
      </c>
      <c r="B154" s="160"/>
      <c r="C154" s="159"/>
      <c r="D154" s="134" t="s">
        <v>247</v>
      </c>
      <c r="E154" s="134"/>
      <c r="F154" s="134"/>
      <c r="G154" s="134"/>
      <c r="H154" s="134"/>
      <c r="I154" s="134"/>
      <c r="J154" s="134"/>
      <c r="K154" s="134"/>
      <c r="L154" s="134"/>
      <c r="M154" s="134"/>
      <c r="N154" s="149"/>
      <c r="O154" s="149"/>
      <c r="P154" s="149"/>
      <c r="Q154" s="149"/>
      <c r="R154" s="149"/>
      <c r="S154" s="158"/>
      <c r="T154" s="159"/>
      <c r="U154" s="134" t="s">
        <v>248</v>
      </c>
      <c r="V154" s="134"/>
      <c r="W154" s="134"/>
      <c r="X154" s="134"/>
      <c r="Y154" s="134"/>
      <c r="Z154" s="134"/>
      <c r="AA154" s="134"/>
      <c r="AB154" s="163"/>
      <c r="AC154" s="163"/>
      <c r="AD154" s="163"/>
      <c r="AE154" s="163"/>
      <c r="AF154" s="163"/>
      <c r="AG154" s="163"/>
      <c r="AH154" s="161"/>
      <c r="AI154" s="161"/>
      <c r="AJ154" s="161"/>
      <c r="AK154" s="161"/>
      <c r="AL154" s="163"/>
      <c r="AM154" s="162"/>
      <c r="AN154" s="164"/>
      <c r="AO154" s="50"/>
      <c r="AP154" s="50"/>
      <c r="AQ154" s="50"/>
      <c r="AR154" s="50"/>
      <c r="AS154" s="50"/>
      <c r="AT154" s="9"/>
      <c r="AU154" s="9"/>
      <c r="AV154" s="9"/>
      <c r="AW154" s="9"/>
      <c r="AX154" s="9"/>
    </row>
    <row r="155" spans="1:50" x14ac:dyDescent="0.25">
      <c r="A155" s="155">
        <f t="shared" si="2"/>
        <v>34</v>
      </c>
      <c r="B155" s="177"/>
      <c r="C155" s="178"/>
      <c r="D155" s="154" t="s">
        <v>249</v>
      </c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68"/>
      <c r="T155" s="159"/>
      <c r="U155" s="134" t="s">
        <v>250</v>
      </c>
      <c r="V155" s="134"/>
      <c r="W155" s="134"/>
      <c r="X155" s="134"/>
      <c r="Y155" s="134"/>
      <c r="Z155" s="134"/>
      <c r="AA155" s="134"/>
      <c r="AB155" s="163"/>
      <c r="AC155" s="163"/>
      <c r="AD155" s="163"/>
      <c r="AE155" s="163"/>
      <c r="AF155" s="163"/>
      <c r="AG155" s="163"/>
      <c r="AH155" s="429">
        <v>15919</v>
      </c>
      <c r="AI155" s="430"/>
      <c r="AJ155" s="430"/>
      <c r="AK155" s="431"/>
      <c r="AL155" s="163"/>
      <c r="AM155" s="162"/>
      <c r="AN155" s="164"/>
      <c r="AO155" s="50"/>
      <c r="AP155" s="50"/>
      <c r="AQ155" s="50"/>
      <c r="AR155" s="50"/>
      <c r="AS155" s="50"/>
      <c r="AT155" s="9"/>
      <c r="AU155" s="9"/>
      <c r="AV155" s="9"/>
      <c r="AW155" s="9"/>
      <c r="AX155" s="9"/>
    </row>
    <row r="156" spans="1:50" x14ac:dyDescent="0.25">
      <c r="A156" s="155">
        <f t="shared" si="2"/>
        <v>35</v>
      </c>
      <c r="B156" s="160"/>
      <c r="C156" s="157" t="s">
        <v>251</v>
      </c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58"/>
      <c r="T156" s="159"/>
      <c r="U156" s="134" t="s">
        <v>252</v>
      </c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49"/>
      <c r="AI156" s="149"/>
      <c r="AJ156" s="149"/>
      <c r="AK156" s="149"/>
      <c r="AL156" s="134"/>
      <c r="AM156" s="158"/>
      <c r="AN156" s="138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55">
        <f t="shared" si="2"/>
        <v>36</v>
      </c>
      <c r="B157" s="160"/>
      <c r="C157" s="134" t="s">
        <v>25</v>
      </c>
      <c r="D157" s="134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58"/>
      <c r="T157" s="159"/>
      <c r="U157" s="134" t="s">
        <v>253</v>
      </c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58"/>
      <c r="AN157" s="138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55">
        <f t="shared" si="2"/>
        <v>37</v>
      </c>
      <c r="B158" s="160"/>
      <c r="C158" s="134" t="s">
        <v>254</v>
      </c>
      <c r="D158" s="134"/>
      <c r="E158" s="134"/>
      <c r="F158" s="134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58"/>
      <c r="T158" s="159"/>
      <c r="U158" s="157" t="s">
        <v>255</v>
      </c>
      <c r="V158" s="179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58"/>
      <c r="AN158" s="138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55">
        <f t="shared" si="2"/>
        <v>38</v>
      </c>
      <c r="B159" s="160"/>
      <c r="C159" s="134" t="s">
        <v>178</v>
      </c>
      <c r="D159" s="134"/>
      <c r="E159" s="134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58"/>
      <c r="T159" s="159"/>
      <c r="U159" s="134"/>
      <c r="V159" s="134"/>
      <c r="W159" s="134" t="s">
        <v>256</v>
      </c>
      <c r="X159" s="134"/>
      <c r="Y159" s="134"/>
      <c r="Z159" s="134"/>
      <c r="AA159" s="134"/>
      <c r="AB159" s="134"/>
      <c r="AC159" s="134"/>
      <c r="AD159" s="134"/>
      <c r="AE159" s="134"/>
      <c r="AF159" s="134" t="s">
        <v>257</v>
      </c>
      <c r="AG159" s="134"/>
      <c r="AH159" s="149"/>
      <c r="AI159" s="149"/>
      <c r="AJ159" s="149"/>
      <c r="AK159" s="149"/>
      <c r="AL159" s="134"/>
      <c r="AM159" s="158"/>
      <c r="AN159" s="138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55">
        <f t="shared" si="2"/>
        <v>39</v>
      </c>
      <c r="B160" s="160"/>
      <c r="C160" s="134" t="s">
        <v>258</v>
      </c>
      <c r="D160" s="134"/>
      <c r="E160" s="134"/>
      <c r="F160" s="134"/>
      <c r="G160" s="134"/>
      <c r="H160" s="149"/>
      <c r="I160" s="134"/>
      <c r="J160" s="134" t="s">
        <v>259</v>
      </c>
      <c r="K160" s="134"/>
      <c r="L160" s="134"/>
      <c r="M160" s="134"/>
      <c r="N160" s="134"/>
      <c r="O160" s="149"/>
      <c r="P160" s="134"/>
      <c r="Q160" s="149"/>
      <c r="R160" s="149"/>
      <c r="S160" s="158"/>
      <c r="T160" s="156"/>
      <c r="U160" s="134"/>
      <c r="V160" s="134"/>
      <c r="W160" s="134" t="s">
        <v>260</v>
      </c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58"/>
      <c r="AN160" s="138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55">
        <f t="shared" si="2"/>
        <v>40</v>
      </c>
      <c r="B161" s="160"/>
      <c r="C161" s="134" t="s">
        <v>261</v>
      </c>
      <c r="D161" s="134"/>
      <c r="E161" s="134"/>
      <c r="F161" s="134"/>
      <c r="G161" s="134"/>
      <c r="H161" s="134"/>
      <c r="I161" s="134"/>
      <c r="J161" s="149"/>
      <c r="K161" s="149"/>
      <c r="L161" s="149"/>
      <c r="M161" s="149"/>
      <c r="N161" s="149"/>
      <c r="O161" s="149"/>
      <c r="P161" s="134" t="s">
        <v>262</v>
      </c>
      <c r="Q161" s="134"/>
      <c r="R161" s="134"/>
      <c r="S161" s="158"/>
      <c r="T161" s="159"/>
      <c r="U161" s="134"/>
      <c r="V161" s="134"/>
      <c r="W161" s="134" t="s">
        <v>263</v>
      </c>
      <c r="X161" s="134"/>
      <c r="Y161" s="134"/>
      <c r="Z161" s="134"/>
      <c r="AA161" s="134"/>
      <c r="AB161" s="134"/>
      <c r="AC161" s="134"/>
      <c r="AD161" s="134"/>
      <c r="AE161" s="134"/>
      <c r="AF161" s="134" t="s">
        <v>257</v>
      </c>
      <c r="AG161" s="134"/>
      <c r="AH161" s="149"/>
      <c r="AI161" s="149"/>
      <c r="AJ161" s="149"/>
      <c r="AK161" s="149"/>
      <c r="AL161" s="134"/>
      <c r="AM161" s="158"/>
      <c r="AN161" s="138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55">
        <f t="shared" si="2"/>
        <v>41</v>
      </c>
      <c r="B162" s="160"/>
      <c r="C162" s="134" t="s">
        <v>264</v>
      </c>
      <c r="D162" s="134"/>
      <c r="E162" s="134"/>
      <c r="F162" s="134"/>
      <c r="G162" s="134"/>
      <c r="H162" s="134"/>
      <c r="I162" s="180"/>
      <c r="J162" s="134" t="s">
        <v>265</v>
      </c>
      <c r="K162" s="134"/>
      <c r="L162" s="149"/>
      <c r="M162" s="149"/>
      <c r="N162" s="149"/>
      <c r="O162" s="149"/>
      <c r="P162" s="149"/>
      <c r="Q162" s="149"/>
      <c r="R162" s="134"/>
      <c r="S162" s="158"/>
      <c r="T162" s="159"/>
      <c r="U162" s="134" t="s">
        <v>266</v>
      </c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58"/>
      <c r="AN162" s="138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55">
        <f t="shared" si="2"/>
        <v>42</v>
      </c>
      <c r="B163" s="156"/>
      <c r="C163" s="134" t="s">
        <v>267</v>
      </c>
      <c r="D163" s="134"/>
      <c r="E163" s="134"/>
      <c r="F163" s="134"/>
      <c r="G163" s="134"/>
      <c r="H163" s="134"/>
      <c r="I163" s="180"/>
      <c r="J163" s="134"/>
      <c r="K163" s="134"/>
      <c r="L163" s="134"/>
      <c r="M163" s="149"/>
      <c r="N163" s="149"/>
      <c r="O163" s="149"/>
      <c r="P163" s="149"/>
      <c r="Q163" s="149"/>
      <c r="R163" s="134"/>
      <c r="S163" s="158"/>
      <c r="T163" s="159"/>
      <c r="U163" s="181" t="s">
        <v>268</v>
      </c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58"/>
      <c r="AN163" s="138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55">
        <f t="shared" si="2"/>
        <v>43</v>
      </c>
      <c r="B164" s="160"/>
      <c r="C164" s="134" t="s">
        <v>269</v>
      </c>
      <c r="D164" s="134"/>
      <c r="E164" s="134"/>
      <c r="F164" s="134"/>
      <c r="G164" s="134"/>
      <c r="H164" s="149"/>
      <c r="I164" s="149"/>
      <c r="J164" s="134" t="s">
        <v>148</v>
      </c>
      <c r="K164" s="134" t="s">
        <v>270</v>
      </c>
      <c r="L164" s="134"/>
      <c r="M164" s="134"/>
      <c r="N164" s="134"/>
      <c r="O164" s="134"/>
      <c r="P164" s="149"/>
      <c r="Q164" s="149"/>
      <c r="R164" s="134" t="s">
        <v>148</v>
      </c>
      <c r="S164" s="158"/>
      <c r="T164" s="159"/>
      <c r="U164" s="134" t="s">
        <v>271</v>
      </c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58"/>
      <c r="AN164" s="138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55">
        <f t="shared" si="2"/>
        <v>44</v>
      </c>
      <c r="B165" s="160"/>
      <c r="C165" s="134" t="s">
        <v>294</v>
      </c>
      <c r="D165" s="134"/>
      <c r="E165" s="134"/>
      <c r="F165" s="134"/>
      <c r="G165" s="134"/>
      <c r="H165" s="134"/>
      <c r="I165" s="134"/>
      <c r="J165" s="134"/>
      <c r="K165" s="149"/>
      <c r="L165" s="149"/>
      <c r="M165" s="149"/>
      <c r="N165" s="149"/>
      <c r="O165" s="149"/>
      <c r="P165" s="149"/>
      <c r="Q165" s="149"/>
      <c r="R165" s="134"/>
      <c r="S165" s="158"/>
      <c r="T165" s="159"/>
      <c r="U165" s="134" t="s">
        <v>272</v>
      </c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58"/>
      <c r="AN165" s="138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55">
        <f t="shared" si="2"/>
        <v>45</v>
      </c>
      <c r="B166" s="156"/>
      <c r="C166" s="134" t="s">
        <v>273</v>
      </c>
      <c r="D166" s="134"/>
      <c r="E166" s="134"/>
      <c r="F166" s="134"/>
      <c r="G166" s="134"/>
      <c r="H166" s="134"/>
      <c r="I166" s="134"/>
      <c r="J166" s="134"/>
      <c r="K166" s="134"/>
      <c r="L166" s="134"/>
      <c r="M166" s="149"/>
      <c r="N166" s="149"/>
      <c r="O166" s="149"/>
      <c r="P166" s="134" t="s">
        <v>262</v>
      </c>
      <c r="Q166" s="134"/>
      <c r="R166" s="134"/>
      <c r="S166" s="158"/>
      <c r="T166" s="159"/>
      <c r="U166" s="134" t="s">
        <v>274</v>
      </c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58"/>
      <c r="AN166" s="138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55">
        <f t="shared" si="2"/>
        <v>46</v>
      </c>
      <c r="B167" s="167"/>
      <c r="C167" s="154" t="s">
        <v>275</v>
      </c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68"/>
      <c r="T167" s="159"/>
      <c r="U167" s="134" t="s">
        <v>276</v>
      </c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58"/>
      <c r="AN167" s="138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55">
        <f t="shared" si="2"/>
        <v>47</v>
      </c>
      <c r="B168" s="134"/>
      <c r="C168" s="157" t="s">
        <v>64</v>
      </c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8"/>
      <c r="S168" s="158"/>
      <c r="T168" s="159"/>
      <c r="U168" s="157" t="s">
        <v>277</v>
      </c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58"/>
      <c r="AN168" s="138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55">
        <f t="shared" si="2"/>
        <v>48</v>
      </c>
      <c r="B169" s="134"/>
      <c r="C169" s="134" t="s">
        <v>178</v>
      </c>
      <c r="D169" s="134"/>
      <c r="E169" s="134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38"/>
      <c r="S169" s="158"/>
      <c r="T169" s="159"/>
      <c r="U169" s="134" t="s">
        <v>278</v>
      </c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58"/>
      <c r="AN169" s="138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55">
        <f t="shared" si="2"/>
        <v>49</v>
      </c>
      <c r="B170" s="156"/>
      <c r="C170" s="134" t="s">
        <v>279</v>
      </c>
      <c r="D170" s="134"/>
      <c r="E170" s="134"/>
      <c r="F170" s="134"/>
      <c r="G170" s="134"/>
      <c r="H170" s="134"/>
      <c r="I170" s="149"/>
      <c r="J170" s="149"/>
      <c r="K170" s="149"/>
      <c r="L170" s="149"/>
      <c r="M170" s="149"/>
      <c r="N170" s="149"/>
      <c r="O170" s="149"/>
      <c r="P170" s="149"/>
      <c r="Q170" s="149"/>
      <c r="R170" s="138"/>
      <c r="S170" s="158"/>
      <c r="T170" s="159"/>
      <c r="U170" s="134"/>
      <c r="V170" s="134"/>
      <c r="W170" s="134" t="s">
        <v>71</v>
      </c>
      <c r="X170" s="134"/>
      <c r="Y170" s="149"/>
      <c r="Z170" s="149"/>
      <c r="AA170" s="149"/>
      <c r="AB170" s="149"/>
      <c r="AC170" s="149"/>
      <c r="AD170" s="149"/>
      <c r="AE170" s="134" t="s">
        <v>178</v>
      </c>
      <c r="AF170" s="134"/>
      <c r="AG170" s="134"/>
      <c r="AH170" s="149"/>
      <c r="AI170" s="149"/>
      <c r="AJ170" s="149"/>
      <c r="AK170" s="149"/>
      <c r="AL170" s="149"/>
      <c r="AM170" s="158"/>
      <c r="AN170" s="138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55">
        <f t="shared" si="2"/>
        <v>50</v>
      </c>
      <c r="B171" s="156"/>
      <c r="C171" s="134" t="s">
        <v>280</v>
      </c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8"/>
      <c r="S171" s="158"/>
      <c r="T171" s="159"/>
      <c r="U171" s="134" t="s">
        <v>281</v>
      </c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58"/>
      <c r="AN171" s="138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182">
        <f t="shared" si="2"/>
        <v>51</v>
      </c>
      <c r="B172" s="156"/>
      <c r="C172" s="134" t="s">
        <v>282</v>
      </c>
      <c r="D172" s="134"/>
      <c r="E172" s="134"/>
      <c r="F172" s="134"/>
      <c r="G172" s="134"/>
      <c r="H172" s="134"/>
      <c r="I172" s="134"/>
      <c r="J172" s="134"/>
      <c r="K172" s="149"/>
      <c r="L172" s="149"/>
      <c r="M172" s="149"/>
      <c r="N172" s="149"/>
      <c r="O172" s="149"/>
      <c r="P172" s="149"/>
      <c r="Q172" s="149"/>
      <c r="R172" s="138"/>
      <c r="S172" s="158"/>
      <c r="T172" s="159"/>
      <c r="U172" s="134"/>
      <c r="V172" s="134"/>
      <c r="W172" s="134" t="s">
        <v>71</v>
      </c>
      <c r="X172" s="134"/>
      <c r="Y172" s="149"/>
      <c r="Z172" s="149"/>
      <c r="AA172" s="149"/>
      <c r="AB172" s="149"/>
      <c r="AC172" s="149"/>
      <c r="AD172" s="149"/>
      <c r="AE172" s="134" t="s">
        <v>178</v>
      </c>
      <c r="AF172" s="134"/>
      <c r="AG172" s="134"/>
      <c r="AH172" s="149"/>
      <c r="AI172" s="149"/>
      <c r="AJ172" s="149"/>
      <c r="AK172" s="149"/>
      <c r="AL172" s="149"/>
      <c r="AM172" s="158"/>
      <c r="AN172" s="138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183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44"/>
      <c r="S173" s="168"/>
      <c r="T173" s="178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68"/>
      <c r="AN173" s="138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38"/>
      <c r="B174" s="179" t="s">
        <v>283</v>
      </c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42"/>
      <c r="B175" s="142"/>
      <c r="C175" s="142"/>
      <c r="D175" s="142"/>
      <c r="E175" s="142"/>
      <c r="F175" s="142"/>
      <c r="G175" s="142"/>
      <c r="H175" s="142"/>
      <c r="I175" s="138"/>
      <c r="J175" s="142"/>
      <c r="K175" s="142"/>
      <c r="L175" s="142"/>
      <c r="M175" s="184"/>
      <c r="N175" s="142"/>
      <c r="O175" s="142"/>
      <c r="P175" s="142"/>
      <c r="Q175" s="142"/>
      <c r="R175" s="142"/>
      <c r="S175" s="138"/>
      <c r="T175" s="142"/>
      <c r="U175" s="142"/>
      <c r="V175" s="134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38"/>
      <c r="AM175" s="138"/>
      <c r="AN175" s="138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66">
    <mergeCell ref="AQ59:AR59"/>
    <mergeCell ref="AQ60:AR60"/>
    <mergeCell ref="AT39:AT60"/>
    <mergeCell ref="AB132:AC132"/>
    <mergeCell ref="AB133:AC133"/>
    <mergeCell ref="AP50:AS50"/>
    <mergeCell ref="AQ51:AR51"/>
    <mergeCell ref="AQ52:AR52"/>
    <mergeCell ref="AQ53:AR53"/>
    <mergeCell ref="AQ54:AR54"/>
    <mergeCell ref="AQ55:AR55"/>
    <mergeCell ref="AQ56:AR56"/>
    <mergeCell ref="AQ57:AR57"/>
    <mergeCell ref="AQ58:AR58"/>
    <mergeCell ref="AP39:AS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35:AR35"/>
    <mergeCell ref="AQ36:AR36"/>
    <mergeCell ref="W30:Y30"/>
    <mergeCell ref="T38:AB38"/>
    <mergeCell ref="T36:V36"/>
    <mergeCell ref="Z36:AB36"/>
    <mergeCell ref="AS36:AT36"/>
    <mergeCell ref="AQ37:AR37"/>
    <mergeCell ref="AS37:AT37"/>
    <mergeCell ref="AQ34:AR34"/>
    <mergeCell ref="AQ33:AR33"/>
    <mergeCell ref="T40:V40"/>
    <mergeCell ref="Z40:AB40"/>
    <mergeCell ref="AC40:AE40"/>
    <mergeCell ref="T41:V41"/>
    <mergeCell ref="Z41:AB41"/>
    <mergeCell ref="AC41:AE41"/>
    <mergeCell ref="AQ23:AT23"/>
    <mergeCell ref="AQ24:AR24"/>
    <mergeCell ref="W21:Y21"/>
    <mergeCell ref="W24:Y24"/>
    <mergeCell ref="W29:Y29"/>
    <mergeCell ref="W31:Y31"/>
    <mergeCell ref="W32:Y32"/>
    <mergeCell ref="AF17:AH17"/>
    <mergeCell ref="AI17:AM17"/>
    <mergeCell ref="AQ29:AR29"/>
    <mergeCell ref="AQ30:AR30"/>
    <mergeCell ref="AQ31:AR31"/>
    <mergeCell ref="AQ32:AR32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Z21:AB21"/>
    <mergeCell ref="AC21:AE21"/>
    <mergeCell ref="W61:AA61"/>
    <mergeCell ref="AE61:AK61"/>
    <mergeCell ref="X62:AA62"/>
    <mergeCell ref="AD62:AK62"/>
    <mergeCell ref="K66:P66"/>
    <mergeCell ref="T23:V23"/>
    <mergeCell ref="Z23:AB23"/>
    <mergeCell ref="AC23:AE23"/>
    <mergeCell ref="T17:V17"/>
    <mergeCell ref="W17:Y17"/>
    <mergeCell ref="Z17:AB17"/>
    <mergeCell ref="AC17:AE17"/>
    <mergeCell ref="W20:Y20"/>
    <mergeCell ref="W18:Y18"/>
    <mergeCell ref="T24:V24"/>
    <mergeCell ref="Z24:AB24"/>
    <mergeCell ref="AC24:AE24"/>
    <mergeCell ref="AC27:AE27"/>
    <mergeCell ref="T29:V29"/>
    <mergeCell ref="Z29:AB29"/>
    <mergeCell ref="AC29:AE29"/>
    <mergeCell ref="AC35:AE35"/>
    <mergeCell ref="T31:V31"/>
    <mergeCell ref="Z31:AB31"/>
    <mergeCell ref="AC31:AE31"/>
    <mergeCell ref="T32:V32"/>
    <mergeCell ref="Z32:AB32"/>
    <mergeCell ref="AC32:AE32"/>
    <mergeCell ref="AD67:AL67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K67:M67"/>
    <mergeCell ref="N67:P67"/>
    <mergeCell ref="Q67:T67"/>
    <mergeCell ref="B69:G69"/>
    <mergeCell ref="K69:M69"/>
    <mergeCell ref="N69:P69"/>
    <mergeCell ref="B70:G70"/>
    <mergeCell ref="K70:M70"/>
    <mergeCell ref="N70:P70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W28:Y28"/>
    <mergeCell ref="N77:P77"/>
    <mergeCell ref="B75:G75"/>
    <mergeCell ref="K75:M75"/>
    <mergeCell ref="N75:P75"/>
    <mergeCell ref="B76:G76"/>
  </mergeCells>
  <dataValidations count="1">
    <dataValidation type="list" allowBlank="1" showInputMessage="1" showErrorMessage="1" sqref="W18:Y18">
      <formula1>"IN,OUT"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AA256"/>
  <sheetViews>
    <sheetView showGridLines="0" workbookViewId="0">
      <selection activeCell="P33" sqref="P33"/>
    </sheetView>
  </sheetViews>
  <sheetFormatPr defaultRowHeight="15" x14ac:dyDescent="0.25"/>
  <cols>
    <col min="4" max="4" width="14" style="223" customWidth="1"/>
    <col min="5" max="5" width="9.140625" customWidth="1"/>
    <col min="6" max="6" width="10.28515625" customWidth="1"/>
    <col min="7" max="8" width="9.140625" customWidth="1"/>
    <col min="10" max="10" width="9.140625" customWidth="1"/>
    <col min="11" max="11" width="10.28515625" customWidth="1"/>
  </cols>
  <sheetData>
    <row r="3" spans="2:27" ht="15.75" thickBot="1" x14ac:dyDescent="0.3">
      <c r="B3" s="512" t="s">
        <v>296</v>
      </c>
      <c r="C3" s="513"/>
      <c r="D3" s="225" t="s">
        <v>299</v>
      </c>
      <c r="F3" s="523" t="s">
        <v>343</v>
      </c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5"/>
      <c r="T3" s="228"/>
      <c r="U3" s="228"/>
      <c r="V3" s="228"/>
      <c r="W3" s="228"/>
      <c r="X3" s="228"/>
      <c r="Y3" s="228"/>
      <c r="Z3" s="228"/>
      <c r="AA3" s="228"/>
    </row>
    <row r="4" spans="2:27" x14ac:dyDescent="0.25">
      <c r="B4" s="514" t="s">
        <v>359</v>
      </c>
      <c r="C4" s="515"/>
      <c r="D4" s="224">
        <v>1</v>
      </c>
      <c r="F4" s="516" t="s">
        <v>300</v>
      </c>
      <c r="G4" s="517"/>
      <c r="H4" s="521" t="s">
        <v>322</v>
      </c>
      <c r="I4" s="522"/>
      <c r="J4" s="516" t="s">
        <v>306</v>
      </c>
      <c r="K4" s="517"/>
      <c r="L4" s="518" t="s">
        <v>301</v>
      </c>
      <c r="M4" s="519"/>
      <c r="N4" s="519"/>
      <c r="O4" s="520"/>
      <c r="P4" s="518" t="s">
        <v>302</v>
      </c>
      <c r="Q4" s="519"/>
      <c r="R4" s="519"/>
      <c r="S4" s="520"/>
      <c r="T4" s="226"/>
      <c r="U4" s="226"/>
    </row>
    <row r="5" spans="2:27" x14ac:dyDescent="0.25">
      <c r="B5" s="514" t="s">
        <v>319</v>
      </c>
      <c r="C5" s="515"/>
      <c r="D5" s="224">
        <v>0</v>
      </c>
      <c r="F5" s="241"/>
      <c r="G5" s="242" t="s">
        <v>303</v>
      </c>
      <c r="H5" s="241"/>
      <c r="I5" s="242" t="s">
        <v>303</v>
      </c>
      <c r="J5" s="241"/>
      <c r="K5" s="242" t="s">
        <v>303</v>
      </c>
      <c r="L5" s="241" t="s">
        <v>304</v>
      </c>
      <c r="M5" s="243" t="s">
        <v>303</v>
      </c>
      <c r="N5" s="243" t="s">
        <v>305</v>
      </c>
      <c r="O5" s="242" t="s">
        <v>303</v>
      </c>
      <c r="P5" s="241" t="s">
        <v>304</v>
      </c>
      <c r="Q5" s="243" t="s">
        <v>303</v>
      </c>
      <c r="R5" s="243" t="s">
        <v>305</v>
      </c>
      <c r="S5" s="242" t="s">
        <v>303</v>
      </c>
      <c r="T5" s="227"/>
      <c r="U5" s="227"/>
    </row>
    <row r="6" spans="2:27" ht="15.75" thickBot="1" x14ac:dyDescent="0.3">
      <c r="B6" s="514" t="s">
        <v>96</v>
      </c>
      <c r="C6" s="515"/>
      <c r="D6" s="224">
        <v>0</v>
      </c>
      <c r="F6" s="230">
        <v>46755.510190508096</v>
      </c>
      <c r="G6" s="231" t="s">
        <v>307</v>
      </c>
      <c r="H6" s="230">
        <v>10645</v>
      </c>
      <c r="I6" s="231" t="s">
        <v>321</v>
      </c>
      <c r="J6" s="232">
        <v>3774</v>
      </c>
      <c r="K6" s="231" t="s">
        <v>308</v>
      </c>
      <c r="L6" s="232">
        <v>110</v>
      </c>
      <c r="M6" s="233" t="s">
        <v>360</v>
      </c>
      <c r="N6" s="233">
        <v>40</v>
      </c>
      <c r="O6" s="231" t="s">
        <v>309</v>
      </c>
      <c r="P6" s="232">
        <v>224</v>
      </c>
      <c r="Q6" s="233" t="s">
        <v>360</v>
      </c>
      <c r="R6" s="234">
        <v>71.450773994121278</v>
      </c>
      <c r="S6" s="261" t="s">
        <v>309</v>
      </c>
      <c r="U6" s="229"/>
    </row>
    <row r="7" spans="2:27" ht="15.75" thickBot="1" x14ac:dyDescent="0.3">
      <c r="B7" s="514" t="s">
        <v>97</v>
      </c>
      <c r="C7" s="515"/>
      <c r="D7" s="224">
        <v>0</v>
      </c>
      <c r="F7" s="509" t="s">
        <v>342</v>
      </c>
      <c r="G7" s="510"/>
      <c r="H7" s="510"/>
      <c r="I7" s="511"/>
    </row>
    <row r="8" spans="2:27" ht="15" customHeight="1" x14ac:dyDescent="0.25">
      <c r="B8" s="514" t="s">
        <v>98</v>
      </c>
      <c r="C8" s="515"/>
      <c r="D8" s="224">
        <v>0</v>
      </c>
      <c r="K8" s="534" t="s">
        <v>346</v>
      </c>
      <c r="L8" s="250" t="s">
        <v>300</v>
      </c>
      <c r="M8" s="251" t="s">
        <v>303</v>
      </c>
      <c r="N8" s="252" t="s">
        <v>354</v>
      </c>
      <c r="O8" s="251" t="s">
        <v>303</v>
      </c>
      <c r="P8" s="252" t="s">
        <v>304</v>
      </c>
      <c r="Q8" s="253" t="s">
        <v>303</v>
      </c>
      <c r="R8" s="253" t="s">
        <v>305</v>
      </c>
      <c r="S8" s="251" t="s">
        <v>303</v>
      </c>
    </row>
    <row r="9" spans="2:27" ht="15.75" thickBot="1" x14ac:dyDescent="0.3">
      <c r="B9" s="514" t="s">
        <v>99</v>
      </c>
      <c r="C9" s="515"/>
      <c r="D9" s="224">
        <v>0</v>
      </c>
      <c r="K9" s="535"/>
      <c r="L9" s="230">
        <v>206996.51233021205</v>
      </c>
      <c r="M9" s="231" t="s">
        <v>307</v>
      </c>
      <c r="N9" s="230">
        <v>22793</v>
      </c>
      <c r="O9" s="231" t="s">
        <v>321</v>
      </c>
      <c r="P9" s="232">
        <v>224</v>
      </c>
      <c r="Q9" s="233" t="s">
        <v>360</v>
      </c>
      <c r="R9" s="233">
        <v>40</v>
      </c>
      <c r="S9" s="231" t="s">
        <v>309</v>
      </c>
    </row>
    <row r="10" spans="2:27" x14ac:dyDescent="0.25">
      <c r="B10" s="514" t="s">
        <v>100</v>
      </c>
      <c r="C10" s="515"/>
      <c r="D10" s="224">
        <v>0</v>
      </c>
    </row>
    <row r="11" spans="2:27" ht="15.75" thickBot="1" x14ac:dyDescent="0.3">
      <c r="B11" s="514" t="s">
        <v>102</v>
      </c>
      <c r="C11" s="515"/>
      <c r="D11" s="224">
        <v>0</v>
      </c>
      <c r="F11" s="523" t="s">
        <v>344</v>
      </c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5"/>
    </row>
    <row r="12" spans="2:27" x14ac:dyDescent="0.25">
      <c r="B12" s="514" t="s">
        <v>295</v>
      </c>
      <c r="C12" s="515"/>
      <c r="D12" s="224">
        <v>0</v>
      </c>
      <c r="F12" s="516" t="s">
        <v>300</v>
      </c>
      <c r="G12" s="517"/>
      <c r="H12" s="521" t="s">
        <v>322</v>
      </c>
      <c r="I12" s="522"/>
      <c r="J12" s="516" t="s">
        <v>306</v>
      </c>
      <c r="K12" s="517"/>
      <c r="L12" s="518" t="s">
        <v>301</v>
      </c>
      <c r="M12" s="519"/>
      <c r="N12" s="519"/>
      <c r="O12" s="520"/>
      <c r="P12" s="518" t="s">
        <v>302</v>
      </c>
      <c r="Q12" s="519"/>
      <c r="R12" s="519"/>
      <c r="S12" s="520"/>
    </row>
    <row r="13" spans="2:27" x14ac:dyDescent="0.25">
      <c r="B13" s="514" t="s">
        <v>104</v>
      </c>
      <c r="C13" s="515"/>
      <c r="D13" s="224">
        <v>0</v>
      </c>
      <c r="F13" s="241"/>
      <c r="G13" s="242" t="s">
        <v>303</v>
      </c>
      <c r="H13" s="241"/>
      <c r="I13" s="242" t="s">
        <v>303</v>
      </c>
      <c r="J13" s="241"/>
      <c r="K13" s="242" t="s">
        <v>303</v>
      </c>
      <c r="L13" s="241" t="s">
        <v>304</v>
      </c>
      <c r="M13" s="243" t="s">
        <v>303</v>
      </c>
      <c r="N13" s="243" t="s">
        <v>305</v>
      </c>
      <c r="O13" s="242" t="s">
        <v>303</v>
      </c>
      <c r="P13" s="241" t="s">
        <v>304</v>
      </c>
      <c r="Q13" s="243" t="s">
        <v>303</v>
      </c>
      <c r="R13" s="243" t="s">
        <v>305</v>
      </c>
      <c r="S13" s="242" t="s">
        <v>303</v>
      </c>
    </row>
    <row r="14" spans="2:27" ht="15.75" thickBot="1" x14ac:dyDescent="0.3">
      <c r="B14" s="514" t="s">
        <v>105</v>
      </c>
      <c r="C14" s="515"/>
      <c r="D14" s="224">
        <v>0</v>
      </c>
      <c r="F14" s="260">
        <v>253752.02252072014</v>
      </c>
      <c r="G14" s="261" t="s">
        <v>307</v>
      </c>
      <c r="H14" s="260">
        <v>28545.190519275271</v>
      </c>
      <c r="I14" s="261" t="s">
        <v>321</v>
      </c>
      <c r="J14" s="232">
        <v>3774</v>
      </c>
      <c r="K14" s="231" t="s">
        <v>308</v>
      </c>
      <c r="L14" s="260">
        <f>P9</f>
        <v>224</v>
      </c>
      <c r="M14" s="234" t="str">
        <f>Q9</f>
        <v>kPa</v>
      </c>
      <c r="N14" s="234">
        <v>45.902206518766263</v>
      </c>
      <c r="O14" s="261" t="s">
        <v>309</v>
      </c>
      <c r="P14" s="232">
        <v>1159</v>
      </c>
      <c r="Q14" s="233" t="s">
        <v>360</v>
      </c>
      <c r="R14" s="234">
        <v>112.41819933258614</v>
      </c>
      <c r="S14" s="261" t="s">
        <v>309</v>
      </c>
    </row>
    <row r="15" spans="2:27" ht="15.75" thickBot="1" x14ac:dyDescent="0.3">
      <c r="B15" s="514" t="s">
        <v>106</v>
      </c>
      <c r="C15" s="515"/>
      <c r="D15" s="224">
        <v>0</v>
      </c>
      <c r="F15" s="509" t="s">
        <v>342</v>
      </c>
      <c r="G15" s="510"/>
      <c r="H15" s="510"/>
      <c r="I15" s="511"/>
    </row>
    <row r="16" spans="2:27" ht="15.75" thickBot="1" x14ac:dyDescent="0.3">
      <c r="B16" s="514" t="s">
        <v>107</v>
      </c>
      <c r="C16" s="515"/>
      <c r="D16" s="224">
        <v>0</v>
      </c>
    </row>
    <row r="17" spans="2:19" ht="15.75" thickBot="1" x14ac:dyDescent="0.3">
      <c r="B17" s="514" t="s">
        <v>108</v>
      </c>
      <c r="C17" s="515"/>
      <c r="D17" s="224">
        <v>0</v>
      </c>
      <c r="F17" s="542" t="s">
        <v>331</v>
      </c>
      <c r="G17" s="543"/>
      <c r="H17" s="543"/>
      <c r="I17" s="544"/>
      <c r="J17" s="254"/>
      <c r="K17" s="542" t="s">
        <v>331</v>
      </c>
      <c r="L17" s="543"/>
      <c r="M17" s="543"/>
      <c r="N17" s="544"/>
      <c r="O17" s="542" t="s">
        <v>332</v>
      </c>
      <c r="P17" s="544"/>
    </row>
    <row r="18" spans="2:19" ht="15" customHeight="1" x14ac:dyDescent="0.25">
      <c r="B18" s="514" t="s">
        <v>109</v>
      </c>
      <c r="C18" s="515"/>
      <c r="D18" s="224">
        <v>0</v>
      </c>
      <c r="F18" s="526" t="s">
        <v>323</v>
      </c>
      <c r="G18" s="255" t="s">
        <v>313</v>
      </c>
      <c r="H18" s="532" t="s">
        <v>320</v>
      </c>
      <c r="I18" s="533"/>
      <c r="J18" s="247"/>
      <c r="K18" s="526" t="s">
        <v>323</v>
      </c>
      <c r="L18" s="255" t="s">
        <v>313</v>
      </c>
      <c r="M18" s="532" t="s">
        <v>320</v>
      </c>
      <c r="N18" s="533"/>
      <c r="O18" s="559" t="s">
        <v>333</v>
      </c>
      <c r="P18" s="560"/>
    </row>
    <row r="19" spans="2:19" ht="15.75" thickBot="1" x14ac:dyDescent="0.3">
      <c r="B19" s="514" t="s">
        <v>110</v>
      </c>
      <c r="C19" s="515"/>
      <c r="D19" s="224">
        <v>0</v>
      </c>
      <c r="F19" s="527"/>
      <c r="G19" s="244">
        <v>1.8662659904294905</v>
      </c>
      <c r="H19" s="528">
        <v>1.0152825727437298</v>
      </c>
      <c r="I19" s="529"/>
      <c r="J19" s="247"/>
      <c r="K19" s="527"/>
      <c r="L19" s="244">
        <v>4.5923715669783451</v>
      </c>
      <c r="M19" s="528">
        <v>1.0014445285409057</v>
      </c>
      <c r="N19" s="529"/>
      <c r="O19" s="561"/>
      <c r="P19" s="562"/>
    </row>
    <row r="20" spans="2:19" ht="15" customHeight="1" x14ac:dyDescent="0.25">
      <c r="B20" s="514" t="s">
        <v>298</v>
      </c>
      <c r="C20" s="515"/>
      <c r="D20" s="224">
        <v>0</v>
      </c>
      <c r="F20" s="526" t="s">
        <v>311</v>
      </c>
      <c r="G20" s="530">
        <v>0.79291789160158044</v>
      </c>
      <c r="H20" s="532" t="s">
        <v>324</v>
      </c>
      <c r="I20" s="533"/>
      <c r="J20" s="247"/>
      <c r="K20" s="526" t="s">
        <v>311</v>
      </c>
      <c r="L20" s="530">
        <v>0.90609030842694083</v>
      </c>
      <c r="M20" s="532" t="s">
        <v>324</v>
      </c>
      <c r="N20" s="533"/>
      <c r="O20" s="553" t="s">
        <v>339</v>
      </c>
      <c r="P20" s="554"/>
    </row>
    <row r="21" spans="2:19" ht="15.75" thickBot="1" x14ac:dyDescent="0.3">
      <c r="F21" s="527"/>
      <c r="G21" s="531"/>
      <c r="H21" s="545">
        <v>-1.2852169656465073E-2</v>
      </c>
      <c r="I21" s="546"/>
      <c r="J21" s="247"/>
      <c r="K21" s="527"/>
      <c r="L21" s="531"/>
      <c r="M21" s="545">
        <v>1.1444753683164222E-2</v>
      </c>
      <c r="N21" s="546"/>
      <c r="O21" s="555"/>
      <c r="P21" s="556"/>
    </row>
    <row r="22" spans="2:19" ht="15.75" thickBot="1" x14ac:dyDescent="0.3">
      <c r="B22" s="573" t="s">
        <v>372</v>
      </c>
      <c r="C22" s="574"/>
      <c r="D22" s="575"/>
      <c r="F22" s="526" t="s">
        <v>312</v>
      </c>
      <c r="G22" s="530">
        <v>1584073.48764541</v>
      </c>
      <c r="H22" s="538" t="s">
        <v>326</v>
      </c>
      <c r="I22" s="539"/>
      <c r="J22" s="247"/>
      <c r="K22" s="526" t="s">
        <v>312</v>
      </c>
      <c r="L22" s="530">
        <v>6025473.5221382696</v>
      </c>
      <c r="M22" s="538" t="s">
        <v>326</v>
      </c>
      <c r="N22" s="539"/>
      <c r="O22" s="555"/>
      <c r="P22" s="556"/>
    </row>
    <row r="23" spans="2:19" ht="15.75" thickBot="1" x14ac:dyDescent="0.3">
      <c r="B23" s="576" t="s">
        <v>373</v>
      </c>
      <c r="C23" s="578" t="s">
        <v>374</v>
      </c>
      <c r="D23" s="274" t="s">
        <v>375</v>
      </c>
      <c r="F23" s="527"/>
      <c r="G23" s="531"/>
      <c r="H23" s="540">
        <v>0.45990677176579392</v>
      </c>
      <c r="I23" s="541"/>
      <c r="J23" s="247"/>
      <c r="K23" s="527"/>
      <c r="L23" s="531"/>
      <c r="M23" s="540">
        <v>0.53165848172920782</v>
      </c>
      <c r="N23" s="541"/>
      <c r="O23" s="557"/>
      <c r="P23" s="558"/>
    </row>
    <row r="24" spans="2:19" ht="15.75" thickBot="1" x14ac:dyDescent="0.3">
      <c r="B24" s="577"/>
      <c r="C24" s="579"/>
      <c r="D24" s="275">
        <v>0.01</v>
      </c>
      <c r="F24" s="526" t="s">
        <v>325</v>
      </c>
      <c r="G24" s="530">
        <v>6.5080147324787882E-2</v>
      </c>
      <c r="H24" s="538" t="s">
        <v>340</v>
      </c>
      <c r="I24" s="539"/>
      <c r="J24" s="247"/>
      <c r="K24" s="526" t="s">
        <v>325</v>
      </c>
      <c r="L24" s="530">
        <v>0.11871324891291708</v>
      </c>
      <c r="M24" s="538" t="s">
        <v>340</v>
      </c>
      <c r="N24" s="539"/>
      <c r="O24" s="549" t="s">
        <v>334</v>
      </c>
      <c r="P24" s="550"/>
    </row>
    <row r="25" spans="2:19" ht="15.75" thickBot="1" x14ac:dyDescent="0.3">
      <c r="B25" s="576" t="s">
        <v>377</v>
      </c>
      <c r="C25" s="578" t="s">
        <v>415</v>
      </c>
      <c r="D25" s="274" t="s">
        <v>376</v>
      </c>
      <c r="F25" s="527"/>
      <c r="G25" s="531"/>
      <c r="H25" s="528">
        <v>1.0399955546984283</v>
      </c>
      <c r="I25" s="529"/>
      <c r="J25" s="247"/>
      <c r="K25" s="527"/>
      <c r="L25" s="531"/>
      <c r="M25" s="528">
        <v>1.0030643174904303</v>
      </c>
      <c r="N25" s="529"/>
      <c r="O25" s="551"/>
      <c r="P25" s="552"/>
    </row>
    <row r="26" spans="2:19" ht="15" customHeight="1" thickBot="1" x14ac:dyDescent="0.3">
      <c r="B26" s="577"/>
      <c r="C26" s="579"/>
      <c r="D26" s="275">
        <v>3</v>
      </c>
      <c r="F26" s="536" t="s">
        <v>328</v>
      </c>
      <c r="G26" s="530">
        <v>2.1632835960797991</v>
      </c>
      <c r="H26" s="538" t="s">
        <v>341</v>
      </c>
      <c r="I26" s="539"/>
      <c r="J26" s="247"/>
      <c r="K26" s="536" t="s">
        <v>328</v>
      </c>
      <c r="L26" s="530">
        <v>3.9833442802668779</v>
      </c>
      <c r="M26" s="538" t="s">
        <v>341</v>
      </c>
      <c r="N26" s="539"/>
    </row>
    <row r="27" spans="2:19" ht="15.75" thickBot="1" x14ac:dyDescent="0.3">
      <c r="B27" s="576" t="s">
        <v>378</v>
      </c>
      <c r="C27" s="578" t="s">
        <v>415</v>
      </c>
      <c r="D27" s="274" t="s">
        <v>376</v>
      </c>
      <c r="F27" s="537"/>
      <c r="G27" s="531"/>
      <c r="H27" s="528">
        <v>1.0345349274168634</v>
      </c>
      <c r="I27" s="529"/>
      <c r="J27" s="247"/>
      <c r="K27" s="537"/>
      <c r="L27" s="531"/>
      <c r="M27" s="528">
        <v>1.0032935444337996</v>
      </c>
      <c r="N27" s="529"/>
    </row>
    <row r="28" spans="2:19" ht="15" customHeight="1" thickBot="1" x14ac:dyDescent="0.3">
      <c r="B28" s="577"/>
      <c r="C28" s="579"/>
      <c r="D28" s="275">
        <v>4</v>
      </c>
      <c r="F28" s="536" t="s">
        <v>348</v>
      </c>
      <c r="G28" s="530">
        <v>18.621757056162078</v>
      </c>
      <c r="H28" s="538" t="s">
        <v>349</v>
      </c>
      <c r="I28" s="539"/>
      <c r="J28" s="247"/>
      <c r="K28" s="536" t="s">
        <v>348</v>
      </c>
      <c r="L28" s="530">
        <v>44.331536913878331</v>
      </c>
      <c r="M28" s="538" t="s">
        <v>349</v>
      </c>
      <c r="N28" s="539"/>
      <c r="P28" s="567" t="s">
        <v>362</v>
      </c>
      <c r="Q28" s="568"/>
      <c r="R28" s="571">
        <v>3.9960357651347467</v>
      </c>
      <c r="S28" s="563">
        <v>0.97362491092613679</v>
      </c>
    </row>
    <row r="29" spans="2:19" ht="15.75" thickBot="1" x14ac:dyDescent="0.3">
      <c r="F29" s="537"/>
      <c r="G29" s="531"/>
      <c r="H29" s="528">
        <v>0.55298448801462841</v>
      </c>
      <c r="I29" s="529"/>
      <c r="J29" s="248"/>
      <c r="K29" s="537"/>
      <c r="L29" s="531"/>
      <c r="M29" s="528">
        <v>0.53628519665585839</v>
      </c>
      <c r="N29" s="529"/>
      <c r="P29" s="569"/>
      <c r="Q29" s="570"/>
      <c r="R29" s="572"/>
      <c r="S29" s="564"/>
    </row>
    <row r="30" spans="2:19" ht="15" customHeight="1" x14ac:dyDescent="0.25">
      <c r="F30" s="536" t="s">
        <v>350</v>
      </c>
      <c r="G30" s="530">
        <v>34.837972022368341</v>
      </c>
      <c r="H30" s="538" t="s">
        <v>351</v>
      </c>
      <c r="I30" s="539"/>
      <c r="J30" s="246"/>
      <c r="K30" s="536" t="s">
        <v>350</v>
      </c>
      <c r="L30" s="530">
        <v>82.936364975631193</v>
      </c>
      <c r="M30" s="538" t="s">
        <v>351</v>
      </c>
      <c r="N30" s="539"/>
    </row>
    <row r="31" spans="2:19" ht="15.75" thickBot="1" x14ac:dyDescent="0.3">
      <c r="D31"/>
      <c r="F31" s="537"/>
      <c r="G31" s="531"/>
      <c r="H31" s="547">
        <v>1.0345349294460064</v>
      </c>
      <c r="I31" s="548"/>
      <c r="J31" s="246"/>
      <c r="K31" s="537"/>
      <c r="L31" s="531"/>
      <c r="M31" s="547">
        <v>1.003293544441821</v>
      </c>
      <c r="N31" s="548"/>
    </row>
    <row r="32" spans="2:19" ht="15" customHeight="1" x14ac:dyDescent="0.25">
      <c r="D32"/>
      <c r="F32" s="536" t="s">
        <v>327</v>
      </c>
      <c r="G32" s="530">
        <v>349.19867230786303</v>
      </c>
      <c r="H32" s="538" t="s">
        <v>329</v>
      </c>
      <c r="I32" s="539"/>
      <c r="J32" s="246"/>
      <c r="K32" s="536" t="s">
        <v>327</v>
      </c>
      <c r="L32" s="530">
        <v>3790.8074981393911</v>
      </c>
      <c r="M32" s="538" t="s">
        <v>329</v>
      </c>
      <c r="N32" s="539"/>
    </row>
    <row r="33" spans="4:14" ht="15.75" thickBot="1" x14ac:dyDescent="0.3">
      <c r="D33"/>
      <c r="F33" s="537"/>
      <c r="G33" s="531"/>
      <c r="H33" s="528">
        <v>0.48552726783867922</v>
      </c>
      <c r="I33" s="529"/>
      <c r="J33" s="246"/>
      <c r="K33" s="537"/>
      <c r="L33" s="531"/>
      <c r="M33" s="528">
        <v>0.49204062289601269</v>
      </c>
      <c r="N33" s="529"/>
    </row>
    <row r="34" spans="4:14" ht="15" customHeight="1" x14ac:dyDescent="0.25">
      <c r="D34"/>
      <c r="F34" s="536" t="s">
        <v>352</v>
      </c>
      <c r="G34" s="530">
        <v>776.29134447977162</v>
      </c>
      <c r="H34" s="538" t="s">
        <v>353</v>
      </c>
      <c r="I34" s="539"/>
      <c r="J34" s="246"/>
      <c r="K34" s="536" t="s">
        <v>352</v>
      </c>
      <c r="L34" s="530">
        <v>7913.1493084056592</v>
      </c>
      <c r="M34" s="538" t="s">
        <v>353</v>
      </c>
      <c r="N34" s="539"/>
    </row>
    <row r="35" spans="4:14" ht="15.75" thickBot="1" x14ac:dyDescent="0.3">
      <c r="D35"/>
      <c r="F35" s="537"/>
      <c r="G35" s="531"/>
      <c r="H35" s="547">
        <v>1.0793586729327076</v>
      </c>
      <c r="I35" s="548"/>
      <c r="J35" s="246"/>
      <c r="K35" s="537"/>
      <c r="L35" s="531"/>
      <c r="M35" s="547">
        <v>1.0271138581128505</v>
      </c>
      <c r="N35" s="548"/>
    </row>
    <row r="36" spans="4:14" x14ac:dyDescent="0.25">
      <c r="F36" s="536" t="s">
        <v>370</v>
      </c>
      <c r="G36" s="563">
        <v>0.69259343752995117</v>
      </c>
      <c r="H36" s="532" t="s">
        <v>379</v>
      </c>
      <c r="I36" s="533"/>
      <c r="J36" s="246"/>
      <c r="K36" s="536" t="s">
        <v>370</v>
      </c>
      <c r="L36" s="563">
        <v>0.82430525531315957</v>
      </c>
      <c r="M36" s="532" t="s">
        <v>379</v>
      </c>
      <c r="N36" s="533"/>
    </row>
    <row r="37" spans="4:14" ht="15.75" thickBot="1" x14ac:dyDescent="0.3">
      <c r="F37" s="537"/>
      <c r="G37" s="564"/>
      <c r="H37" s="565">
        <v>0.69541791203235626</v>
      </c>
      <c r="I37" s="566"/>
      <c r="J37" s="246"/>
      <c r="K37" s="537"/>
      <c r="L37" s="564"/>
      <c r="M37" s="565">
        <v>0.82513189875524506</v>
      </c>
      <c r="N37" s="566"/>
    </row>
    <row r="256" spans="8:8" x14ac:dyDescent="0.25">
      <c r="H256">
        <v>1.0117164058519745</v>
      </c>
    </row>
  </sheetData>
  <mergeCells count="127">
    <mergeCell ref="F36:F37"/>
    <mergeCell ref="K36:K37"/>
    <mergeCell ref="B22:D22"/>
    <mergeCell ref="B23:B24"/>
    <mergeCell ref="C23:C24"/>
    <mergeCell ref="B25:B26"/>
    <mergeCell ref="C25:C26"/>
    <mergeCell ref="B27:B28"/>
    <mergeCell ref="C27:C28"/>
    <mergeCell ref="G36:G37"/>
    <mergeCell ref="H36:I36"/>
    <mergeCell ref="H37:I37"/>
    <mergeCell ref="F28:F29"/>
    <mergeCell ref="G26:G27"/>
    <mergeCell ref="G28:G29"/>
    <mergeCell ref="F26:F27"/>
    <mergeCell ref="K32:K33"/>
    <mergeCell ref="F34:F35"/>
    <mergeCell ref="G34:G35"/>
    <mergeCell ref="H34:I34"/>
    <mergeCell ref="H35:I35"/>
    <mergeCell ref="K30:K31"/>
    <mergeCell ref="K34:K35"/>
    <mergeCell ref="F30:F31"/>
    <mergeCell ref="L36:L37"/>
    <mergeCell ref="M36:N36"/>
    <mergeCell ref="M37:N37"/>
    <mergeCell ref="P28:Q29"/>
    <mergeCell ref="R28:R29"/>
    <mergeCell ref="S28:S29"/>
    <mergeCell ref="L34:L35"/>
    <mergeCell ref="M34:N34"/>
    <mergeCell ref="M35:N35"/>
    <mergeCell ref="L30:L31"/>
    <mergeCell ref="M30:N30"/>
    <mergeCell ref="M31:N31"/>
    <mergeCell ref="L32:L33"/>
    <mergeCell ref="M32:N32"/>
    <mergeCell ref="M33:N33"/>
    <mergeCell ref="M29:N29"/>
    <mergeCell ref="M28:N28"/>
    <mergeCell ref="G30:G31"/>
    <mergeCell ref="H30:I30"/>
    <mergeCell ref="H31:I31"/>
    <mergeCell ref="F32:F33"/>
    <mergeCell ref="G32:G33"/>
    <mergeCell ref="H32:I32"/>
    <mergeCell ref="H33:I33"/>
    <mergeCell ref="O17:P17"/>
    <mergeCell ref="F11:S11"/>
    <mergeCell ref="F12:G12"/>
    <mergeCell ref="J12:K12"/>
    <mergeCell ref="L12:O12"/>
    <mergeCell ref="P12:S12"/>
    <mergeCell ref="M19:N19"/>
    <mergeCell ref="M18:N18"/>
    <mergeCell ref="O24:P25"/>
    <mergeCell ref="O20:P23"/>
    <mergeCell ref="O18:P19"/>
    <mergeCell ref="M24:N24"/>
    <mergeCell ref="M23:N23"/>
    <mergeCell ref="M22:N22"/>
    <mergeCell ref="M21:N21"/>
    <mergeCell ref="M20:N20"/>
    <mergeCell ref="G22:G23"/>
    <mergeCell ref="G24:G25"/>
    <mergeCell ref="H18:I18"/>
    <mergeCell ref="F22:F23"/>
    <mergeCell ref="F24:F25"/>
    <mergeCell ref="F17:I17"/>
    <mergeCell ref="K17:N17"/>
    <mergeCell ref="K18:K19"/>
    <mergeCell ref="M27:N27"/>
    <mergeCell ref="M26:N26"/>
    <mergeCell ref="M25:N25"/>
    <mergeCell ref="K20:K21"/>
    <mergeCell ref="L20:L21"/>
    <mergeCell ref="H21:I21"/>
    <mergeCell ref="K28:K29"/>
    <mergeCell ref="L28:L29"/>
    <mergeCell ref="H22:I22"/>
    <mergeCell ref="H23:I23"/>
    <mergeCell ref="H24:I24"/>
    <mergeCell ref="H25:I25"/>
    <mergeCell ref="H26:I26"/>
    <mergeCell ref="H27:I27"/>
    <mergeCell ref="H28:I28"/>
    <mergeCell ref="H29:I29"/>
    <mergeCell ref="L22:L23"/>
    <mergeCell ref="K24:K25"/>
    <mergeCell ref="L24:L25"/>
    <mergeCell ref="K26:K27"/>
    <mergeCell ref="L26:L27"/>
    <mergeCell ref="K22:K23"/>
    <mergeCell ref="B7:C7"/>
    <mergeCell ref="B6:C6"/>
    <mergeCell ref="F7:I7"/>
    <mergeCell ref="B11:C11"/>
    <mergeCell ref="B10:C10"/>
    <mergeCell ref="B9:C9"/>
    <mergeCell ref="B8:C8"/>
    <mergeCell ref="H12:I12"/>
    <mergeCell ref="K8:K9"/>
    <mergeCell ref="F15:I15"/>
    <mergeCell ref="B3:C3"/>
    <mergeCell ref="B20:C20"/>
    <mergeCell ref="F4:G4"/>
    <mergeCell ref="L4:O4"/>
    <mergeCell ref="P4:S4"/>
    <mergeCell ref="J4:K4"/>
    <mergeCell ref="B17:C17"/>
    <mergeCell ref="B16:C16"/>
    <mergeCell ref="B15:C15"/>
    <mergeCell ref="B14:C14"/>
    <mergeCell ref="B13:C13"/>
    <mergeCell ref="B12:C12"/>
    <mergeCell ref="B4:C4"/>
    <mergeCell ref="B5:C5"/>
    <mergeCell ref="B19:C19"/>
    <mergeCell ref="B18:C18"/>
    <mergeCell ref="H4:I4"/>
    <mergeCell ref="F3:S3"/>
    <mergeCell ref="F18:F19"/>
    <mergeCell ref="H19:I19"/>
    <mergeCell ref="F20:F21"/>
    <mergeCell ref="G20:G21"/>
    <mergeCell ref="H20:I20"/>
  </mergeCells>
  <conditionalFormatting sqref="H19:I19">
    <cfRule type="cellIs" dxfId="81" priority="21" operator="between">
      <formula>1.05</formula>
      <formula>1000</formula>
    </cfRule>
    <cfRule type="cellIs" dxfId="80" priority="22" operator="between">
      <formula>-100</formula>
      <formula>0.95</formula>
    </cfRule>
    <cfRule type="cellIs" dxfId="79" priority="23" operator="between">
      <formula>0.95</formula>
      <formula>1.05</formula>
    </cfRule>
    <cfRule type="cellIs" dxfId="78" priority="24" operator="between">
      <formula>0.95</formula>
      <formula>1.05</formula>
    </cfRule>
  </conditionalFormatting>
  <conditionalFormatting sqref="H25:I25">
    <cfRule type="cellIs" dxfId="77" priority="18" operator="between">
      <formula>1.04</formula>
      <formula>1000</formula>
    </cfRule>
    <cfRule type="cellIs" dxfId="76" priority="19" operator="between">
      <formula>-100</formula>
      <formula>0.96</formula>
    </cfRule>
    <cfRule type="cellIs" dxfId="75" priority="20" operator="between">
      <formula>0.96</formula>
      <formula>1.04</formula>
    </cfRule>
  </conditionalFormatting>
  <conditionalFormatting sqref="G22:G23">
    <cfRule type="cellIs" dxfId="74" priority="17" operator="lessThan">
      <formula>90000</formula>
    </cfRule>
  </conditionalFormatting>
  <conditionalFormatting sqref="M19:N19">
    <cfRule type="cellIs" dxfId="73" priority="13" operator="between">
      <formula>1.05</formula>
      <formula>1000</formula>
    </cfRule>
    <cfRule type="cellIs" dxfId="72" priority="14" operator="between">
      <formula>-100</formula>
      <formula>0.95</formula>
    </cfRule>
    <cfRule type="cellIs" dxfId="71" priority="15" operator="between">
      <formula>0.95</formula>
      <formula>1.05</formula>
    </cfRule>
    <cfRule type="cellIs" dxfId="70" priority="16" operator="between">
      <formula>0.95</formula>
      <formula>1.05</formula>
    </cfRule>
  </conditionalFormatting>
  <conditionalFormatting sqref="M25:N25">
    <cfRule type="cellIs" dxfId="69" priority="10" operator="between">
      <formula>1.04</formula>
      <formula>1000</formula>
    </cfRule>
    <cfRule type="cellIs" dxfId="68" priority="11" operator="between">
      <formula>-100</formula>
      <formula>0.96</formula>
    </cfRule>
    <cfRule type="cellIs" dxfId="67" priority="12" operator="between">
      <formula>0.96</formula>
      <formula>1.04</formula>
    </cfRule>
  </conditionalFormatting>
  <conditionalFormatting sqref="L22:L23">
    <cfRule type="cellIs" dxfId="66" priority="9" operator="lessThan">
      <formula>90000</formula>
    </cfRule>
  </conditionalFormatting>
  <conditionalFormatting sqref="S28">
    <cfRule type="cellIs" dxfId="65" priority="5" operator="between">
      <formula>1.1</formula>
      <formula>1000</formula>
    </cfRule>
    <cfRule type="cellIs" dxfId="64" priority="6" operator="between">
      <formula>-100</formula>
      <formula>0.9</formula>
    </cfRule>
    <cfRule type="cellIs" dxfId="63" priority="7" operator="between">
      <formula>0.9</formula>
      <formula>1.1</formula>
    </cfRule>
  </conditionalFormatting>
  <conditionalFormatting sqref="D24">
    <cfRule type="expression" dxfId="62" priority="3">
      <formula>IF($C$23="No",TRUE,FALSE)</formula>
    </cfRule>
    <cfRule type="expression" dxfId="61" priority="4">
      <formula>"C23=No"</formula>
    </cfRule>
  </conditionalFormatting>
  <conditionalFormatting sqref="D26">
    <cfRule type="expression" dxfId="60" priority="2">
      <formula>IF($C$25="No",TRUE,FALSE)</formula>
    </cfRule>
  </conditionalFormatting>
  <conditionalFormatting sqref="D28">
    <cfRule type="expression" dxfId="59" priority="1">
      <formula>IF($C$27="No",TRUE,FALSE)</formula>
    </cfRule>
  </conditionalFormatting>
  <dataValidations count="1">
    <dataValidation type="list" allowBlank="1" showInputMessage="1" showErrorMessage="1" sqref="C23 C25 C27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50"/>
  <sheetViews>
    <sheetView tabSelected="1" zoomScale="80" zoomScaleNormal="80" workbookViewId="0">
      <selection activeCell="U57" sqref="U57"/>
    </sheetView>
  </sheetViews>
  <sheetFormatPr defaultRowHeight="15" x14ac:dyDescent="0.25"/>
  <cols>
    <col min="2" max="2" width="10.42578125" customWidth="1"/>
    <col min="4" max="4" width="14.5703125" bestFit="1" customWidth="1"/>
    <col min="8" max="8" width="11.85546875" customWidth="1"/>
    <col min="9" max="9" width="10.5703125" customWidth="1"/>
    <col min="12" max="12" width="10.5703125" customWidth="1"/>
    <col min="14" max="14" width="11.42578125" customWidth="1"/>
    <col min="16" max="16" width="11.42578125" customWidth="1"/>
    <col min="17" max="17" width="11.140625" customWidth="1"/>
    <col min="18" max="18" width="10.5703125" customWidth="1"/>
    <col min="19" max="19" width="11.5703125" customWidth="1"/>
    <col min="20" max="20" width="12.140625" customWidth="1"/>
    <col min="21" max="21" width="11.5703125" bestFit="1" customWidth="1"/>
    <col min="22" max="22" width="10.42578125" customWidth="1"/>
    <col min="26" max="26" width="11.7109375" customWidth="1"/>
    <col min="27" max="27" width="11.28515625" customWidth="1"/>
    <col min="28" max="28" width="11.140625" customWidth="1"/>
  </cols>
  <sheetData>
    <row r="2" spans="2:21" ht="15.75" thickBot="1" x14ac:dyDescent="0.3"/>
    <row r="3" spans="2:21" ht="15.75" customHeight="1" thickBot="1" x14ac:dyDescent="0.3">
      <c r="B3" s="512" t="s">
        <v>296</v>
      </c>
      <c r="C3" s="513"/>
      <c r="D3" s="225" t="s">
        <v>299</v>
      </c>
      <c r="F3" s="580" t="s">
        <v>410</v>
      </c>
      <c r="G3" s="581"/>
      <c r="H3" s="581"/>
      <c r="I3" s="581"/>
      <c r="J3" s="581"/>
      <c r="K3" s="581"/>
      <c r="L3" s="582"/>
      <c r="M3" s="596" t="s">
        <v>346</v>
      </c>
      <c r="N3" s="597"/>
      <c r="O3" s="598"/>
      <c r="P3" s="596" t="s">
        <v>411</v>
      </c>
      <c r="Q3" s="597"/>
      <c r="R3" s="597"/>
      <c r="S3" s="591" t="s">
        <v>418</v>
      </c>
      <c r="T3" s="534" t="s">
        <v>416</v>
      </c>
      <c r="U3" s="594" t="s">
        <v>417</v>
      </c>
    </row>
    <row r="4" spans="2:21" ht="15.75" thickBot="1" x14ac:dyDescent="0.3">
      <c r="B4" s="514" t="s">
        <v>359</v>
      </c>
      <c r="C4" s="515"/>
      <c r="D4" s="224">
        <v>1</v>
      </c>
      <c r="F4" s="346"/>
      <c r="G4" s="354" t="s">
        <v>306</v>
      </c>
      <c r="H4" s="353">
        <v>3774</v>
      </c>
      <c r="I4" s="352" t="s">
        <v>308</v>
      </c>
      <c r="J4" s="351"/>
      <c r="K4" s="351"/>
      <c r="L4" s="350"/>
      <c r="M4" s="363"/>
      <c r="N4" s="351"/>
      <c r="O4" s="364"/>
      <c r="P4" s="363"/>
      <c r="Q4" s="363"/>
      <c r="R4" s="378"/>
      <c r="S4" s="592"/>
      <c r="T4" s="535"/>
      <c r="U4" s="595"/>
    </row>
    <row r="5" spans="2:21" ht="15" customHeight="1" x14ac:dyDescent="0.25">
      <c r="B5" s="514" t="s">
        <v>319</v>
      </c>
      <c r="C5" s="515"/>
      <c r="D5" s="224">
        <v>0</v>
      </c>
      <c r="F5" s="346"/>
      <c r="G5" s="349" t="s">
        <v>401</v>
      </c>
      <c r="H5" s="348" t="s">
        <v>400</v>
      </c>
      <c r="I5" s="348" t="s">
        <v>399</v>
      </c>
      <c r="J5" s="348" t="s">
        <v>398</v>
      </c>
      <c r="K5" s="348" t="s">
        <v>397</v>
      </c>
      <c r="L5" s="347" t="s">
        <v>396</v>
      </c>
      <c r="M5" s="349" t="s">
        <v>413</v>
      </c>
      <c r="N5" s="348" t="s">
        <v>412</v>
      </c>
      <c r="O5" s="347" t="s">
        <v>414</v>
      </c>
      <c r="P5" s="349" t="s">
        <v>397</v>
      </c>
      <c r="Q5" s="347" t="s">
        <v>396</v>
      </c>
      <c r="R5" s="276" t="s">
        <v>398</v>
      </c>
      <c r="S5" s="592"/>
    </row>
    <row r="6" spans="2:21" ht="15.75" thickBot="1" x14ac:dyDescent="0.3">
      <c r="B6" s="514" t="s">
        <v>96</v>
      </c>
      <c r="C6" s="515"/>
      <c r="D6" s="224">
        <v>0</v>
      </c>
      <c r="F6" s="346"/>
      <c r="G6" s="345" t="s">
        <v>307</v>
      </c>
      <c r="H6" s="344" t="s">
        <v>321</v>
      </c>
      <c r="I6" s="344" t="s">
        <v>360</v>
      </c>
      <c r="J6" s="344" t="s">
        <v>309</v>
      </c>
      <c r="K6" s="344" t="s">
        <v>360</v>
      </c>
      <c r="L6" s="343" t="s">
        <v>309</v>
      </c>
      <c r="M6" s="345" t="s">
        <v>307</v>
      </c>
      <c r="N6" s="344" t="s">
        <v>321</v>
      </c>
      <c r="O6" s="343" t="s">
        <v>309</v>
      </c>
      <c r="P6" s="345" t="s">
        <v>360</v>
      </c>
      <c r="Q6" s="343" t="s">
        <v>309</v>
      </c>
      <c r="R6" s="379" t="s">
        <v>309</v>
      </c>
      <c r="S6" s="593"/>
    </row>
    <row r="7" spans="2:21" x14ac:dyDescent="0.25">
      <c r="B7" s="514" t="s">
        <v>97</v>
      </c>
      <c r="C7" s="515"/>
      <c r="D7" s="224">
        <v>0</v>
      </c>
      <c r="F7" s="342">
        <v>1</v>
      </c>
      <c r="G7" s="341">
        <v>21002.326409887686</v>
      </c>
      <c r="H7" s="341">
        <v>6000</v>
      </c>
      <c r="I7" s="340">
        <v>88</v>
      </c>
      <c r="J7" s="340">
        <v>40</v>
      </c>
      <c r="K7" s="340">
        <v>224</v>
      </c>
      <c r="L7" s="262">
        <v>78</v>
      </c>
      <c r="M7" s="365">
        <v>116672.5292608053</v>
      </c>
      <c r="N7" s="341">
        <v>12847.158290277126</v>
      </c>
      <c r="O7" s="262">
        <v>40</v>
      </c>
      <c r="P7" s="366">
        <v>1500</v>
      </c>
      <c r="Q7" s="367">
        <v>125</v>
      </c>
      <c r="R7" s="376">
        <v>45.933910438309624</v>
      </c>
      <c r="S7" s="381">
        <v>1.196678766955152</v>
      </c>
    </row>
    <row r="8" spans="2:21" x14ac:dyDescent="0.25">
      <c r="B8" s="514" t="s">
        <v>98</v>
      </c>
      <c r="C8" s="515"/>
      <c r="D8" s="224">
        <v>0</v>
      </c>
      <c r="F8" s="342">
        <v>2</v>
      </c>
      <c r="G8" s="341">
        <v>29619.8226853753</v>
      </c>
      <c r="H8" s="341">
        <v>8000</v>
      </c>
      <c r="I8" s="340">
        <v>93</v>
      </c>
      <c r="J8" s="340">
        <v>40</v>
      </c>
      <c r="K8" s="340">
        <v>224</v>
      </c>
      <c r="L8" s="262">
        <v>74</v>
      </c>
      <c r="M8" s="365">
        <v>155563.3723477404</v>
      </c>
      <c r="N8" s="341">
        <v>17129.544387036167</v>
      </c>
      <c r="O8" s="262">
        <v>40</v>
      </c>
      <c r="P8" s="366">
        <v>1360</v>
      </c>
      <c r="Q8" s="374">
        <v>120</v>
      </c>
      <c r="R8" s="376">
        <v>45.551152431171261</v>
      </c>
      <c r="S8" s="380">
        <v>1.1456757934618682</v>
      </c>
    </row>
    <row r="9" spans="2:21" x14ac:dyDescent="0.25">
      <c r="B9" s="514" t="s">
        <v>99</v>
      </c>
      <c r="C9" s="515"/>
      <c r="D9" s="224">
        <v>0</v>
      </c>
      <c r="F9" s="342">
        <v>3</v>
      </c>
      <c r="G9" s="341">
        <v>35144.307786208119</v>
      </c>
      <c r="H9" s="341">
        <v>9000</v>
      </c>
      <c r="I9" s="340">
        <v>98</v>
      </c>
      <c r="J9" s="340">
        <v>40</v>
      </c>
      <c r="K9" s="340">
        <v>224</v>
      </c>
      <c r="L9" s="262">
        <v>73</v>
      </c>
      <c r="M9" s="365">
        <v>175008.79389120796</v>
      </c>
      <c r="N9" s="341">
        <v>19270.737435415689</v>
      </c>
      <c r="O9" s="262">
        <v>40</v>
      </c>
      <c r="P9" s="366">
        <v>1260</v>
      </c>
      <c r="Q9" s="374">
        <v>115</v>
      </c>
      <c r="R9" s="376">
        <v>45.62856008016405</v>
      </c>
      <c r="S9" s="270">
        <v>1.0897330679057786</v>
      </c>
    </row>
    <row r="10" spans="2:21" x14ac:dyDescent="0.25">
      <c r="B10" s="514" t="s">
        <v>100</v>
      </c>
      <c r="C10" s="515"/>
      <c r="D10" s="224">
        <v>0</v>
      </c>
      <c r="F10" s="342">
        <v>4</v>
      </c>
      <c r="G10" s="341">
        <v>41889.463107497941</v>
      </c>
      <c r="H10" s="341">
        <v>10000</v>
      </c>
      <c r="I10" s="340">
        <v>105</v>
      </c>
      <c r="J10" s="340">
        <v>40</v>
      </c>
      <c r="K10" s="340">
        <v>224</v>
      </c>
      <c r="L10" s="262">
        <v>72</v>
      </c>
      <c r="M10" s="365">
        <v>194454.21543467548</v>
      </c>
      <c r="N10" s="341">
        <v>21411.930483795208</v>
      </c>
      <c r="O10" s="262">
        <v>40</v>
      </c>
      <c r="P10" s="366">
        <v>1150</v>
      </c>
      <c r="Q10" s="374">
        <v>112</v>
      </c>
      <c r="R10" s="376">
        <v>45.77953416650729</v>
      </c>
      <c r="S10" s="270">
        <v>1.0190879189227857</v>
      </c>
    </row>
    <row r="11" spans="2:21" x14ac:dyDescent="0.25">
      <c r="B11" s="514" t="s">
        <v>102</v>
      </c>
      <c r="C11" s="515"/>
      <c r="D11" s="224">
        <v>0</v>
      </c>
      <c r="F11" s="342">
        <v>5</v>
      </c>
      <c r="G11" s="341">
        <v>46755.510190508096</v>
      </c>
      <c r="H11" s="341">
        <v>10645</v>
      </c>
      <c r="I11" s="340">
        <v>110</v>
      </c>
      <c r="J11" s="340">
        <v>40</v>
      </c>
      <c r="K11" s="340">
        <v>224</v>
      </c>
      <c r="L11" s="262">
        <v>71.450773994121278</v>
      </c>
      <c r="M11" s="365">
        <v>206996.51233021205</v>
      </c>
      <c r="N11" s="341">
        <v>22793</v>
      </c>
      <c r="O11" s="262">
        <v>40</v>
      </c>
      <c r="P11" s="366">
        <v>1159</v>
      </c>
      <c r="Q11" s="374">
        <v>112.41819933258614</v>
      </c>
      <c r="R11" s="376">
        <v>45.902206518766263</v>
      </c>
      <c r="S11" s="270">
        <v>0.97362491092613601</v>
      </c>
    </row>
    <row r="12" spans="2:21" x14ac:dyDescent="0.25">
      <c r="B12" s="514" t="s">
        <v>295</v>
      </c>
      <c r="C12" s="515"/>
      <c r="D12" s="224">
        <v>0</v>
      </c>
      <c r="F12" s="342">
        <v>6</v>
      </c>
      <c r="G12" s="341">
        <v>69851.180978331904</v>
      </c>
      <c r="H12" s="341">
        <v>13000</v>
      </c>
      <c r="I12" s="340">
        <v>134</v>
      </c>
      <c r="J12" s="340">
        <v>40</v>
      </c>
      <c r="K12" s="340">
        <v>224</v>
      </c>
      <c r="L12" s="262">
        <v>69</v>
      </c>
      <c r="M12" s="365">
        <v>252790.48006507813</v>
      </c>
      <c r="N12" s="341">
        <v>27835.509628933771</v>
      </c>
      <c r="O12" s="262">
        <v>40</v>
      </c>
      <c r="P12" s="366">
        <v>980</v>
      </c>
      <c r="Q12" s="374">
        <v>110</v>
      </c>
      <c r="R12" s="376">
        <v>46.380279763182784</v>
      </c>
      <c r="S12" s="270">
        <v>0.80217780579342823</v>
      </c>
    </row>
    <row r="13" spans="2:21" x14ac:dyDescent="0.25">
      <c r="B13" s="514" t="s">
        <v>104</v>
      </c>
      <c r="C13" s="515"/>
      <c r="D13" s="224">
        <v>0</v>
      </c>
      <c r="F13" s="342">
        <v>7</v>
      </c>
      <c r="G13" s="341"/>
      <c r="H13" s="341"/>
      <c r="I13" s="340"/>
      <c r="J13" s="340"/>
      <c r="K13" s="340"/>
      <c r="L13" s="262"/>
      <c r="M13" s="365"/>
      <c r="N13" s="341"/>
      <c r="O13" s="262"/>
      <c r="P13" s="366"/>
      <c r="Q13" s="374"/>
      <c r="R13" s="376"/>
      <c r="S13" s="270"/>
    </row>
    <row r="14" spans="2:21" x14ac:dyDescent="0.25">
      <c r="B14" s="514" t="s">
        <v>105</v>
      </c>
      <c r="C14" s="515"/>
      <c r="D14" s="224">
        <v>0</v>
      </c>
      <c r="F14" s="342">
        <v>8</v>
      </c>
      <c r="G14" s="341"/>
      <c r="H14" s="341"/>
      <c r="I14" s="340"/>
      <c r="J14" s="340"/>
      <c r="K14" s="340"/>
      <c r="L14" s="262"/>
      <c r="M14" s="365"/>
      <c r="N14" s="341"/>
      <c r="O14" s="262"/>
      <c r="P14" s="366"/>
      <c r="Q14" s="374"/>
      <c r="R14" s="376"/>
      <c r="S14" s="270"/>
    </row>
    <row r="15" spans="2:21" x14ac:dyDescent="0.25">
      <c r="B15" s="514" t="s">
        <v>106</v>
      </c>
      <c r="C15" s="515"/>
      <c r="D15" s="224">
        <v>0</v>
      </c>
      <c r="F15" s="342">
        <v>9</v>
      </c>
      <c r="G15" s="341"/>
      <c r="H15" s="341"/>
      <c r="I15" s="340"/>
      <c r="J15" s="340"/>
      <c r="K15" s="340"/>
      <c r="L15" s="262"/>
      <c r="M15" s="365"/>
      <c r="N15" s="341"/>
      <c r="O15" s="262"/>
      <c r="P15" s="366"/>
      <c r="Q15" s="374"/>
      <c r="R15" s="376"/>
      <c r="S15" s="270"/>
    </row>
    <row r="16" spans="2:21" ht="15.75" thickBot="1" x14ac:dyDescent="0.3">
      <c r="B16" s="514" t="s">
        <v>107</v>
      </c>
      <c r="C16" s="515"/>
      <c r="D16" s="224">
        <v>0</v>
      </c>
      <c r="F16" s="339">
        <v>10</v>
      </c>
      <c r="G16" s="338"/>
      <c r="H16" s="338"/>
      <c r="I16" s="233"/>
      <c r="J16" s="233"/>
      <c r="K16" s="233"/>
      <c r="L16" s="231"/>
      <c r="M16" s="230"/>
      <c r="N16" s="338"/>
      <c r="O16" s="231"/>
      <c r="P16" s="368"/>
      <c r="Q16" s="375"/>
      <c r="R16" s="377"/>
      <c r="S16" s="271"/>
    </row>
    <row r="17" spans="2:28" x14ac:dyDescent="0.25">
      <c r="B17" s="514" t="s">
        <v>108</v>
      </c>
      <c r="C17" s="515"/>
      <c r="D17" s="224">
        <v>0</v>
      </c>
    </row>
    <row r="18" spans="2:28" ht="15.75" thickBot="1" x14ac:dyDescent="0.3">
      <c r="B18" s="514" t="s">
        <v>109</v>
      </c>
      <c r="C18" s="515"/>
      <c r="D18" s="224">
        <v>0</v>
      </c>
    </row>
    <row r="19" spans="2:28" ht="15.75" thickBot="1" x14ac:dyDescent="0.3">
      <c r="B19" s="514" t="s">
        <v>110</v>
      </c>
      <c r="C19" s="515"/>
      <c r="D19" s="224">
        <v>0</v>
      </c>
      <c r="F19" s="542" t="s">
        <v>409</v>
      </c>
      <c r="G19" s="574"/>
      <c r="H19" s="574"/>
      <c r="I19" s="574"/>
      <c r="J19" s="574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3"/>
      <c r="X19" s="543"/>
      <c r="Y19" s="543"/>
      <c r="Z19" s="543"/>
      <c r="AA19" s="543"/>
      <c r="AB19" s="544"/>
    </row>
    <row r="20" spans="2:28" ht="15.75" customHeight="1" thickBot="1" x14ac:dyDescent="0.3">
      <c r="B20" s="514" t="s">
        <v>298</v>
      </c>
      <c r="C20" s="515"/>
      <c r="D20" s="224">
        <v>0</v>
      </c>
      <c r="F20" s="337"/>
      <c r="G20" s="586" t="s">
        <v>323</v>
      </c>
      <c r="H20" s="587"/>
      <c r="I20" s="588" t="s">
        <v>311</v>
      </c>
      <c r="J20" s="587"/>
      <c r="K20" s="583" t="s">
        <v>312</v>
      </c>
      <c r="L20" s="585"/>
      <c r="M20" s="583" t="s">
        <v>325</v>
      </c>
      <c r="N20" s="583"/>
      <c r="O20" s="584" t="s">
        <v>328</v>
      </c>
      <c r="P20" s="585"/>
      <c r="Q20" s="583" t="s">
        <v>348</v>
      </c>
      <c r="R20" s="583"/>
      <c r="S20" s="584" t="s">
        <v>350</v>
      </c>
      <c r="T20" s="585"/>
      <c r="U20" s="584" t="s">
        <v>395</v>
      </c>
      <c r="V20" s="585"/>
      <c r="W20" s="583" t="s">
        <v>327</v>
      </c>
      <c r="X20" s="583"/>
      <c r="Y20" s="584" t="s">
        <v>352</v>
      </c>
      <c r="Z20" s="585"/>
      <c r="AA20" s="583" t="s">
        <v>394</v>
      </c>
      <c r="AB20" s="585"/>
    </row>
    <row r="21" spans="2:28" ht="30.75" thickBot="1" x14ac:dyDescent="0.3">
      <c r="F21" s="336"/>
      <c r="G21" s="329" t="s">
        <v>313</v>
      </c>
      <c r="H21" s="334" t="s">
        <v>320</v>
      </c>
      <c r="I21" s="331" t="s">
        <v>393</v>
      </c>
      <c r="J21" s="334" t="s">
        <v>392</v>
      </c>
      <c r="K21" s="335" t="s">
        <v>391</v>
      </c>
      <c r="L21" s="327" t="s">
        <v>326</v>
      </c>
      <c r="M21" s="329" t="s">
        <v>390</v>
      </c>
      <c r="N21" s="333" t="s">
        <v>340</v>
      </c>
      <c r="O21" s="329" t="s">
        <v>389</v>
      </c>
      <c r="P21" s="334" t="s">
        <v>341</v>
      </c>
      <c r="Q21" s="331" t="s">
        <v>388</v>
      </c>
      <c r="R21" s="333" t="s">
        <v>349</v>
      </c>
      <c r="S21" s="329" t="s">
        <v>387</v>
      </c>
      <c r="T21" s="327" t="s">
        <v>351</v>
      </c>
      <c r="U21" s="329" t="s">
        <v>386</v>
      </c>
      <c r="V21" s="332" t="s">
        <v>385</v>
      </c>
      <c r="W21" s="331" t="s">
        <v>384</v>
      </c>
      <c r="X21" s="330" t="s">
        <v>329</v>
      </c>
      <c r="Y21" s="329" t="s">
        <v>383</v>
      </c>
      <c r="Z21" s="327" t="s">
        <v>353</v>
      </c>
      <c r="AA21" s="328" t="s">
        <v>382</v>
      </c>
      <c r="AB21" s="327" t="s">
        <v>379</v>
      </c>
    </row>
    <row r="22" spans="2:28" ht="15.75" thickBot="1" x14ac:dyDescent="0.3">
      <c r="B22" s="573" t="s">
        <v>372</v>
      </c>
      <c r="C22" s="574"/>
      <c r="D22" s="575"/>
      <c r="F22" s="373">
        <v>1</v>
      </c>
      <c r="G22" s="326">
        <v>2.2938206070683895</v>
      </c>
      <c r="H22" s="318">
        <v>1.2478800445916214</v>
      </c>
      <c r="I22" s="325">
        <v>0.79057161148223143</v>
      </c>
      <c r="J22" s="324">
        <v>-1.5198449775814082E-2</v>
      </c>
      <c r="K22" s="321">
        <v>1261997.3965116579</v>
      </c>
      <c r="L22" s="324">
        <v>0.36639786798605534</v>
      </c>
      <c r="M22" s="321">
        <v>3.6682093372355784E-2</v>
      </c>
      <c r="N22" s="318">
        <v>0.58618819428751245</v>
      </c>
      <c r="O22" s="319">
        <v>2.8785009208624861</v>
      </c>
      <c r="P22" s="316">
        <v>1.3765692795111442</v>
      </c>
      <c r="Q22" s="321">
        <v>24.778417832676411</v>
      </c>
      <c r="R22" s="323">
        <v>0.73581030284577709</v>
      </c>
      <c r="S22" s="319">
        <v>46.355981549470854</v>
      </c>
      <c r="T22" s="318">
        <v>1.3765692810962313</v>
      </c>
      <c r="U22" s="319">
        <v>8206.6772655007953</v>
      </c>
      <c r="V22" s="322">
        <v>0.58618819428751257</v>
      </c>
      <c r="W22" s="321">
        <v>190.73668770750731</v>
      </c>
      <c r="X22" s="320">
        <v>0.26520107378180352</v>
      </c>
      <c r="Y22" s="319">
        <v>534.22582472872887</v>
      </c>
      <c r="Z22" s="318">
        <v>0.74278978031373299</v>
      </c>
      <c r="AA22" s="317">
        <v>0.75788661772600119</v>
      </c>
      <c r="AB22" s="316">
        <v>0.75788661772600119</v>
      </c>
    </row>
    <row r="23" spans="2:28" ht="15" customHeight="1" x14ac:dyDescent="0.25">
      <c r="B23" s="576" t="s">
        <v>373</v>
      </c>
      <c r="C23" s="578" t="s">
        <v>374</v>
      </c>
      <c r="D23" s="274" t="s">
        <v>375</v>
      </c>
      <c r="F23" s="314">
        <v>2</v>
      </c>
      <c r="G23" s="305">
        <v>2.1960569675259816</v>
      </c>
      <c r="H23" s="313">
        <v>1.1946948502064609</v>
      </c>
      <c r="I23" s="307">
        <v>0.79110209462054248</v>
      </c>
      <c r="J23" s="312">
        <v>-1.4667966637503027E-2</v>
      </c>
      <c r="K23" s="307">
        <v>1334959.9889553213</v>
      </c>
      <c r="L23" s="312">
        <v>0.38758122255397165</v>
      </c>
      <c r="M23" s="307">
        <v>4.8909457829807712E-2</v>
      </c>
      <c r="N23" s="311">
        <v>0.78158425905001672</v>
      </c>
      <c r="O23" s="305">
        <v>2.6896039271903942</v>
      </c>
      <c r="P23" s="310">
        <v>1.2862341343679216</v>
      </c>
      <c r="Q23" s="307">
        <v>23.152374011526238</v>
      </c>
      <c r="R23" s="309">
        <v>0.68752393506553933</v>
      </c>
      <c r="S23" s="305">
        <v>43.313944761655122</v>
      </c>
      <c r="T23" s="304">
        <v>1.2862341343880803</v>
      </c>
      <c r="U23" s="305">
        <v>10942.236354001061</v>
      </c>
      <c r="V23" s="308">
        <v>0.78158425905001683</v>
      </c>
      <c r="W23" s="307">
        <v>238.64943684675083</v>
      </c>
      <c r="X23" s="306">
        <v>0.33181915692190117</v>
      </c>
      <c r="Y23" s="305">
        <v>631.9383933126478</v>
      </c>
      <c r="Z23" s="304">
        <v>0.87864973689519299</v>
      </c>
      <c r="AA23" s="303">
        <v>0.79820614941859303</v>
      </c>
      <c r="AB23" s="302">
        <v>0.79820614941859303</v>
      </c>
    </row>
    <row r="24" spans="2:28" ht="15.75" thickBot="1" x14ac:dyDescent="0.3">
      <c r="B24" s="577"/>
      <c r="C24" s="579"/>
      <c r="D24" s="275">
        <v>0.01</v>
      </c>
      <c r="F24" s="314">
        <v>3</v>
      </c>
      <c r="G24" s="305">
        <v>2.0888247008228333</v>
      </c>
      <c r="H24" s="313">
        <v>1.1363585507840728</v>
      </c>
      <c r="I24" s="307">
        <v>0.79163419486663988</v>
      </c>
      <c r="J24" s="312">
        <v>-1.4135866391405627E-2</v>
      </c>
      <c r="K24" s="307">
        <v>1408061.2762814094</v>
      </c>
      <c r="L24" s="312">
        <v>0.40880484464491257</v>
      </c>
      <c r="M24" s="307">
        <v>5.5023140058533676E-2</v>
      </c>
      <c r="N24" s="311">
        <v>0.87928229143126879</v>
      </c>
      <c r="O24" s="305">
        <v>2.5240129742084778</v>
      </c>
      <c r="P24" s="310">
        <v>1.2070445057706931</v>
      </c>
      <c r="Q24" s="307">
        <v>21.72695087111342</v>
      </c>
      <c r="R24" s="309">
        <v>0.64519512134897594</v>
      </c>
      <c r="S24" s="305">
        <v>40.647233387074962</v>
      </c>
      <c r="T24" s="304">
        <v>1.2070445058418833</v>
      </c>
      <c r="U24" s="315">
        <v>12310.015898251193</v>
      </c>
      <c r="V24" s="308">
        <v>0.87928229143126879</v>
      </c>
      <c r="W24" s="307">
        <v>274.77592594272676</v>
      </c>
      <c r="X24" s="306">
        <v>0.38204957570169806</v>
      </c>
      <c r="Y24" s="305">
        <v>689.87910437995538</v>
      </c>
      <c r="Z24" s="304">
        <v>0.95921073947637803</v>
      </c>
      <c r="AA24" s="303">
        <v>0.77192053655525172</v>
      </c>
      <c r="AB24" s="302">
        <v>0.77192053655525172</v>
      </c>
    </row>
    <row r="25" spans="2:28" ht="15" customHeight="1" x14ac:dyDescent="0.25">
      <c r="B25" s="576" t="s">
        <v>377</v>
      </c>
      <c r="C25" s="578" t="s">
        <v>415</v>
      </c>
      <c r="D25" s="274" t="s">
        <v>376</v>
      </c>
      <c r="F25" s="314">
        <v>4</v>
      </c>
      <c r="G25" s="305">
        <v>1.9534105002860245</v>
      </c>
      <c r="H25" s="313">
        <v>1.0626907678356159</v>
      </c>
      <c r="I25" s="307">
        <v>0.7923818704744261</v>
      </c>
      <c r="J25" s="312">
        <v>-1.3388190783619414E-2</v>
      </c>
      <c r="K25" s="307">
        <v>1510637.1170318304</v>
      </c>
      <c r="L25" s="312">
        <v>0.43858586436945224</v>
      </c>
      <c r="M25" s="307">
        <v>6.113682228725964E-2</v>
      </c>
      <c r="N25" s="311">
        <v>0.97698032381252087</v>
      </c>
      <c r="O25" s="305">
        <v>2.3079962372304461</v>
      </c>
      <c r="P25" s="310">
        <v>1.1037400385638183</v>
      </c>
      <c r="Q25" s="307">
        <v>19.867457643614554</v>
      </c>
      <c r="R25" s="309">
        <v>0.5899763303791481</v>
      </c>
      <c r="S25" s="305">
        <v>37.168454641133863</v>
      </c>
      <c r="T25" s="304">
        <v>1.1037400390325154</v>
      </c>
      <c r="U25" s="305">
        <v>13677.795442501325</v>
      </c>
      <c r="V25" s="308">
        <v>0.97698032381252087</v>
      </c>
      <c r="W25" s="307">
        <v>317.90816785867793</v>
      </c>
      <c r="X25" s="306">
        <v>0.44202082196905446</v>
      </c>
      <c r="Y25" s="305">
        <v>741.31139154014522</v>
      </c>
      <c r="Z25" s="304">
        <v>1.0307224027325474</v>
      </c>
      <c r="AA25" s="303">
        <v>0.72718163620753729</v>
      </c>
      <c r="AB25" s="302">
        <v>0.72987067759020041</v>
      </c>
    </row>
    <row r="26" spans="2:28" ht="15.75" customHeight="1" thickBot="1" x14ac:dyDescent="0.3">
      <c r="B26" s="577"/>
      <c r="C26" s="579"/>
      <c r="D26" s="275">
        <v>3</v>
      </c>
      <c r="F26" s="314">
        <v>5</v>
      </c>
      <c r="G26" s="305">
        <v>1.8662659904294889</v>
      </c>
      <c r="H26" s="313">
        <v>1.0152825727437291</v>
      </c>
      <c r="I26" s="307">
        <v>0.79291789160158044</v>
      </c>
      <c r="J26" s="312">
        <v>-1.2852169656465073E-2</v>
      </c>
      <c r="K26" s="307">
        <v>1584073.48764541</v>
      </c>
      <c r="L26" s="312">
        <v>0.45990677176579392</v>
      </c>
      <c r="M26" s="307">
        <v>6.5080147324787882E-2</v>
      </c>
      <c r="N26" s="311">
        <v>1.0399955546984283</v>
      </c>
      <c r="O26" s="305">
        <v>2.163283596079792</v>
      </c>
      <c r="P26" s="310">
        <v>1.0345349274168598</v>
      </c>
      <c r="Q26" s="307">
        <v>18.621757056162021</v>
      </c>
      <c r="R26" s="309">
        <v>0.55298448801462674</v>
      </c>
      <c r="S26" s="305">
        <v>34.837972022367701</v>
      </c>
      <c r="T26" s="304">
        <v>1.0345349294459874</v>
      </c>
      <c r="U26" s="305">
        <v>14560.013248542662</v>
      </c>
      <c r="V26" s="308">
        <v>1.0399955546984285</v>
      </c>
      <c r="W26" s="307">
        <v>349.19867230786303</v>
      </c>
      <c r="X26" s="306">
        <v>0.48552726783867922</v>
      </c>
      <c r="Y26" s="305">
        <v>776.29134447977162</v>
      </c>
      <c r="Z26" s="304">
        <v>1.0793586729327076</v>
      </c>
      <c r="AA26" s="303">
        <v>0.69259343752994895</v>
      </c>
      <c r="AB26" s="302">
        <v>0.69541791203235404</v>
      </c>
    </row>
    <row r="27" spans="2:28" x14ac:dyDescent="0.25">
      <c r="B27" s="576" t="s">
        <v>378</v>
      </c>
      <c r="C27" s="578" t="s">
        <v>415</v>
      </c>
      <c r="D27" s="274" t="s">
        <v>376</v>
      </c>
      <c r="F27" s="314">
        <v>6</v>
      </c>
      <c r="G27" s="305">
        <v>1.5376323473539415</v>
      </c>
      <c r="H27" s="313">
        <v>0.83649990599476209</v>
      </c>
      <c r="I27" s="307">
        <v>0.79551394604184722</v>
      </c>
      <c r="J27" s="312">
        <v>-1.0256115216198292E-2</v>
      </c>
      <c r="K27" s="307">
        <v>1938534.3825596469</v>
      </c>
      <c r="L27" s="312">
        <v>0.56281801115503138</v>
      </c>
      <c r="M27" s="307">
        <v>7.9477868973437532E-2</v>
      </c>
      <c r="N27" s="311">
        <v>1.2700744209562771</v>
      </c>
      <c r="O27" s="305">
        <v>1.5530658650683018</v>
      </c>
      <c r="P27" s="310">
        <v>0.74271393954247678</v>
      </c>
      <c r="Q27" s="307">
        <v>13.368943065961881</v>
      </c>
      <c r="R27" s="309">
        <v>0.39699895742014901</v>
      </c>
      <c r="S27" s="305">
        <v>25.010909680914001</v>
      </c>
      <c r="T27" s="304">
        <v>0.74271429076042417</v>
      </c>
      <c r="U27" s="305">
        <v>17781.134075251724</v>
      </c>
      <c r="V27" s="308">
        <v>1.2700744209562773</v>
      </c>
      <c r="W27" s="307">
        <v>484.75830745438367</v>
      </c>
      <c r="X27" s="306">
        <v>0.67400994117448021</v>
      </c>
      <c r="Y27" s="305">
        <v>884.5077748936518</v>
      </c>
      <c r="Z27" s="304">
        <v>1.2298232421329687</v>
      </c>
      <c r="AA27" s="303">
        <v>0.53510999836265705</v>
      </c>
      <c r="AB27" s="302">
        <v>0.53510999836265705</v>
      </c>
    </row>
    <row r="28" spans="2:28" ht="15" customHeight="1" thickBot="1" x14ac:dyDescent="0.3">
      <c r="B28" s="577"/>
      <c r="C28" s="579"/>
      <c r="D28" s="275">
        <v>4</v>
      </c>
      <c r="F28" s="314">
        <v>7</v>
      </c>
      <c r="G28" s="305"/>
      <c r="H28" s="313"/>
      <c r="I28" s="307"/>
      <c r="J28" s="312"/>
      <c r="K28" s="307"/>
      <c r="L28" s="312"/>
      <c r="M28" s="307"/>
      <c r="N28" s="311"/>
      <c r="O28" s="305"/>
      <c r="P28" s="310"/>
      <c r="Q28" s="307"/>
      <c r="R28" s="309"/>
      <c r="S28" s="305"/>
      <c r="T28" s="304"/>
      <c r="U28" s="305"/>
      <c r="V28" s="308"/>
      <c r="W28" s="307"/>
      <c r="X28" s="306"/>
      <c r="Y28" s="305"/>
      <c r="Z28" s="304"/>
      <c r="AA28" s="303"/>
      <c r="AB28" s="302"/>
    </row>
    <row r="29" spans="2:28" x14ac:dyDescent="0.25">
      <c r="F29" s="314">
        <v>8</v>
      </c>
      <c r="G29" s="305"/>
      <c r="H29" s="313"/>
      <c r="I29" s="307"/>
      <c r="J29" s="312"/>
      <c r="K29" s="307"/>
      <c r="L29" s="312"/>
      <c r="M29" s="307"/>
      <c r="N29" s="311"/>
      <c r="O29" s="305"/>
      <c r="P29" s="310"/>
      <c r="Q29" s="307"/>
      <c r="R29" s="309"/>
      <c r="S29" s="305"/>
      <c r="T29" s="304"/>
      <c r="U29" s="305"/>
      <c r="V29" s="308"/>
      <c r="W29" s="307"/>
      <c r="X29" s="306"/>
      <c r="Y29" s="305"/>
      <c r="Z29" s="304"/>
      <c r="AA29" s="303"/>
      <c r="AB29" s="302"/>
    </row>
    <row r="30" spans="2:28" ht="15" customHeight="1" x14ac:dyDescent="0.25">
      <c r="F30" s="314">
        <v>9</v>
      </c>
      <c r="G30" s="305"/>
      <c r="H30" s="313"/>
      <c r="I30" s="307"/>
      <c r="J30" s="312"/>
      <c r="K30" s="307"/>
      <c r="L30" s="312"/>
      <c r="M30" s="307"/>
      <c r="N30" s="311"/>
      <c r="O30" s="305"/>
      <c r="P30" s="310"/>
      <c r="Q30" s="307"/>
      <c r="R30" s="309"/>
      <c r="S30" s="305"/>
      <c r="T30" s="304"/>
      <c r="U30" s="305"/>
      <c r="V30" s="308"/>
      <c r="W30" s="307"/>
      <c r="X30" s="306"/>
      <c r="Y30" s="305"/>
      <c r="Z30" s="304"/>
      <c r="AA30" s="303"/>
      <c r="AB30" s="302"/>
    </row>
    <row r="31" spans="2:28" ht="15.75" thickBot="1" x14ac:dyDescent="0.3">
      <c r="F31" s="301">
        <v>10</v>
      </c>
      <c r="G31" s="292"/>
      <c r="H31" s="300"/>
      <c r="I31" s="294"/>
      <c r="J31" s="299"/>
      <c r="K31" s="294"/>
      <c r="L31" s="299"/>
      <c r="M31" s="294"/>
      <c r="N31" s="298"/>
      <c r="O31" s="292"/>
      <c r="P31" s="297"/>
      <c r="Q31" s="294"/>
      <c r="R31" s="296"/>
      <c r="S31" s="292"/>
      <c r="T31" s="291"/>
      <c r="U31" s="292"/>
      <c r="V31" s="295"/>
      <c r="W31" s="294"/>
      <c r="X31" s="293"/>
      <c r="Y31" s="292"/>
      <c r="Z31" s="291"/>
      <c r="AA31" s="290"/>
      <c r="AB31" s="289"/>
    </row>
    <row r="32" spans="2:28" ht="15" customHeight="1" thickBot="1" x14ac:dyDescent="0.3">
      <c r="F32" s="288" t="s">
        <v>381</v>
      </c>
      <c r="G32" s="280">
        <v>1.9215763171812117</v>
      </c>
      <c r="H32" s="277">
        <v>1.0453723944153237</v>
      </c>
      <c r="I32" s="282">
        <v>0.79257768079842672</v>
      </c>
      <c r="J32" s="287">
        <v>-1.319238045961884E-2</v>
      </c>
      <c r="K32" s="282">
        <v>1537463.6706783453</v>
      </c>
      <c r="L32" s="287">
        <v>0.44637446368722089</v>
      </c>
      <c r="M32" s="282">
        <v>6.2577332211443376E-2</v>
      </c>
      <c r="N32" s="286">
        <v>1</v>
      </c>
      <c r="O32" s="280">
        <v>2.2551322217743364</v>
      </c>
      <c r="P32" s="285">
        <v>1.0784591782586987</v>
      </c>
      <c r="Q32" s="282">
        <v>19.412399021332764</v>
      </c>
      <c r="R32" s="284">
        <v>0.57646308571054861</v>
      </c>
      <c r="S32" s="280">
        <v>36.3171214873813</v>
      </c>
      <c r="T32" s="279">
        <v>1.0784591792974263</v>
      </c>
      <c r="U32" s="280">
        <v>14000.072579891637</v>
      </c>
      <c r="V32" s="283">
        <v>1</v>
      </c>
      <c r="W32" s="282">
        <v>329.33869457478653</v>
      </c>
      <c r="X32" s="281">
        <v>0.45791387325057925</v>
      </c>
      <c r="Y32" s="280">
        <v>754.08968622228906</v>
      </c>
      <c r="Z32" s="279">
        <v>1.048489396128184</v>
      </c>
      <c r="AA32" s="278">
        <v>0.71454645067742539</v>
      </c>
      <c r="AB32" s="277">
        <v>0.71728496623510452</v>
      </c>
    </row>
    <row r="33" spans="6:28" ht="15" customHeight="1" thickBot="1" x14ac:dyDescent="0.3">
      <c r="F33" s="369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  <c r="Z33" s="371"/>
      <c r="AA33" s="371"/>
      <c r="AB33" s="372"/>
    </row>
    <row r="34" spans="6:28" ht="15.75" thickBot="1" x14ac:dyDescent="0.3">
      <c r="F34" s="542" t="s">
        <v>408</v>
      </c>
      <c r="G34" s="574"/>
      <c r="H34" s="574"/>
      <c r="I34" s="574"/>
      <c r="J34" s="574"/>
      <c r="K34" s="543"/>
      <c r="L34" s="543"/>
      <c r="M34" s="543"/>
      <c r="N34" s="543"/>
      <c r="O34" s="543"/>
      <c r="P34" s="543"/>
      <c r="Q34" s="543"/>
      <c r="R34" s="543"/>
      <c r="S34" s="543"/>
      <c r="T34" s="543"/>
      <c r="U34" s="543"/>
      <c r="V34" s="543"/>
      <c r="W34" s="543"/>
      <c r="X34" s="543"/>
      <c r="Y34" s="543"/>
      <c r="Z34" s="543"/>
      <c r="AA34" s="543"/>
      <c r="AB34" s="544"/>
    </row>
    <row r="35" spans="6:28" ht="15.75" thickBot="1" x14ac:dyDescent="0.3">
      <c r="F35" s="337"/>
      <c r="G35" s="586" t="s">
        <v>323</v>
      </c>
      <c r="H35" s="587"/>
      <c r="I35" s="588" t="s">
        <v>311</v>
      </c>
      <c r="J35" s="587"/>
      <c r="K35" s="583" t="s">
        <v>312</v>
      </c>
      <c r="L35" s="585"/>
      <c r="M35" s="583" t="s">
        <v>325</v>
      </c>
      <c r="N35" s="583"/>
      <c r="O35" s="584" t="s">
        <v>328</v>
      </c>
      <c r="P35" s="585"/>
      <c r="Q35" s="583" t="s">
        <v>348</v>
      </c>
      <c r="R35" s="583"/>
      <c r="S35" s="584" t="s">
        <v>350</v>
      </c>
      <c r="T35" s="585"/>
      <c r="U35" s="584" t="s">
        <v>395</v>
      </c>
      <c r="V35" s="585"/>
      <c r="W35" s="583" t="s">
        <v>327</v>
      </c>
      <c r="X35" s="583"/>
      <c r="Y35" s="584" t="s">
        <v>352</v>
      </c>
      <c r="Z35" s="585"/>
      <c r="AA35" s="583" t="s">
        <v>394</v>
      </c>
      <c r="AB35" s="585"/>
    </row>
    <row r="36" spans="6:28" ht="30.75" thickBot="1" x14ac:dyDescent="0.3">
      <c r="F36" s="336"/>
      <c r="G36" s="329" t="s">
        <v>313</v>
      </c>
      <c r="H36" s="334" t="s">
        <v>320</v>
      </c>
      <c r="I36" s="331" t="s">
        <v>393</v>
      </c>
      <c r="J36" s="334" t="s">
        <v>392</v>
      </c>
      <c r="K36" s="335" t="s">
        <v>391</v>
      </c>
      <c r="L36" s="327" t="s">
        <v>326</v>
      </c>
      <c r="M36" s="329" t="s">
        <v>390</v>
      </c>
      <c r="N36" s="333" t="s">
        <v>340</v>
      </c>
      <c r="O36" s="329" t="s">
        <v>389</v>
      </c>
      <c r="P36" s="334" t="s">
        <v>341</v>
      </c>
      <c r="Q36" s="331" t="s">
        <v>388</v>
      </c>
      <c r="R36" s="333" t="s">
        <v>349</v>
      </c>
      <c r="S36" s="329" t="s">
        <v>387</v>
      </c>
      <c r="T36" s="327" t="s">
        <v>351</v>
      </c>
      <c r="U36" s="329" t="s">
        <v>386</v>
      </c>
      <c r="V36" s="332" t="s">
        <v>385</v>
      </c>
      <c r="W36" s="331" t="s">
        <v>384</v>
      </c>
      <c r="X36" s="330" t="s">
        <v>329</v>
      </c>
      <c r="Y36" s="329" t="s">
        <v>383</v>
      </c>
      <c r="Z36" s="327" t="s">
        <v>353</v>
      </c>
      <c r="AA36" s="328" t="s">
        <v>382</v>
      </c>
      <c r="AB36" s="327" t="s">
        <v>379</v>
      </c>
    </row>
    <row r="37" spans="6:28" x14ac:dyDescent="0.25">
      <c r="F37" s="373">
        <v>1</v>
      </c>
      <c r="G37" s="326">
        <v>5.854318756032888</v>
      </c>
      <c r="H37" s="318">
        <v>1.2766335217124172</v>
      </c>
      <c r="I37" s="325">
        <v>0.90603889376029512</v>
      </c>
      <c r="J37" s="324">
        <v>1.1393339016518511E-2</v>
      </c>
      <c r="K37" s="321">
        <v>6024193.4194870479</v>
      </c>
      <c r="L37" s="324">
        <v>0.5315455316964004</v>
      </c>
      <c r="M37" s="321">
        <v>6.4415958607340465E-2</v>
      </c>
      <c r="N37" s="318">
        <v>0.54428086289982125</v>
      </c>
      <c r="O37" s="319">
        <v>4.6580234911400007</v>
      </c>
      <c r="P37" s="316">
        <v>1.1732264573848596</v>
      </c>
      <c r="Q37" s="321">
        <v>51.840194021429241</v>
      </c>
      <c r="R37" s="323">
        <v>0.62711853864819822</v>
      </c>
      <c r="S37" s="319">
        <v>96.983717484823288</v>
      </c>
      <c r="T37" s="318">
        <v>1.173226457381906</v>
      </c>
      <c r="U37" s="319">
        <v>21185.725147654979</v>
      </c>
      <c r="V37" s="322">
        <v>0.54428086289982125</v>
      </c>
      <c r="W37" s="321">
        <v>2443.8884185006873</v>
      </c>
      <c r="X37" s="320">
        <v>0.31721272586846955</v>
      </c>
      <c r="Y37" s="319">
        <v>5107.2071885915893</v>
      </c>
      <c r="Z37" s="318">
        <v>0.66290715304509928</v>
      </c>
      <c r="AA37" s="317">
        <v>0.81121761804443038</v>
      </c>
      <c r="AB37" s="316">
        <v>0.81121761804443038</v>
      </c>
    </row>
    <row r="38" spans="6:28" x14ac:dyDescent="0.25">
      <c r="F38" s="314">
        <v>2</v>
      </c>
      <c r="G38" s="305">
        <v>5.3332598419868535</v>
      </c>
      <c r="H38" s="313">
        <v>1.1630077858788932</v>
      </c>
      <c r="I38" s="307">
        <v>0.9066603853396944</v>
      </c>
      <c r="J38" s="312">
        <v>1.2014830595917791E-2</v>
      </c>
      <c r="K38" s="307">
        <v>6039677.9702898962</v>
      </c>
      <c r="L38" s="312">
        <v>0.53291181315790781</v>
      </c>
      <c r="M38" s="307">
        <v>8.6525944394437768E-2</v>
      </c>
      <c r="N38" s="311">
        <v>0.73109857706689385</v>
      </c>
      <c r="O38" s="305">
        <v>4.3960794858748731</v>
      </c>
      <c r="P38" s="310">
        <v>1.1072500538920569</v>
      </c>
      <c r="Q38" s="307">
        <v>48.924960106975291</v>
      </c>
      <c r="R38" s="309">
        <v>0.59185252032476554</v>
      </c>
      <c r="S38" s="305">
        <v>91.529837321335748</v>
      </c>
      <c r="T38" s="304">
        <v>1.1072500577435311</v>
      </c>
      <c r="U38" s="305">
        <v>28457.464822590493</v>
      </c>
      <c r="V38" s="308">
        <v>0.73109857706689374</v>
      </c>
      <c r="W38" s="307">
        <v>3095.740458720993</v>
      </c>
      <c r="X38" s="306">
        <v>0.40182205621918266</v>
      </c>
      <c r="Y38" s="305">
        <v>6460.5958992406786</v>
      </c>
      <c r="Z38" s="304">
        <v>0.83857479761292775</v>
      </c>
      <c r="AA38" s="303">
        <v>0.81295219730013824</v>
      </c>
      <c r="AB38" s="302">
        <v>0.81295219730013824</v>
      </c>
    </row>
    <row r="39" spans="6:28" x14ac:dyDescent="0.25">
      <c r="F39" s="314">
        <v>3</v>
      </c>
      <c r="G39" s="305">
        <v>4.9888142985883253</v>
      </c>
      <c r="H39" s="313">
        <v>1.0878955917138819</v>
      </c>
      <c r="I39" s="307">
        <v>0.90653456178955594</v>
      </c>
      <c r="J39" s="312">
        <v>1.1889007045779332E-2</v>
      </c>
      <c r="K39" s="307">
        <v>6036541.1417861478</v>
      </c>
      <c r="L39" s="312">
        <v>0.53263503466512707</v>
      </c>
      <c r="M39" s="307">
        <v>9.8220198824060523E-2</v>
      </c>
      <c r="N39" s="311">
        <v>0.82990885684125726</v>
      </c>
      <c r="O39" s="305">
        <v>4.1868981172670994</v>
      </c>
      <c r="P39" s="310">
        <v>1.0545630898805138</v>
      </c>
      <c r="Q39" s="307">
        <v>46.596933476169028</v>
      </c>
      <c r="R39" s="309">
        <v>0.56369003586257749</v>
      </c>
      <c r="S39" s="305">
        <v>87.174516169669687</v>
      </c>
      <c r="T39" s="304">
        <v>1.0545630898890634</v>
      </c>
      <c r="U39" s="315">
        <v>32303.580994872405</v>
      </c>
      <c r="V39" s="308">
        <v>0.82990885684125726</v>
      </c>
      <c r="W39" s="307">
        <v>3253.4555870104632</v>
      </c>
      <c r="X39" s="306">
        <v>0.42229322232343991</v>
      </c>
      <c r="Y39" s="305">
        <v>6791.6163683175564</v>
      </c>
      <c r="Z39" s="304">
        <v>0.88154071394496514</v>
      </c>
      <c r="AA39" s="303">
        <v>0.83607600158445594</v>
      </c>
      <c r="AB39" s="302">
        <v>0.83607600158445594</v>
      </c>
    </row>
    <row r="40" spans="6:28" x14ac:dyDescent="0.25">
      <c r="F40" s="314">
        <v>4</v>
      </c>
      <c r="G40" s="305">
        <v>4.5577382100768533</v>
      </c>
      <c r="H40" s="313">
        <v>0.99389213752285377</v>
      </c>
      <c r="I40" s="307">
        <v>0.90628935590291149</v>
      </c>
      <c r="J40" s="312">
        <v>1.1643801159134881E-2</v>
      </c>
      <c r="K40" s="307">
        <v>6030430.8627006439</v>
      </c>
      <c r="L40" s="312">
        <v>0.53209589335289575</v>
      </c>
      <c r="M40" s="307">
        <v>0.11052063238792449</v>
      </c>
      <c r="N40" s="311">
        <v>0.93384103046599154</v>
      </c>
      <c r="O40" s="305">
        <v>3.9620108919536019</v>
      </c>
      <c r="P40" s="310">
        <v>0.9979202577506372</v>
      </c>
      <c r="Q40" s="307">
        <v>44.094112823725439</v>
      </c>
      <c r="R40" s="309">
        <v>0.53341304211887863</v>
      </c>
      <c r="S40" s="305">
        <v>82.492187030000906</v>
      </c>
      <c r="T40" s="304">
        <v>0.99792025775913074</v>
      </c>
      <c r="U40" s="305">
        <v>36349.063051104917</v>
      </c>
      <c r="V40" s="308">
        <v>0.93384103046599143</v>
      </c>
      <c r="W40" s="307">
        <v>3514.9712110596483</v>
      </c>
      <c r="X40" s="306">
        <v>0.45623752327181505</v>
      </c>
      <c r="Y40" s="305">
        <v>7341.4932170760931</v>
      </c>
      <c r="Z40" s="304">
        <v>0.9529138309687244</v>
      </c>
      <c r="AA40" s="303">
        <v>0.82356963661471561</v>
      </c>
      <c r="AB40" s="302">
        <v>0.82356963661471561</v>
      </c>
    </row>
    <row r="41" spans="6:28" x14ac:dyDescent="0.25">
      <c r="F41" s="314">
        <v>5</v>
      </c>
      <c r="G41" s="305">
        <v>4.5923715669783425</v>
      </c>
      <c r="H41" s="313">
        <v>1.001444528540905</v>
      </c>
      <c r="I41" s="307">
        <v>0.90609030842694083</v>
      </c>
      <c r="J41" s="312">
        <v>1.1444753683164222E-2</v>
      </c>
      <c r="K41" s="307">
        <v>6025473.5221382696</v>
      </c>
      <c r="L41" s="312">
        <v>0.53165848172920782</v>
      </c>
      <c r="M41" s="307">
        <v>0.11871324891291708</v>
      </c>
      <c r="N41" s="311">
        <v>1.0030643174904303</v>
      </c>
      <c r="O41" s="305">
        <v>3.9833442802668753</v>
      </c>
      <c r="P41" s="310">
        <v>1.0032935444337989</v>
      </c>
      <c r="Q41" s="307">
        <v>44.331536913878303</v>
      </c>
      <c r="R41" s="309">
        <v>0.53628519665585805</v>
      </c>
      <c r="S41" s="305">
        <v>82.936364975632188</v>
      </c>
      <c r="T41" s="304">
        <v>1.0032935444418329</v>
      </c>
      <c r="U41" s="305">
        <v>39043.527678987535</v>
      </c>
      <c r="V41" s="308">
        <v>1.0030643174904306</v>
      </c>
      <c r="W41" s="307">
        <v>3790.8074937926276</v>
      </c>
      <c r="X41" s="306">
        <v>0.4920406223318099</v>
      </c>
      <c r="Y41" s="305">
        <v>7913.1492993837137</v>
      </c>
      <c r="Z41" s="304">
        <v>1.0271138569418168</v>
      </c>
      <c r="AA41" s="303">
        <v>0.82430525625835604</v>
      </c>
      <c r="AB41" s="302">
        <v>0.82513189969599443</v>
      </c>
    </row>
    <row r="42" spans="6:28" x14ac:dyDescent="0.25">
      <c r="F42" s="314">
        <v>6</v>
      </c>
      <c r="G42" s="305">
        <v>3.8558461816613248</v>
      </c>
      <c r="H42" s="313">
        <v>0.84083267331540912</v>
      </c>
      <c r="I42" s="307">
        <v>0.90531622515477828</v>
      </c>
      <c r="J42" s="312">
        <v>1.067067041100167E-2</v>
      </c>
      <c r="K42" s="307">
        <v>6006217.9006420281</v>
      </c>
      <c r="L42" s="312">
        <v>0.52995945932842381</v>
      </c>
      <c r="M42" s="307">
        <v>0.15119963042399434</v>
      </c>
      <c r="N42" s="311">
        <v>1.277557100701562</v>
      </c>
      <c r="O42" s="305">
        <v>3.5908378478540754</v>
      </c>
      <c r="P42" s="310">
        <v>0.90443209985835804</v>
      </c>
      <c r="Q42" s="307">
        <v>39.963244300145966</v>
      </c>
      <c r="R42" s="309">
        <v>0.48344131109518407</v>
      </c>
      <c r="S42" s="305">
        <v>74.764072326851988</v>
      </c>
      <c r="T42" s="304">
        <v>0.90443210458707624</v>
      </c>
      <c r="U42" s="305">
        <v>49727.953784184305</v>
      </c>
      <c r="V42" s="308">
        <v>1.277557100701562</v>
      </c>
      <c r="W42" s="307">
        <v>4720.4343897522476</v>
      </c>
      <c r="X42" s="306">
        <v>0.61270467535306372</v>
      </c>
      <c r="Y42" s="305">
        <v>9880.4223520786891</v>
      </c>
      <c r="Z42" s="304">
        <v>1.2824626866383075</v>
      </c>
      <c r="AA42" s="303">
        <v>0.75874652727784098</v>
      </c>
      <c r="AB42" s="302">
        <v>0.75874652727784098</v>
      </c>
    </row>
    <row r="43" spans="6:28" x14ac:dyDescent="0.25">
      <c r="F43" s="314">
        <v>7</v>
      </c>
      <c r="G43" s="305"/>
      <c r="H43" s="313"/>
      <c r="I43" s="307"/>
      <c r="J43" s="312"/>
      <c r="K43" s="307"/>
      <c r="L43" s="312"/>
      <c r="M43" s="307"/>
      <c r="N43" s="311"/>
      <c r="O43" s="305"/>
      <c r="P43" s="310"/>
      <c r="Q43" s="307"/>
      <c r="R43" s="309"/>
      <c r="S43" s="305"/>
      <c r="T43" s="304"/>
      <c r="U43" s="305"/>
      <c r="V43" s="308"/>
      <c r="W43" s="307"/>
      <c r="X43" s="306"/>
      <c r="Y43" s="305"/>
      <c r="Z43" s="304"/>
      <c r="AA43" s="303"/>
      <c r="AB43" s="302"/>
    </row>
    <row r="44" spans="6:28" x14ac:dyDescent="0.25">
      <c r="F44" s="314">
        <v>8</v>
      </c>
      <c r="G44" s="305"/>
      <c r="H44" s="313"/>
      <c r="I44" s="307"/>
      <c r="J44" s="312"/>
      <c r="K44" s="307"/>
      <c r="L44" s="312"/>
      <c r="M44" s="307"/>
      <c r="N44" s="311"/>
      <c r="O44" s="305"/>
      <c r="P44" s="310"/>
      <c r="Q44" s="307"/>
      <c r="R44" s="309"/>
      <c r="S44" s="305"/>
      <c r="T44" s="304"/>
      <c r="U44" s="305"/>
      <c r="V44" s="308"/>
      <c r="W44" s="307"/>
      <c r="X44" s="306"/>
      <c r="Y44" s="305"/>
      <c r="Z44" s="304"/>
      <c r="AA44" s="303"/>
      <c r="AB44" s="302"/>
    </row>
    <row r="45" spans="6:28" x14ac:dyDescent="0.25">
      <c r="F45" s="314">
        <v>9</v>
      </c>
      <c r="G45" s="305"/>
      <c r="H45" s="313"/>
      <c r="I45" s="307"/>
      <c r="J45" s="312"/>
      <c r="K45" s="307"/>
      <c r="L45" s="312"/>
      <c r="M45" s="307"/>
      <c r="N45" s="311"/>
      <c r="O45" s="305"/>
      <c r="P45" s="310"/>
      <c r="Q45" s="307"/>
      <c r="R45" s="309"/>
      <c r="S45" s="305"/>
      <c r="T45" s="304"/>
      <c r="U45" s="305"/>
      <c r="V45" s="308"/>
      <c r="W45" s="307"/>
      <c r="X45" s="306"/>
      <c r="Y45" s="305"/>
      <c r="Z45" s="304"/>
      <c r="AA45" s="303"/>
      <c r="AB45" s="302"/>
    </row>
    <row r="46" spans="6:28" ht="15.75" thickBot="1" x14ac:dyDescent="0.3">
      <c r="F46" s="301">
        <v>10</v>
      </c>
      <c r="G46" s="292"/>
      <c r="H46" s="300"/>
      <c r="I46" s="294"/>
      <c r="J46" s="299"/>
      <c r="K46" s="294"/>
      <c r="L46" s="299"/>
      <c r="M46" s="294"/>
      <c r="N46" s="298"/>
      <c r="O46" s="292"/>
      <c r="P46" s="297"/>
      <c r="Q46" s="294"/>
      <c r="R46" s="296"/>
      <c r="S46" s="292"/>
      <c r="T46" s="291"/>
      <c r="U46" s="292"/>
      <c r="V46" s="295"/>
      <c r="W46" s="294"/>
      <c r="X46" s="293"/>
      <c r="Y46" s="292"/>
      <c r="Z46" s="291"/>
      <c r="AA46" s="290"/>
      <c r="AB46" s="289"/>
    </row>
    <row r="47" spans="6:28" ht="15.75" thickBot="1" x14ac:dyDescent="0.3">
      <c r="F47" s="288" t="s">
        <v>381</v>
      </c>
      <c r="G47" s="280">
        <v>4.5923715669783425</v>
      </c>
      <c r="H47" s="277">
        <v>1.001444528540905</v>
      </c>
      <c r="I47" s="282">
        <v>0.90609030842694083</v>
      </c>
      <c r="J47" s="287">
        <v>1.1444753683164222E-2</v>
      </c>
      <c r="K47" s="282">
        <v>6025473.5221382696</v>
      </c>
      <c r="L47" s="287">
        <v>0.53165848172920782</v>
      </c>
      <c r="M47" s="282">
        <v>0.11871324891291708</v>
      </c>
      <c r="N47" s="286">
        <v>1.0030643174904303</v>
      </c>
      <c r="O47" s="280">
        <v>3.9833442802668753</v>
      </c>
      <c r="P47" s="285">
        <v>1.0032935444337989</v>
      </c>
      <c r="Q47" s="282">
        <v>44.331536913878303</v>
      </c>
      <c r="R47" s="284">
        <v>0.53628519665585805</v>
      </c>
      <c r="S47" s="280">
        <v>82.936364975632188</v>
      </c>
      <c r="T47" s="279">
        <v>1.0032935444418329</v>
      </c>
      <c r="U47" s="280">
        <v>39043.527678987535</v>
      </c>
      <c r="V47" s="283">
        <v>1.0030643174904306</v>
      </c>
      <c r="W47" s="282">
        <v>3790.8074937926276</v>
      </c>
      <c r="X47" s="281">
        <v>0.4920406223318099</v>
      </c>
      <c r="Y47" s="280">
        <v>7913.1492993837137</v>
      </c>
      <c r="Z47" s="279">
        <v>1.0271138569418168</v>
      </c>
      <c r="AA47" s="278">
        <v>0.82430525625835604</v>
      </c>
      <c r="AB47" s="277">
        <v>0.82513189969599443</v>
      </c>
    </row>
    <row r="48" spans="6:28" x14ac:dyDescent="0.25">
      <c r="Y48" s="589" t="s">
        <v>380</v>
      </c>
      <c r="Z48" s="589"/>
      <c r="AA48" s="589"/>
      <c r="AB48" s="589"/>
    </row>
    <row r="49" spans="25:28" x14ac:dyDescent="0.25">
      <c r="Y49" s="590"/>
      <c r="Z49" s="590"/>
      <c r="AA49" s="590"/>
      <c r="AB49" s="590"/>
    </row>
    <row r="50" spans="25:28" x14ac:dyDescent="0.25">
      <c r="Y50" s="590"/>
      <c r="Z50" s="590"/>
      <c r="AA50" s="590"/>
      <c r="AB50" s="590"/>
    </row>
  </sheetData>
  <mergeCells count="56">
    <mergeCell ref="S3:S6"/>
    <mergeCell ref="T3:T4"/>
    <mergeCell ref="U3:U4"/>
    <mergeCell ref="B27:B28"/>
    <mergeCell ref="C27:C28"/>
    <mergeCell ref="M3:O3"/>
    <mergeCell ref="P3:R3"/>
    <mergeCell ref="F19:AB19"/>
    <mergeCell ref="B14:C14"/>
    <mergeCell ref="B15:C15"/>
    <mergeCell ref="B16:C16"/>
    <mergeCell ref="B17:C17"/>
    <mergeCell ref="B18:C18"/>
    <mergeCell ref="B19:C19"/>
    <mergeCell ref="B8:C8"/>
    <mergeCell ref="B9:C9"/>
    <mergeCell ref="Y48:AB50"/>
    <mergeCell ref="B25:B26"/>
    <mergeCell ref="C25:C26"/>
    <mergeCell ref="F34:AB34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W20:X20"/>
    <mergeCell ref="Y20:Z20"/>
    <mergeCell ref="AA20:AB20"/>
    <mergeCell ref="B22:D22"/>
    <mergeCell ref="B23:B24"/>
    <mergeCell ref="C23:C24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0:C10"/>
    <mergeCell ref="B11:C11"/>
    <mergeCell ref="B12:C12"/>
    <mergeCell ref="B13:C13"/>
    <mergeCell ref="B3:C3"/>
    <mergeCell ref="F3:L3"/>
    <mergeCell ref="B4:C4"/>
    <mergeCell ref="B5:C5"/>
    <mergeCell ref="B6:C6"/>
    <mergeCell ref="B7:C7"/>
  </mergeCells>
  <conditionalFormatting sqref="H23:H31">
    <cfRule type="expression" dxfId="58" priority="60">
      <formula>AND(AND(P23&gt;0.94,P23&lt;1.04),AND(H23&gt;0.95,H23&lt;1.05))</formula>
    </cfRule>
  </conditionalFormatting>
  <conditionalFormatting sqref="N23:N31">
    <cfRule type="expression" dxfId="57" priority="59">
      <formula>AND(V23&gt;0.94,V23&lt;1.04)</formula>
    </cfRule>
  </conditionalFormatting>
  <conditionalFormatting sqref="H22:H31">
    <cfRule type="expression" dxfId="56" priority="57">
      <formula>AND(AND(N22&gt;0.94,N22&lt;1.04),OR(H22&gt;1.05,H22&lt;0.95))</formula>
    </cfRule>
    <cfRule type="expression" dxfId="55" priority="58">
      <formula>AND(AND(N22&gt;0.94,N22&lt;1.04),AND(H22&lt;1.05,H22&gt;0.95))</formula>
    </cfRule>
  </conditionalFormatting>
  <conditionalFormatting sqref="N22:N31">
    <cfRule type="expression" dxfId="54" priority="50">
      <formula>AND(N22=N10000,N22=N10001)</formula>
    </cfRule>
    <cfRule type="expression" dxfId="53" priority="55">
      <formula>OR(N22&lt;0.94,N22&gt;1.04)</formula>
    </cfRule>
    <cfRule type="expression" dxfId="52" priority="56">
      <formula>AND(N22&gt;0.94,N22&lt;1.04)</formula>
    </cfRule>
  </conditionalFormatting>
  <conditionalFormatting sqref="Z22">
    <cfRule type="expression" dxfId="51" priority="51">
      <formula>AND(AND(N22&gt;0.94,N22&lt;1.04),Z22&gt;1.07)</formula>
    </cfRule>
    <cfRule type="expression" dxfId="50" priority="52">
      <formula>AND(AND(N22&gt;0.94,N22&lt;1.04),Z22&lt;1.07)</formula>
    </cfRule>
  </conditionalFormatting>
  <conditionalFormatting sqref="T22:T31">
    <cfRule type="expression" dxfId="49" priority="53">
      <formula>AND(AND(N22&gt;0.94,N22&lt;1.04),OR(T22&gt;1.05,T22&lt;1))</formula>
    </cfRule>
    <cfRule type="expression" dxfId="48" priority="54">
      <formula>AND(AND(N22&gt;0.94,N22&lt;1.04),AND(T22&lt;1.05,T22&gt;1))</formula>
    </cfRule>
  </conditionalFormatting>
  <conditionalFormatting sqref="F22:F31">
    <cfRule type="expression" dxfId="47" priority="49">
      <formula>AND(N22&gt;0.94,N22&lt;1.04)</formula>
    </cfRule>
  </conditionalFormatting>
  <conditionalFormatting sqref="Z23:Z31">
    <cfRule type="expression" dxfId="46" priority="47">
      <formula>AND(AND(N23&gt;0.94,N23&lt;1.04),Z23&gt;1.07)</formula>
    </cfRule>
    <cfRule type="expression" dxfId="45" priority="48">
      <formula>AND(AND(N23&gt;0.94,N23&lt;1.04),Z23&lt;1.07)</formula>
    </cfRule>
  </conditionalFormatting>
  <conditionalFormatting sqref="H32">
    <cfRule type="expression" dxfId="44" priority="46">
      <formula>AND(AND(P32&gt;0.94,P32&lt;1.04),AND(H32&gt;0.95,H32&lt;1.05))</formula>
    </cfRule>
  </conditionalFormatting>
  <conditionalFormatting sqref="N32">
    <cfRule type="expression" dxfId="43" priority="45">
      <formula>AND(V32&gt;0.94,V32&lt;1.04)</formula>
    </cfRule>
  </conditionalFormatting>
  <conditionalFormatting sqref="H32">
    <cfRule type="expression" dxfId="42" priority="43">
      <formula>AND(AND(N32&gt;0.94,N32&lt;1.04),OR(H32&gt;1.05,H32&lt;0.95))</formula>
    </cfRule>
    <cfRule type="expression" dxfId="41" priority="44">
      <formula>AND(AND(N32&gt;0.94,N32&lt;1.04),AND(H32&lt;1.05,H32&gt;0.95))</formula>
    </cfRule>
  </conditionalFormatting>
  <conditionalFormatting sqref="N32">
    <cfRule type="expression" dxfId="40" priority="38">
      <formula>AND(N32=N10010,N32=N10011)</formula>
    </cfRule>
    <cfRule type="expression" dxfId="39" priority="41">
      <formula>OR(N32&lt;0.94,N32&gt;1.04)</formula>
    </cfRule>
    <cfRule type="expression" dxfId="38" priority="42">
      <formula>AND(N32&gt;0.94,N32&lt;1.04)</formula>
    </cfRule>
  </conditionalFormatting>
  <conditionalFormatting sqref="T32">
    <cfRule type="expression" dxfId="37" priority="39">
      <formula>AND(AND(N32&gt;0.94,N32&lt;1.04),OR(T32&gt;1.05,T32&lt;1))</formula>
    </cfRule>
    <cfRule type="expression" dxfId="36" priority="40">
      <formula>AND(AND(N32&gt;0.94,N32&lt;1.04),AND(T32&lt;1.05,T32&gt;1))</formula>
    </cfRule>
  </conditionalFormatting>
  <conditionalFormatting sqref="F32">
    <cfRule type="expression" dxfId="35" priority="37">
      <formula>AND(N32&gt;0.94,N32&lt;1.04)</formula>
    </cfRule>
  </conditionalFormatting>
  <conditionalFormatting sqref="Z32">
    <cfRule type="expression" dxfId="34" priority="35">
      <formula>AND(AND(N32&gt;0.94,N32&lt;1.04),Z32&gt;1.07)</formula>
    </cfRule>
    <cfRule type="expression" dxfId="33" priority="36">
      <formula>AND(AND(N32&gt;0.94,N32&lt;1.04),Z32&lt;1.07)</formula>
    </cfRule>
  </conditionalFormatting>
  <conditionalFormatting sqref="N38:N46">
    <cfRule type="expression" dxfId="32" priority="33">
      <formula>AND(V38&gt;0.94,V38&lt;1.04)</formula>
    </cfRule>
  </conditionalFormatting>
  <conditionalFormatting sqref="H37:H46">
    <cfRule type="expression" dxfId="31" priority="31">
      <formula>AND(AND(N37&gt;0.94,N37&lt;1.04),OR(H37&gt;1.05,H37&lt;0.95))</formula>
    </cfRule>
    <cfRule type="expression" dxfId="30" priority="32">
      <formula>AND(AND(N37&gt;0.94,N37&lt;1.04),AND(H37&lt;1.05,H37&gt;0.95))</formula>
    </cfRule>
  </conditionalFormatting>
  <conditionalFormatting sqref="N37:N46">
    <cfRule type="expression" dxfId="29" priority="24">
      <formula>AND(N37=N10015,N37=N10016)</formula>
    </cfRule>
    <cfRule type="expression" dxfId="28" priority="29">
      <formula>OR(N37&lt;0.94,N37&gt;1.04)</formula>
    </cfRule>
    <cfRule type="expression" dxfId="27" priority="30">
      <formula>AND(N37&gt;0.94,N37&lt;1.04)</formula>
    </cfRule>
  </conditionalFormatting>
  <conditionalFormatting sqref="Z37">
    <cfRule type="expression" dxfId="26" priority="25">
      <formula>AND(AND(N37&gt;0.94,N37&lt;1.04),Z37&gt;1.07)</formula>
    </cfRule>
    <cfRule type="expression" dxfId="25" priority="26">
      <formula>AND(AND(N37&gt;0.94,N37&lt;1.04),Z37&lt;1.07)</formula>
    </cfRule>
  </conditionalFormatting>
  <conditionalFormatting sqref="T37:T46">
    <cfRule type="expression" dxfId="24" priority="27">
      <formula>AND(AND(N37&gt;0.94,N37&lt;1.04),OR(T37&gt;1.05,T37&lt;1))</formula>
    </cfRule>
    <cfRule type="expression" dxfId="23" priority="28">
      <formula>AND(AND(N37&gt;0.94,N37&lt;1.04),AND(T37&lt;1.05,T37&gt;1))</formula>
    </cfRule>
  </conditionalFormatting>
  <conditionalFormatting sqref="F37:F46">
    <cfRule type="expression" dxfId="22" priority="23">
      <formula>AND(N37&gt;0.94,N37&lt;1.04)</formula>
    </cfRule>
  </conditionalFormatting>
  <conditionalFormatting sqref="Z38:Z46">
    <cfRule type="expression" dxfId="21" priority="21">
      <formula>AND(AND(N38&gt;0.94,N38&lt;1.04),Z38&gt;1.07)</formula>
    </cfRule>
    <cfRule type="expression" dxfId="20" priority="22">
      <formula>AND(AND(N38&gt;0.94,N38&lt;1.04),Z38&lt;1.07)</formula>
    </cfRule>
  </conditionalFormatting>
  <conditionalFormatting sqref="H47">
    <cfRule type="expression" dxfId="19" priority="20">
      <formula>AND(AND(P47&gt;0.94,P47&lt;1.04),AND(H47&gt;0.95,H47&lt;1.05))</formula>
    </cfRule>
  </conditionalFormatting>
  <conditionalFormatting sqref="N47">
    <cfRule type="expression" dxfId="18" priority="19">
      <formula>AND(V47&gt;0.94,V47&lt;1.04)</formula>
    </cfRule>
  </conditionalFormatting>
  <conditionalFormatting sqref="H47">
    <cfRule type="expression" dxfId="17" priority="17">
      <formula>AND(AND(N47&gt;0.94,N47&lt;1.04),OR(H47&gt;1.05,H47&lt;0.95))</formula>
    </cfRule>
    <cfRule type="expression" dxfId="16" priority="18">
      <formula>AND(AND(N47&gt;0.94,N47&lt;1.04),AND(H47&lt;1.05,H47&gt;0.95))</formula>
    </cfRule>
  </conditionalFormatting>
  <conditionalFormatting sqref="N47">
    <cfRule type="expression" dxfId="15" priority="12">
      <formula>AND(N47=N10025,N47=N10026)</formula>
    </cfRule>
    <cfRule type="expression" dxfId="14" priority="15">
      <formula>OR(N47&lt;0.94,N47&gt;1.04)</formula>
    </cfRule>
    <cfRule type="expression" dxfId="13" priority="16">
      <formula>AND(N47&gt;0.94,N47&lt;1.04)</formula>
    </cfRule>
  </conditionalFormatting>
  <conditionalFormatting sqref="T47">
    <cfRule type="expression" dxfId="12" priority="13">
      <formula>AND(AND(N47&gt;0.94,N47&lt;1.04),OR(T47&gt;1.05,T47&lt;1))</formula>
    </cfRule>
    <cfRule type="expression" dxfId="11" priority="14">
      <formula>AND(AND(N47&gt;0.94,N47&lt;1.04),AND(T47&lt;1.05,T47&gt;1))</formula>
    </cfRule>
  </conditionalFormatting>
  <conditionalFormatting sqref="F47">
    <cfRule type="expression" dxfId="10" priority="11">
      <formula>AND(N47&gt;0.94,N47&lt;1.04)</formula>
    </cfRule>
  </conditionalFormatting>
  <conditionalFormatting sqref="Z47">
    <cfRule type="expression" dxfId="9" priority="9">
      <formula>AND(AND(N47&gt;0.94,N47&lt;1.04),Z47&gt;1.07)</formula>
    </cfRule>
    <cfRule type="expression" dxfId="8" priority="10">
      <formula>AND(AND(N47&gt;0.94,N47&lt;1.04),Z47&lt;1.07)</formula>
    </cfRule>
  </conditionalFormatting>
  <conditionalFormatting sqref="D24">
    <cfRule type="expression" dxfId="7" priority="7">
      <formula>IF($C$23="No",TRUE,FALSE)</formula>
    </cfRule>
    <cfRule type="expression" dxfId="6" priority="8">
      <formula>"C23=No"</formula>
    </cfRule>
  </conditionalFormatting>
  <conditionalFormatting sqref="D26">
    <cfRule type="expression" dxfId="5" priority="6">
      <formula>IF($C$25="No",TRUE,FALSE)</formula>
    </cfRule>
  </conditionalFormatting>
  <conditionalFormatting sqref="D28">
    <cfRule type="expression" dxfId="4" priority="5">
      <formula>IF($C$27="No",TRUE,FALSE)</formula>
    </cfRule>
  </conditionalFormatting>
  <conditionalFormatting sqref="S7:S16">
    <cfRule type="cellIs" dxfId="3" priority="2" operator="between">
      <formula>1.1</formula>
      <formula>1000</formula>
    </cfRule>
    <cfRule type="cellIs" dxfId="2" priority="3" operator="between">
      <formula>-100</formula>
      <formula>0.9</formula>
    </cfRule>
    <cfRule type="cellIs" dxfId="1" priority="4" operator="between">
      <formula>0.9</formula>
      <formula>1.1</formula>
    </cfRule>
    <cfRule type="expression" dxfId="0" priority="1">
      <formula>AND(S7=S1000,S7=S1001)</formula>
    </cfRule>
  </conditionalFormatting>
  <dataValidations count="2">
    <dataValidation type="list" allowBlank="1" showInputMessage="1" showErrorMessage="1" sqref="C23 C25 C27">
      <formula1>"Yes,No"</formula1>
    </dataValidation>
    <dataValidation type="list" allowBlank="1" showInputMessage="1" showErrorMessage="1" sqref="U3">
      <formula1>"Vazão Seção 1,Vazão Seção 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F7" sqref="F7"/>
    </sheetView>
  </sheetViews>
  <sheetFormatPr defaultRowHeight="15" x14ac:dyDescent="0.25"/>
  <sheetData>
    <row r="2" spans="1:4" ht="15.75" thickBot="1" x14ac:dyDescent="0.3"/>
    <row r="3" spans="1:4" x14ac:dyDescent="0.25">
      <c r="B3" s="599" t="s">
        <v>371</v>
      </c>
      <c r="C3" s="600"/>
      <c r="D3" s="601"/>
    </row>
    <row r="4" spans="1:4" ht="15.75" thickBot="1" x14ac:dyDescent="0.3">
      <c r="B4" s="267"/>
      <c r="C4" s="263" t="s">
        <v>369</v>
      </c>
      <c r="D4" s="264" t="s">
        <v>364</v>
      </c>
    </row>
    <row r="5" spans="1:4" x14ac:dyDescent="0.25">
      <c r="A5" t="s">
        <v>1</v>
      </c>
      <c r="B5" s="268" t="s">
        <v>363</v>
      </c>
      <c r="C5" s="272">
        <v>16.84</v>
      </c>
      <c r="D5" s="262">
        <f>0.980665*C5+1.01325</f>
        <v>17.527648599999999</v>
      </c>
    </row>
    <row r="6" spans="1:4" x14ac:dyDescent="0.25">
      <c r="B6" s="269"/>
      <c r="C6" s="266"/>
      <c r="D6" s="265"/>
    </row>
    <row r="7" spans="1:4" x14ac:dyDescent="0.25">
      <c r="B7" s="270" t="s">
        <v>366</v>
      </c>
      <c r="C7" s="272">
        <v>0</v>
      </c>
      <c r="D7" s="262">
        <f>0.980665*C7</f>
        <v>0</v>
      </c>
    </row>
    <row r="8" spans="1:4" x14ac:dyDescent="0.25">
      <c r="B8" s="269"/>
      <c r="C8" s="266"/>
      <c r="D8" s="265"/>
    </row>
    <row r="9" spans="1:4" x14ac:dyDescent="0.25">
      <c r="B9" s="270" t="s">
        <v>365</v>
      </c>
      <c r="C9" s="272">
        <v>0</v>
      </c>
      <c r="D9" s="262">
        <f>C9+1.01325</f>
        <v>1.01325</v>
      </c>
    </row>
    <row r="10" spans="1:4" x14ac:dyDescent="0.25">
      <c r="B10" s="269"/>
      <c r="C10" s="266"/>
      <c r="D10" s="265"/>
    </row>
    <row r="11" spans="1:4" x14ac:dyDescent="0.25">
      <c r="B11" s="270" t="s">
        <v>367</v>
      </c>
      <c r="C11" s="272">
        <v>0</v>
      </c>
      <c r="D11" s="262">
        <f>C11/100000+1.01325</f>
        <v>1.01325</v>
      </c>
    </row>
    <row r="12" spans="1:4" x14ac:dyDescent="0.25">
      <c r="B12" s="269"/>
      <c r="C12" s="266"/>
      <c r="D12" s="265"/>
    </row>
    <row r="13" spans="1:4" ht="15.75" thickBot="1" x14ac:dyDescent="0.3">
      <c r="B13" s="271" t="s">
        <v>368</v>
      </c>
      <c r="C13" s="273">
        <v>0</v>
      </c>
      <c r="D13" s="231">
        <f>C13/100000</f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602" t="s">
        <v>335</v>
      </c>
      <c r="B1" s="602"/>
      <c r="C1" s="602"/>
      <c r="D1" s="602"/>
      <c r="E1" s="245"/>
      <c r="F1" s="245"/>
      <c r="G1" s="602" t="s">
        <v>336</v>
      </c>
      <c r="H1" s="602"/>
      <c r="I1" s="602"/>
    </row>
    <row r="2" spans="1:9" x14ac:dyDescent="0.25">
      <c r="A2" s="245"/>
      <c r="B2" s="245"/>
      <c r="C2" s="245" t="s">
        <v>337</v>
      </c>
      <c r="D2" s="245" t="s">
        <v>338</v>
      </c>
      <c r="E2" s="245"/>
      <c r="F2" s="245"/>
      <c r="G2" s="245"/>
      <c r="H2" s="245" t="s">
        <v>337</v>
      </c>
      <c r="I2" s="245" t="s">
        <v>338</v>
      </c>
    </row>
    <row r="3" spans="1:9" x14ac:dyDescent="0.25">
      <c r="A3" s="245">
        <v>1</v>
      </c>
      <c r="B3" s="245"/>
      <c r="C3" s="245"/>
      <c r="D3" s="245"/>
      <c r="E3" s="245"/>
      <c r="F3" s="245"/>
      <c r="G3" s="245">
        <v>0</v>
      </c>
      <c r="H3" s="245">
        <f>-G3</f>
        <v>0</v>
      </c>
      <c r="I3" s="245">
        <f>-0.25*G3+0.286</f>
        <v>0.28599999999999998</v>
      </c>
    </row>
    <row r="4" spans="1:9" x14ac:dyDescent="0.25">
      <c r="A4" s="245">
        <v>2</v>
      </c>
      <c r="B4" s="245"/>
      <c r="C4" s="245"/>
      <c r="D4" s="245"/>
      <c r="E4" s="245"/>
      <c r="F4" s="245"/>
      <c r="G4" s="245">
        <v>0.1</v>
      </c>
      <c r="H4" s="245">
        <f>-G4</f>
        <v>-0.1</v>
      </c>
      <c r="I4" s="245">
        <f>-0.25*G4+0.286</f>
        <v>0.26099999999999995</v>
      </c>
    </row>
    <row r="5" spans="1:9" x14ac:dyDescent="0.25">
      <c r="A5" s="245">
        <v>3</v>
      </c>
      <c r="B5" s="245"/>
      <c r="C5" s="245"/>
      <c r="D5" s="245"/>
      <c r="E5" s="245"/>
      <c r="F5" s="245"/>
      <c r="G5" s="245">
        <v>0.2</v>
      </c>
      <c r="H5" s="245">
        <f>-G5</f>
        <v>-0.2</v>
      </c>
      <c r="I5" s="245">
        <f t="shared" ref="I5:I14" si="0">-0.25*G5+0.286</f>
        <v>0.23599999999999999</v>
      </c>
    </row>
    <row r="6" spans="1:9" x14ac:dyDescent="0.25">
      <c r="A6" s="245">
        <v>4</v>
      </c>
      <c r="B6" s="245"/>
      <c r="C6" s="245"/>
      <c r="D6" s="245"/>
      <c r="E6" s="245"/>
      <c r="F6" s="245"/>
      <c r="G6" s="245">
        <v>0.214</v>
      </c>
      <c r="H6" s="245">
        <f>-G6</f>
        <v>-0.214</v>
      </c>
      <c r="I6" s="245">
        <f t="shared" si="0"/>
        <v>0.23249999999999998</v>
      </c>
    </row>
    <row r="7" spans="1:9" x14ac:dyDescent="0.25">
      <c r="A7" s="245">
        <v>5</v>
      </c>
      <c r="B7" s="245"/>
      <c r="C7" s="245"/>
      <c r="D7" s="245"/>
      <c r="E7" s="245"/>
      <c r="F7" s="245"/>
      <c r="G7" s="245">
        <v>0.215</v>
      </c>
      <c r="H7" s="245">
        <f>0.266*G7-0.271</f>
        <v>-0.21381</v>
      </c>
      <c r="I7" s="245">
        <f t="shared" si="0"/>
        <v>0.23224999999999998</v>
      </c>
    </row>
    <row r="8" spans="1:9" x14ac:dyDescent="0.25">
      <c r="A8" s="245">
        <v>6</v>
      </c>
      <c r="B8" s="245"/>
      <c r="C8" s="245"/>
      <c r="D8" s="245"/>
      <c r="E8" s="245"/>
      <c r="F8" s="245"/>
      <c r="G8" s="245">
        <v>0.3</v>
      </c>
      <c r="H8" s="245">
        <f t="shared" ref="H8:H14" si="1">0.266*G8-0.271</f>
        <v>-0.19120000000000004</v>
      </c>
      <c r="I8" s="245">
        <f t="shared" si="0"/>
        <v>0.21099999999999997</v>
      </c>
    </row>
    <row r="9" spans="1:9" x14ac:dyDescent="0.25">
      <c r="A9" s="245">
        <v>7</v>
      </c>
      <c r="B9" s="245"/>
      <c r="C9" s="245"/>
      <c r="D9" s="245"/>
      <c r="E9" s="245"/>
      <c r="F9" s="245"/>
      <c r="G9" s="245">
        <v>0.4</v>
      </c>
      <c r="H9" s="245">
        <f t="shared" si="1"/>
        <v>-0.16460000000000002</v>
      </c>
      <c r="I9" s="245">
        <f t="shared" si="0"/>
        <v>0.18599999999999997</v>
      </c>
    </row>
    <row r="10" spans="1:9" x14ac:dyDescent="0.25">
      <c r="A10" s="245">
        <v>8</v>
      </c>
      <c r="B10" s="245"/>
      <c r="C10" s="245"/>
      <c r="D10" s="245"/>
      <c r="E10" s="245"/>
      <c r="F10" s="245"/>
      <c r="G10" s="245">
        <v>0.5</v>
      </c>
      <c r="H10" s="245">
        <f t="shared" si="1"/>
        <v>-0.13800000000000001</v>
      </c>
      <c r="I10" s="245">
        <f t="shared" si="0"/>
        <v>0.16099999999999998</v>
      </c>
    </row>
    <row r="11" spans="1:9" x14ac:dyDescent="0.25">
      <c r="A11" s="245">
        <v>9</v>
      </c>
      <c r="B11" s="245">
        <f>$A$11*10^4</f>
        <v>90000</v>
      </c>
      <c r="C11" s="245">
        <f t="shared" ref="C11:C21" si="2" xml:space="preserve"> 0.01 ^ ((B11 / 10 ^ 7) ^ 0.3)</f>
        <v>0.32602702390909377</v>
      </c>
      <c r="D11" s="245">
        <f>100 ^ (( B11/ 10 ^ 7) ^ 0.3)</f>
        <v>3.0672304032037254</v>
      </c>
      <c r="E11" s="245"/>
      <c r="F11" s="245"/>
      <c r="G11" s="245">
        <v>0.6</v>
      </c>
      <c r="H11" s="245">
        <f t="shared" si="1"/>
        <v>-0.11140000000000003</v>
      </c>
      <c r="I11" s="245">
        <f t="shared" si="0"/>
        <v>0.13599999999999998</v>
      </c>
    </row>
    <row r="12" spans="1:9" x14ac:dyDescent="0.25">
      <c r="A12" s="245"/>
      <c r="B12" s="245">
        <f>$A$3*10^5</f>
        <v>100000</v>
      </c>
      <c r="C12" s="245">
        <f t="shared" si="2"/>
        <v>0.31450149461575455</v>
      </c>
      <c r="D12" s="245">
        <f t="shared" ref="D12:D29" si="3">100 ^ (( B12/ 10 ^ 7) ^ 0.3)</f>
        <v>3.179635127717789</v>
      </c>
      <c r="E12" s="245"/>
      <c r="F12" s="245"/>
      <c r="G12" s="245">
        <v>0.7</v>
      </c>
      <c r="H12" s="245">
        <f t="shared" si="1"/>
        <v>-8.4800000000000014E-2</v>
      </c>
      <c r="I12" s="245">
        <f t="shared" si="0"/>
        <v>0.11099999999999999</v>
      </c>
    </row>
    <row r="13" spans="1:9" x14ac:dyDescent="0.25">
      <c r="A13" s="245"/>
      <c r="B13" s="245">
        <f>$A$4*10^5</f>
        <v>200000</v>
      </c>
      <c r="C13" s="245">
        <f t="shared" si="2"/>
        <v>0.24071381203141462</v>
      </c>
      <c r="D13" s="245">
        <f t="shared" si="3"/>
        <v>4.1543108455674913</v>
      </c>
      <c r="E13" s="245"/>
      <c r="F13" s="245"/>
      <c r="G13" s="245">
        <v>0.8</v>
      </c>
      <c r="H13" s="245">
        <f t="shared" si="1"/>
        <v>-5.8200000000000002E-2</v>
      </c>
      <c r="I13" s="245">
        <f t="shared" si="0"/>
        <v>8.5999999999999965E-2</v>
      </c>
    </row>
    <row r="14" spans="1:9" x14ac:dyDescent="0.25">
      <c r="A14" s="245"/>
      <c r="B14" s="245">
        <f>$A$5*10^5</f>
        <v>300000</v>
      </c>
      <c r="C14" s="245">
        <f t="shared" si="2"/>
        <v>0.20021659060962196</v>
      </c>
      <c r="D14" s="245">
        <f t="shared" si="3"/>
        <v>4.9945910923524757</v>
      </c>
      <c r="E14" s="245"/>
      <c r="F14" s="245"/>
      <c r="G14" s="245">
        <v>0.86</v>
      </c>
      <c r="H14" s="245">
        <f t="shared" si="1"/>
        <v>-4.224E-2</v>
      </c>
      <c r="I14" s="245">
        <f t="shared" si="0"/>
        <v>7.099999999999998E-2</v>
      </c>
    </row>
    <row r="15" spans="1:9" x14ac:dyDescent="0.25">
      <c r="A15" s="245"/>
      <c r="B15" s="245">
        <f>$A$6*10^5</f>
        <v>400000</v>
      </c>
      <c r="C15" s="245">
        <f t="shared" si="2"/>
        <v>0.1731962260566193</v>
      </c>
      <c r="D15" s="245">
        <f t="shared" si="3"/>
        <v>5.7737978636618337</v>
      </c>
      <c r="E15" s="245"/>
      <c r="F15" s="245"/>
      <c r="G15" s="245">
        <v>0.9</v>
      </c>
      <c r="H15" s="245">
        <v>-4.2000000000000003E-2</v>
      </c>
      <c r="I15" s="245">
        <v>7.0000000000000007E-2</v>
      </c>
    </row>
    <row r="16" spans="1:9" x14ac:dyDescent="0.25">
      <c r="A16" s="245"/>
      <c r="B16" s="245">
        <f>$A$7*10^5</f>
        <v>500000</v>
      </c>
      <c r="C16" s="245">
        <f t="shared" si="2"/>
        <v>0.15339773141749091</v>
      </c>
      <c r="D16" s="245">
        <f t="shared" si="3"/>
        <v>6.5190012313700816</v>
      </c>
      <c r="E16" s="245"/>
      <c r="F16" s="245"/>
      <c r="G16" s="245">
        <v>1</v>
      </c>
      <c r="H16" s="245">
        <v>-4.2000000000000003E-2</v>
      </c>
      <c r="I16" s="245">
        <v>7.0000000000000007E-2</v>
      </c>
    </row>
    <row r="17" spans="1:9" x14ac:dyDescent="0.25">
      <c r="A17" s="245"/>
      <c r="B17" s="245">
        <f>$A$8*10^5</f>
        <v>600000</v>
      </c>
      <c r="C17" s="245">
        <f t="shared" si="2"/>
        <v>0.1380529537863758</v>
      </c>
      <c r="D17" s="245">
        <f t="shared" si="3"/>
        <v>7.2435972760670371</v>
      </c>
      <c r="E17" s="245"/>
      <c r="F17" s="245"/>
      <c r="G17" s="245">
        <v>1.1000000000000001</v>
      </c>
      <c r="H17" s="245">
        <v>-4.2000000000000003E-2</v>
      </c>
      <c r="I17" s="245">
        <v>7.0000000000000007E-2</v>
      </c>
    </row>
    <row r="18" spans="1:9" x14ac:dyDescent="0.25">
      <c r="A18" s="245"/>
      <c r="B18" s="245">
        <f>$A$9*10^5</f>
        <v>700000</v>
      </c>
      <c r="C18" s="245">
        <f t="shared" si="2"/>
        <v>0.12570224778156519</v>
      </c>
      <c r="D18" s="245">
        <f t="shared" si="3"/>
        <v>7.955307225195499</v>
      </c>
      <c r="E18" s="245"/>
      <c r="F18" s="245"/>
      <c r="G18" s="245">
        <v>1.2</v>
      </c>
      <c r="H18" s="245">
        <v>-4.2000000000000003E-2</v>
      </c>
      <c r="I18" s="245">
        <v>7.0000000000000007E-2</v>
      </c>
    </row>
    <row r="19" spans="1:9" x14ac:dyDescent="0.25">
      <c r="A19" s="245"/>
      <c r="B19" s="245">
        <f>$A$10*10^5</f>
        <v>800000</v>
      </c>
      <c r="C19" s="245">
        <f t="shared" si="2"/>
        <v>0.11548639783308461</v>
      </c>
      <c r="D19" s="245">
        <f t="shared" si="3"/>
        <v>8.6590284116864176</v>
      </c>
      <c r="E19" s="245"/>
      <c r="F19" s="245"/>
      <c r="G19" s="245">
        <v>1.3</v>
      </c>
      <c r="H19" s="245">
        <v>-4.2000000000000003E-2</v>
      </c>
      <c r="I19" s="245">
        <v>7.0000000000000007E-2</v>
      </c>
    </row>
    <row r="20" spans="1:9" x14ac:dyDescent="0.25">
      <c r="A20" s="245"/>
      <c r="B20" s="245">
        <f>$A$11*10^5</f>
        <v>900000</v>
      </c>
      <c r="C20" s="245">
        <f t="shared" si="2"/>
        <v>0.10685952769812936</v>
      </c>
      <c r="D20" s="245">
        <f t="shared" si="3"/>
        <v>9.3580799161393458</v>
      </c>
      <c r="E20" s="245"/>
      <c r="F20" s="245"/>
      <c r="G20" s="245">
        <v>1.4</v>
      </c>
      <c r="H20" s="245">
        <v>-4.2000000000000003E-2</v>
      </c>
      <c r="I20" s="245">
        <v>7.0000000000000007E-2</v>
      </c>
    </row>
    <row r="21" spans="1:9" x14ac:dyDescent="0.25">
      <c r="A21" s="245"/>
      <c r="B21" s="245">
        <f>$A$3*10^6</f>
        <v>1000000</v>
      </c>
      <c r="C21" s="245">
        <f t="shared" si="2"/>
        <v>9.945475061958052E-2</v>
      </c>
      <c r="D21" s="245">
        <f t="shared" si="3"/>
        <v>10.054823864825234</v>
      </c>
      <c r="E21" s="245"/>
      <c r="F21" s="245"/>
      <c r="G21" s="245">
        <v>1.5</v>
      </c>
      <c r="H21" s="245">
        <v>-4.2000000000000003E-2</v>
      </c>
      <c r="I21" s="245">
        <v>7.0000000000000007E-2</v>
      </c>
    </row>
    <row r="22" spans="1:9" x14ac:dyDescent="0.25">
      <c r="A22" s="245"/>
      <c r="B22" s="245">
        <f>$A$4*10^6</f>
        <v>2000000</v>
      </c>
      <c r="C22" s="245">
        <v>0.1</v>
      </c>
      <c r="D22" s="245">
        <f t="shared" si="3"/>
        <v>17.142246090031101</v>
      </c>
      <c r="E22" s="245"/>
      <c r="F22" s="245"/>
      <c r="G22" s="245">
        <v>1.6</v>
      </c>
      <c r="H22" s="245">
        <v>-4.2000000000000003E-2</v>
      </c>
      <c r="I22" s="245">
        <v>7.0000000000000007E-2</v>
      </c>
    </row>
    <row r="23" spans="1:9" x14ac:dyDescent="0.25">
      <c r="A23" s="245"/>
      <c r="B23" s="245">
        <f>$A$5*10^6</f>
        <v>3000000</v>
      </c>
      <c r="C23" s="245">
        <v>0.1</v>
      </c>
      <c r="D23" s="245">
        <f t="shared" si="3"/>
        <v>24.756577436576972</v>
      </c>
      <c r="E23" s="245"/>
      <c r="F23" s="245"/>
      <c r="G23" s="245"/>
      <c r="H23" s="245"/>
      <c r="I23" s="245"/>
    </row>
    <row r="24" spans="1:9" x14ac:dyDescent="0.25">
      <c r="A24" s="245"/>
      <c r="B24" s="245">
        <f>$A$6*10^6</f>
        <v>4000000</v>
      </c>
      <c r="C24" s="245">
        <v>0.1</v>
      </c>
      <c r="D24" s="245">
        <f t="shared" si="3"/>
        <v>33.06096957055027</v>
      </c>
      <c r="E24" s="245"/>
      <c r="F24" s="245"/>
      <c r="G24" s="245"/>
      <c r="H24" s="245"/>
      <c r="I24" s="245"/>
    </row>
    <row r="25" spans="1:9" x14ac:dyDescent="0.25">
      <c r="A25" s="245"/>
      <c r="B25" s="245">
        <f>$A$7*10^6</f>
        <v>5000000</v>
      </c>
      <c r="C25" s="245">
        <v>0.1</v>
      </c>
      <c r="D25" s="245">
        <f t="shared" si="3"/>
        <v>42.121593511090794</v>
      </c>
      <c r="E25" s="245"/>
      <c r="F25" s="245"/>
      <c r="G25" s="245"/>
      <c r="H25" s="245"/>
      <c r="I25" s="245"/>
    </row>
    <row r="26" spans="1:9" x14ac:dyDescent="0.25">
      <c r="A26" s="245"/>
      <c r="B26" s="245">
        <f>$A$8*10^6</f>
        <v>6000000</v>
      </c>
      <c r="C26" s="245">
        <v>0.1</v>
      </c>
      <c r="D26" s="245">
        <f t="shared" si="3"/>
        <v>51.979775671342622</v>
      </c>
      <c r="E26" s="245"/>
      <c r="F26" s="245"/>
      <c r="G26" s="245"/>
      <c r="H26" s="245"/>
      <c r="I26" s="245"/>
    </row>
    <row r="27" spans="1:9" x14ac:dyDescent="0.25">
      <c r="A27" s="245"/>
      <c r="B27" s="245">
        <f>$A$9*10^6</f>
        <v>7000000</v>
      </c>
      <c r="C27" s="245">
        <v>0.1</v>
      </c>
      <c r="D27" s="245">
        <f t="shared" si="3"/>
        <v>62.668151344306395</v>
      </c>
      <c r="E27" s="245"/>
      <c r="F27" s="245"/>
      <c r="G27" s="245"/>
      <c r="H27" s="245"/>
      <c r="I27" s="245"/>
    </row>
    <row r="28" spans="1:9" x14ac:dyDescent="0.25">
      <c r="A28" s="245"/>
      <c r="B28" s="245">
        <f>$A$10*10^6</f>
        <v>8000000</v>
      </c>
      <c r="C28" s="245">
        <v>0.1</v>
      </c>
      <c r="D28" s="245">
        <f t="shared" si="3"/>
        <v>74.215889273774081</v>
      </c>
      <c r="E28" s="245"/>
      <c r="F28" s="245"/>
      <c r="G28" s="245"/>
      <c r="H28" s="245"/>
      <c r="I28" s="245"/>
    </row>
    <row r="29" spans="1:9" x14ac:dyDescent="0.25">
      <c r="A29" s="245"/>
      <c r="B29" s="245">
        <f>$A$11*10^6</f>
        <v>9000000</v>
      </c>
      <c r="C29" s="245">
        <v>0.1</v>
      </c>
      <c r="D29" s="245">
        <f t="shared" si="3"/>
        <v>86.650749265830541</v>
      </c>
      <c r="E29" s="245"/>
      <c r="F29" s="245"/>
      <c r="G29" s="245"/>
      <c r="H29" s="245"/>
      <c r="I29" s="245"/>
    </row>
    <row r="30" spans="1:9" x14ac:dyDescent="0.25">
      <c r="A30" s="245"/>
      <c r="B30" s="245">
        <f>$A$3*10^7</f>
        <v>10000000</v>
      </c>
      <c r="C30" s="245">
        <v>0.1</v>
      </c>
      <c r="D30" s="245">
        <v>100</v>
      </c>
      <c r="E30" s="245"/>
      <c r="F30" s="245"/>
      <c r="G30" s="245"/>
      <c r="H30" s="245"/>
      <c r="I30" s="245"/>
    </row>
    <row r="31" spans="1:9" x14ac:dyDescent="0.25">
      <c r="A31" s="245"/>
      <c r="B31" s="245">
        <f>$A$4*10^7</f>
        <v>20000000</v>
      </c>
      <c r="C31" s="245">
        <v>0.1</v>
      </c>
      <c r="D31" s="245">
        <v>100</v>
      </c>
      <c r="E31" s="245"/>
      <c r="F31" s="245"/>
      <c r="G31" s="245"/>
      <c r="H31" s="245"/>
      <c r="I31" s="245"/>
    </row>
    <row r="32" spans="1:9" x14ac:dyDescent="0.25">
      <c r="A32" s="245"/>
      <c r="B32" s="245">
        <f>$A$5*10^7</f>
        <v>30000000</v>
      </c>
      <c r="C32" s="245">
        <v>0.1</v>
      </c>
      <c r="D32" s="245">
        <v>100</v>
      </c>
      <c r="E32" s="245"/>
      <c r="F32" s="245"/>
      <c r="G32" s="245"/>
      <c r="H32" s="245"/>
      <c r="I32" s="245"/>
    </row>
    <row r="33" spans="1:9" x14ac:dyDescent="0.25">
      <c r="A33" s="245"/>
      <c r="B33" s="245">
        <f>$A$6*10^7</f>
        <v>40000000</v>
      </c>
      <c r="C33" s="245">
        <v>0.1</v>
      </c>
      <c r="D33" s="245">
        <v>100</v>
      </c>
      <c r="E33" s="245"/>
      <c r="F33" s="245"/>
      <c r="G33" s="245"/>
      <c r="H33" s="245"/>
      <c r="I33" s="245"/>
    </row>
    <row r="34" spans="1:9" x14ac:dyDescent="0.25">
      <c r="A34" s="245"/>
      <c r="B34" s="245">
        <f>$A$7*10^7</f>
        <v>50000000</v>
      </c>
      <c r="C34" s="245">
        <v>0.1</v>
      </c>
      <c r="D34" s="245">
        <v>100</v>
      </c>
      <c r="E34" s="245"/>
      <c r="F34" s="245"/>
      <c r="G34" s="245"/>
      <c r="H34" s="245"/>
      <c r="I34" s="245"/>
    </row>
    <row r="35" spans="1:9" x14ac:dyDescent="0.25">
      <c r="A35" s="245"/>
      <c r="B35" s="245">
        <f>$A$8*10^7</f>
        <v>60000000</v>
      </c>
      <c r="C35" s="245">
        <v>0.1</v>
      </c>
      <c r="D35" s="245">
        <v>100</v>
      </c>
      <c r="E35" s="245"/>
      <c r="F35" s="245"/>
      <c r="G35" s="245"/>
      <c r="H35" s="245"/>
      <c r="I35" s="245"/>
    </row>
    <row r="36" spans="1:9" x14ac:dyDescent="0.25">
      <c r="A36" s="245"/>
      <c r="B36" s="245">
        <f>$A$9*10^7</f>
        <v>70000000</v>
      </c>
      <c r="C36" s="245">
        <v>0.1</v>
      </c>
      <c r="D36" s="245">
        <v>100</v>
      </c>
      <c r="E36" s="245"/>
      <c r="F36" s="245"/>
      <c r="G36" s="245"/>
      <c r="H36" s="245"/>
      <c r="I36" s="245"/>
    </row>
    <row r="37" spans="1:9" x14ac:dyDescent="0.25">
      <c r="A37" s="245"/>
      <c r="B37" s="245">
        <f>$A$10*10^7</f>
        <v>80000000</v>
      </c>
      <c r="C37" s="245">
        <v>0.1</v>
      </c>
      <c r="D37" s="245">
        <v>100</v>
      </c>
      <c r="E37" s="245"/>
      <c r="F37" s="245"/>
      <c r="G37" s="245"/>
      <c r="H37" s="245"/>
      <c r="I37" s="245"/>
    </row>
    <row r="38" spans="1:9" x14ac:dyDescent="0.25">
      <c r="A38" s="245"/>
      <c r="B38" s="245">
        <f>$A$11*10^7</f>
        <v>90000000</v>
      </c>
      <c r="C38" s="245">
        <v>0.1</v>
      </c>
      <c r="D38" s="245">
        <v>100</v>
      </c>
      <c r="E38" s="245"/>
      <c r="F38" s="245"/>
      <c r="G38" s="245"/>
      <c r="H38" s="245"/>
      <c r="I38" s="245"/>
    </row>
    <row r="39" spans="1:9" x14ac:dyDescent="0.25">
      <c r="A39" s="245"/>
      <c r="B39" s="245">
        <f>$A$3*10^8</f>
        <v>100000000</v>
      </c>
      <c r="C39" s="245">
        <v>0.1</v>
      </c>
      <c r="D39" s="245">
        <v>100</v>
      </c>
      <c r="E39" s="245"/>
      <c r="F39" s="245"/>
      <c r="G39" s="245"/>
      <c r="H39" s="245"/>
      <c r="I39" s="245"/>
    </row>
    <row r="40" spans="1:9" x14ac:dyDescent="0.25">
      <c r="A40" s="245"/>
      <c r="B40" s="245">
        <f>$A$4*10^8</f>
        <v>200000000</v>
      </c>
      <c r="C40" s="245">
        <v>0.1</v>
      </c>
      <c r="D40" s="245">
        <v>100</v>
      </c>
      <c r="E40" s="245"/>
      <c r="F40" s="245"/>
      <c r="G40" s="245"/>
      <c r="H40" s="245"/>
      <c r="I40" s="245"/>
    </row>
    <row r="41" spans="1:9" x14ac:dyDescent="0.25">
      <c r="A41" s="245"/>
      <c r="B41" s="245">
        <f>$A$5*10^8</f>
        <v>300000000</v>
      </c>
      <c r="C41" s="245">
        <v>0.1</v>
      </c>
      <c r="D41" s="245">
        <v>100</v>
      </c>
      <c r="E41" s="245"/>
      <c r="F41" s="245"/>
      <c r="G41" s="245"/>
      <c r="H41" s="245"/>
      <c r="I41" s="245"/>
    </row>
    <row r="42" spans="1:9" x14ac:dyDescent="0.25">
      <c r="A42" s="245"/>
      <c r="B42" s="245">
        <f>$A$6*10^8</f>
        <v>400000000</v>
      </c>
      <c r="C42" s="245">
        <v>0.1</v>
      </c>
      <c r="D42" s="245">
        <v>100</v>
      </c>
      <c r="E42" s="245"/>
      <c r="F42" s="245"/>
      <c r="G42" s="245"/>
      <c r="H42" s="245"/>
      <c r="I42" s="245"/>
    </row>
    <row r="43" spans="1:9" x14ac:dyDescent="0.25">
      <c r="A43" s="245"/>
      <c r="B43" s="245">
        <f>$A$7*10^8</f>
        <v>500000000</v>
      </c>
      <c r="C43" s="245">
        <v>0.1</v>
      </c>
      <c r="D43" s="245">
        <v>100</v>
      </c>
      <c r="E43" s="245"/>
      <c r="F43" s="245"/>
      <c r="G43" s="245"/>
      <c r="H43" s="245"/>
      <c r="I43" s="245"/>
    </row>
    <row r="44" spans="1:9" x14ac:dyDescent="0.25">
      <c r="A44" s="245"/>
      <c r="B44" s="245">
        <f>$A$8*10^8</f>
        <v>600000000</v>
      </c>
      <c r="C44" s="245">
        <v>0.1</v>
      </c>
      <c r="D44" s="245">
        <v>100</v>
      </c>
      <c r="E44" s="245"/>
      <c r="F44" s="245"/>
      <c r="G44" s="245"/>
      <c r="H44" s="245"/>
      <c r="I44" s="245"/>
    </row>
    <row r="45" spans="1:9" x14ac:dyDescent="0.25">
      <c r="A45" s="245"/>
      <c r="B45" s="245">
        <f>$A$9*10^8</f>
        <v>700000000</v>
      </c>
      <c r="C45" s="245">
        <v>0.1</v>
      </c>
      <c r="D45" s="245">
        <v>100</v>
      </c>
      <c r="E45" s="245"/>
      <c r="F45" s="245"/>
      <c r="G45" s="245"/>
      <c r="H45" s="245"/>
      <c r="I45" s="245"/>
    </row>
    <row r="46" spans="1:9" x14ac:dyDescent="0.25">
      <c r="A46" s="245"/>
      <c r="B46" s="245">
        <f>$A$10*10^8</f>
        <v>800000000</v>
      </c>
      <c r="C46" s="245">
        <v>0.1</v>
      </c>
      <c r="D46" s="245">
        <v>100</v>
      </c>
      <c r="E46" s="245"/>
      <c r="F46" s="245"/>
      <c r="G46" s="245"/>
      <c r="H46" s="245"/>
      <c r="I46" s="245"/>
    </row>
    <row r="47" spans="1:9" x14ac:dyDescent="0.25">
      <c r="A47" s="245"/>
      <c r="B47" s="245">
        <f>$A$11*10^8</f>
        <v>900000000</v>
      </c>
      <c r="C47" s="245">
        <v>0.1</v>
      </c>
      <c r="D47" s="245">
        <v>100</v>
      </c>
      <c r="E47" s="245"/>
      <c r="F47" s="245"/>
      <c r="G47" s="245"/>
      <c r="H47" s="245"/>
      <c r="I47" s="245"/>
    </row>
    <row r="48" spans="1:9" x14ac:dyDescent="0.25">
      <c r="A48" s="245"/>
      <c r="B48" s="245">
        <f>$A$3*10^9</f>
        <v>1000000000</v>
      </c>
      <c r="C48" s="245">
        <v>0.1</v>
      </c>
      <c r="D48" s="245">
        <v>100</v>
      </c>
      <c r="E48" s="245"/>
      <c r="F48" s="245"/>
      <c r="G48" s="245"/>
      <c r="H48" s="245"/>
      <c r="I48" s="245"/>
    </row>
    <row r="49" spans="1:9" x14ac:dyDescent="0.25">
      <c r="A49" s="245"/>
      <c r="B49" s="245">
        <f>$A$4*10^9</f>
        <v>2000000000</v>
      </c>
      <c r="C49" s="245">
        <v>0.1</v>
      </c>
      <c r="D49" s="245">
        <v>100</v>
      </c>
      <c r="E49" s="245"/>
      <c r="F49" s="245"/>
      <c r="G49" s="245"/>
      <c r="H49" s="245"/>
      <c r="I49" s="245"/>
    </row>
    <row r="50" spans="1:9" x14ac:dyDescent="0.25">
      <c r="A50" s="245"/>
      <c r="B50" s="245">
        <f>$A$5*10^9</f>
        <v>3000000000</v>
      </c>
      <c r="C50" s="245">
        <v>0.1</v>
      </c>
      <c r="D50" s="245">
        <v>100</v>
      </c>
      <c r="E50" s="245"/>
      <c r="F50" s="245"/>
      <c r="G50" s="245"/>
      <c r="H50" s="245"/>
      <c r="I50" s="245"/>
    </row>
    <row r="51" spans="1:9" x14ac:dyDescent="0.25">
      <c r="A51" s="245"/>
      <c r="B51" s="245">
        <f>$A$6*10^9</f>
        <v>4000000000</v>
      </c>
      <c r="C51" s="245">
        <v>0.1</v>
      </c>
      <c r="D51" s="245">
        <v>100</v>
      </c>
      <c r="E51" s="245"/>
      <c r="F51" s="245"/>
      <c r="G51" s="245"/>
      <c r="H51" s="245"/>
      <c r="I51" s="245"/>
    </row>
    <row r="52" spans="1:9" x14ac:dyDescent="0.25">
      <c r="A52" s="245"/>
      <c r="B52" s="245">
        <f>$A$7*10^9</f>
        <v>5000000000</v>
      </c>
      <c r="C52" s="245">
        <v>0.1</v>
      </c>
      <c r="D52" s="245">
        <v>100</v>
      </c>
      <c r="E52" s="245"/>
      <c r="F52" s="245"/>
      <c r="G52" s="245"/>
      <c r="H52" s="245"/>
      <c r="I52" s="245"/>
    </row>
    <row r="53" spans="1:9" x14ac:dyDescent="0.25">
      <c r="A53" s="245"/>
      <c r="B53" s="245">
        <f>$A$8*10^9</f>
        <v>6000000000</v>
      </c>
      <c r="C53" s="245">
        <v>0.1</v>
      </c>
      <c r="D53" s="245">
        <v>100</v>
      </c>
      <c r="E53" s="245"/>
      <c r="F53" s="245"/>
      <c r="G53" s="245"/>
      <c r="H53" s="245"/>
      <c r="I53" s="245"/>
    </row>
    <row r="54" spans="1:9" x14ac:dyDescent="0.25">
      <c r="A54" s="245"/>
      <c r="B54" s="245">
        <f>$A$9*10^9</f>
        <v>7000000000</v>
      </c>
      <c r="C54" s="245">
        <v>0.1</v>
      </c>
      <c r="D54" s="245">
        <v>100</v>
      </c>
      <c r="E54" s="245"/>
      <c r="F54" s="245"/>
      <c r="G54" s="245"/>
      <c r="H54" s="245"/>
      <c r="I54" s="245"/>
    </row>
    <row r="55" spans="1:9" x14ac:dyDescent="0.25">
      <c r="A55" s="245"/>
      <c r="B55" s="245">
        <f>$A$10*10^9</f>
        <v>8000000000</v>
      </c>
      <c r="C55" s="245">
        <v>0.1</v>
      </c>
      <c r="D55" s="245">
        <v>100</v>
      </c>
      <c r="E55" s="245"/>
      <c r="F55" s="245"/>
      <c r="G55" s="245"/>
      <c r="H55" s="245"/>
      <c r="I55" s="245"/>
    </row>
    <row r="56" spans="1:9" x14ac:dyDescent="0.25">
      <c r="A56" s="245"/>
      <c r="B56" s="245">
        <f>$A$11*10^9</f>
        <v>9000000000</v>
      </c>
      <c r="C56" s="245">
        <v>0.1</v>
      </c>
      <c r="D56" s="245">
        <v>100</v>
      </c>
      <c r="E56" s="245"/>
      <c r="F56" s="245"/>
      <c r="G56" s="245"/>
      <c r="H56" s="245"/>
      <c r="I56" s="245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DataSheet</vt:lpstr>
      <vt:lpstr>Test Procedure Data</vt:lpstr>
      <vt:lpstr>Actual Test Data</vt:lpstr>
      <vt:lpstr>Tools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2019-07-18T11:45:15Z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