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3256" windowHeight="13176" firstSheet="1" activeTab="5"/>
  </bookViews>
  <sheets>
    <sheet name="Rapport de la sensibilité 1" sheetId="6" r:id="rId1"/>
    <sheet name="Cas 1 depollution DATA" sheetId="1" r:id="rId2"/>
    <sheet name="petrochimie 1" sheetId="5" r:id="rId3"/>
    <sheet name="Rapport de la sensibilité 2" sheetId="13" r:id="rId4"/>
    <sheet name="petrochimie 2" sheetId="11" r:id="rId5"/>
    <sheet name="Rapport de la sensibilité 3" sheetId="14" r:id="rId6"/>
  </sheets>
  <definedNames>
    <definedName name="solver_adj" localSheetId="1" hidden="1">'Cas 1 depollution DATA'!$C$7:$G$7</definedName>
    <definedName name="solver_adj" localSheetId="2" hidden="1">'petrochimie 1'!$C$17:$F$18</definedName>
    <definedName name="solver_adj" localSheetId="4" hidden="1">'petrochimie 2'!$C$17:$F$18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1" hidden="1">100</definedName>
    <definedName name="solver_itr" localSheetId="2" hidden="1">100</definedName>
    <definedName name="solver_itr" localSheetId="4" hidden="1">100</definedName>
    <definedName name="solver_lhs1" localSheetId="1" hidden="1">'Cas 1 depollution DATA'!$H$3:$H$5</definedName>
    <definedName name="solver_lhs1" localSheetId="2" hidden="1">'petrochimie 1'!$J$3:$J$6</definedName>
    <definedName name="solver_lhs1" localSheetId="4" hidden="1">'petrochimie 2'!$J$6</definedName>
    <definedName name="solver_lhs2" localSheetId="1" hidden="1">'Cas 1 depollution DATA'!$H$7</definedName>
    <definedName name="solver_lin" localSheetId="1" hidden="1">1</definedName>
    <definedName name="solver_lin" localSheetId="2" hidden="1">1</definedName>
    <definedName name="solver_lin" localSheetId="4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1" hidden="1">2147483647</definedName>
    <definedName name="solver_num" localSheetId="1" hidden="1">2</definedName>
    <definedName name="solver_num" localSheetId="2" hidden="1">1</definedName>
    <definedName name="solver_num" localSheetId="4" hidden="1">1</definedName>
    <definedName name="solver_nwt" localSheetId="1" hidden="1">2</definedName>
    <definedName name="solver_nwt" localSheetId="2" hidden="1">2</definedName>
    <definedName name="solver_nwt" localSheetId="4" hidden="1">2</definedName>
    <definedName name="solver_opt" localSheetId="1" hidden="1">'Cas 1 depollution DATA'!$H$9</definedName>
    <definedName name="solver_opt" localSheetId="2" hidden="1">'petrochimie 1'!$J$9</definedName>
    <definedName name="solver_opt" localSheetId="4" hidden="1">'petrochimie 2'!$J$9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1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1" hidden="1">2</definedName>
    <definedName name="solver_rhs1" localSheetId="1" hidden="1">'Cas 1 depollution DATA'!$I$3:$I$5</definedName>
    <definedName name="solver_rhs1" localSheetId="2" hidden="1">'petrochimie 1'!$E$3:$E$6</definedName>
    <definedName name="solver_rhs1" localSheetId="4" hidden="1">'petrochimie 2'!$E$6</definedName>
    <definedName name="solver_rhs2" localSheetId="1" hidden="1">'Cas 1 depollution DATA'!$I$7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tim" localSheetId="1" hidden="1">100</definedName>
    <definedName name="solver_tim" localSheetId="2" hidden="1">100</definedName>
    <definedName name="solver_tim" localSheetId="4" hidden="1">100</definedName>
    <definedName name="solver_tol" localSheetId="1" hidden="1">0.05</definedName>
    <definedName name="solver_tol" localSheetId="2" hidden="1">0.05</definedName>
    <definedName name="solver_tol" localSheetId="4" hidden="1">0.05</definedName>
    <definedName name="solver_typ" localSheetId="1" hidden="1">2</definedName>
    <definedName name="solver_typ" localSheetId="2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24519"/>
  <fileRecoveryPr repairLoad="1"/>
</workbook>
</file>

<file path=xl/calcChain.xml><?xml version="1.0" encoding="utf-8"?>
<calcChain xmlns="http://schemas.openxmlformats.org/spreadsheetml/2006/main">
  <c r="J9" i="11"/>
  <c r="J9" i="5"/>
  <c r="I6" i="11"/>
  <c r="H6"/>
  <c r="I5"/>
  <c r="H5"/>
  <c r="I4"/>
  <c r="H4"/>
  <c r="I3"/>
  <c r="H3"/>
  <c r="I6" i="5"/>
  <c r="I5"/>
  <c r="I4"/>
  <c r="I3"/>
  <c r="H6"/>
  <c r="H5"/>
  <c r="H4"/>
  <c r="H3"/>
  <c r="H5" i="1"/>
  <c r="H4"/>
  <c r="H3"/>
  <c r="H7"/>
  <c r="H9"/>
  <c r="I5"/>
  <c r="I4"/>
  <c r="I3"/>
  <c r="J5"/>
  <c r="J4"/>
  <c r="J3"/>
  <c r="J4" i="11" l="1"/>
  <c r="J6"/>
  <c r="J3"/>
  <c r="J5"/>
  <c r="J4" i="5"/>
  <c r="J6"/>
  <c r="J5"/>
  <c r="J3"/>
</calcChain>
</file>

<file path=xl/sharedStrings.xml><?xml version="1.0" encoding="utf-8"?>
<sst xmlns="http://schemas.openxmlformats.org/spreadsheetml/2006/main" count="227" uniqueCount="102">
  <si>
    <t>Traitements</t>
  </si>
  <si>
    <t>A</t>
  </si>
  <si>
    <t>B</t>
  </si>
  <si>
    <t>C</t>
  </si>
  <si>
    <t>m3 traités</t>
  </si>
  <si>
    <t>après</t>
  </si>
  <si>
    <t>limite après</t>
  </si>
  <si>
    <t>avant (total)</t>
  </si>
  <si>
    <t>avant (/ m3)</t>
  </si>
  <si>
    <t>COUT TOTAL</t>
  </si>
  <si>
    <t>Coût (€)/m3</t>
  </si>
  <si>
    <t>P1</t>
  </si>
  <si>
    <t>P2</t>
  </si>
  <si>
    <t>NO2</t>
  </si>
  <si>
    <t>SO2</t>
  </si>
  <si>
    <t>Particules</t>
  </si>
  <si>
    <t>Limites</t>
  </si>
  <si>
    <t>Temps (h)</t>
  </si>
  <si>
    <t>Profit (€)</t>
  </si>
  <si>
    <t>1+2</t>
  </si>
  <si>
    <t>Facteur ralentissement</t>
  </si>
  <si>
    <t>Coût</t>
  </si>
  <si>
    <t>NO2 (m3)</t>
  </si>
  <si>
    <t>SO2 (m3)</t>
  </si>
  <si>
    <t>Particules (g)</t>
  </si>
  <si>
    <t>Microsoft Excel 12.0 Rapport de la sensibilité</t>
  </si>
  <si>
    <t>Feuille: [depollution_DATA_06_03_20_RODD_Alfandari(1).xlsx]Cas 1 depollution DATA</t>
  </si>
  <si>
    <t>Date du rapport: 06/03/2020 17:02:09</t>
  </si>
  <si>
    <t>Cellules variables</t>
  </si>
  <si>
    <t>Cellule</t>
  </si>
  <si>
    <t>Nom</t>
  </si>
  <si>
    <t>Finale</t>
  </si>
  <si>
    <t>Valeur</t>
  </si>
  <si>
    <t>Réduit</t>
  </si>
  <si>
    <t>Objectif</t>
  </si>
  <si>
    <t>Coefficient</t>
  </si>
  <si>
    <t>Admissible</t>
  </si>
  <si>
    <t>Augmentation</t>
  </si>
  <si>
    <t>Réduction</t>
  </si>
  <si>
    <t>Contraintes</t>
  </si>
  <si>
    <t>Ombre</t>
  </si>
  <si>
    <t>Contrainte</t>
  </si>
  <si>
    <t>à droite</t>
  </si>
  <si>
    <t>$C$7</t>
  </si>
  <si>
    <t>m3 traités Traitements</t>
  </si>
  <si>
    <t>$D$7</t>
  </si>
  <si>
    <t>$E$7</t>
  </si>
  <si>
    <t>$F$7</t>
  </si>
  <si>
    <t>$G$7</t>
  </si>
  <si>
    <t>$H$3</t>
  </si>
  <si>
    <t>A après</t>
  </si>
  <si>
    <t>$H$4</t>
  </si>
  <si>
    <t>B après</t>
  </si>
  <si>
    <t>$H$5</t>
  </si>
  <si>
    <t>C après</t>
  </si>
  <si>
    <t>$H$7</t>
  </si>
  <si>
    <t>m3 traités après</t>
  </si>
  <si>
    <t>$C$17</t>
  </si>
  <si>
    <t>$D$17</t>
  </si>
  <si>
    <t>$E$17</t>
  </si>
  <si>
    <t>$F$17</t>
  </si>
  <si>
    <t>$C$18</t>
  </si>
  <si>
    <t>$D$18</t>
  </si>
  <si>
    <t>$E$18</t>
  </si>
  <si>
    <t>$F$18</t>
  </si>
  <si>
    <t>$J$3</t>
  </si>
  <si>
    <t>$J$4</t>
  </si>
  <si>
    <t>$J$5</t>
  </si>
  <si>
    <t>$J$6</t>
  </si>
  <si>
    <t>P1 P1</t>
  </si>
  <si>
    <t>P1 P2</t>
  </si>
  <si>
    <t>P1 Limites</t>
  </si>
  <si>
    <t>P1 1+2</t>
  </si>
  <si>
    <t>P2 P1</t>
  </si>
  <si>
    <t>P2 P2</t>
  </si>
  <si>
    <t>P2 Limites</t>
  </si>
  <si>
    <t>P2 1+2</t>
  </si>
  <si>
    <t>PROFIT TOTAL</t>
  </si>
  <si>
    <t>Feuille: [rapport_RODD_BLASSIAU_JUVIGNY.xlsx]petrochimie 1</t>
  </si>
  <si>
    <t>Date du rapport: 06/03/2020 17:19:01</t>
  </si>
  <si>
    <t>Feuille: [rapport_RODD_BLASSIAU_JUVIGNY.xlsx]petrochimie 2</t>
  </si>
  <si>
    <t>Date du rapport: 06/03/2020 17:19:14</t>
  </si>
  <si>
    <t>domaine donnée par [550-5, 550+127].</t>
  </si>
  <si>
    <t>domaine donnée par [180-2, 180+20].</t>
  </si>
  <si>
    <t>domaine donnée par [1250-201, 1250+42].</t>
  </si>
  <si>
    <r>
      <t xml:space="preserve">Pour </t>
    </r>
    <r>
      <rPr>
        <b/>
        <sz val="11"/>
        <color theme="1"/>
        <rFont val="Calibri"/>
        <family val="2"/>
        <scheme val="minor"/>
      </rPr>
      <t>N02</t>
    </r>
    <r>
      <rPr>
        <sz val="11"/>
        <color theme="1"/>
        <rFont val="Calibri"/>
        <family val="2"/>
        <scheme val="minor"/>
      </rPr>
      <t>, si on autorise le rejet d'une unité supplémentaire, alors le profil augmente de 12K euros. Cela reste valide dans le</t>
    </r>
  </si>
  <si>
    <r>
      <t xml:space="preserve">Pour les </t>
    </r>
    <r>
      <rPr>
        <b/>
        <sz val="11"/>
        <color theme="1"/>
        <rFont val="Calibri"/>
        <family val="2"/>
        <scheme val="minor"/>
      </rPr>
      <t>particules</t>
    </r>
    <r>
      <rPr>
        <sz val="11"/>
        <color theme="1"/>
        <rFont val="Calibri"/>
        <family val="2"/>
        <scheme val="minor"/>
      </rPr>
      <t>, si on autorise le rejet d'une unité supplémentaire, alors le profil augmente de 2K euros. Cela reste valide dans le</t>
    </r>
  </si>
  <si>
    <t>domaine donnée par [130-25, 130+1].</t>
  </si>
  <si>
    <t>Analyse de sensibilité commentée :</t>
  </si>
  <si>
    <t>les symboles € dans la feuille DATA sont à interpréter comme des K€ (ne change évidemment rien aux calculs).</t>
  </si>
  <si>
    <t>Note 2 :</t>
  </si>
  <si>
    <t>Note 1 :</t>
  </si>
  <si>
    <t>On utilise la version 2007 d'Excel donc les noms des différentes colonnes ne sont certainement pas les mêmes que dans la version plus récente du logiciel.</t>
  </si>
  <si>
    <r>
      <t xml:space="preserve">Pour la </t>
    </r>
    <r>
      <rPr>
        <b/>
        <sz val="11"/>
        <color theme="1"/>
        <rFont val="Calibri"/>
        <family val="2"/>
        <scheme val="minor"/>
      </rPr>
      <t>limite de temps</t>
    </r>
    <r>
      <rPr>
        <sz val="11"/>
        <color theme="1"/>
        <rFont val="Calibri"/>
        <family val="2"/>
        <scheme val="minor"/>
      </rPr>
      <t>, si on autorise d'augmenter cette limite d'une unité supplémentaire, alors le profil augmente de 93K euros. Cela reste valide dans le</t>
    </r>
  </si>
  <si>
    <r>
      <t xml:space="preserve">Pour </t>
    </r>
    <r>
      <rPr>
        <b/>
        <sz val="11"/>
        <color theme="1"/>
        <rFont val="Calibri"/>
        <family val="2"/>
        <scheme val="minor"/>
      </rPr>
      <t>S02</t>
    </r>
    <r>
      <rPr>
        <sz val="11"/>
        <color theme="1"/>
        <rFont val="Calibri"/>
        <family val="2"/>
        <scheme val="minor"/>
      </rPr>
      <t>, si on autorise le rejet d'une unité supplémentaire, alors le profil augmente de 31K euros. Cela reste valide dans le</t>
    </r>
  </si>
  <si>
    <t>Analyse de la nouvelle solution :</t>
  </si>
  <si>
    <t>rien nous contraint à les utiliser et que les utiliser nous coûte de l'argent et fait perdre du temps. Ainsi, les cases associées à l'utilisation</t>
  </si>
  <si>
    <t>des dispositifs valent 0.</t>
  </si>
  <si>
    <t>De plus, on choisit de ne produire que le produit P1 car si on ramène les deux produits à leur gain par heure, on obtient un gain de</t>
  </si>
  <si>
    <r>
      <t xml:space="preserve">Pour la </t>
    </r>
    <r>
      <rPr>
        <b/>
        <sz val="11"/>
        <color theme="1"/>
        <rFont val="Calibri"/>
        <family val="2"/>
        <scheme val="minor"/>
      </rPr>
      <t>limite de temps</t>
    </r>
    <r>
      <rPr>
        <sz val="11"/>
        <color theme="1"/>
        <rFont val="Calibri"/>
        <family val="2"/>
        <scheme val="minor"/>
      </rPr>
      <t>, si on autorise d'augmenter cette limite d'une unité supplémentaire, alors le profil augmente de 240K euros.</t>
    </r>
  </si>
  <si>
    <r>
      <t xml:space="preserve">On remarque que sans les contraintes de dépollution, on n'utilise </t>
    </r>
    <r>
      <rPr>
        <b/>
        <sz val="11"/>
        <color theme="1"/>
        <rFont val="Calibri"/>
        <family val="2"/>
        <scheme val="minor"/>
      </rPr>
      <t>aucun des dispositifs de dépollution proposés</t>
    </r>
    <r>
      <rPr>
        <sz val="11"/>
        <color theme="1"/>
        <rFont val="Calibri"/>
        <family val="2"/>
        <scheme val="minor"/>
      </rPr>
      <t xml:space="preserve"> ce qui est </t>
    </r>
    <r>
      <rPr>
        <b/>
        <sz val="11"/>
        <color theme="1"/>
        <rFont val="Calibri"/>
        <family val="2"/>
        <scheme val="minor"/>
      </rPr>
      <t>logique</t>
    </r>
    <r>
      <rPr>
        <sz val="11"/>
        <color theme="1"/>
        <rFont val="Calibri"/>
        <family val="2"/>
        <scheme val="minor"/>
      </rPr>
      <t xml:space="preserve"> car</t>
    </r>
  </si>
  <si>
    <r>
      <rPr>
        <b/>
        <sz val="11"/>
        <color theme="1"/>
        <rFont val="Calibri"/>
        <family val="2"/>
        <scheme val="minor"/>
      </rPr>
      <t>240 € par heure pour P1</t>
    </r>
    <r>
      <rPr>
        <sz val="11"/>
        <color theme="1"/>
        <rFont val="Calibri"/>
        <family val="2"/>
        <scheme val="minor"/>
      </rPr>
      <t xml:space="preserve"> et de </t>
    </r>
    <r>
      <rPr>
        <b/>
        <sz val="11"/>
        <color theme="1"/>
        <rFont val="Calibri"/>
        <family val="2"/>
        <scheme val="minor"/>
      </rPr>
      <t>231 € par heure pour P2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</si>
</sst>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numFmts count="5">
    <numFmt numFmtId="6" formatCode="#,##0\ &quot;€&quot;;[Red]\-#,##0\ &quot;€&quot;"/>
    <numFmt numFmtId="164" formatCode="General\ &quot; m3&quot;"/>
    <numFmt numFmtId="165" formatCode="General\ &quot; g&quot;"/>
    <numFmt numFmtId="166" formatCode="#,##0\ &quot;€&quot;"/>
    <numFmt numFmtId="167" formatCode="General\ &quot;m3&quot;"/>
  </numFmts>
  <fonts count="9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FFFF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9" fontId="0" fillId="0" borderId="1" xfId="0" applyNumberFormat="1" applyBorder="1"/>
    <xf numFmtId="165" fontId="0" fillId="2" borderId="1" xfId="0" applyNumberFormat="1" applyFill="1" applyBorder="1"/>
    <xf numFmtId="165" fontId="0" fillId="4" borderId="1" xfId="0" applyNumberFormat="1" applyFill="1" applyBorder="1"/>
    <xf numFmtId="166" fontId="0" fillId="2" borderId="1" xfId="0" applyNumberForma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6" fontId="0" fillId="5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2" borderId="1" xfId="0" applyNumberFormat="1" applyFill="1" applyBorder="1"/>
    <xf numFmtId="0" fontId="2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165" fontId="0" fillId="0" borderId="4" xfId="0" applyNumberFormat="1" applyFill="1" applyBorder="1" applyAlignment="1"/>
    <xf numFmtId="167" fontId="0" fillId="0" borderId="5" xfId="0" applyNumberFormat="1" applyFill="1" applyBorder="1" applyAlignment="1"/>
    <xf numFmtId="0" fontId="4" fillId="0" borderId="6" xfId="0" applyFont="1" applyBorder="1"/>
    <xf numFmtId="0" fontId="0" fillId="0" borderId="6" xfId="0" applyBorder="1"/>
    <xf numFmtId="0" fontId="5" fillId="0" borderId="6" xfId="0" applyFont="1" applyBorder="1"/>
    <xf numFmtId="0" fontId="5" fillId="7" borderId="6" xfId="0" applyFont="1" applyFill="1" applyBorder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8" fillId="8" borderId="6" xfId="0" applyFont="1" applyFill="1" applyBorder="1" applyAlignment="1">
      <alignment horizontal="left"/>
    </xf>
    <xf numFmtId="0" fontId="0" fillId="0" borderId="8" xfId="0" applyBorder="1"/>
    <xf numFmtId="0" fontId="4" fillId="0" borderId="0" xfId="0" applyFont="1" applyBorder="1"/>
    <xf numFmtId="0" fontId="5" fillId="0" borderId="7" xfId="0" applyFont="1" applyBorder="1"/>
    <xf numFmtId="0" fontId="0" fillId="0" borderId="9" xfId="0" applyBorder="1"/>
    <xf numFmtId="0" fontId="3" fillId="0" borderId="0" xfId="0" applyFont="1" applyFill="1" applyBorder="1" applyAlignment="1">
      <alignment horizontal="center"/>
    </xf>
    <xf numFmtId="0" fontId="4" fillId="9" borderId="0" xfId="0" applyFont="1" applyFill="1"/>
    <xf numFmtId="0" fontId="0" fillId="9" borderId="0" xfId="0" applyFill="1"/>
    <xf numFmtId="0" fontId="5" fillId="9" borderId="0" xfId="0" applyFont="1" applyFill="1"/>
    <xf numFmtId="0" fontId="2" fillId="9" borderId="0" xfId="0" applyFont="1" applyFill="1"/>
    <xf numFmtId="6" fontId="0" fillId="9" borderId="0" xfId="0" applyNumberForma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showGridLines="0" workbookViewId="0">
      <selection sqref="A1:A3"/>
    </sheetView>
  </sheetViews>
  <sheetFormatPr baseColWidth="10" defaultRowHeight="14.4"/>
  <cols>
    <col min="1" max="1" width="2.33203125" customWidth="1"/>
    <col min="2" max="2" width="6.5546875" customWidth="1"/>
    <col min="3" max="3" width="19.5546875" bestFit="1" customWidth="1"/>
    <col min="4" max="4" width="12" bestFit="1" customWidth="1"/>
    <col min="5" max="5" width="14.44140625" bestFit="1" customWidth="1"/>
    <col min="6" max="6" width="10.109375" bestFit="1" customWidth="1"/>
    <col min="7" max="7" width="13.109375" bestFit="1" customWidth="1"/>
    <col min="8" max="8" width="12" bestFit="1" customWidth="1"/>
  </cols>
  <sheetData>
    <row r="1" spans="1:8">
      <c r="A1" s="23" t="s">
        <v>25</v>
      </c>
    </row>
    <row r="2" spans="1:8">
      <c r="A2" s="23" t="s">
        <v>26</v>
      </c>
    </row>
    <row r="3" spans="1:8">
      <c r="A3" s="23" t="s">
        <v>27</v>
      </c>
    </row>
    <row r="6" spans="1:8" ht="15" thickBot="1">
      <c r="A6" t="s">
        <v>28</v>
      </c>
    </row>
    <row r="7" spans="1:8">
      <c r="B7" s="26"/>
      <c r="C7" s="26"/>
      <c r="D7" s="26" t="s">
        <v>31</v>
      </c>
      <c r="E7" s="26" t="s">
        <v>33</v>
      </c>
      <c r="F7" s="26" t="s">
        <v>34</v>
      </c>
      <c r="G7" s="26" t="s">
        <v>36</v>
      </c>
      <c r="H7" s="26" t="s">
        <v>36</v>
      </c>
    </row>
    <row r="8" spans="1:8" ht="15" thickBot="1">
      <c r="B8" s="27" t="s">
        <v>29</v>
      </c>
      <c r="C8" s="27" t="s">
        <v>30</v>
      </c>
      <c r="D8" s="27" t="s">
        <v>32</v>
      </c>
      <c r="E8" s="27" t="s">
        <v>21</v>
      </c>
      <c r="F8" s="27" t="s">
        <v>35</v>
      </c>
      <c r="G8" s="27" t="s">
        <v>37</v>
      </c>
      <c r="H8" s="27" t="s">
        <v>38</v>
      </c>
    </row>
    <row r="9" spans="1:8">
      <c r="B9" s="24" t="s">
        <v>43</v>
      </c>
      <c r="C9" s="24" t="s">
        <v>44</v>
      </c>
      <c r="D9" s="28">
        <v>1525.4237288135628</v>
      </c>
      <c r="E9" s="28">
        <v>0</v>
      </c>
      <c r="F9" s="24">
        <v>0</v>
      </c>
      <c r="G9" s="24">
        <v>2.7450980392156854</v>
      </c>
      <c r="H9" s="24">
        <v>76.500000000000114</v>
      </c>
    </row>
    <row r="10" spans="1:8">
      <c r="B10" s="24" t="s">
        <v>45</v>
      </c>
      <c r="C10" s="24" t="s">
        <v>4</v>
      </c>
      <c r="D10" s="28">
        <v>0</v>
      </c>
      <c r="E10" s="28">
        <v>2.3728813559322028</v>
      </c>
      <c r="F10" s="24">
        <v>4</v>
      </c>
      <c r="G10" s="24">
        <v>1E+30</v>
      </c>
      <c r="H10" s="24">
        <v>2.3728813559322028</v>
      </c>
    </row>
    <row r="11" spans="1:8">
      <c r="B11" s="24" t="s">
        <v>46</v>
      </c>
      <c r="C11" s="24" t="s">
        <v>4</v>
      </c>
      <c r="D11" s="28">
        <v>8474.5762711864372</v>
      </c>
      <c r="E11" s="28">
        <v>0</v>
      </c>
      <c r="F11" s="24">
        <v>12</v>
      </c>
      <c r="G11" s="24">
        <v>4.0909090909090908</v>
      </c>
      <c r="H11" s="24">
        <v>11.999999999999996</v>
      </c>
    </row>
    <row r="12" spans="1:8">
      <c r="B12" s="24" t="s">
        <v>47</v>
      </c>
      <c r="C12" s="24" t="s">
        <v>4</v>
      </c>
      <c r="D12" s="28">
        <v>0</v>
      </c>
      <c r="E12" s="28">
        <v>5.1864406779661039</v>
      </c>
      <c r="F12" s="24">
        <v>18</v>
      </c>
      <c r="G12" s="24">
        <v>1E+30</v>
      </c>
      <c r="H12" s="24">
        <v>5.1864406779661039</v>
      </c>
    </row>
    <row r="13" spans="1:8" ht="15" thickBot="1">
      <c r="B13" s="25" t="s">
        <v>48</v>
      </c>
      <c r="C13" s="25" t="s">
        <v>4</v>
      </c>
      <c r="D13" s="29">
        <v>0</v>
      </c>
      <c r="E13" s="29">
        <v>3.8135593220338984</v>
      </c>
      <c r="F13" s="25">
        <v>15</v>
      </c>
      <c r="G13" s="25">
        <v>1E+30</v>
      </c>
      <c r="H13" s="25">
        <v>3.8135593220338984</v>
      </c>
    </row>
    <row r="15" spans="1:8" ht="15" thickBot="1">
      <c r="A15" t="s">
        <v>39</v>
      </c>
    </row>
    <row r="16" spans="1:8">
      <c r="B16" s="26"/>
      <c r="C16" s="26"/>
      <c r="D16" s="26" t="s">
        <v>31</v>
      </c>
      <c r="E16" s="26" t="s">
        <v>40</v>
      </c>
      <c r="F16" s="26" t="s">
        <v>41</v>
      </c>
      <c r="G16" s="26" t="s">
        <v>36</v>
      </c>
      <c r="H16" s="26" t="s">
        <v>36</v>
      </c>
    </row>
    <row r="17" spans="2:8" ht="15" thickBot="1">
      <c r="B17" s="27" t="s">
        <v>29</v>
      </c>
      <c r="C17" s="27" t="s">
        <v>30</v>
      </c>
      <c r="D17" s="27" t="s">
        <v>32</v>
      </c>
      <c r="E17" s="27" t="s">
        <v>21</v>
      </c>
      <c r="F17" s="27" t="s">
        <v>42</v>
      </c>
      <c r="G17" s="27" t="s">
        <v>37</v>
      </c>
      <c r="H17" s="27" t="s">
        <v>38</v>
      </c>
    </row>
    <row r="18" spans="2:8">
      <c r="B18" s="24" t="s">
        <v>49</v>
      </c>
      <c r="C18" s="24" t="s">
        <v>50</v>
      </c>
      <c r="D18" s="30">
        <v>419.49152542372923</v>
      </c>
      <c r="E18" s="30">
        <v>0</v>
      </c>
      <c r="F18" s="24">
        <v>750</v>
      </c>
      <c r="G18" s="24">
        <v>1E+30</v>
      </c>
      <c r="H18" s="24">
        <v>330.50847457627088</v>
      </c>
    </row>
    <row r="19" spans="2:8">
      <c r="B19" s="24" t="s">
        <v>51</v>
      </c>
      <c r="C19" s="24" t="s">
        <v>52</v>
      </c>
      <c r="D19" s="30">
        <v>813.55932203389921</v>
      </c>
      <c r="E19" s="30">
        <v>0</v>
      </c>
      <c r="F19" s="24">
        <v>1600</v>
      </c>
      <c r="G19" s="24">
        <v>1E+30</v>
      </c>
      <c r="H19" s="24">
        <v>786.44067796610091</v>
      </c>
    </row>
    <row r="20" spans="2:8">
      <c r="B20" s="24" t="s">
        <v>53</v>
      </c>
      <c r="C20" s="24" t="s">
        <v>54</v>
      </c>
      <c r="D20" s="30">
        <v>2355.0000000000009</v>
      </c>
      <c r="E20" s="30">
        <v>-43.182554248083768</v>
      </c>
      <c r="F20" s="24">
        <v>2355</v>
      </c>
      <c r="G20" s="24">
        <v>720.35294117646993</v>
      </c>
      <c r="H20" s="24">
        <v>423.900000000001</v>
      </c>
    </row>
    <row r="21" spans="2:8" ht="15" thickBot="1">
      <c r="B21" s="25" t="s">
        <v>55</v>
      </c>
      <c r="C21" s="25" t="s">
        <v>56</v>
      </c>
      <c r="D21" s="31">
        <v>10000</v>
      </c>
      <c r="E21" s="31">
        <v>20.33898305084745</v>
      </c>
      <c r="F21" s="25">
        <v>10000</v>
      </c>
      <c r="G21" s="25">
        <v>2195.121951219518</v>
      </c>
      <c r="H21" s="25">
        <v>4999.9999999999973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9"/>
  <sheetViews>
    <sheetView zoomScale="145" zoomScaleNormal="145" workbookViewId="0">
      <selection activeCell="E19" sqref="E19"/>
    </sheetView>
  </sheetViews>
  <sheetFormatPr baseColWidth="10" defaultColWidth="8.6640625" defaultRowHeight="14.4"/>
  <cols>
    <col min="1" max="1" width="2.109375" customWidth="1"/>
    <col min="2" max="2" width="10.5546875" customWidth="1"/>
    <col min="7" max="7" width="11.44140625" customWidth="1"/>
    <col min="8" max="8" width="10" bestFit="1" customWidth="1"/>
    <col min="9" max="9" width="10.6640625" customWidth="1"/>
    <col min="10" max="10" width="11.109375" customWidth="1"/>
  </cols>
  <sheetData>
    <row r="1" spans="2:11">
      <c r="C1" t="s">
        <v>0</v>
      </c>
      <c r="I1" s="7">
        <v>0.5</v>
      </c>
    </row>
    <row r="2" spans="2:11">
      <c r="C2" s="1">
        <v>0</v>
      </c>
      <c r="D2" s="1">
        <v>1</v>
      </c>
      <c r="E2" s="1">
        <v>2</v>
      </c>
      <c r="F2" s="1">
        <v>3</v>
      </c>
      <c r="G2" s="1">
        <v>4</v>
      </c>
      <c r="H2" s="1" t="s">
        <v>5</v>
      </c>
      <c r="I2" s="1" t="s">
        <v>6</v>
      </c>
      <c r="J2" s="1" t="s">
        <v>7</v>
      </c>
      <c r="K2" s="3" t="s">
        <v>8</v>
      </c>
    </row>
    <row r="3" spans="2:11">
      <c r="B3" s="1" t="s">
        <v>1</v>
      </c>
      <c r="C3" s="1">
        <v>1</v>
      </c>
      <c r="D3" s="1">
        <v>0.6</v>
      </c>
      <c r="E3" s="1">
        <v>0.15</v>
      </c>
      <c r="F3" s="1">
        <v>7.0000000000000007E-2</v>
      </c>
      <c r="G3" s="1">
        <v>0.15</v>
      </c>
      <c r="H3" s="9">
        <f>SUMPRODUCT(C3:G3,$C$7:$G$7)*K3</f>
        <v>419.49152542372923</v>
      </c>
      <c r="I3" s="8">
        <f>J3*$I$1</f>
        <v>750</v>
      </c>
      <c r="J3" s="8">
        <f>K3*$I$7</f>
        <v>1500</v>
      </c>
      <c r="K3" s="6">
        <v>0.15</v>
      </c>
    </row>
    <row r="4" spans="2:11">
      <c r="B4" s="1" t="s">
        <v>2</v>
      </c>
      <c r="C4" s="1">
        <v>1</v>
      </c>
      <c r="D4" s="1">
        <v>0.5</v>
      </c>
      <c r="E4" s="1">
        <v>0.12</v>
      </c>
      <c r="F4" s="1">
        <v>0.21</v>
      </c>
      <c r="G4" s="1">
        <v>0.2</v>
      </c>
      <c r="H4" s="9">
        <f>SUMPRODUCT(C4:G4,$C$7:$G$7)*K4</f>
        <v>813.55932203389921</v>
      </c>
      <c r="I4" s="8">
        <f>J4*$I$1</f>
        <v>1600</v>
      </c>
      <c r="J4" s="8">
        <f>K4*$I$7</f>
        <v>3200</v>
      </c>
      <c r="K4" s="6">
        <v>0.32</v>
      </c>
    </row>
    <row r="5" spans="2:11">
      <c r="B5" s="1" t="s">
        <v>3</v>
      </c>
      <c r="C5" s="1">
        <v>1</v>
      </c>
      <c r="D5" s="1">
        <v>0.92</v>
      </c>
      <c r="E5" s="1">
        <v>0.41</v>
      </c>
      <c r="F5" s="1">
        <v>0.37</v>
      </c>
      <c r="G5" s="1">
        <v>0.45</v>
      </c>
      <c r="H5" s="9">
        <f>SUMPRODUCT(C5:G5,$C$7:$G$7)*K5</f>
        <v>2355.0000000000009</v>
      </c>
      <c r="I5" s="8">
        <f>J5*$I$1</f>
        <v>2355</v>
      </c>
      <c r="J5" s="8">
        <f>K5*$I$7</f>
        <v>4710</v>
      </c>
      <c r="K5" s="6">
        <v>0.47099999999999997</v>
      </c>
    </row>
    <row r="6" spans="2:11">
      <c r="B6" s="1" t="s">
        <v>10</v>
      </c>
      <c r="C6" s="2">
        <v>0</v>
      </c>
      <c r="D6" s="2">
        <v>4</v>
      </c>
      <c r="E6" s="2">
        <v>12</v>
      </c>
      <c r="F6" s="2">
        <v>18</v>
      </c>
      <c r="G6" s="2">
        <v>15</v>
      </c>
      <c r="H6" s="1"/>
      <c r="I6" s="1"/>
      <c r="J6" s="1"/>
    </row>
    <row r="7" spans="2:11">
      <c r="B7" s="3" t="s">
        <v>4</v>
      </c>
      <c r="C7" s="4">
        <v>1525.4237288135628</v>
      </c>
      <c r="D7" s="4">
        <v>0</v>
      </c>
      <c r="E7" s="4">
        <v>8474.5762711864372</v>
      </c>
      <c r="F7" s="4">
        <v>0</v>
      </c>
      <c r="G7" s="4">
        <v>0</v>
      </c>
      <c r="H7" s="22">
        <f>SUM(C7:G7)</f>
        <v>10000</v>
      </c>
      <c r="I7" s="5">
        <v>10000</v>
      </c>
    </row>
    <row r="9" spans="2:11">
      <c r="G9" t="s">
        <v>9</v>
      </c>
      <c r="H9" s="10">
        <f>SUMPRODUCT(C7:G7, C6:G6)</f>
        <v>101694.91525423725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8"/>
  <sheetViews>
    <sheetView zoomScale="145" zoomScaleNormal="145" workbookViewId="0">
      <selection activeCell="J9" sqref="J9"/>
    </sheetView>
  </sheetViews>
  <sheetFormatPr baseColWidth="10" defaultColWidth="8.6640625" defaultRowHeight="14.4"/>
  <cols>
    <col min="2" max="2" width="12.44140625" customWidth="1"/>
    <col min="3" max="3" width="7.5546875" customWidth="1"/>
    <col min="4" max="4" width="7.44140625" customWidth="1"/>
    <col min="5" max="6" width="7.33203125" customWidth="1"/>
    <col min="7" max="7" width="35.44140625" customWidth="1"/>
    <col min="8" max="8" width="13.109375" customWidth="1"/>
    <col min="9" max="9" width="13.77734375" customWidth="1"/>
    <col min="11" max="11" width="12.109375" customWidth="1"/>
  </cols>
  <sheetData>
    <row r="2" spans="2:10">
      <c r="C2" s="11" t="s">
        <v>11</v>
      </c>
      <c r="D2" s="11" t="s">
        <v>12</v>
      </c>
      <c r="E2" s="11" t="s">
        <v>16</v>
      </c>
      <c r="F2" s="16"/>
      <c r="G2" s="41"/>
      <c r="H2" s="1" t="s">
        <v>11</v>
      </c>
      <c r="I2" s="42" t="s">
        <v>12</v>
      </c>
      <c r="J2" s="34"/>
    </row>
    <row r="3" spans="2:10">
      <c r="B3" s="1" t="s">
        <v>22</v>
      </c>
      <c r="C3" s="11">
        <v>24</v>
      </c>
      <c r="D3" s="11">
        <v>36</v>
      </c>
      <c r="E3" s="17">
        <v>551</v>
      </c>
      <c r="F3" s="16"/>
      <c r="G3" s="43" t="s">
        <v>22</v>
      </c>
      <c r="H3" s="40">
        <f>C3*SUMPRODUCT($C$17:$F$17, 1-C10:F10)</f>
        <v>412.55297233666874</v>
      </c>
      <c r="I3" s="34">
        <f>D3*SUMPRODUCT($C$18:$F$18, 1-C10:F10)</f>
        <v>137.44702766333128</v>
      </c>
      <c r="J3" s="35">
        <f t="shared" ref="J3:J6" si="0">SUM(H3:I3)</f>
        <v>550</v>
      </c>
    </row>
    <row r="4" spans="2:10">
      <c r="B4" s="1" t="s">
        <v>23</v>
      </c>
      <c r="C4" s="11">
        <v>8</v>
      </c>
      <c r="D4" s="11">
        <v>12</v>
      </c>
      <c r="E4" s="17">
        <v>180</v>
      </c>
      <c r="F4" s="16"/>
      <c r="G4" s="33" t="s">
        <v>23</v>
      </c>
      <c r="H4" s="33">
        <f>C4*SUMPRODUCT($C$17:$F$17, 1-C11:F11)</f>
        <v>152.64224053364728</v>
      </c>
      <c r="I4" s="34">
        <f>D4*SUMPRODUCT($C$18:$F$18, 1-C11:F11)</f>
        <v>27.357759466352732</v>
      </c>
      <c r="J4" s="35">
        <f t="shared" si="0"/>
        <v>180</v>
      </c>
    </row>
    <row r="5" spans="2:10">
      <c r="B5" s="1" t="s">
        <v>24</v>
      </c>
      <c r="C5" s="11">
        <v>100</v>
      </c>
      <c r="D5" s="11">
        <v>50</v>
      </c>
      <c r="E5" s="17">
        <v>1250</v>
      </c>
      <c r="F5" s="16"/>
      <c r="G5" s="33" t="s">
        <v>24</v>
      </c>
      <c r="H5" s="33">
        <f>C5*SUMPRODUCT($C$17:$F$17, 1-C12:F12)</f>
        <v>1057.27020796547</v>
      </c>
      <c r="I5" s="34">
        <f>D5*SUMPRODUCT($C$18:$F$18, 1-C12:F12)</f>
        <v>192.72979203452999</v>
      </c>
      <c r="J5" s="35">
        <f t="shared" si="0"/>
        <v>1250</v>
      </c>
    </row>
    <row r="6" spans="2:10">
      <c r="B6" s="15" t="s">
        <v>17</v>
      </c>
      <c r="C6" s="18">
        <v>5</v>
      </c>
      <c r="D6" s="18">
        <v>6.5</v>
      </c>
      <c r="E6" s="19">
        <v>130</v>
      </c>
      <c r="F6" s="16"/>
      <c r="G6" s="32" t="s">
        <v>17</v>
      </c>
      <c r="H6" s="33">
        <f>C6*SUMPRODUCT(C17:F17,C13:F13)</f>
        <v>103.27878735857696</v>
      </c>
      <c r="I6" s="34">
        <f>D6*SUMPRODUCT(C18:F18,C13:F13)</f>
        <v>26.721212641423044</v>
      </c>
      <c r="J6" s="35">
        <f t="shared" si="0"/>
        <v>130</v>
      </c>
    </row>
    <row r="7" spans="2:10">
      <c r="B7" s="14" t="s">
        <v>18</v>
      </c>
      <c r="C7" s="20">
        <v>1200</v>
      </c>
      <c r="D7" s="20">
        <v>1500</v>
      </c>
      <c r="E7" s="11"/>
      <c r="F7" s="16"/>
      <c r="G7" s="36"/>
      <c r="H7" s="36"/>
    </row>
    <row r="8" spans="2:10">
      <c r="C8" s="16"/>
      <c r="D8" s="16"/>
      <c r="E8" s="16"/>
      <c r="F8" s="16"/>
      <c r="G8" s="36"/>
      <c r="H8" s="36"/>
    </row>
    <row r="9" spans="2:10">
      <c r="C9" s="11">
        <v>0</v>
      </c>
      <c r="D9" s="11">
        <v>1</v>
      </c>
      <c r="E9" s="12">
        <v>2</v>
      </c>
      <c r="F9" s="13" t="s">
        <v>19</v>
      </c>
      <c r="I9" t="s">
        <v>9</v>
      </c>
      <c r="J9" s="53">
        <f>SUMPRODUCT(C7-C14:F14, C17:F17) + SUMPRODUCT(D7-C14:F14, C18:F18)</f>
        <v>26663.278235563404</v>
      </c>
    </row>
    <row r="10" spans="2:10">
      <c r="B10" s="1" t="s">
        <v>13</v>
      </c>
      <c r="C10" s="21">
        <v>0</v>
      </c>
      <c r="D10" s="21">
        <v>0.12</v>
      </c>
      <c r="E10" s="21">
        <v>0.03</v>
      </c>
      <c r="F10" s="21">
        <v>0.14000000000000001</v>
      </c>
    </row>
    <row r="11" spans="2:10">
      <c r="B11" s="1" t="s">
        <v>14</v>
      </c>
      <c r="C11" s="21">
        <v>0</v>
      </c>
      <c r="D11" s="21">
        <v>0</v>
      </c>
      <c r="E11" s="21">
        <v>0.45</v>
      </c>
      <c r="F11" s="21">
        <v>0.44</v>
      </c>
    </row>
    <row r="12" spans="2:10">
      <c r="B12" s="1" t="s">
        <v>15</v>
      </c>
      <c r="C12" s="21">
        <v>0</v>
      </c>
      <c r="D12" s="21">
        <v>0.54</v>
      </c>
      <c r="E12" s="21">
        <v>0.02</v>
      </c>
      <c r="F12" s="21">
        <v>0.54</v>
      </c>
    </row>
    <row r="13" spans="2:10">
      <c r="B13" s="15" t="s">
        <v>20</v>
      </c>
      <c r="C13" s="18">
        <v>1</v>
      </c>
      <c r="D13" s="18">
        <v>1.1000000000000001</v>
      </c>
      <c r="E13" s="18">
        <v>1.05</v>
      </c>
      <c r="F13" s="18">
        <v>1.35</v>
      </c>
    </row>
    <row r="14" spans="2:10">
      <c r="B14" s="14" t="s">
        <v>21</v>
      </c>
      <c r="C14" s="20">
        <v>0</v>
      </c>
      <c r="D14" s="20">
        <v>100</v>
      </c>
      <c r="E14" s="20">
        <v>150</v>
      </c>
      <c r="F14" s="20">
        <v>350</v>
      </c>
    </row>
    <row r="16" spans="2:10">
      <c r="B16" s="37"/>
      <c r="C16" s="38">
        <v>0</v>
      </c>
      <c r="D16" s="38">
        <v>1</v>
      </c>
      <c r="E16" s="38">
        <v>2</v>
      </c>
      <c r="F16" s="38" t="s">
        <v>19</v>
      </c>
    </row>
    <row r="17" spans="2:6">
      <c r="B17" s="38" t="s">
        <v>11</v>
      </c>
      <c r="C17" s="39">
        <v>3.3255060166110764</v>
      </c>
      <c r="D17" s="39">
        <v>15.754774050094834</v>
      </c>
      <c r="E17" s="39">
        <v>0</v>
      </c>
      <c r="F17" s="39">
        <v>0</v>
      </c>
    </row>
    <row r="18" spans="2:6">
      <c r="B18" s="38" t="s">
        <v>12</v>
      </c>
      <c r="C18" s="39">
        <v>0.26555653652475086</v>
      </c>
      <c r="D18" s="39">
        <v>0</v>
      </c>
      <c r="E18" s="39">
        <v>3.6622850042508666</v>
      </c>
      <c r="F18" s="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1"/>
  <sheetViews>
    <sheetView showGridLines="0" topLeftCell="A5" workbookViewId="0">
      <selection activeCell="I19" sqref="I19"/>
    </sheetView>
  </sheetViews>
  <sheetFormatPr baseColWidth="10" defaultRowHeight="14.4"/>
  <cols>
    <col min="1" max="1" width="2.33203125" customWidth="1"/>
    <col min="2" max="2" width="6.5546875" customWidth="1"/>
    <col min="3" max="3" width="11.33203125" bestFit="1" customWidth="1"/>
    <col min="4" max="4" width="12" bestFit="1" customWidth="1"/>
    <col min="5" max="5" width="12.6640625" bestFit="1" customWidth="1"/>
    <col min="6" max="6" width="10.109375" bestFit="1" customWidth="1"/>
    <col min="7" max="7" width="13.109375" bestFit="1" customWidth="1"/>
    <col min="8" max="8" width="12" bestFit="1" customWidth="1"/>
  </cols>
  <sheetData>
    <row r="1" spans="1:12">
      <c r="A1" s="23" t="s">
        <v>25</v>
      </c>
    </row>
    <row r="2" spans="1:12">
      <c r="A2" s="23" t="s">
        <v>78</v>
      </c>
    </row>
    <row r="3" spans="1:12">
      <c r="A3" s="23" t="s">
        <v>79</v>
      </c>
    </row>
    <row r="6" spans="1:12" ht="15" thickBot="1">
      <c r="A6" t="s">
        <v>28</v>
      </c>
      <c r="L6" s="44" t="s">
        <v>88</v>
      </c>
    </row>
    <row r="7" spans="1:12">
      <c r="B7" s="26"/>
      <c r="C7" s="26"/>
      <c r="D7" s="26" t="s">
        <v>31</v>
      </c>
      <c r="E7" s="26" t="s">
        <v>33</v>
      </c>
      <c r="F7" s="26" t="s">
        <v>34</v>
      </c>
      <c r="G7" s="26" t="s">
        <v>36</v>
      </c>
      <c r="H7" s="26" t="s">
        <v>36</v>
      </c>
    </row>
    <row r="8" spans="1:12" ht="15" thickBot="1">
      <c r="B8" s="27" t="s">
        <v>29</v>
      </c>
      <c r="C8" s="27" t="s">
        <v>30</v>
      </c>
      <c r="D8" s="27" t="s">
        <v>32</v>
      </c>
      <c r="E8" s="27" t="s">
        <v>21</v>
      </c>
      <c r="F8" s="27" t="s">
        <v>35</v>
      </c>
      <c r="G8" s="27" t="s">
        <v>37</v>
      </c>
      <c r="H8" s="27" t="s">
        <v>38</v>
      </c>
      <c r="K8" t="s">
        <v>85</v>
      </c>
    </row>
    <row r="9" spans="1:12">
      <c r="B9" s="24" t="s">
        <v>57</v>
      </c>
      <c r="C9" s="24" t="s">
        <v>69</v>
      </c>
      <c r="D9" s="28">
        <v>3.3255060166110764</v>
      </c>
      <c r="E9" s="28">
        <v>0</v>
      </c>
      <c r="F9" s="24">
        <v>1200.0000000099776</v>
      </c>
      <c r="G9" s="24">
        <v>89.380575169925805</v>
      </c>
      <c r="H9" s="24">
        <v>51.727476216486778</v>
      </c>
      <c r="K9" t="s">
        <v>82</v>
      </c>
    </row>
    <row r="10" spans="1:12">
      <c r="B10" s="24" t="s">
        <v>58</v>
      </c>
      <c r="C10" s="24" t="s">
        <v>70</v>
      </c>
      <c r="D10" s="28">
        <v>15.754774050094834</v>
      </c>
      <c r="E10" s="28">
        <v>0</v>
      </c>
      <c r="F10" s="24">
        <v>1100.0000000017826</v>
      </c>
      <c r="G10" s="24">
        <v>95.79901154622506</v>
      </c>
      <c r="H10" s="24">
        <v>47.791100502727247</v>
      </c>
    </row>
    <row r="11" spans="1:12">
      <c r="B11" s="24" t="s">
        <v>59</v>
      </c>
      <c r="C11" s="24" t="s">
        <v>71</v>
      </c>
      <c r="D11" s="28">
        <v>0</v>
      </c>
      <c r="E11" s="28">
        <v>-50.317833988259515</v>
      </c>
      <c r="F11" s="24">
        <v>1050.0000000320142</v>
      </c>
      <c r="G11" s="24">
        <v>50.317833988259515</v>
      </c>
      <c r="H11" s="24">
        <v>1E+30</v>
      </c>
      <c r="K11" t="s">
        <v>94</v>
      </c>
    </row>
    <row r="12" spans="1:12">
      <c r="B12" s="24" t="s">
        <v>60</v>
      </c>
      <c r="C12" s="24" t="s">
        <v>72</v>
      </c>
      <c r="D12" s="28">
        <v>0</v>
      </c>
      <c r="E12" s="28">
        <v>-252.29134783825717</v>
      </c>
      <c r="F12" s="24">
        <v>849.99999999126885</v>
      </c>
      <c r="G12" s="24">
        <v>252.29134783825717</v>
      </c>
      <c r="H12" s="24">
        <v>1E+30</v>
      </c>
      <c r="K12" t="s">
        <v>83</v>
      </c>
    </row>
    <row r="13" spans="1:12">
      <c r="B13" s="24" t="s">
        <v>61</v>
      </c>
      <c r="C13" s="24" t="s">
        <v>73</v>
      </c>
      <c r="D13" s="28">
        <v>0.26555653652475086</v>
      </c>
      <c r="E13" s="28">
        <v>0</v>
      </c>
      <c r="F13" s="24">
        <v>1500.0000000981604</v>
      </c>
      <c r="G13" s="24">
        <v>75.017549964762225</v>
      </c>
      <c r="H13" s="24">
        <v>75.53272137796165</v>
      </c>
    </row>
    <row r="14" spans="1:12">
      <c r="B14" s="24" t="s">
        <v>62</v>
      </c>
      <c r="C14" s="24" t="s">
        <v>74</v>
      </c>
      <c r="D14" s="28">
        <v>0</v>
      </c>
      <c r="E14" s="28">
        <v>-52.783990639181646</v>
      </c>
      <c r="F14" s="24">
        <v>1399.9999999941792</v>
      </c>
      <c r="G14" s="24">
        <v>52.783990639181646</v>
      </c>
      <c r="H14" s="24">
        <v>1E+30</v>
      </c>
      <c r="K14" t="s">
        <v>86</v>
      </c>
    </row>
    <row r="15" spans="1:12">
      <c r="B15" s="24" t="s">
        <v>63</v>
      </c>
      <c r="C15" s="24" t="s">
        <v>75</v>
      </c>
      <c r="D15" s="28">
        <v>3.6622850042508666</v>
      </c>
      <c r="E15" s="28">
        <v>0</v>
      </c>
      <c r="F15" s="24">
        <v>1350.0000000087566</v>
      </c>
      <c r="G15" s="24">
        <v>164.09868421808562</v>
      </c>
      <c r="H15" s="24">
        <v>74.859894861018006</v>
      </c>
      <c r="K15" t="s">
        <v>84</v>
      </c>
    </row>
    <row r="16" spans="1:12" ht="15" thickBot="1">
      <c r="B16" s="25" t="s">
        <v>64</v>
      </c>
      <c r="C16" s="25" t="s">
        <v>76</v>
      </c>
      <c r="D16" s="29">
        <v>0</v>
      </c>
      <c r="E16" s="29">
        <v>-283.08975865255957</v>
      </c>
      <c r="F16" s="25">
        <v>1150.0000000160071</v>
      </c>
      <c r="G16" s="25">
        <v>283.08975865255957</v>
      </c>
      <c r="H16" s="25">
        <v>1E+30</v>
      </c>
    </row>
    <row r="17" spans="1:20">
      <c r="K17" t="s">
        <v>93</v>
      </c>
    </row>
    <row r="18" spans="1:20" ht="15" thickBot="1">
      <c r="A18" t="s">
        <v>39</v>
      </c>
      <c r="K18" t="s">
        <v>87</v>
      </c>
    </row>
    <row r="19" spans="1:20">
      <c r="B19" s="26"/>
      <c r="C19" s="26"/>
      <c r="D19" s="26" t="s">
        <v>31</v>
      </c>
      <c r="E19" s="26" t="s">
        <v>40</v>
      </c>
      <c r="F19" s="26" t="s">
        <v>41</v>
      </c>
      <c r="G19" s="26" t="s">
        <v>36</v>
      </c>
      <c r="H19" s="26" t="s">
        <v>36</v>
      </c>
    </row>
    <row r="20" spans="1:20" ht="15" thickBot="1">
      <c r="B20" s="27" t="s">
        <v>29</v>
      </c>
      <c r="C20" s="27" t="s">
        <v>30</v>
      </c>
      <c r="D20" s="27" t="s">
        <v>32</v>
      </c>
      <c r="E20" s="27" t="s">
        <v>21</v>
      </c>
      <c r="F20" s="27" t="s">
        <v>42</v>
      </c>
      <c r="G20" s="27" t="s">
        <v>37</v>
      </c>
      <c r="H20" s="27" t="s">
        <v>38</v>
      </c>
      <c r="K20" s="44" t="s">
        <v>91</v>
      </c>
    </row>
    <row r="21" spans="1:20">
      <c r="B21" s="24" t="s">
        <v>65</v>
      </c>
      <c r="C21" s="24" t="s">
        <v>22</v>
      </c>
      <c r="D21" s="28">
        <v>550</v>
      </c>
      <c r="E21" s="28">
        <v>11.884033093198251</v>
      </c>
      <c r="F21" s="24">
        <v>550</v>
      </c>
      <c r="G21" s="24">
        <v>127.00164744551539</v>
      </c>
      <c r="H21" s="24">
        <v>5.034482758219208</v>
      </c>
      <c r="K21" t="s">
        <v>89</v>
      </c>
    </row>
    <row r="22" spans="1:20">
      <c r="B22" s="24" t="s">
        <v>66</v>
      </c>
      <c r="C22" s="24" t="s">
        <v>23</v>
      </c>
      <c r="D22" s="28">
        <v>180</v>
      </c>
      <c r="E22" s="28">
        <v>30.585393373358357</v>
      </c>
      <c r="F22" s="24">
        <v>180</v>
      </c>
      <c r="G22" s="24">
        <v>19.649122804896738</v>
      </c>
      <c r="H22" s="24">
        <v>1.7318405970068136</v>
      </c>
    </row>
    <row r="23" spans="1:20">
      <c r="B23" s="24" t="s">
        <v>67</v>
      </c>
      <c r="C23" s="24" t="s">
        <v>24</v>
      </c>
      <c r="D23" s="28">
        <v>1250</v>
      </c>
      <c r="E23" s="28">
        <v>2.0747498526734658</v>
      </c>
      <c r="F23" s="24">
        <v>1250</v>
      </c>
      <c r="G23" s="24">
        <v>42.364371413901267</v>
      </c>
      <c r="H23" s="24">
        <v>200.89012345512961</v>
      </c>
      <c r="K23" s="44" t="s">
        <v>90</v>
      </c>
    </row>
    <row r="24" spans="1:20" ht="15" thickBot="1">
      <c r="B24" s="25" t="s">
        <v>68</v>
      </c>
      <c r="C24" s="25" t="s">
        <v>17</v>
      </c>
      <c r="D24" s="29">
        <v>130</v>
      </c>
      <c r="E24" s="29">
        <v>92.525014702365468</v>
      </c>
      <c r="F24" s="25">
        <v>130</v>
      </c>
      <c r="G24" s="25">
        <v>0.71164125476751361</v>
      </c>
      <c r="H24" s="25">
        <v>25.492724867448135</v>
      </c>
      <c r="K24" t="s">
        <v>92</v>
      </c>
    </row>
    <row r="26" spans="1:20"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</row>
    <row r="27" spans="1:20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</row>
    <row r="28" spans="1:20">
      <c r="B28" s="4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</row>
    <row r="29" spans="1:20">
      <c r="B29" s="4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>
      <c r="B30" s="4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>
      <c r="B31" s="4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U40"/>
  <sheetViews>
    <sheetView zoomScale="115" zoomScaleNormal="115" workbookViewId="0">
      <selection activeCell="H22" sqref="H22"/>
    </sheetView>
  </sheetViews>
  <sheetFormatPr baseColWidth="10" defaultColWidth="8.6640625" defaultRowHeight="14.4"/>
  <cols>
    <col min="2" max="2" width="12.44140625" customWidth="1"/>
    <col min="3" max="3" width="7.5546875" customWidth="1"/>
    <col min="4" max="4" width="7.44140625" customWidth="1"/>
    <col min="5" max="6" width="7.33203125" customWidth="1"/>
    <col min="7" max="7" width="12" customWidth="1"/>
    <col min="8" max="8" width="13.109375" customWidth="1"/>
    <col min="9" max="9" width="13.77734375" customWidth="1"/>
    <col min="11" max="11" width="12.109375" customWidth="1"/>
  </cols>
  <sheetData>
    <row r="2" spans="2:19">
      <c r="C2" s="11" t="s">
        <v>11</v>
      </c>
      <c r="D2" s="11" t="s">
        <v>12</v>
      </c>
      <c r="E2" s="11" t="s">
        <v>16</v>
      </c>
      <c r="F2" s="16"/>
      <c r="G2" s="41"/>
      <c r="H2" s="1" t="s">
        <v>11</v>
      </c>
      <c r="I2" s="42" t="s">
        <v>12</v>
      </c>
      <c r="J2" s="34"/>
    </row>
    <row r="3" spans="2:19">
      <c r="B3" s="1" t="s">
        <v>22</v>
      </c>
      <c r="C3" s="11">
        <v>24</v>
      </c>
      <c r="D3" s="11">
        <v>36</v>
      </c>
      <c r="E3" s="17">
        <v>550</v>
      </c>
      <c r="F3" s="16"/>
      <c r="G3" s="43" t="s">
        <v>22</v>
      </c>
      <c r="H3" s="40">
        <f>C3*SUMPRODUCT($C$17:$F$17, 1-C10:F10)</f>
        <v>624</v>
      </c>
      <c r="I3" s="34">
        <f>D3*SUMPRODUCT($C$18:$F$18, 1-C10:F10)</f>
        <v>0</v>
      </c>
      <c r="J3" s="35">
        <f t="shared" ref="J3:J6" si="0">SUM(H3:I3)</f>
        <v>624</v>
      </c>
    </row>
    <row r="4" spans="2:19">
      <c r="B4" s="1" t="s">
        <v>23</v>
      </c>
      <c r="C4" s="11">
        <v>8</v>
      </c>
      <c r="D4" s="11">
        <v>12</v>
      </c>
      <c r="E4" s="17">
        <v>180</v>
      </c>
      <c r="F4" s="16"/>
      <c r="G4" s="33" t="s">
        <v>23</v>
      </c>
      <c r="H4" s="33">
        <f>C4*SUMPRODUCT($C$17:$F$17, 1-C11:F11)</f>
        <v>208</v>
      </c>
      <c r="I4" s="34">
        <f>D4*SUMPRODUCT($C$18:$F$18, 1-C11:F11)</f>
        <v>0</v>
      </c>
      <c r="J4" s="35">
        <f t="shared" si="0"/>
        <v>208</v>
      </c>
    </row>
    <row r="5" spans="2:19">
      <c r="B5" s="1" t="s">
        <v>24</v>
      </c>
      <c r="C5" s="11">
        <v>100</v>
      </c>
      <c r="D5" s="11">
        <v>50</v>
      </c>
      <c r="E5" s="17">
        <v>1250</v>
      </c>
      <c r="F5" s="16"/>
      <c r="G5" s="33" t="s">
        <v>24</v>
      </c>
      <c r="H5" s="33">
        <f>C5*SUMPRODUCT($C$17:$F$17, 1-C12:F12)</f>
        <v>2600</v>
      </c>
      <c r="I5" s="34">
        <f>D5*SUMPRODUCT($C$18:$F$18, 1-C12:F12)</f>
        <v>0</v>
      </c>
      <c r="J5" s="35">
        <f t="shared" si="0"/>
        <v>2600</v>
      </c>
    </row>
    <row r="6" spans="2:19">
      <c r="B6" s="15" t="s">
        <v>17</v>
      </c>
      <c r="C6" s="18">
        <v>5</v>
      </c>
      <c r="D6" s="18">
        <v>6.5</v>
      </c>
      <c r="E6" s="19">
        <v>130</v>
      </c>
      <c r="F6" s="16"/>
      <c r="G6" s="32" t="s">
        <v>17</v>
      </c>
      <c r="H6" s="33">
        <f>C6*SUMPRODUCT(C17:F17,C13:F13)</f>
        <v>130</v>
      </c>
      <c r="I6" s="34">
        <f>D6*SUMPRODUCT(C18:F18,C13:F13)</f>
        <v>0</v>
      </c>
      <c r="J6" s="35">
        <f t="shared" si="0"/>
        <v>130</v>
      </c>
    </row>
    <row r="7" spans="2:19">
      <c r="B7" s="14" t="s">
        <v>18</v>
      </c>
      <c r="C7" s="20">
        <v>1200</v>
      </c>
      <c r="D7" s="20">
        <v>1500</v>
      </c>
      <c r="E7" s="11"/>
      <c r="F7" s="16"/>
      <c r="G7" s="36"/>
      <c r="H7" s="36"/>
    </row>
    <row r="8" spans="2:19">
      <c r="C8" s="16"/>
      <c r="D8" s="16"/>
      <c r="E8" s="16"/>
      <c r="F8" s="16"/>
      <c r="G8" s="36"/>
      <c r="H8" s="36"/>
    </row>
    <row r="9" spans="2:19">
      <c r="C9" s="11">
        <v>0</v>
      </c>
      <c r="D9" s="11">
        <v>1</v>
      </c>
      <c r="E9" s="12">
        <v>2</v>
      </c>
      <c r="F9" s="13" t="s">
        <v>19</v>
      </c>
      <c r="I9" t="s">
        <v>77</v>
      </c>
      <c r="J9" s="53">
        <f>SUMPRODUCT(C7-C14:F14, C17:F17) + SUMPRODUCT(D7-C14:F14, C18:F18)</f>
        <v>31200</v>
      </c>
    </row>
    <row r="10" spans="2:19">
      <c r="B10" s="1" t="s">
        <v>13</v>
      </c>
      <c r="C10" s="21">
        <v>0</v>
      </c>
      <c r="D10" s="21">
        <v>0.12</v>
      </c>
      <c r="E10" s="21">
        <v>0.03</v>
      </c>
      <c r="F10" s="21">
        <v>0.14000000000000001</v>
      </c>
    </row>
    <row r="11" spans="2:19">
      <c r="B11" s="1" t="s">
        <v>14</v>
      </c>
      <c r="C11" s="21">
        <v>0</v>
      </c>
      <c r="D11" s="21">
        <v>0</v>
      </c>
      <c r="E11" s="21">
        <v>0.45</v>
      </c>
      <c r="F11" s="21">
        <v>0.44</v>
      </c>
    </row>
    <row r="12" spans="2:19">
      <c r="B12" s="1" t="s">
        <v>15</v>
      </c>
      <c r="C12" s="21">
        <v>0</v>
      </c>
      <c r="D12" s="21">
        <v>0.54</v>
      </c>
      <c r="E12" s="21">
        <v>0.02</v>
      </c>
      <c r="F12" s="21">
        <v>0.54</v>
      </c>
    </row>
    <row r="13" spans="2:19">
      <c r="B13" s="15" t="s">
        <v>20</v>
      </c>
      <c r="C13" s="18">
        <v>1</v>
      </c>
      <c r="D13" s="18">
        <v>1.1000000000000001</v>
      </c>
      <c r="E13" s="18">
        <v>1.05</v>
      </c>
      <c r="F13" s="18">
        <v>1.35</v>
      </c>
      <c r="H13" s="48" t="s">
        <v>95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2:19">
      <c r="B14" s="14" t="s">
        <v>21</v>
      </c>
      <c r="C14" s="20">
        <v>0</v>
      </c>
      <c r="D14" s="20">
        <v>100</v>
      </c>
      <c r="E14" s="20">
        <v>150</v>
      </c>
      <c r="F14" s="20">
        <v>350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2:19">
      <c r="H15" s="46" t="s">
        <v>100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2:19">
      <c r="B16" s="37"/>
      <c r="C16" s="38">
        <v>0</v>
      </c>
      <c r="D16" s="38">
        <v>1</v>
      </c>
      <c r="E16" s="38">
        <v>2</v>
      </c>
      <c r="F16" s="38" t="s">
        <v>19</v>
      </c>
      <c r="H16" s="46" t="s">
        <v>96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2:21">
      <c r="B17" s="38" t="s">
        <v>11</v>
      </c>
      <c r="C17" s="39">
        <v>26</v>
      </c>
      <c r="D17" s="39">
        <v>0</v>
      </c>
      <c r="E17" s="39">
        <v>0</v>
      </c>
      <c r="F17" s="39">
        <v>0</v>
      </c>
      <c r="H17" s="46" t="s">
        <v>97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</row>
    <row r="18" spans="2:21">
      <c r="B18" s="38" t="s">
        <v>12</v>
      </c>
      <c r="C18" s="39">
        <v>0</v>
      </c>
      <c r="D18" s="39">
        <v>0</v>
      </c>
      <c r="E18" s="39">
        <v>0</v>
      </c>
      <c r="F18" s="39">
        <v>0</v>
      </c>
      <c r="H18" s="46" t="s">
        <v>98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</row>
    <row r="19" spans="2:21">
      <c r="H19" s="49" t="s">
        <v>101</v>
      </c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2:21"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spans="2:21"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2:21"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2:21"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</row>
    <row r="24" spans="2:21"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</row>
    <row r="25" spans="2:21"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</row>
    <row r="26" spans="2:21"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2:21">
      <c r="C27" s="50"/>
      <c r="D27" s="50"/>
      <c r="E27" s="50"/>
      <c r="F27" s="5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</row>
    <row r="28" spans="2:21"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</row>
    <row r="29" spans="2:21">
      <c r="C29" s="50"/>
      <c r="D29" s="50"/>
      <c r="E29" s="50"/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</row>
    <row r="30" spans="2:21">
      <c r="C30" s="50"/>
      <c r="D30" s="50"/>
      <c r="E30" s="50"/>
      <c r="F30" s="52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</row>
    <row r="31" spans="2:21"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</row>
    <row r="32" spans="2:21">
      <c r="C32" s="50"/>
      <c r="D32" s="50"/>
      <c r="E32" s="50"/>
      <c r="F32" s="52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</row>
    <row r="33" spans="3:21"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3:21"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3:21"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</row>
    <row r="36" spans="3:21"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3:21"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</row>
    <row r="38" spans="3:21">
      <c r="C38" s="50"/>
      <c r="D38" s="50"/>
      <c r="E38" s="50"/>
      <c r="F38" s="52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</row>
    <row r="39" spans="3:21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</row>
    <row r="40" spans="3:21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showGridLines="0" tabSelected="1" topLeftCell="B1" workbookViewId="0">
      <selection activeCell="O11" sqref="O11"/>
    </sheetView>
  </sheetViews>
  <sheetFormatPr baseColWidth="10" defaultRowHeight="14.4"/>
  <cols>
    <col min="1" max="1" width="2.33203125" customWidth="1"/>
    <col min="2" max="2" width="6.5546875" customWidth="1"/>
    <col min="3" max="3" width="9.21875" bestFit="1" customWidth="1"/>
    <col min="4" max="4" width="6.44140625" customWidth="1"/>
    <col min="5" max="5" width="6.77734375" customWidth="1"/>
    <col min="6" max="6" width="10.109375" bestFit="1" customWidth="1"/>
    <col min="7" max="7" width="13.109375" bestFit="1" customWidth="1"/>
    <col min="8" max="8" width="12" bestFit="1" customWidth="1"/>
  </cols>
  <sheetData>
    <row r="1" spans="1:12">
      <c r="A1" s="23" t="s">
        <v>25</v>
      </c>
    </row>
    <row r="2" spans="1:12">
      <c r="A2" s="23" t="s">
        <v>80</v>
      </c>
    </row>
    <row r="3" spans="1:12">
      <c r="A3" s="23" t="s">
        <v>81</v>
      </c>
    </row>
    <row r="6" spans="1:12" ht="15" thickBot="1">
      <c r="A6" t="s">
        <v>28</v>
      </c>
      <c r="L6" s="44" t="s">
        <v>88</v>
      </c>
    </row>
    <row r="7" spans="1:12">
      <c r="B7" s="26"/>
      <c r="C7" s="26"/>
      <c r="D7" s="26" t="s">
        <v>31</v>
      </c>
      <c r="E7" s="26" t="s">
        <v>33</v>
      </c>
      <c r="F7" s="26" t="s">
        <v>34</v>
      </c>
      <c r="G7" s="26" t="s">
        <v>36</v>
      </c>
      <c r="H7" s="26" t="s">
        <v>36</v>
      </c>
    </row>
    <row r="8" spans="1:12" ht="15" thickBot="1">
      <c r="B8" s="27" t="s">
        <v>29</v>
      </c>
      <c r="C8" s="27" t="s">
        <v>30</v>
      </c>
      <c r="D8" s="27" t="s">
        <v>32</v>
      </c>
      <c r="E8" s="27" t="s">
        <v>21</v>
      </c>
      <c r="F8" s="27" t="s">
        <v>35</v>
      </c>
      <c r="G8" s="27" t="s">
        <v>37</v>
      </c>
      <c r="H8" s="27" t="s">
        <v>38</v>
      </c>
      <c r="K8" t="s">
        <v>99</v>
      </c>
    </row>
    <row r="9" spans="1:12">
      <c r="B9" s="24" t="s">
        <v>57</v>
      </c>
      <c r="C9" s="24" t="s">
        <v>69</v>
      </c>
      <c r="D9" s="28">
        <v>26</v>
      </c>
      <c r="E9" s="28">
        <v>0</v>
      </c>
      <c r="F9" s="24">
        <v>1199.9999999994363</v>
      </c>
      <c r="G9" s="24">
        <v>1E+30</v>
      </c>
      <c r="H9" s="24">
        <v>46.153846156548916</v>
      </c>
    </row>
    <row r="10" spans="1:12">
      <c r="B10" s="24" t="s">
        <v>58</v>
      </c>
      <c r="C10" s="24" t="s">
        <v>70</v>
      </c>
      <c r="D10" s="28">
        <v>0</v>
      </c>
      <c r="E10" s="28">
        <v>-220.00000000485457</v>
      </c>
      <c r="F10" s="24">
        <v>1100.0000000058208</v>
      </c>
      <c r="G10" s="24">
        <v>220.00000000485457</v>
      </c>
      <c r="H10" s="24">
        <v>1E+30</v>
      </c>
    </row>
    <row r="11" spans="1:12">
      <c r="B11" s="24" t="s">
        <v>59</v>
      </c>
      <c r="C11" s="24" t="s">
        <v>71</v>
      </c>
      <c r="D11" s="28">
        <v>0</v>
      </c>
      <c r="E11" s="28">
        <v>-210.00000003005835</v>
      </c>
      <c r="F11" s="24">
        <v>1049.9999999956344</v>
      </c>
      <c r="G11" s="24">
        <v>210.00000003005835</v>
      </c>
      <c r="H11" s="24">
        <v>1E+30</v>
      </c>
    </row>
    <row r="12" spans="1:12">
      <c r="B12" s="24" t="s">
        <v>60</v>
      </c>
      <c r="C12" s="24" t="s">
        <v>72</v>
      </c>
      <c r="D12" s="28">
        <v>0</v>
      </c>
      <c r="E12" s="28">
        <v>-770.00000001253113</v>
      </c>
      <c r="F12" s="24">
        <v>849.99999999126885</v>
      </c>
      <c r="G12" s="24">
        <v>770.00000001253113</v>
      </c>
      <c r="H12" s="24">
        <v>1E+30</v>
      </c>
    </row>
    <row r="13" spans="1:12">
      <c r="B13" s="24" t="s">
        <v>61</v>
      </c>
      <c r="C13" s="24" t="s">
        <v>73</v>
      </c>
      <c r="D13" s="28">
        <v>0</v>
      </c>
      <c r="E13" s="28">
        <v>-60.000000004265523</v>
      </c>
      <c r="F13" s="24">
        <v>1500.0000000145519</v>
      </c>
      <c r="G13" s="24">
        <v>60.000000004265523</v>
      </c>
      <c r="H13" s="24">
        <v>1E+30</v>
      </c>
    </row>
    <row r="14" spans="1:12">
      <c r="B14" s="24" t="s">
        <v>62</v>
      </c>
      <c r="C14" s="24" t="s">
        <v>74</v>
      </c>
      <c r="D14" s="28">
        <v>0</v>
      </c>
      <c r="E14" s="28">
        <v>-316.00000004016232</v>
      </c>
      <c r="F14" s="24">
        <v>1399.9999999941792</v>
      </c>
      <c r="G14" s="24">
        <v>316.00000004016232</v>
      </c>
      <c r="H14" s="24">
        <v>1E+30</v>
      </c>
    </row>
    <row r="15" spans="1:12">
      <c r="B15" s="24" t="s">
        <v>63</v>
      </c>
      <c r="C15" s="24" t="s">
        <v>75</v>
      </c>
      <c r="D15" s="28">
        <v>0</v>
      </c>
      <c r="E15" s="28">
        <v>-288.00000004258658</v>
      </c>
      <c r="F15" s="24">
        <v>1349.9999999839929</v>
      </c>
      <c r="G15" s="24">
        <v>288.00000004258658</v>
      </c>
      <c r="H15" s="24">
        <v>1E+30</v>
      </c>
    </row>
    <row r="16" spans="1:12" ht="15" thickBot="1">
      <c r="B16" s="25" t="s">
        <v>64</v>
      </c>
      <c r="C16" s="25" t="s">
        <v>76</v>
      </c>
      <c r="D16" s="29">
        <v>0</v>
      </c>
      <c r="E16" s="29">
        <v>-955.99999998893259</v>
      </c>
      <c r="F16" s="25">
        <v>1150.0000000160071</v>
      </c>
      <c r="G16" s="25">
        <v>955.99999998893259</v>
      </c>
      <c r="H16" s="25">
        <v>1E+30</v>
      </c>
    </row>
    <row r="18" spans="1:11" ht="15" thickBot="1">
      <c r="A18" t="s">
        <v>39</v>
      </c>
    </row>
    <row r="19" spans="1:11">
      <c r="B19" s="26"/>
      <c r="C19" s="26"/>
      <c r="D19" s="26" t="s">
        <v>31</v>
      </c>
      <c r="E19" s="26" t="s">
        <v>40</v>
      </c>
      <c r="F19" s="26" t="s">
        <v>41</v>
      </c>
      <c r="G19" s="26" t="s">
        <v>36</v>
      </c>
      <c r="H19" s="26" t="s">
        <v>36</v>
      </c>
    </row>
    <row r="20" spans="1:11" ht="15" thickBot="1">
      <c r="B20" s="27" t="s">
        <v>29</v>
      </c>
      <c r="C20" s="27" t="s">
        <v>30</v>
      </c>
      <c r="D20" s="27" t="s">
        <v>32</v>
      </c>
      <c r="E20" s="27" t="s">
        <v>21</v>
      </c>
      <c r="F20" s="27" t="s">
        <v>42</v>
      </c>
      <c r="G20" s="27" t="s">
        <v>37</v>
      </c>
      <c r="H20" s="27" t="s">
        <v>38</v>
      </c>
      <c r="K20" s="44"/>
    </row>
    <row r="21" spans="1:11" ht="15" thickBot="1">
      <c r="B21" s="25" t="s">
        <v>68</v>
      </c>
      <c r="C21" s="25" t="s">
        <v>17</v>
      </c>
      <c r="D21" s="29">
        <v>130</v>
      </c>
      <c r="E21" s="29">
        <v>240.00000000017488</v>
      </c>
      <c r="F21" s="25">
        <v>130</v>
      </c>
      <c r="G21" s="25">
        <v>1E+30</v>
      </c>
      <c r="H21" s="25">
        <v>129.99999999984419</v>
      </c>
    </row>
    <row r="23" spans="1:11">
      <c r="K2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Rapport de la sensibilité 1</vt:lpstr>
      <vt:lpstr>Cas 1 depollution DATA</vt:lpstr>
      <vt:lpstr>petrochimie 1</vt:lpstr>
      <vt:lpstr>Rapport de la sensibilité 2</vt:lpstr>
      <vt:lpstr>petrochimie 2</vt:lpstr>
      <vt:lpstr>Rapport de la sensibilité 3</vt:lpstr>
    </vt:vector>
  </TitlesOfParts>
  <Company>Groupe ESSEC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alfandari</dc:creator>
  <cp:lastModifiedBy>Adrien</cp:lastModifiedBy>
  <dcterms:created xsi:type="dcterms:W3CDTF">2013-03-06T13:54:49Z</dcterms:created>
  <dcterms:modified xsi:type="dcterms:W3CDTF">2020-03-06T18:01:27Z</dcterms:modified>
</cp:coreProperties>
</file>