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C63" i="2" l="1"/>
  <c r="D70" i="2"/>
  <c r="C70" i="2"/>
  <c r="C68" i="2"/>
  <c r="D68" i="2"/>
  <c r="D63" i="2"/>
  <c r="F63" i="2"/>
  <c r="F68" i="2"/>
  <c r="F70" i="2"/>
  <c r="F61" i="2"/>
  <c r="F62" i="2"/>
  <c r="F64" i="2"/>
  <c r="F65" i="2"/>
  <c r="F66" i="2"/>
  <c r="F67" i="2"/>
  <c r="F72" i="2"/>
  <c r="F69" i="2"/>
  <c r="F71" i="2"/>
  <c r="E63" i="2"/>
  <c r="E68" i="2"/>
  <c r="E70" i="2"/>
  <c r="E61" i="2"/>
  <c r="E62" i="2"/>
  <c r="E64" i="2"/>
  <c r="E65" i="2"/>
  <c r="E66" i="2"/>
  <c r="E67" i="2"/>
  <c r="E72" i="2"/>
  <c r="E69" i="2"/>
  <c r="E71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52" i="2"/>
  <c r="J52" i="2"/>
  <c r="R49" i="2"/>
  <c r="M44" i="2"/>
  <c r="L44" i="2"/>
  <c r="I44" i="2"/>
  <c r="M42" i="2"/>
  <c r="L42" i="2"/>
  <c r="I42" i="2"/>
  <c r="M46" i="2"/>
  <c r="L46" i="2"/>
  <c r="I46" i="2"/>
  <c r="M41" i="2"/>
  <c r="L41" i="2"/>
  <c r="I41" i="2"/>
  <c r="L45" i="2"/>
  <c r="M45" i="2"/>
  <c r="L43" i="2"/>
  <c r="M43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I45" i="2"/>
  <c r="I43" i="2"/>
  <c r="I47" i="2"/>
  <c r="I48" i="2"/>
  <c r="I49" i="2"/>
  <c r="I50" i="2"/>
  <c r="I51" i="2"/>
  <c r="I52" i="2"/>
  <c r="I5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<sst xmlns="http://schemas.openxmlformats.org/spreadsheetml/2006/main" count="341" uniqueCount="61">
  <si>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</si>
  <si>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</si>
  <si>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</si>
  <si>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</si>
  <si>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</si>
  <si>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</si>
  <si>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</si>
  <si>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</si>
  <si>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</si>
  <si>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</si>
  <si>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</si>
  <si>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</si>
  <si>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</si>
  <si>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</si>
  <si>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</si>
  <si>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</si>
  <si>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</si>
  <si>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</si>
  <si>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Final dose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</si>
  <si>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</si>
  <si>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</si>
  <si>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</si>
  <si>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</si>
  <si>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</si>
  <si>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</si>
  <si>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</si>
  <si>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</si>
  <si>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r>
      <t>Current</t>
    </r>
    <r>
      <rPr>
        <b/>
        <i/>
        <sz val="12"/>
        <color theme="0"/>
        <rFont val="Calibri"/>
        <family val="2"/>
        <scheme val="minor"/>
      </rPr>
      <t xml:space="preserve"> pA</t>
    </r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</si>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</sst>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9696"/>
        <c:axId val="176915584"/>
      </c:scatterChart>
      <c:valAx>
        <c:axId val="1769096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6915584"/>
        <c:crosses val="autoZero"/>
        <c:crossBetween val="midCat"/>
      </c:valAx>
      <c:valAx>
        <c:axId val="176915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90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71072"/>
        <c:axId val="195585152"/>
      </c:scatterChart>
      <c:valAx>
        <c:axId val="195571072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195585152"/>
        <c:crosses val="autoZero"/>
        <c:crossBetween val="midCat"/>
      </c:valAx>
      <c:valAx>
        <c:axId val="1955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Feuil2!$F$61:$F$64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Feuil2!$F$65:$F$67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Feuil2!$B$61:$B$64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Feuil2!$F$69:$F$71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4752"/>
        <c:axId val="195344640"/>
      </c:scatterChart>
      <c:valAx>
        <c:axId val="1955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44640"/>
        <c:crosses val="autoZero"/>
        <c:crossBetween val="midCat"/>
      </c:valAx>
      <c:valAx>
        <c:axId val="195344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551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1121</xdr:colOff>
      <xdr:row>2</xdr:row>
      <xdr:rowOff>81836</xdr:rowOff>
    </xdr:from>
    <xdr:to>
      <xdr:col>22</xdr:col>
      <xdr:colOff>502951</xdr:colOff>
      <xdr:row>16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59999</xdr:colOff>
      <xdr:row>18</xdr:row>
      <xdr:rowOff>179294</xdr:rowOff>
    </xdr:from>
    <xdr:to>
      <xdr:col>23</xdr:col>
      <xdr:colOff>304800</xdr:colOff>
      <xdr:row>33</xdr:row>
      <xdr:rowOff>97779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699247</xdr:colOff>
      <xdr:row>1</xdr:row>
      <xdr:rowOff>98611</xdr:rowOff>
    </xdr:from>
    <xdr:to>
      <xdr:col>23</xdr:col>
      <xdr:colOff>337677</xdr:colOff>
      <xdr:row>76</xdr:row>
      <xdr:rowOff>62752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2612" y="295835"/>
          <a:ext cx="5133794" cy="620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58</xdr:row>
      <xdr:rowOff>80682</xdr:rowOff>
    </xdr:from>
    <xdr:to>
      <xdr:col>12</xdr:col>
      <xdr:colOff>681318</xdr:colOff>
      <xdr:row>76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58</xdr:row>
      <xdr:rowOff>80681</xdr:rowOff>
    </xdr:from>
    <xdr:to>
      <xdr:col>12</xdr:col>
      <xdr:colOff>609599</xdr:colOff>
      <xdr:row>76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56" totalsRowShown="0" headerRowDxfId="37" dataDxfId="35" headerRowBorderDxfId="36" tableBorderDxfId="34" totalsRowBorderDxfId="33">
  <autoFilter ref="A2:O56">
    <filterColumn colId="0">
      <filters>
        <filter val="76"/>
        <filter val="77"/>
        <filter val="78"/>
        <filter val="79"/>
      </filters>
    </filterColumn>
    <filterColumn colId="3">
      <filters>
        <filter val="ApproxGauss-Auto"/>
        <filter val="ApproxGauss-Autopower"/>
      </filters>
    </filterColumn>
  </autoFilter>
  <sortState ref="A41:O56">
    <sortCondition ref="A2:A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3" totalsRowDxfId="4"/>
    <tableColumn id="6" name="dose on design" dataDxfId="26" totalsRowDxfId="25"/>
    <tableColumn id="15" name="Design Dose factor" dataDxfId="24" totalsRowDxfId="23"/>
    <tableColumn id="17" name="Dot Dose pC" dataDxfId="22" totalsRowDxfId="21"/>
    <tableColumn id="18" name="Loop" dataDxfId="20" totalsRowDxfId="19"/>
    <tableColumn id="16" name="Final dose" dataDxfId="18" totalsRowDxfId="17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6" totalsRowDxfId="15"/>
    <tableColumn id="8" name="Backside - transmission" dataDxfId="14" totalsRowDxfId="13"/>
    <tableColumn id="11" name="Ecart relatif" dataDxfId="12" totalsRowDxfId="11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10" totalsRowDxfId="9">
      <calculatedColumnFormula>Tableau2[[#This Row],[Backside - transmission]]/Tableau2[[#This Row],[Frontside - direct]]</calculatedColumnFormula>
    </tableColumn>
    <tableColumn id="13" name="Column" dataDxfId="8" totalsRowDxfId="7"/>
    <tableColumn id="14" name="Current pA" dataDxfId="6" totalsRowDxfId="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60:G72" totalsRowShown="0">
  <autoFilter ref="A60:G72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27" t="s">
        <v>11</v>
      </c>
      <c r="H1" s="28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47</v>
      </c>
      <c r="B47" t="s">
        <v>38</v>
      </c>
      <c r="I47" t="s">
        <v>48</v>
      </c>
    </row>
    <row r="48" spans="1:14">
      <c r="A48" t="s">
        <v>43</v>
      </c>
      <c r="H48" s="34" t="s">
        <v>49</v>
      </c>
      <c r="I48" s="35" t="s">
        <v>46</v>
      </c>
      <c r="J48" s="33">
        <v>1</v>
      </c>
      <c r="K48" s="33">
        <v>2</v>
      </c>
      <c r="L48" s="33">
        <v>3</v>
      </c>
      <c r="M48" s="33">
        <v>4</v>
      </c>
      <c r="N48" s="33">
        <v>5</v>
      </c>
    </row>
    <row r="49" spans="1:14">
      <c r="A49" t="s">
        <v>39</v>
      </c>
      <c r="B49" t="s">
        <v>40</v>
      </c>
      <c r="D49" t="s">
        <v>41</v>
      </c>
      <c r="E49" t="s">
        <v>42</v>
      </c>
      <c r="H49" s="34">
        <v>5</v>
      </c>
      <c r="I49" s="33">
        <v>1</v>
      </c>
      <c r="J49" s="32">
        <v>63.29</v>
      </c>
      <c r="K49" s="32">
        <v>62.47</v>
      </c>
      <c r="L49" s="32">
        <v>61.03</v>
      </c>
      <c r="M49" s="32">
        <v>57.9</v>
      </c>
      <c r="N49" s="32">
        <v>57.17</v>
      </c>
    </row>
    <row r="50" spans="1:14">
      <c r="A50" t="s">
        <v>37</v>
      </c>
      <c r="H50" s="34">
        <v>8</v>
      </c>
      <c r="I50" s="33">
        <v>1</v>
      </c>
      <c r="J50" s="32">
        <v>62.81</v>
      </c>
      <c r="K50" s="32">
        <v>62.68</v>
      </c>
      <c r="L50" s="32">
        <v>61.03</v>
      </c>
      <c r="M50" s="32">
        <v>58.21</v>
      </c>
      <c r="N50" s="37">
        <v>53.26</v>
      </c>
    </row>
    <row r="51" spans="1:14">
      <c r="H51" s="34">
        <v>12</v>
      </c>
      <c r="I51" s="33">
        <v>1</v>
      </c>
      <c r="J51" s="32">
        <v>62.65</v>
      </c>
      <c r="K51" s="32">
        <v>62.77</v>
      </c>
      <c r="L51" s="32">
        <v>61.32</v>
      </c>
      <c r="M51" s="32">
        <v>58.52</v>
      </c>
      <c r="N51" s="32">
        <v>57.26</v>
      </c>
    </row>
    <row r="52" spans="1:14">
      <c r="A52" s="35" t="s">
        <v>46</v>
      </c>
      <c r="B52" s="33">
        <v>1</v>
      </c>
      <c r="C52" s="33">
        <v>2</v>
      </c>
      <c r="D52" s="33">
        <v>3</v>
      </c>
      <c r="E52" s="33">
        <v>4</v>
      </c>
      <c r="F52" s="33">
        <v>5</v>
      </c>
      <c r="H52" s="34">
        <v>20</v>
      </c>
      <c r="I52" s="33">
        <v>1</v>
      </c>
      <c r="J52" s="32">
        <v>63.19</v>
      </c>
      <c r="K52" s="32">
        <v>63.3</v>
      </c>
      <c r="L52" s="32">
        <v>61.96</v>
      </c>
      <c r="M52" s="32">
        <v>59.5</v>
      </c>
      <c r="N52" s="32">
        <v>58.34</v>
      </c>
    </row>
    <row r="53" spans="1:14">
      <c r="A53" s="33">
        <v>1</v>
      </c>
      <c r="B53" s="32">
        <v>62.8</v>
      </c>
      <c r="C53" s="32">
        <v>62.7</v>
      </c>
      <c r="D53" s="32">
        <v>61</v>
      </c>
      <c r="E53" s="32">
        <v>58.2</v>
      </c>
      <c r="F53" s="32">
        <v>56.2</v>
      </c>
      <c r="I53" t="s">
        <v>51</v>
      </c>
      <c r="J53" s="36">
        <f>VAR(J49:J52)</f>
        <v>9.2633333333332901E-2</v>
      </c>
      <c r="K53" s="36">
        <f t="shared" ref="K53:N53" si="0">VAR(K49:K52)</f>
        <v>0.12469999999999927</v>
      </c>
      <c r="L53" s="36">
        <f t="shared" si="0"/>
        <v>0.19229999999999992</v>
      </c>
      <c r="M53" s="36">
        <f t="shared" si="0"/>
        <v>0.48009166666666703</v>
      </c>
      <c r="N53" s="38">
        <f t="shared" si="0"/>
        <v>4.9698250000000082</v>
      </c>
    </row>
    <row r="54" spans="1:14">
      <c r="A54" s="33">
        <v>2</v>
      </c>
      <c r="B54" s="32">
        <v>65.099999999999994</v>
      </c>
      <c r="C54" s="32">
        <v>66.8</v>
      </c>
      <c r="D54" s="32">
        <v>67.099999999999994</v>
      </c>
      <c r="E54" s="32">
        <v>66.2</v>
      </c>
      <c r="F54" s="32">
        <v>60.4</v>
      </c>
      <c r="I54" t="s">
        <v>45</v>
      </c>
      <c r="J54" s="36">
        <f>AVERAGE(J49:J52)</f>
        <v>62.984999999999999</v>
      </c>
      <c r="K54" s="36">
        <f t="shared" ref="K54:N54" si="1">AVERAGE(K49:K52)</f>
        <v>62.805000000000007</v>
      </c>
      <c r="L54" s="36">
        <f t="shared" si="1"/>
        <v>61.335000000000001</v>
      </c>
      <c r="M54" s="36">
        <f t="shared" si="1"/>
        <v>58.532499999999999</v>
      </c>
      <c r="N54" s="36">
        <f t="shared" si="1"/>
        <v>56.5075</v>
      </c>
    </row>
    <row r="55" spans="1:14">
      <c r="A55" s="33">
        <v>3</v>
      </c>
      <c r="B55" s="32">
        <v>67.599999999999994</v>
      </c>
      <c r="C55" s="32">
        <v>68.3</v>
      </c>
      <c r="D55" s="32">
        <v>66.099999999999994</v>
      </c>
      <c r="E55" s="32">
        <v>66.3</v>
      </c>
      <c r="F55" s="32">
        <v>58.7</v>
      </c>
    </row>
    <row r="56" spans="1:14">
      <c r="A56" s="33">
        <v>4</v>
      </c>
      <c r="B56" s="32">
        <v>64.099999999999994</v>
      </c>
      <c r="C56" s="32">
        <v>70.5</v>
      </c>
      <c r="D56" s="32">
        <v>68.900000000000006</v>
      </c>
      <c r="E56" s="32">
        <v>64.900000000000006</v>
      </c>
      <c r="F56" s="32">
        <v>58.6</v>
      </c>
    </row>
    <row r="57" spans="1:14">
      <c r="A57" s="33">
        <v>5</v>
      </c>
      <c r="B57" s="32">
        <v>63.8</v>
      </c>
      <c r="C57" s="32">
        <v>64.2</v>
      </c>
      <c r="D57" s="32">
        <v>61.6</v>
      </c>
      <c r="E57" s="32">
        <v>61</v>
      </c>
      <c r="F57" s="32">
        <v>57.6</v>
      </c>
    </row>
    <row r="58" spans="1:14">
      <c r="A58" t="s">
        <v>44</v>
      </c>
      <c r="B58">
        <f>VAR(B53:F57)</f>
        <v>14.968433333333328</v>
      </c>
    </row>
    <row r="59" spans="1:14">
      <c r="A59" t="s">
        <v>45</v>
      </c>
      <c r="B59">
        <f>AVERAGE(B53:F57)</f>
        <v>63.547999999999995</v>
      </c>
      <c r="I59" t="s">
        <v>50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83" sqref="M83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4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16" customWidth="1"/>
    <col min="16" max="18" width="11.88671875" customWidth="1"/>
  </cols>
  <sheetData>
    <row r="1" spans="1:16" ht="15.6">
      <c r="J1" s="27" t="s">
        <v>11</v>
      </c>
      <c r="K1" s="28"/>
      <c r="L1" s="20" t="s">
        <v>22</v>
      </c>
    </row>
    <row r="2" spans="1:16" ht="16.2" thickBot="1">
      <c r="A2" s="5" t="s">
        <v>20</v>
      </c>
      <c r="B2" s="5" t="s">
        <v>19</v>
      </c>
      <c r="C2" s="6" t="s">
        <v>10</v>
      </c>
      <c r="D2" s="6" t="s">
        <v>13</v>
      </c>
      <c r="E2" s="6" t="s">
        <v>12</v>
      </c>
      <c r="F2" s="6" t="s">
        <v>24</v>
      </c>
      <c r="G2" s="6" t="s">
        <v>25</v>
      </c>
      <c r="H2" s="6" t="s">
        <v>17</v>
      </c>
      <c r="I2" s="6" t="s">
        <v>18</v>
      </c>
      <c r="J2" s="6" t="s">
        <v>35</v>
      </c>
      <c r="K2" s="6" t="s">
        <v>36</v>
      </c>
      <c r="L2" s="21" t="s">
        <v>21</v>
      </c>
      <c r="M2" s="6" t="s">
        <v>30</v>
      </c>
      <c r="N2" s="6" t="s">
        <v>26</v>
      </c>
      <c r="O2" s="6" t="s">
        <v>27</v>
      </c>
    </row>
    <row r="3" spans="1:16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6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6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23</v>
      </c>
      <c r="O3" s="11">
        <v>0.68200000000000005</v>
      </c>
    </row>
    <row r="4" spans="1:16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6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6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23</v>
      </c>
      <c r="O4" s="11">
        <v>0.68200000000000005</v>
      </c>
    </row>
    <row r="5" spans="1:16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6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6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23</v>
      </c>
      <c r="O5" s="11">
        <v>0.68200000000000005</v>
      </c>
    </row>
    <row r="6" spans="1:16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9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9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23</v>
      </c>
      <c r="O6" s="15">
        <v>0.59699999999999998</v>
      </c>
    </row>
    <row r="7" spans="1:16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9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9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23</v>
      </c>
      <c r="O7" s="15">
        <v>0.59699999999999998</v>
      </c>
    </row>
    <row r="8" spans="1:16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9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9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23</v>
      </c>
      <c r="O8" s="15">
        <v>0.59699999999999998</v>
      </c>
    </row>
    <row r="9" spans="1:16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9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9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23</v>
      </c>
      <c r="O9" s="15">
        <v>0.59699999999999998</v>
      </c>
    </row>
    <row r="10" spans="1:16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9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9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23</v>
      </c>
      <c r="O10" s="15">
        <v>0.59699999999999998</v>
      </c>
    </row>
    <row r="11" spans="1:16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6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6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23</v>
      </c>
      <c r="O11" s="11">
        <v>0.68200000000000005</v>
      </c>
    </row>
    <row r="12" spans="1:16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6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6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23</v>
      </c>
      <c r="O12" s="11">
        <v>0.68200000000000005</v>
      </c>
    </row>
    <row r="13" spans="1:16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8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8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23</v>
      </c>
      <c r="O13" s="15">
        <v>0.45800000000000002</v>
      </c>
      <c r="P13" s="14"/>
    </row>
    <row r="14" spans="1:16" ht="16.2" hidden="1" thickTop="1">
      <c r="A14" s="3">
        <v>33</v>
      </c>
      <c r="B14" s="1">
        <v>105</v>
      </c>
      <c r="C14" s="4" t="s">
        <v>4</v>
      </c>
      <c r="D14" s="4" t="s">
        <v>28</v>
      </c>
      <c r="E14" s="2">
        <v>1.2</v>
      </c>
      <c r="F14" s="12">
        <v>6.6666699999999999</v>
      </c>
      <c r="G14" s="2">
        <v>0.01</v>
      </c>
      <c r="H14" s="12">
        <v>30</v>
      </c>
      <c r="I14" s="18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8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23</v>
      </c>
      <c r="O14" s="13">
        <v>0.45800000000000002</v>
      </c>
      <c r="P14" s="14"/>
    </row>
    <row r="15" spans="1:16" ht="16.2" hidden="1" thickTop="1">
      <c r="A15" s="3">
        <v>33</v>
      </c>
      <c r="B15" s="1">
        <v>105</v>
      </c>
      <c r="C15" s="4" t="s">
        <v>4</v>
      </c>
      <c r="D15" s="4" t="s">
        <v>32</v>
      </c>
      <c r="E15" s="2">
        <v>1.2</v>
      </c>
      <c r="F15" s="12">
        <v>6.6666699999999999</v>
      </c>
      <c r="G15" s="2">
        <v>0.01</v>
      </c>
      <c r="H15" s="12">
        <v>30</v>
      </c>
      <c r="I15" s="18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8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23</v>
      </c>
      <c r="O15" s="13">
        <v>0.45800000000000002</v>
      </c>
      <c r="P15" s="14"/>
    </row>
    <row r="16" spans="1:16" ht="16.2" hidden="1" thickTop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8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8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23</v>
      </c>
      <c r="O16" s="13">
        <v>0.45800000000000002</v>
      </c>
      <c r="P16" s="14"/>
    </row>
    <row r="17" spans="1:17" ht="15" hidden="1" customHeight="1">
      <c r="A17" s="1">
        <v>33</v>
      </c>
      <c r="B17" s="1">
        <v>105</v>
      </c>
      <c r="C17" s="4" t="s">
        <v>4</v>
      </c>
      <c r="D17" s="4" t="s">
        <v>28</v>
      </c>
      <c r="E17" s="2">
        <v>1.4</v>
      </c>
      <c r="F17" s="12">
        <v>6.6666699999999999</v>
      </c>
      <c r="G17" s="2">
        <v>0.01</v>
      </c>
      <c r="H17" s="12">
        <v>30</v>
      </c>
      <c r="I17" s="19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9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23</v>
      </c>
      <c r="O17" s="13">
        <v>0.45800000000000002</v>
      </c>
      <c r="P17" s="14"/>
    </row>
    <row r="18" spans="1:17" ht="16.2" hidden="1" thickTop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9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9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23</v>
      </c>
      <c r="O18" s="13">
        <v>0.45800000000000002</v>
      </c>
      <c r="P18" s="14"/>
      <c r="Q18" t="s">
        <v>29</v>
      </c>
    </row>
    <row r="19" spans="1:17" ht="16.2" hidden="1" thickTop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9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9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23</v>
      </c>
      <c r="O19" s="15">
        <v>0.52600000000000002</v>
      </c>
    </row>
    <row r="20" spans="1:17" ht="16.2" hidden="1" thickTop="1">
      <c r="A20" s="1">
        <v>34</v>
      </c>
      <c r="B20" s="1">
        <v>105</v>
      </c>
      <c r="C20" s="4" t="s">
        <v>4</v>
      </c>
      <c r="D20" s="4" t="s">
        <v>28</v>
      </c>
      <c r="E20" s="2">
        <v>1.2</v>
      </c>
      <c r="F20" s="8">
        <v>4</v>
      </c>
      <c r="G20" s="2">
        <v>0.01</v>
      </c>
      <c r="H20" s="8">
        <v>50</v>
      </c>
      <c r="I20" s="19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9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23</v>
      </c>
      <c r="O20" s="15">
        <v>0.52600000000000002</v>
      </c>
    </row>
    <row r="21" spans="1:17" ht="16.2" hidden="1" thickTop="1">
      <c r="A21" s="1">
        <v>33</v>
      </c>
      <c r="B21" s="1">
        <v>105</v>
      </c>
      <c r="C21" s="4" t="s">
        <v>4</v>
      </c>
      <c r="D21" s="4" t="s">
        <v>32</v>
      </c>
      <c r="E21" s="2">
        <v>1.4</v>
      </c>
      <c r="F21" s="8">
        <v>6.6666699999999999</v>
      </c>
      <c r="G21" s="2">
        <v>0.01</v>
      </c>
      <c r="H21" s="8">
        <v>30</v>
      </c>
      <c r="I21" s="19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9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23</v>
      </c>
      <c r="O21" s="15">
        <v>0.45800000000000002</v>
      </c>
    </row>
    <row r="22" spans="1:17" ht="16.2" hidden="1" thickTop="1">
      <c r="A22" s="1">
        <v>33</v>
      </c>
      <c r="B22" s="1">
        <v>105</v>
      </c>
      <c r="C22" s="4" t="s">
        <v>4</v>
      </c>
      <c r="D22" s="4" t="s">
        <v>28</v>
      </c>
      <c r="E22" s="2">
        <v>1.6</v>
      </c>
      <c r="F22" s="8">
        <v>6.6666699999999999</v>
      </c>
      <c r="G22" s="2">
        <v>0.01</v>
      </c>
      <c r="H22" s="8">
        <v>30</v>
      </c>
      <c r="I22" s="19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9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23</v>
      </c>
      <c r="O22" s="15">
        <v>0.45800000000000002</v>
      </c>
    </row>
    <row r="23" spans="1:17" ht="16.2" hidden="1" thickTop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9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9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23</v>
      </c>
      <c r="O23" s="15">
        <v>0.52600000000000002</v>
      </c>
    </row>
    <row r="24" spans="1:17" ht="16.2" hidden="1" thickTop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9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9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23</v>
      </c>
      <c r="O24" s="15">
        <v>0.45800000000000002</v>
      </c>
    </row>
    <row r="25" spans="1:17" ht="16.2" hidden="1" thickTop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7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7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23</v>
      </c>
      <c r="O25" s="11">
        <v>0.68200000000000005</v>
      </c>
    </row>
    <row r="26" spans="1:17" ht="16.2" hidden="1" thickTop="1">
      <c r="A26" s="3">
        <v>33</v>
      </c>
      <c r="B26" s="1">
        <v>105</v>
      </c>
      <c r="C26" s="4" t="s">
        <v>4</v>
      </c>
      <c r="D26" s="4" t="s">
        <v>28</v>
      </c>
      <c r="E26" s="2">
        <v>1.8</v>
      </c>
      <c r="F26" s="8">
        <v>6.6666699999999999</v>
      </c>
      <c r="G26" s="2">
        <v>0.01</v>
      </c>
      <c r="H26" s="8">
        <v>30</v>
      </c>
      <c r="I26" s="18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8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23</v>
      </c>
      <c r="O26" s="15">
        <v>0.45800000000000002</v>
      </c>
    </row>
    <row r="27" spans="1:17" ht="16.2" hidden="1" thickTop="1">
      <c r="A27" s="3">
        <v>34</v>
      </c>
      <c r="B27" s="1">
        <v>105</v>
      </c>
      <c r="C27" s="4" t="s">
        <v>4</v>
      </c>
      <c r="D27" s="4" t="s">
        <v>28</v>
      </c>
      <c r="E27" s="2">
        <v>1.4</v>
      </c>
      <c r="F27" s="8">
        <v>4</v>
      </c>
      <c r="G27" s="2">
        <v>0.01</v>
      </c>
      <c r="H27" s="8">
        <v>50</v>
      </c>
      <c r="I27" s="18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8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23</v>
      </c>
      <c r="O27" s="15">
        <v>0.52600000000000002</v>
      </c>
    </row>
    <row r="28" spans="1:17" ht="16.2" hidden="1" thickTop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7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7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23</v>
      </c>
      <c r="O28" s="15">
        <v>0.52600000000000002</v>
      </c>
    </row>
    <row r="29" spans="1:17" ht="16.2" hidden="1" thickTop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9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9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23</v>
      </c>
      <c r="O29" s="15">
        <v>0.45800000000000002</v>
      </c>
    </row>
    <row r="30" spans="1:17" ht="16.2" hidden="1" thickTop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6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6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23</v>
      </c>
      <c r="O30" s="15">
        <v>0.52600000000000002</v>
      </c>
    </row>
    <row r="31" spans="1:17" ht="16.2" hidden="1" thickTop="1">
      <c r="A31" s="1">
        <v>34</v>
      </c>
      <c r="B31" s="1">
        <v>105</v>
      </c>
      <c r="C31" s="4" t="s">
        <v>4</v>
      </c>
      <c r="D31" s="2" t="s">
        <v>28</v>
      </c>
      <c r="E31" s="2">
        <v>1.6</v>
      </c>
      <c r="F31" s="8">
        <v>4</v>
      </c>
      <c r="G31" s="2">
        <v>0.01</v>
      </c>
      <c r="H31" s="8">
        <v>50</v>
      </c>
      <c r="I31" s="16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6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23</v>
      </c>
      <c r="O31" s="15">
        <v>0.52600000000000002</v>
      </c>
    </row>
    <row r="32" spans="1:17" ht="16.2" hidden="1" thickTop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6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6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23</v>
      </c>
      <c r="O32" s="15">
        <v>0.52600000000000002</v>
      </c>
    </row>
    <row r="33" spans="1:23" ht="16.2" hidden="1" thickTop="1">
      <c r="A33" s="1">
        <v>34</v>
      </c>
      <c r="B33" s="1">
        <v>105</v>
      </c>
      <c r="C33" s="4" t="s">
        <v>4</v>
      </c>
      <c r="D33" s="2" t="s">
        <v>28</v>
      </c>
      <c r="E33" s="2">
        <v>1.8</v>
      </c>
      <c r="F33" s="8">
        <v>4</v>
      </c>
      <c r="G33" s="2">
        <v>0.01</v>
      </c>
      <c r="H33" s="8">
        <v>50</v>
      </c>
      <c r="I33" s="16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6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23</v>
      </c>
      <c r="O33" s="15">
        <v>0.52600000000000002</v>
      </c>
    </row>
    <row r="34" spans="1:23" ht="16.2" hidden="1" thickTop="1">
      <c r="A34" s="1">
        <v>33</v>
      </c>
      <c r="B34" s="1">
        <v>105</v>
      </c>
      <c r="C34" s="4" t="s">
        <v>4</v>
      </c>
      <c r="D34" s="2" t="s">
        <v>28</v>
      </c>
      <c r="E34" s="4">
        <v>2</v>
      </c>
      <c r="F34" s="8">
        <v>6.6666699999999999</v>
      </c>
      <c r="G34" s="2">
        <v>0.01</v>
      </c>
      <c r="H34" s="8">
        <v>30</v>
      </c>
      <c r="I34" s="19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9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23</v>
      </c>
      <c r="O34" s="15">
        <v>0.45800000000000002</v>
      </c>
    </row>
    <row r="35" spans="1:23" ht="16.2" hidden="1" thickTop="1">
      <c r="A35" s="1">
        <v>33</v>
      </c>
      <c r="B35" s="1">
        <v>105</v>
      </c>
      <c r="C35" s="4" t="s">
        <v>4</v>
      </c>
      <c r="D35" s="2" t="s">
        <v>32</v>
      </c>
      <c r="E35" s="4">
        <v>2</v>
      </c>
      <c r="F35" s="8">
        <v>6.6666699999999999</v>
      </c>
      <c r="G35" s="2">
        <v>0.01</v>
      </c>
      <c r="H35" s="8">
        <v>30</v>
      </c>
      <c r="I35" s="19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9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23</v>
      </c>
      <c r="O35" s="15">
        <v>0.45800000000000002</v>
      </c>
      <c r="Q35" s="29" t="s">
        <v>31</v>
      </c>
      <c r="R35" s="29"/>
      <c r="S35" s="29"/>
      <c r="T35" s="29"/>
      <c r="U35" s="29"/>
      <c r="V35" s="29"/>
      <c r="W35" s="29"/>
    </row>
    <row r="36" spans="1:23" ht="16.2" hidden="1" thickTop="1">
      <c r="A36" s="1">
        <v>34</v>
      </c>
      <c r="B36" s="1">
        <v>105</v>
      </c>
      <c r="C36" s="4" t="s">
        <v>4</v>
      </c>
      <c r="D36" s="2" t="s">
        <v>28</v>
      </c>
      <c r="E36" s="2">
        <v>2</v>
      </c>
      <c r="F36" s="8">
        <v>4</v>
      </c>
      <c r="G36" s="2">
        <v>0.01</v>
      </c>
      <c r="H36" s="8">
        <v>50</v>
      </c>
      <c r="I36" s="16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6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23</v>
      </c>
      <c r="O36" s="15">
        <v>0.52600000000000002</v>
      </c>
    </row>
    <row r="37" spans="1:23" ht="16.2" hidden="1" thickTop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7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7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23</v>
      </c>
      <c r="O37" s="11">
        <v>0.68200000000000005</v>
      </c>
    </row>
    <row r="38" spans="1:23" ht="16.2" hidden="1" thickTop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7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7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23</v>
      </c>
      <c r="O38" s="11">
        <v>0.68200000000000005</v>
      </c>
    </row>
    <row r="39" spans="1:23" ht="16.2" hidden="1" thickTop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7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7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23</v>
      </c>
      <c r="O39" s="11">
        <v>0.68200000000000005</v>
      </c>
    </row>
    <row r="40" spans="1:23" ht="16.2" hidden="1" thickTop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7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7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23</v>
      </c>
      <c r="O40" s="11">
        <v>0.68200000000000005</v>
      </c>
    </row>
    <row r="41" spans="1:23" ht="16.2" thickTop="1">
      <c r="A41" s="1">
        <v>76</v>
      </c>
      <c r="B41" s="1">
        <v>35</v>
      </c>
      <c r="C41" s="4" t="s">
        <v>4</v>
      </c>
      <c r="D41" s="2" t="s">
        <v>28</v>
      </c>
      <c r="E41" s="4">
        <v>0.6</v>
      </c>
      <c r="F41" s="12">
        <v>0.4</v>
      </c>
      <c r="G41" s="2">
        <v>0.05</v>
      </c>
      <c r="H41" s="12">
        <v>20</v>
      </c>
      <c r="I41" s="17">
        <f>Tableau2[[#This Row],[Loop]]*Tableau2[[#This Row],[Dot Dose pC]]*Tableau2[[#This Row],[Design Dose factor]]*Tableau2[[#This Row],[dose on design]]</f>
        <v>0.24</v>
      </c>
      <c r="J41" s="8">
        <v>49.85</v>
      </c>
      <c r="K41" s="8">
        <v>49</v>
      </c>
      <c r="L41" s="17">
        <f>(Tableau2[[#This Row],[Frontside - direct]]-Tableau2[[#This Row],[Backside - transmission]])/(Tableau2[[#This Row],[Frontside - direct]]+Tableau2[[#This Row],[Backside - transmission]])</f>
        <v>8.5988872028325888E-3</v>
      </c>
      <c r="M41" s="4">
        <f>Tableau2[[#This Row],[Backside - transmission]]/Tableau2[[#This Row],[Frontside - direct]]</f>
        <v>0.98294884653961878</v>
      </c>
      <c r="N41" s="26" t="s">
        <v>33</v>
      </c>
      <c r="O41" s="13">
        <v>6.3520000000000003</v>
      </c>
      <c r="R41" s="25">
        <v>0.05</v>
      </c>
    </row>
    <row r="42" spans="1:23" ht="15.6">
      <c r="A42" s="1">
        <v>76</v>
      </c>
      <c r="B42" s="1">
        <v>35</v>
      </c>
      <c r="C42" s="4" t="s">
        <v>4</v>
      </c>
      <c r="D42" s="2" t="s">
        <v>32</v>
      </c>
      <c r="E42" s="4">
        <v>0.6</v>
      </c>
      <c r="F42" s="12">
        <v>0.4</v>
      </c>
      <c r="G42" s="2">
        <v>0.05</v>
      </c>
      <c r="H42" s="12">
        <v>20</v>
      </c>
      <c r="I42" s="17">
        <f>Tableau2[[#This Row],[Loop]]*Tableau2[[#This Row],[Dot Dose pC]]*Tableau2[[#This Row],[Design Dose factor]]*Tableau2[[#This Row],[dose on design]]</f>
        <v>0.24</v>
      </c>
      <c r="J42" s="8">
        <v>50.5</v>
      </c>
      <c r="K42" s="8">
        <v>49.5</v>
      </c>
      <c r="L42" s="17">
        <f>(Tableau2[[#This Row],[Frontside - direct]]-Tableau2[[#This Row],[Backside - transmission]])/(Tableau2[[#This Row],[Frontside - direct]]+Tableau2[[#This Row],[Backside - transmission]])</f>
        <v>0.01</v>
      </c>
      <c r="M42" s="4">
        <f>Tableau2[[#This Row],[Backside - transmission]]/Tableau2[[#This Row],[Frontside - direct]]</f>
        <v>0.98019801980198018</v>
      </c>
      <c r="N42" s="26" t="s">
        <v>33</v>
      </c>
      <c r="O42" s="13">
        <v>6.3520000000000003</v>
      </c>
      <c r="R42" s="25">
        <v>0.05</v>
      </c>
    </row>
    <row r="43" spans="1:23" ht="15.6">
      <c r="A43" s="1">
        <v>76</v>
      </c>
      <c r="B43" s="1">
        <v>35</v>
      </c>
      <c r="C43" s="4" t="s">
        <v>4</v>
      </c>
      <c r="D43" s="2" t="s">
        <v>32</v>
      </c>
      <c r="E43" s="2">
        <v>1</v>
      </c>
      <c r="F43" s="12">
        <v>0.4</v>
      </c>
      <c r="G43" s="2">
        <v>0.05</v>
      </c>
      <c r="H43" s="12">
        <v>20</v>
      </c>
      <c r="I43" s="17">
        <f>Tableau2[[#This Row],[Loop]]*Tableau2[[#This Row],[Dot Dose pC]]*Tableau2[[#This Row],[Design Dose factor]]*Tableau2[[#This Row],[dose on design]]</f>
        <v>0.4</v>
      </c>
      <c r="J43" s="8">
        <v>55.3</v>
      </c>
      <c r="K43" s="8">
        <v>65.2</v>
      </c>
      <c r="L43" s="17">
        <f>(Tableau2[[#This Row],[Frontside - direct]]-Tableau2[[#This Row],[Backside - transmission]])/(Tableau2[[#This Row],[Frontside - direct]]+Tableau2[[#This Row],[Backside - transmission]])</f>
        <v>-8.2157676348547759E-2</v>
      </c>
      <c r="M43" s="4">
        <f>Tableau2[[#This Row],[Backside - transmission]]/Tableau2[[#This Row],[Frontside - direct]]</f>
        <v>1.1790235081374323</v>
      </c>
      <c r="N43" s="26" t="s">
        <v>33</v>
      </c>
      <c r="O43" s="15">
        <v>6.3520000000000003</v>
      </c>
      <c r="R43" s="25">
        <v>0.5</v>
      </c>
    </row>
    <row r="44" spans="1:23" ht="15.6">
      <c r="A44" s="1">
        <v>76</v>
      </c>
      <c r="B44" s="1">
        <v>35</v>
      </c>
      <c r="C44" s="4" t="s">
        <v>4</v>
      </c>
      <c r="D44" s="2" t="s">
        <v>28</v>
      </c>
      <c r="E44" s="2">
        <v>1</v>
      </c>
      <c r="F44" s="12">
        <v>0.4</v>
      </c>
      <c r="G44" s="2">
        <v>0.05</v>
      </c>
      <c r="H44" s="12">
        <v>20</v>
      </c>
      <c r="I44" s="17">
        <f>Tableau2[[#This Row],[Loop]]*Tableau2[[#This Row],[Dot Dose pC]]*Tableau2[[#This Row],[Design Dose factor]]*Tableau2[[#This Row],[dose on design]]</f>
        <v>0.4</v>
      </c>
      <c r="J44" s="8">
        <v>56.5</v>
      </c>
      <c r="K44" s="8">
        <v>64.77</v>
      </c>
      <c r="L44" s="17">
        <f>(Tableau2[[#This Row],[Frontside - direct]]-Tableau2[[#This Row],[Backside - transmission]])/(Tableau2[[#This Row],[Frontside - direct]]+Tableau2[[#This Row],[Backside - transmission]])</f>
        <v>-6.819493691762181E-2</v>
      </c>
      <c r="M44" s="4">
        <f>Tableau2[[#This Row],[Backside - transmission]]/Tableau2[[#This Row],[Frontside - direct]]</f>
        <v>1.146371681415929</v>
      </c>
      <c r="N44" s="26" t="s">
        <v>33</v>
      </c>
      <c r="O44" s="15">
        <v>6.3520000000000003</v>
      </c>
      <c r="R44" s="25">
        <v>5.0000000000000001E-3</v>
      </c>
    </row>
    <row r="45" spans="1:23" ht="15.6" hidden="1">
      <c r="A45" s="1">
        <v>76</v>
      </c>
      <c r="B45" s="1">
        <v>35</v>
      </c>
      <c r="C45" s="4" t="s">
        <v>4</v>
      </c>
      <c r="D45" s="2" t="s">
        <v>34</v>
      </c>
      <c r="E45" s="2">
        <v>1.4</v>
      </c>
      <c r="F45" s="12">
        <v>0.4</v>
      </c>
      <c r="G45" s="2">
        <v>0.05</v>
      </c>
      <c r="H45" s="12">
        <v>20</v>
      </c>
      <c r="I45" s="17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7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6" t="s">
        <v>33</v>
      </c>
      <c r="O45" s="15">
        <v>6.3520000000000003</v>
      </c>
    </row>
    <row r="46" spans="1:23" ht="15.6">
      <c r="A46" s="1">
        <v>76</v>
      </c>
      <c r="B46" s="1">
        <v>35</v>
      </c>
      <c r="C46" s="4" t="s">
        <v>4</v>
      </c>
      <c r="D46" s="2" t="s">
        <v>32</v>
      </c>
      <c r="E46" s="4">
        <v>1.4</v>
      </c>
      <c r="F46" s="8">
        <v>0.4</v>
      </c>
      <c r="G46" s="2">
        <v>0.05</v>
      </c>
      <c r="H46" s="12">
        <v>20</v>
      </c>
      <c r="I46" s="17">
        <f>Tableau2[[#This Row],[Loop]]*Tableau2[[#This Row],[Dot Dose pC]]*Tableau2[[#This Row],[Design Dose factor]]*Tableau2[[#This Row],[dose on design]]</f>
        <v>0.55999999999999994</v>
      </c>
      <c r="J46" s="8">
        <v>59.9</v>
      </c>
      <c r="K46" s="8">
        <v>67.599999999999994</v>
      </c>
      <c r="L46" s="17">
        <f>(Tableau2[[#This Row],[Frontside - direct]]-Tableau2[[#This Row],[Backside - transmission]])/(Tableau2[[#This Row],[Frontside - direct]]+Tableau2[[#This Row],[Backside - transmission]])</f>
        <v>-6.0392156862745065E-2</v>
      </c>
      <c r="M46" s="4">
        <f>Tableau2[[#This Row],[Backside - transmission]]/Tableau2[[#This Row],[Frontside - direct]]</f>
        <v>1.1285475792988313</v>
      </c>
      <c r="N46" s="26" t="s">
        <v>33</v>
      </c>
      <c r="O46" s="15">
        <v>6.3520000000000003</v>
      </c>
    </row>
    <row r="47" spans="1:23" ht="15.6">
      <c r="A47" s="1">
        <v>76</v>
      </c>
      <c r="B47" s="1">
        <v>35</v>
      </c>
      <c r="C47" s="4" t="s">
        <v>4</v>
      </c>
      <c r="D47" s="2" t="s">
        <v>28</v>
      </c>
      <c r="E47" s="2">
        <v>1.4</v>
      </c>
      <c r="F47" s="8">
        <v>0.4</v>
      </c>
      <c r="G47" s="2">
        <v>0.05</v>
      </c>
      <c r="H47" s="12">
        <v>20</v>
      </c>
      <c r="I47" s="17">
        <f>Tableau2[[#This Row],[Loop]]*Tableau2[[#This Row],[Dot Dose pC]]*Tableau2[[#This Row],[Design Dose factor]]*Tableau2[[#This Row],[dose on design]]</f>
        <v>0.55999999999999994</v>
      </c>
      <c r="J47" s="24">
        <v>59.7</v>
      </c>
      <c r="K47" s="8">
        <v>68.8</v>
      </c>
      <c r="L47" s="17">
        <f>(Tableau2[[#This Row],[Frontside - direct]]-Tableau2[[#This Row],[Backside - transmission]])/(Tableau2[[#This Row],[Frontside - direct]]+Tableau2[[#This Row],[Backside - transmission]])</f>
        <v>-7.081712062256805E-2</v>
      </c>
      <c r="M47" s="4">
        <f>Tableau2[[#This Row],[Backside - transmission]]/Tableau2[[#This Row],[Frontside - direct]]</f>
        <v>1.1524288107202678</v>
      </c>
      <c r="N47" s="26" t="s">
        <v>33</v>
      </c>
      <c r="O47" s="15">
        <v>6.3520000000000003</v>
      </c>
    </row>
    <row r="48" spans="1:23" ht="15.6">
      <c r="A48" s="1">
        <v>77</v>
      </c>
      <c r="B48" s="1">
        <v>35</v>
      </c>
      <c r="C48" s="4" t="s">
        <v>4</v>
      </c>
      <c r="D48" s="2" t="s">
        <v>28</v>
      </c>
      <c r="E48" s="2">
        <v>0.6</v>
      </c>
      <c r="F48" s="8">
        <v>0.6</v>
      </c>
      <c r="G48" s="2">
        <v>0.05</v>
      </c>
      <c r="H48" s="12">
        <v>20</v>
      </c>
      <c r="I48" s="17">
        <f>Tableau2[[#This Row],[Loop]]*Tableau2[[#This Row],[Dot Dose pC]]*Tableau2[[#This Row],[Design Dose factor]]*Tableau2[[#This Row],[dose on design]]</f>
        <v>0.36</v>
      </c>
      <c r="J48" s="8">
        <v>57.5</v>
      </c>
      <c r="K48" s="8">
        <v>55.2</v>
      </c>
      <c r="L48" s="17">
        <f>(Tableau2[[#This Row],[Frontside - direct]]-Tableau2[[#This Row],[Backside - transmission]])/(Tableau2[[#This Row],[Frontside - direct]]+Tableau2[[#This Row],[Backside - transmission]])</f>
        <v>2.0408163265306097E-2</v>
      </c>
      <c r="M48" s="4">
        <f>Tableau2[[#This Row],[Backside - transmission]]/Tableau2[[#This Row],[Frontside - direct]]</f>
        <v>0.96000000000000008</v>
      </c>
      <c r="N48" s="26" t="s">
        <v>33</v>
      </c>
      <c r="O48" s="15">
        <v>6.24</v>
      </c>
    </row>
    <row r="49" spans="1:18" ht="15.6">
      <c r="A49" s="1">
        <v>77</v>
      </c>
      <c r="B49" s="1">
        <v>35</v>
      </c>
      <c r="C49" s="4" t="s">
        <v>4</v>
      </c>
      <c r="D49" s="2" t="s">
        <v>28</v>
      </c>
      <c r="E49" s="4">
        <v>1</v>
      </c>
      <c r="F49" s="8">
        <v>0.6</v>
      </c>
      <c r="G49" s="2">
        <v>0.05</v>
      </c>
      <c r="H49" s="8">
        <v>20</v>
      </c>
      <c r="I49" s="17">
        <f>Tableau2[[#This Row],[Loop]]*Tableau2[[#This Row],[Dot Dose pC]]*Tableau2[[#This Row],[Design Dose factor]]*Tableau2[[#This Row],[dose on design]]</f>
        <v>0.6</v>
      </c>
      <c r="J49" s="8">
        <v>65.5</v>
      </c>
      <c r="K49" s="8">
        <v>75.8</v>
      </c>
      <c r="L49" s="17">
        <f>(Tableau2[[#This Row],[Frontside - direct]]-Tableau2[[#This Row],[Backside - transmission]])/(Tableau2[[#This Row],[Frontside - direct]]+Tableau2[[#This Row],[Backside - transmission]])</f>
        <v>-7.2894550601556946E-2</v>
      </c>
      <c r="M49" s="4">
        <f>Tableau2[[#This Row],[Backside - transmission]]/Tableau2[[#This Row],[Frontside - direct]]</f>
        <v>1.1572519083969466</v>
      </c>
      <c r="N49" s="26" t="s">
        <v>33</v>
      </c>
      <c r="O49" s="15">
        <v>6.24</v>
      </c>
      <c r="R49">
        <f>(60.1265+59.3232)/2</f>
        <v>59.724850000000004</v>
      </c>
    </row>
    <row r="50" spans="1:18" ht="15.6">
      <c r="A50" s="1">
        <v>77</v>
      </c>
      <c r="B50" s="1">
        <v>35</v>
      </c>
      <c r="C50" s="4" t="s">
        <v>4</v>
      </c>
      <c r="D50" s="2" t="s">
        <v>32</v>
      </c>
      <c r="E50" s="2">
        <v>1.4</v>
      </c>
      <c r="F50" s="8">
        <v>0.6</v>
      </c>
      <c r="G50" s="2">
        <v>0.05</v>
      </c>
      <c r="H50" s="8">
        <v>20</v>
      </c>
      <c r="I50" s="17">
        <f>Tableau2[[#This Row],[Loop]]*Tableau2[[#This Row],[Dot Dose pC]]*Tableau2[[#This Row],[Design Dose factor]]*Tableau2[[#This Row],[dose on design]]</f>
        <v>0.84</v>
      </c>
      <c r="J50" s="8">
        <v>66.5</v>
      </c>
      <c r="K50" s="8">
        <v>85</v>
      </c>
      <c r="L50" s="17">
        <f>(Tableau2[[#This Row],[Frontside - direct]]-Tableau2[[#This Row],[Backside - transmission]])/(Tableau2[[#This Row],[Frontside - direct]]+Tableau2[[#This Row],[Backside - transmission]])</f>
        <v>-0.12211221122112212</v>
      </c>
      <c r="M50" s="4">
        <f>Tableau2[[#This Row],[Backside - transmission]]/Tableau2[[#This Row],[Frontside - direct]]</f>
        <v>1.2781954887218046</v>
      </c>
      <c r="N50" s="26" t="s">
        <v>33</v>
      </c>
      <c r="O50" s="15">
        <v>6.24</v>
      </c>
    </row>
    <row r="51" spans="1:18" ht="15.6">
      <c r="A51" s="1">
        <v>78</v>
      </c>
      <c r="B51" s="1">
        <v>35</v>
      </c>
      <c r="C51" s="4" t="s">
        <v>4</v>
      </c>
      <c r="D51" s="2" t="s">
        <v>28</v>
      </c>
      <c r="E51" s="2">
        <v>0.6</v>
      </c>
      <c r="F51" s="8">
        <v>0.6</v>
      </c>
      <c r="G51" s="2">
        <v>0.5</v>
      </c>
      <c r="H51" s="8">
        <v>2</v>
      </c>
      <c r="I51" s="17">
        <f>Tableau2[[#This Row],[Loop]]*Tableau2[[#This Row],[Dot Dose pC]]*Tableau2[[#This Row],[Design Dose factor]]*Tableau2[[#This Row],[dose on design]]</f>
        <v>0.36</v>
      </c>
      <c r="J51" s="8">
        <v>62.95</v>
      </c>
      <c r="K51" s="8">
        <v>59.94</v>
      </c>
      <c r="L51" s="17">
        <f>(Tableau2[[#This Row],[Frontside - direct]]-Tableau2[[#This Row],[Backside - transmission]])/(Tableau2[[#This Row],[Frontside - direct]]+Tableau2[[#This Row],[Backside - transmission]])</f>
        <v>2.4493449426316261E-2</v>
      </c>
      <c r="M51" s="4">
        <f>Tableau2[[#This Row],[Backside - transmission]]/Tableau2[[#This Row],[Frontside - direct]]</f>
        <v>0.95218427323272425</v>
      </c>
      <c r="N51" s="26" t="s">
        <v>33</v>
      </c>
      <c r="O51" s="15">
        <v>6.33</v>
      </c>
    </row>
    <row r="52" spans="1:18" ht="15.6">
      <c r="A52" s="3">
        <v>78</v>
      </c>
      <c r="B52" s="1">
        <v>35</v>
      </c>
      <c r="C52" s="4" t="s">
        <v>4</v>
      </c>
      <c r="D52" s="2" t="s">
        <v>28</v>
      </c>
      <c r="E52" s="4">
        <v>1</v>
      </c>
      <c r="F52" s="8">
        <v>0.6</v>
      </c>
      <c r="G52" s="2">
        <v>0.5</v>
      </c>
      <c r="H52" s="8">
        <v>2</v>
      </c>
      <c r="I52" s="17">
        <f>Tableau2[[#This Row],[Loop]]*Tableau2[[#This Row],[Dot Dose pC]]*Tableau2[[#This Row],[Design Dose factor]]*Tableau2[[#This Row],[dose on design]]</f>
        <v>0.6</v>
      </c>
      <c r="J52" s="12">
        <f>(69.9+72.4)/2</f>
        <v>71.150000000000006</v>
      </c>
      <c r="K52" s="12">
        <f>(76.36+77.6)/2</f>
        <v>76.97999999999999</v>
      </c>
      <c r="L52" s="17">
        <f>(Tableau2[[#This Row],[Frontside - direct]]-Tableau2[[#This Row],[Backside - transmission]])/(Tableau2[[#This Row],[Frontside - direct]]+Tableau2[[#This Row],[Backside - transmission]])</f>
        <v>-3.9357321271855698E-2</v>
      </c>
      <c r="M52" s="4">
        <f>Tableau2[[#This Row],[Backside - transmission]]/Tableau2[[#This Row],[Frontside - direct]]</f>
        <v>1.0819395643007728</v>
      </c>
      <c r="N52" s="26" t="s">
        <v>33</v>
      </c>
      <c r="O52" s="15">
        <v>6.33</v>
      </c>
    </row>
    <row r="53" spans="1:18" ht="15.6">
      <c r="A53" s="3">
        <v>78</v>
      </c>
      <c r="B53" s="1">
        <v>35</v>
      </c>
      <c r="C53" s="4" t="s">
        <v>4</v>
      </c>
      <c r="D53" s="2" t="s">
        <v>28</v>
      </c>
      <c r="E53" s="2">
        <v>1.4</v>
      </c>
      <c r="F53" s="8">
        <v>0.6</v>
      </c>
      <c r="G53" s="2">
        <v>0.5</v>
      </c>
      <c r="H53" s="8">
        <v>2</v>
      </c>
      <c r="I53" s="17">
        <f>Tableau2[[#This Row],[Loop]]*Tableau2[[#This Row],[Dot Dose pC]]*Tableau2[[#This Row],[Design Dose factor]]*Tableau2[[#This Row],[dose on design]]</f>
        <v>0.84</v>
      </c>
      <c r="J53" s="12">
        <v>70.040000000000006</v>
      </c>
      <c r="K53" s="12">
        <v>79.540000000000006</v>
      </c>
      <c r="L53" s="17">
        <f>(Tableau2[[#This Row],[Frontside - direct]]-Tableau2[[#This Row],[Backside - transmission]])/(Tableau2[[#This Row],[Frontside - direct]]+Tableau2[[#This Row],[Backside - transmission]])</f>
        <v>-6.3511164594197075E-2</v>
      </c>
      <c r="M53" s="4">
        <f>Tableau2[[#This Row],[Backside - transmission]]/Tableau2[[#This Row],[Frontside - direct]]</f>
        <v>1.1356367789834381</v>
      </c>
      <c r="N53" s="26" t="s">
        <v>33</v>
      </c>
      <c r="O53" s="15">
        <v>6.33</v>
      </c>
    </row>
    <row r="54" spans="1:18" ht="15.6">
      <c r="A54" s="1">
        <v>79</v>
      </c>
      <c r="B54" s="1">
        <v>35</v>
      </c>
      <c r="C54" s="4" t="s">
        <v>4</v>
      </c>
      <c r="D54" s="2" t="s">
        <v>32</v>
      </c>
      <c r="E54" s="2">
        <v>0.6</v>
      </c>
      <c r="F54" s="8">
        <v>0.6</v>
      </c>
      <c r="G54" s="2">
        <v>5.0000000000000001E-3</v>
      </c>
      <c r="H54" s="8">
        <v>200</v>
      </c>
      <c r="I54" s="17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7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6" t="s">
        <v>33</v>
      </c>
      <c r="O54" s="15">
        <v>6.26</v>
      </c>
    </row>
    <row r="55" spans="1:18" ht="15.6">
      <c r="A55" s="1">
        <v>79</v>
      </c>
      <c r="B55" s="1">
        <v>35</v>
      </c>
      <c r="C55" s="4" t="s">
        <v>4</v>
      </c>
      <c r="D55" s="2" t="s">
        <v>28</v>
      </c>
      <c r="E55" s="4">
        <v>1</v>
      </c>
      <c r="F55" s="12">
        <v>0.6</v>
      </c>
      <c r="G55" s="2">
        <v>5.0000000000000001E-3</v>
      </c>
      <c r="H55" s="12">
        <v>200</v>
      </c>
      <c r="I55" s="17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7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6" t="s">
        <v>33</v>
      </c>
      <c r="O55" s="13">
        <v>6.26</v>
      </c>
    </row>
    <row r="56" spans="1:18" ht="15.6">
      <c r="A56" s="23">
        <v>79</v>
      </c>
      <c r="B56" s="23">
        <v>35</v>
      </c>
      <c r="C56" s="4" t="s">
        <v>4</v>
      </c>
      <c r="D56" s="2" t="s">
        <v>28</v>
      </c>
      <c r="E56" s="4">
        <v>1.4</v>
      </c>
      <c r="F56" s="12">
        <v>0.6</v>
      </c>
      <c r="G56" s="2">
        <v>5.0000000000000001E-3</v>
      </c>
      <c r="H56" s="30">
        <v>200</v>
      </c>
      <c r="I56" s="17">
        <f>Tableau2[[#This Row],[Loop]]*Tableau2[[#This Row],[Dot Dose pC]]*Tableau2[[#This Row],[Design Dose factor]]*Tableau2[[#This Row],[dose on design]]</f>
        <v>0.84</v>
      </c>
      <c r="J56" s="24">
        <f>(62.33+62.15)/2</f>
        <v>62.239999999999995</v>
      </c>
      <c r="K56" s="24">
        <v>65.400000000000006</v>
      </c>
      <c r="L56" s="17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6" t="s">
        <v>33</v>
      </c>
      <c r="O56" s="31">
        <v>6.26</v>
      </c>
    </row>
    <row r="59" spans="1:18" ht="15.6">
      <c r="C59" s="27" t="s">
        <v>53</v>
      </c>
      <c r="D59" s="28"/>
    </row>
    <row r="60" spans="1:18">
      <c r="A60" t="s">
        <v>52</v>
      </c>
      <c r="B60" t="s">
        <v>57</v>
      </c>
      <c r="C60" t="s">
        <v>58</v>
      </c>
      <c r="D60" t="s">
        <v>59</v>
      </c>
      <c r="E60" t="s">
        <v>54</v>
      </c>
      <c r="F60" t="s">
        <v>55</v>
      </c>
      <c r="G60" t="s">
        <v>56</v>
      </c>
    </row>
    <row r="61" spans="1:18">
      <c r="A61">
        <v>77</v>
      </c>
      <c r="B61">
        <v>0.36</v>
      </c>
      <c r="C61">
        <v>57.5</v>
      </c>
      <c r="D61">
        <v>55.2</v>
      </c>
      <c r="E61" s="36">
        <f>(Tableau1[[#This Row],[Back?]]-Tableau1[[#This Row],[Front?]])/(Tableau1[[#This Row],[Back?]]+Tableau1[[#This Row],[Front?]])</f>
        <v>2.0408163265306097E-2</v>
      </c>
      <c r="F61" s="36">
        <f>Tableau1[[#This Row],[Front?]]/Tableau1[[#This Row],[Back?]]</f>
        <v>0.96000000000000008</v>
      </c>
      <c r="G61">
        <v>6.24</v>
      </c>
    </row>
    <row r="62" spans="1:18">
      <c r="A62">
        <v>77</v>
      </c>
      <c r="B62">
        <v>0.6</v>
      </c>
      <c r="C62">
        <v>65.5</v>
      </c>
      <c r="D62">
        <v>75.8</v>
      </c>
      <c r="E62" s="36">
        <f>(Tableau1[[#This Row],[Back?]]-Tableau1[[#This Row],[Front?]])/(Tableau1[[#This Row],[Back?]]+Tableau1[[#This Row],[Front?]])</f>
        <v>-7.2894550601556946E-2</v>
      </c>
      <c r="F62" s="36">
        <f>Tableau1[[#This Row],[Front?]]/Tableau1[[#This Row],[Back?]]</f>
        <v>1.1572519083969466</v>
      </c>
      <c r="G62">
        <v>6.24</v>
      </c>
    </row>
    <row r="63" spans="1:18" hidden="1">
      <c r="A63">
        <v>76</v>
      </c>
      <c r="B63">
        <v>0.24</v>
      </c>
      <c r="C63">
        <f>AVERAGE(J43:J44)</f>
        <v>55.9</v>
      </c>
      <c r="D63">
        <f>AVERAGE(K43:K44)</f>
        <v>64.984999999999999</v>
      </c>
      <c r="E63" s="36">
        <f>(Tableau1[[#This Row],[Back?]]-Tableau1[[#This Row],[Front?]])/(Tableau1[[#This Row],[Back?]]+Tableau1[[#This Row],[Front?]])</f>
        <v>-7.515407205195021E-2</v>
      </c>
      <c r="F63" s="36">
        <f>Tableau1[[#This Row],[Front?]]/Tableau1[[#This Row],[Back?]]</f>
        <v>1.1625223613595708</v>
      </c>
      <c r="G63">
        <v>6.3520000000000003</v>
      </c>
    </row>
    <row r="64" spans="1:18">
      <c r="A64">
        <v>77</v>
      </c>
      <c r="B64">
        <v>0.84</v>
      </c>
      <c r="C64">
        <v>66.5</v>
      </c>
      <c r="D64">
        <v>85</v>
      </c>
      <c r="E64" s="36">
        <f>(Tableau1[[#This Row],[Back?]]-Tableau1[[#This Row],[Front?]])/(Tableau1[[#This Row],[Back?]]+Tableau1[[#This Row],[Front?]])</f>
        <v>-0.12211221122112212</v>
      </c>
      <c r="F64" s="36">
        <f>Tableau1[[#This Row],[Front?]]/Tableau1[[#This Row],[Back?]]</f>
        <v>1.2781954887218046</v>
      </c>
      <c r="G64">
        <v>6.24</v>
      </c>
    </row>
    <row r="65" spans="1:7">
      <c r="A65">
        <v>78</v>
      </c>
      <c r="B65">
        <v>0.36</v>
      </c>
      <c r="C65">
        <v>62.95</v>
      </c>
      <c r="D65">
        <v>59.94</v>
      </c>
      <c r="E65" s="36">
        <f>(Tableau1[[#This Row],[Back?]]-Tableau1[[#This Row],[Front?]])/(Tableau1[[#This Row],[Back?]]+Tableau1[[#This Row],[Front?]])</f>
        <v>2.4493449426316261E-2</v>
      </c>
      <c r="F65" s="36">
        <f>Tableau1[[#This Row],[Front?]]/Tableau1[[#This Row],[Back?]]</f>
        <v>0.95218427323272425</v>
      </c>
      <c r="G65">
        <v>6.33</v>
      </c>
    </row>
    <row r="66" spans="1:7">
      <c r="A66">
        <v>78</v>
      </c>
      <c r="B66">
        <v>0.6</v>
      </c>
      <c r="C66">
        <v>71.150000000000006</v>
      </c>
      <c r="D66">
        <v>76.97999999999999</v>
      </c>
      <c r="E66" s="36">
        <f>(Tableau1[[#This Row],[Back?]]-Tableau1[[#This Row],[Front?]])/(Tableau1[[#This Row],[Back?]]+Tableau1[[#This Row],[Front?]])</f>
        <v>-3.9357321271855698E-2</v>
      </c>
      <c r="F66" s="36">
        <f>Tableau1[[#This Row],[Front?]]/Tableau1[[#This Row],[Back?]]</f>
        <v>1.0819395643007728</v>
      </c>
      <c r="G66">
        <v>6.33</v>
      </c>
    </row>
    <row r="67" spans="1:7">
      <c r="A67">
        <v>78</v>
      </c>
      <c r="B67">
        <v>0.84</v>
      </c>
      <c r="C67">
        <v>70.040000000000006</v>
      </c>
      <c r="D67">
        <v>79.540000000000006</v>
      </c>
      <c r="E67" s="36">
        <f>(Tableau1[[#This Row],[Back?]]-Tableau1[[#This Row],[Front?]])/(Tableau1[[#This Row],[Back?]]+Tableau1[[#This Row],[Front?]])</f>
        <v>-6.3511164594197075E-2</v>
      </c>
      <c r="F67" s="36">
        <f>Tableau1[[#This Row],[Front?]]/Tableau1[[#This Row],[Back?]]</f>
        <v>1.1356367789834381</v>
      </c>
      <c r="G67">
        <v>6.33</v>
      </c>
    </row>
    <row r="68" spans="1:7" hidden="1">
      <c r="A68">
        <v>76</v>
      </c>
      <c r="B68">
        <v>0.4</v>
      </c>
      <c r="C68">
        <f>AVERAGE(J49:J50)</f>
        <v>66</v>
      </c>
      <c r="D68">
        <f>AVERAGE(K49:K50)</f>
        <v>80.400000000000006</v>
      </c>
      <c r="E68" s="36">
        <f>(Tableau1[[#This Row],[Back?]]-Tableau1[[#This Row],[Front?]])/(Tableau1[[#This Row],[Back?]]+Tableau1[[#This Row],[Front?]])</f>
        <v>-9.8360655737704958E-2</v>
      </c>
      <c r="F68" s="36">
        <f>Tableau1[[#This Row],[Front?]]/Tableau1[[#This Row],[Back?]]</f>
        <v>1.2181818181818183</v>
      </c>
      <c r="G68">
        <v>6.3520000000000003</v>
      </c>
    </row>
    <row r="69" spans="1:7">
      <c r="A69">
        <v>79</v>
      </c>
      <c r="B69">
        <v>0.6</v>
      </c>
      <c r="C69">
        <v>61.17</v>
      </c>
      <c r="D69">
        <v>63.26</v>
      </c>
      <c r="E69" s="36">
        <f>(Tableau1[[#This Row],[Back?]]-Tableau1[[#This Row],[Front?]])/(Tableau1[[#This Row],[Back?]]+Tableau1[[#This Row],[Front?]])</f>
        <v>-1.679659246162498E-2</v>
      </c>
      <c r="F69" s="36">
        <f>Tableau1[[#This Row],[Front?]]/Tableau1[[#This Row],[Back?]]</f>
        <v>1.0341670753637404</v>
      </c>
      <c r="G69">
        <v>6.26</v>
      </c>
    </row>
    <row r="70" spans="1:7" hidden="1">
      <c r="A70">
        <v>76</v>
      </c>
      <c r="B70">
        <v>0.56000000000000005</v>
      </c>
      <c r="C70">
        <f>AVERAGE(J53:J54)</f>
        <v>35.020000000000003</v>
      </c>
      <c r="D70">
        <f>AVERAGE(K53:K54)</f>
        <v>59.47</v>
      </c>
      <c r="E70" s="36">
        <f>(Tableau1[[#This Row],[Back?]]-Tableau1[[#This Row],[Front?]])/(Tableau1[[#This Row],[Back?]]+Tableau1[[#This Row],[Front?]])</f>
        <v>-0.25875754048047406</v>
      </c>
      <c r="F70" s="36">
        <f>Tableau1[[#This Row],[Front?]]/Tableau1[[#This Row],[Back?]]</f>
        <v>1.6981724728726439</v>
      </c>
      <c r="G70">
        <v>6.3520000000000003</v>
      </c>
    </row>
    <row r="71" spans="1:7">
      <c r="A71">
        <v>79</v>
      </c>
      <c r="B71">
        <v>0.84</v>
      </c>
      <c r="C71">
        <v>62.239999999999995</v>
      </c>
      <c r="D71">
        <v>65.400000000000006</v>
      </c>
      <c r="E71" s="36">
        <f>(Tableau1[[#This Row],[Back?]]-Tableau1[[#This Row],[Front?]])/(Tableau1[[#This Row],[Back?]]+Tableau1[[#This Row],[Front?]])</f>
        <v>-2.4757129426512151E-2</v>
      </c>
      <c r="F71" s="36">
        <f>Tableau1[[#This Row],[Front?]]/Tableau1[[#This Row],[Back?]]</f>
        <v>1.0507712082262213</v>
      </c>
      <c r="G71">
        <v>6.26</v>
      </c>
    </row>
    <row r="72" spans="1:7">
      <c r="A72">
        <v>79</v>
      </c>
      <c r="B72">
        <v>0.36</v>
      </c>
      <c r="C72">
        <v>0</v>
      </c>
      <c r="D72">
        <v>39.4</v>
      </c>
      <c r="E72" s="36">
        <f>(Tableau1[[#This Row],[Back?]]-Tableau1[[#This Row],[Front?]])/(Tableau1[[#This Row],[Back?]]+Tableau1[[#This Row],[Front?]])</f>
        <v>-1</v>
      </c>
      <c r="F72" s="36" t="e">
        <f>Tableau1[[#This Row],[Front?]]/Tableau1[[#This Row],[Back?]]</f>
        <v>#DIV/0!</v>
      </c>
      <c r="G72">
        <v>6.26</v>
      </c>
    </row>
    <row r="75" spans="1:7">
      <c r="D75" s="22"/>
      <c r="E75" s="22" t="s">
        <v>60</v>
      </c>
      <c r="F75" s="22"/>
    </row>
    <row r="76" spans="1:7">
      <c r="D76" s="22">
        <v>77</v>
      </c>
      <c r="E76" s="22">
        <v>0.66290000000000004</v>
      </c>
      <c r="F76" s="22"/>
    </row>
    <row r="77" spans="1:7">
      <c r="D77" s="22">
        <v>78</v>
      </c>
      <c r="E77" s="22">
        <v>0.38219999999999998</v>
      </c>
      <c r="F77" s="22"/>
    </row>
    <row r="78" spans="1:7">
      <c r="D78" s="22">
        <v>79</v>
      </c>
      <c r="E78" s="22">
        <v>6.9199999999999998E-2</v>
      </c>
      <c r="F78" s="22"/>
    </row>
  </sheetData>
  <mergeCells count="3">
    <mergeCell ref="J1:K1"/>
    <mergeCell ref="Q35:W35"/>
    <mergeCell ref="C59:D5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2016-08-03T04:42:55Z</dcterms:modified>
</cp:coreProperties>
</file>