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Feuil1" sheetId="1" r:id="rId1"/>
    <sheet name="Feuil2" sheetId="2" r:id="rId2"/>
    <sheet name="Feuil3" sheetId="3" r:id="rId3"/>
    <sheet name="Feuil4" sheetId="4" r:id="rId4"/>
  </sheets>
  <calcPr calcId="144525" concurrentCalc="0"/>
</workbook>
</file>

<file path=xl/calcChain.xml><?xml version="1.0" encoding="utf-8"?>
<calcChain xmlns="http://schemas.openxmlformats.org/spreadsheetml/2006/main">
  <c r="M57" i="2" l="1"/>
  <c r="L57" i="2"/>
  <c r="I57" i="2"/>
  <c r="K86" i="2"/>
  <c r="K85" i="2"/>
  <c r="M86" i="2"/>
  <c r="L86" i="2"/>
  <c r="I86" i="2"/>
  <c r="M85" i="2"/>
  <c r="L85" i="2"/>
  <c r="I85" i="2"/>
  <c r="I87" i="2"/>
  <c r="L87" i="2"/>
  <c r="M87" i="2"/>
  <c r="I88" i="2"/>
  <c r="L88" i="2"/>
  <c r="M88" i="2"/>
  <c r="M84" i="2"/>
  <c r="L84" i="2"/>
  <c r="I84" i="2"/>
  <c r="K83" i="2"/>
  <c r="K82" i="2"/>
  <c r="K81" i="2"/>
  <c r="K79" i="2"/>
  <c r="M83" i="2"/>
  <c r="L83" i="2"/>
  <c r="I83" i="2"/>
  <c r="M82" i="2"/>
  <c r="L82" i="2"/>
  <c r="I82" i="2"/>
  <c r="M81" i="2"/>
  <c r="L81" i="2"/>
  <c r="I81" i="2"/>
  <c r="M80" i="2"/>
  <c r="L80" i="2"/>
  <c r="I80" i="2"/>
  <c r="M79" i="2"/>
  <c r="L79" i="2"/>
  <c r="I79" i="2"/>
  <c r="M78" i="2"/>
  <c r="L78" i="2"/>
  <c r="I78" i="2"/>
  <c r="K75" i="2"/>
  <c r="K74" i="2"/>
  <c r="K73" i="2"/>
  <c r="K72" i="2"/>
  <c r="M77" i="2"/>
  <c r="L77" i="2"/>
  <c r="I77" i="2"/>
  <c r="M76" i="2"/>
  <c r="L76" i="2"/>
  <c r="I76" i="2"/>
  <c r="M75" i="2"/>
  <c r="L75" i="2"/>
  <c r="I75" i="2"/>
  <c r="M74" i="2"/>
  <c r="L74" i="2"/>
  <c r="I74" i="2"/>
  <c r="M73" i="2"/>
  <c r="L73" i="2"/>
  <c r="I73" i="2"/>
  <c r="M72" i="2"/>
  <c r="L72" i="2"/>
  <c r="I72" i="2"/>
  <c r="K71" i="2"/>
  <c r="K70" i="2"/>
  <c r="K68" i="2"/>
  <c r="M71" i="2"/>
  <c r="L71" i="2"/>
  <c r="I71" i="2"/>
  <c r="M70" i="2"/>
  <c r="L70" i="2"/>
  <c r="I70" i="2"/>
  <c r="M69" i="2"/>
  <c r="L69" i="2"/>
  <c r="I69" i="2"/>
  <c r="M68" i="2"/>
  <c r="L68" i="2"/>
  <c r="I68" i="2"/>
  <c r="M67" i="2"/>
  <c r="L67" i="2"/>
  <c r="I67" i="2"/>
  <c r="M66" i="2"/>
  <c r="L66" i="2"/>
  <c r="I66" i="2"/>
  <c r="K65" i="2"/>
  <c r="K64" i="2"/>
  <c r="K63" i="2"/>
  <c r="K58" i="2"/>
  <c r="I58" i="2"/>
  <c r="L58" i="2"/>
  <c r="M58" i="2"/>
  <c r="I61" i="2"/>
  <c r="L61" i="2"/>
  <c r="M61" i="2"/>
  <c r="I62" i="2"/>
  <c r="L62" i="2"/>
  <c r="M62" i="2"/>
  <c r="I63" i="2"/>
  <c r="L63" i="2"/>
  <c r="M63" i="2"/>
  <c r="I64" i="2"/>
  <c r="L64" i="2"/>
  <c r="M64" i="2"/>
  <c r="I65" i="2"/>
  <c r="L65" i="2"/>
  <c r="M65" i="2"/>
  <c r="I89" i="2"/>
  <c r="L89" i="2"/>
  <c r="M89" i="2"/>
  <c r="I90" i="2"/>
  <c r="L90" i="2"/>
  <c r="M90" i="2"/>
  <c r="I60" i="2"/>
  <c r="L60" i="2"/>
  <c r="M60" i="2"/>
  <c r="I59" i="2"/>
  <c r="L59" i="2"/>
  <c r="M59" i="2"/>
  <c r="C101" i="2"/>
  <c r="D108" i="2"/>
  <c r="C108" i="2"/>
  <c r="C106" i="2"/>
  <c r="D106" i="2"/>
  <c r="D101" i="2"/>
  <c r="F101" i="2"/>
  <c r="F106" i="2"/>
  <c r="F108" i="2"/>
  <c r="F99" i="2"/>
  <c r="F100" i="2"/>
  <c r="F102" i="2"/>
  <c r="F103" i="2"/>
  <c r="F104" i="2"/>
  <c r="F105" i="2"/>
  <c r="F110" i="2"/>
  <c r="F107" i="2"/>
  <c r="F109" i="2"/>
  <c r="E101" i="2"/>
  <c r="E106" i="2"/>
  <c r="E108" i="2"/>
  <c r="E99" i="2"/>
  <c r="E100" i="2"/>
  <c r="E102" i="2"/>
  <c r="E103" i="2"/>
  <c r="E104" i="2"/>
  <c r="E105" i="2"/>
  <c r="E110" i="2"/>
  <c r="E107" i="2"/>
  <c r="E109" i="2"/>
  <c r="J56" i="2"/>
  <c r="K53" i="1"/>
  <c r="L53" i="1"/>
  <c r="M53" i="1"/>
  <c r="N53" i="1"/>
  <c r="J53" i="1"/>
  <c r="K54" i="1"/>
  <c r="L54" i="1"/>
  <c r="M54" i="1"/>
  <c r="N54" i="1"/>
  <c r="J54" i="1"/>
  <c r="B59" i="1"/>
  <c r="B58" i="1"/>
  <c r="K42" i="2"/>
  <c r="J42" i="2"/>
  <c r="Q49" i="2"/>
  <c r="M49" i="2"/>
  <c r="L49" i="2"/>
  <c r="I49" i="2"/>
  <c r="M46" i="2"/>
  <c r="L46" i="2"/>
  <c r="I46" i="2"/>
  <c r="M51" i="2"/>
  <c r="L51" i="2"/>
  <c r="I51" i="2"/>
  <c r="M44" i="2"/>
  <c r="L44" i="2"/>
  <c r="I44" i="2"/>
  <c r="L45" i="2"/>
  <c r="M45" i="2"/>
  <c r="L48" i="2"/>
  <c r="M48" i="2"/>
  <c r="L50" i="2"/>
  <c r="M50" i="2"/>
  <c r="L47" i="2"/>
  <c r="M47" i="2"/>
  <c r="L52" i="2"/>
  <c r="M52" i="2"/>
  <c r="L53" i="2"/>
  <c r="M53" i="2"/>
  <c r="L41" i="2"/>
  <c r="M41" i="2"/>
  <c r="L42" i="2"/>
  <c r="M42" i="2"/>
  <c r="L43" i="2"/>
  <c r="M43" i="2"/>
  <c r="L54" i="2"/>
  <c r="M54" i="2"/>
  <c r="L55" i="2"/>
  <c r="M55" i="2"/>
  <c r="L56" i="2"/>
  <c r="M56" i="2"/>
  <c r="I45" i="2"/>
  <c r="I48" i="2"/>
  <c r="I50" i="2"/>
  <c r="I47" i="2"/>
  <c r="I52" i="2"/>
  <c r="I53" i="2"/>
  <c r="I41" i="2"/>
  <c r="I42" i="2"/>
  <c r="I43" i="2"/>
  <c r="I54" i="2"/>
  <c r="I55" i="2"/>
  <c r="I56" i="2"/>
  <c r="M14" i="2"/>
  <c r="L14" i="2"/>
  <c r="I14" i="2"/>
  <c r="M35" i="2"/>
  <c r="L35" i="2"/>
  <c r="I35" i="2"/>
  <c r="M21" i="2"/>
  <c r="L21" i="2"/>
  <c r="I21" i="2"/>
  <c r="M36" i="2"/>
  <c r="L36" i="2"/>
  <c r="I36" i="2"/>
  <c r="M33" i="2"/>
  <c r="L33" i="2"/>
  <c r="I33" i="2"/>
  <c r="M31" i="2"/>
  <c r="L31" i="2"/>
  <c r="I31" i="2"/>
  <c r="M27" i="2"/>
  <c r="L27" i="2"/>
  <c r="I27" i="2"/>
  <c r="M20" i="2"/>
  <c r="L20" i="2"/>
  <c r="I20" i="2"/>
  <c r="M34" i="2"/>
  <c r="L34" i="2"/>
  <c r="I34" i="2"/>
  <c r="M26" i="2"/>
  <c r="L26" i="2"/>
  <c r="I26" i="2"/>
  <c r="M22" i="2"/>
  <c r="L22" i="2"/>
  <c r="I22" i="2"/>
  <c r="M17" i="2"/>
  <c r="L17" i="2"/>
  <c r="I17" i="2"/>
  <c r="M15" i="2"/>
  <c r="L15" i="2"/>
  <c r="I15" i="2"/>
  <c r="M25" i="2"/>
  <c r="L25" i="2"/>
  <c r="M37" i="2"/>
  <c r="L37" i="2"/>
  <c r="M38" i="2"/>
  <c r="L38" i="2"/>
  <c r="M39" i="2"/>
  <c r="L39" i="2"/>
  <c r="M40" i="2"/>
  <c r="L40" i="2"/>
  <c r="M5" i="2"/>
  <c r="L5" i="2"/>
  <c r="M3" i="2"/>
  <c r="L3" i="2"/>
  <c r="M12" i="2"/>
  <c r="L12" i="2"/>
  <c r="M11" i="2"/>
  <c r="L11" i="2"/>
  <c r="M4" i="2"/>
  <c r="L4" i="2"/>
  <c r="M6" i="2"/>
  <c r="L6" i="2"/>
  <c r="M7" i="2"/>
  <c r="L7" i="2"/>
  <c r="M8" i="2"/>
  <c r="L8" i="2"/>
  <c r="M9" i="2"/>
  <c r="L9" i="2"/>
  <c r="M10" i="2"/>
  <c r="L10" i="2"/>
  <c r="M13" i="2"/>
  <c r="L13" i="2"/>
  <c r="M16" i="2"/>
  <c r="L16" i="2"/>
  <c r="M18" i="2"/>
  <c r="L18" i="2"/>
  <c r="M24" i="2"/>
  <c r="L24" i="2"/>
  <c r="M29" i="2"/>
  <c r="L29" i="2"/>
  <c r="M19" i="2"/>
  <c r="L19" i="2"/>
  <c r="M23" i="2"/>
  <c r="L23" i="2"/>
  <c r="M28" i="2"/>
  <c r="L28" i="2"/>
  <c r="M30" i="2"/>
  <c r="L30" i="2"/>
  <c r="M32" i="2"/>
  <c r="L32" i="2"/>
  <c r="I25" i="2"/>
  <c r="I37" i="2"/>
  <c r="I38" i="2"/>
  <c r="I39" i="2"/>
  <c r="I40" i="2"/>
  <c r="I5" i="2"/>
  <c r="I3" i="2"/>
  <c r="I12" i="2"/>
  <c r="I11" i="2"/>
  <c r="I4" i="2"/>
  <c r="I6" i="2"/>
  <c r="I7" i="2"/>
  <c r="I8" i="2"/>
  <c r="I9" i="2"/>
  <c r="I10" i="2"/>
  <c r="I13" i="2"/>
  <c r="I16" i="2"/>
  <c r="I18" i="2"/>
  <c r="I24" i="2"/>
  <c r="I29" i="2"/>
  <c r="I19" i="2"/>
  <c r="I23" i="2"/>
  <c r="I28" i="2"/>
  <c r="I30" i="2"/>
  <c r="I32" i="2"/>
</calcChain>
</file>

<file path=xl/sharedStrings.xml><?xml version="1.0" encoding="utf-8"?>
<sst xmlns="http://schemas.openxmlformats.org/spreadsheetml/2006/main" count="534" uniqueCount="72">
  <si>
    <t>backside</t>
  </si>
  <si>
    <t>SE2</t>
  </si>
  <si>
    <t>M</t>
  </si>
  <si>
    <t>gauss</t>
  </si>
  <si>
    <t>IL</t>
  </si>
  <si>
    <t>frontside</t>
  </si>
  <si>
    <t>écart relatif</t>
  </si>
  <si>
    <t>Expérience</t>
  </si>
  <si>
    <t>Matlab/Raith</t>
  </si>
  <si>
    <t>side</t>
  </si>
  <si>
    <t>Image Type</t>
  </si>
  <si>
    <r>
      <t xml:space="preserve">Hole size </t>
    </r>
    <r>
      <rPr>
        <b/>
        <i/>
        <sz val="12"/>
        <color theme="0"/>
        <rFont val="Calibri"/>
        <family val="2"/>
        <scheme val="minor"/>
      </rPr>
      <t>nm</t>
    </r>
  </si>
  <si>
    <t>dose on design</t>
  </si>
  <si>
    <t>Measure with*</t>
  </si>
  <si>
    <t xml:space="preserve">*we mesure with Matlab (gauss, gaussauto, gausssfullauto) or Raith </t>
  </si>
  <si>
    <t>Frontside</t>
  </si>
  <si>
    <t>Backside</t>
  </si>
  <si>
    <t>Loop</t>
  </si>
  <si>
    <t>Thickness</t>
  </si>
  <si>
    <t>Exp</t>
  </si>
  <si>
    <t>Ecart relatif</t>
  </si>
  <si>
    <t>1: not through</t>
  </si>
  <si>
    <t>10µm – 1pA (5)</t>
  </si>
  <si>
    <t>Design Dose factor</t>
  </si>
  <si>
    <r>
      <t xml:space="preserve">Dot Dose </t>
    </r>
    <r>
      <rPr>
        <b/>
        <i/>
        <sz val="12"/>
        <color theme="0"/>
        <rFont val="Calibri"/>
        <family val="2"/>
        <scheme val="minor"/>
      </rPr>
      <t>pC</t>
    </r>
  </si>
  <si>
    <t>Column</t>
  </si>
  <si>
    <t>ApproxGauss-Auto</t>
  </si>
  <si>
    <t>augmente avec loop?</t>
  </si>
  <si>
    <t>Hole Ratio</t>
  </si>
  <si>
    <t>for high loop frontside ~= backside ?</t>
  </si>
  <si>
    <t>ApproxGauss-Autopower</t>
  </si>
  <si>
    <t>20μm – 6.5pA (7)</t>
  </si>
  <si>
    <t>manuel</t>
  </si>
  <si>
    <t>Frontside - direct</t>
  </si>
  <si>
    <t>Backside - transmission</t>
  </si>
  <si>
    <t>79i</t>
  </si>
  <si>
    <t>ApproxgaussAUto</t>
  </si>
  <si>
    <t>mag 15000</t>
  </si>
  <si>
    <t>5kV</t>
  </si>
  <si>
    <t>Xplus8</t>
  </si>
  <si>
    <t>Yrad3</t>
  </si>
  <si>
    <t>REPEATABILITY?</t>
  </si>
  <si>
    <t>variance:</t>
  </si>
  <si>
    <t>mean</t>
  </si>
  <si>
    <t>79i - holesize (nm)</t>
  </si>
  <si>
    <t>MEASURE WITH:</t>
  </si>
  <si>
    <t>Approxgaussauto has good repeatability:</t>
  </si>
  <si>
    <t>xplus</t>
  </si>
  <si>
    <t>exp79i_1</t>
  </si>
  <si>
    <t>variance</t>
  </si>
  <si>
    <t xml:space="preserve">Exp </t>
  </si>
  <si>
    <r>
      <t xml:space="preserve">Mean Hole size </t>
    </r>
    <r>
      <rPr>
        <b/>
        <i/>
        <sz val="12"/>
        <color theme="0"/>
        <rFont val="Calibri"/>
        <family val="2"/>
        <scheme val="minor"/>
      </rPr>
      <t>nm</t>
    </r>
  </si>
  <si>
    <t>Relative Difference</t>
  </si>
  <si>
    <t>Ratio</t>
  </si>
  <si>
    <t>Current</t>
  </si>
  <si>
    <t>Final Dose</t>
  </si>
  <si>
    <t>Back?</t>
  </si>
  <si>
    <t>Front?</t>
  </si>
  <si>
    <t>pente</t>
  </si>
  <si>
    <t>Mean Hole size nm</t>
  </si>
  <si>
    <t>Results:</t>
  </si>
  <si>
    <t>Hole ratio:</t>
  </si>
  <si>
    <t>do 1/</t>
  </si>
  <si>
    <t>Hole ratio (front/back) is between 1,1 and 0,5 . It seems to tend to 1 for high number of loop</t>
  </si>
  <si>
    <t>For thinner membranes (30nm) hole ratio is close to 1 (and sometime higher ?)</t>
  </si>
  <si>
    <r>
      <t>i</t>
    </r>
    <r>
      <rPr>
        <b/>
        <i/>
        <sz val="12"/>
        <color theme="0"/>
        <rFont val="Calibri"/>
        <family val="2"/>
        <scheme val="minor"/>
      </rPr>
      <t xml:space="preserve"> pA</t>
    </r>
  </si>
  <si>
    <t>Raith</t>
  </si>
  <si>
    <t>Final dose pC</t>
  </si>
  <si>
    <t>Note:</t>
  </si>
  <si>
    <t>Mesure with SEM have been taken on two different days, and we observe a ~8nm difference for hole size between them. For one day all holes appear smaller. Is it a real change or due to settings ? We will only compare measures taken on the same day.</t>
  </si>
  <si>
    <t>20?m – 6.5pA (7)</t>
  </si>
  <si>
    <t>Raith Measured Hole size for 30nm thin 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</si>
</sst>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2" borderId="6" xfId="0" applyNumberFormat="1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11" xfId="0" applyBorder="1"/>
    <xf numFmtId="0" fontId="0" fillId="5" borderId="11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0" fillId="0" borderId="0" xfId="0" applyNumberFormat="1"/>
    <xf numFmtId="0" fontId="1" fillId="0" borderId="11" xfId="0" applyFont="1" applyBorder="1"/>
    <xf numFmtId="2" fontId="1" fillId="0" borderId="0" xfId="0" applyNumberFormat="1" applyFont="1"/>
    <xf numFmtId="0" fontId="12" fillId="0" borderId="0" xfId="0" applyFont="1"/>
    <xf numFmtId="0" fontId="7" fillId="2" borderId="3" xfId="0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2" fontId="8" fillId="3" borderId="0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8"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Ecart relatif</a:t>
            </a:r>
            <a:r>
              <a:rPr lang="fr-FR" baseline="0"/>
              <a:t> (dose), </a:t>
            </a:r>
            <a:r>
              <a:rPr lang="fr-FR" b="0" i="1" baseline="0"/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Feuil2!$L$8:$L$12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0.44927536231884058</c:v>
                </c:pt>
                <c:pt idx="4">
                  <c:v>0.33333333333333331</c:v>
                </c:pt>
              </c:numCache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0000"/>
                </a:schemeClr>
              </a:solidFill>
            </c:spPr>
          </c:marke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Feuil2!$L$13:$L$17</c:f>
              <c:numCache>
                <c:formatCode>0.00</c:formatCode>
                <c:ptCount val="5"/>
                <c:pt idx="0">
                  <c:v>0.28446771378708546</c:v>
                </c:pt>
                <c:pt idx="1">
                  <c:v>0.30948678071539665</c:v>
                </c:pt>
                <c:pt idx="2">
                  <c:v>-1</c:v>
                </c:pt>
                <c:pt idx="3">
                  <c:v>0.23006134969325151</c:v>
                </c:pt>
                <c:pt idx="4">
                  <c:v>0.30315500685871055</c:v>
                </c:pt>
              </c:numCache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Feuil2!$L$26:$L$30</c:f>
              <c:numCache>
                <c:formatCode>0.00</c:formatCode>
                <c:ptCount val="5"/>
                <c:pt idx="0">
                  <c:v>0.24510932105868818</c:v>
                </c:pt>
                <c:pt idx="1">
                  <c:v>0.153558052434457</c:v>
                </c:pt>
                <c:pt idx="2">
                  <c:v>0.11898734177215196</c:v>
                </c:pt>
                <c:pt idx="3">
                  <c:v>0.1484272216242076</c:v>
                </c:pt>
                <c:pt idx="4">
                  <c:v>0.1001206272617612</c:v>
                </c:pt>
              </c:numCache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Feuil2!$L$36:$L$40</c:f>
              <c:numCache>
                <c:formatCode>0.00</c:formatCode>
                <c:ptCount val="5"/>
                <c:pt idx="0">
                  <c:v>0.11594202898550721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40544"/>
        <c:axId val="215342080"/>
      </c:scatterChart>
      <c:valAx>
        <c:axId val="2153405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5342080"/>
        <c:crosses val="autoZero"/>
        <c:crossBetween val="midCat"/>
      </c:valAx>
      <c:valAx>
        <c:axId val="215342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534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Hole ratio (dose), </a:t>
            </a:r>
            <a:r>
              <a:rPr lang="fr-FR" sz="1800" b="0" i="1" baseline="0">
                <a:effectLst/>
              </a:rPr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Feuil2!$M$8:$M$12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</c:v>
                </c:pt>
                <c:pt idx="4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31000"/>
                </a:schemeClr>
              </a:solidFill>
            </c:spPr>
          </c:marke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Feuil2!$M$13:$M$17</c:f>
              <c:numCache>
                <c:formatCode>General</c:formatCode>
                <c:ptCount val="5"/>
                <c:pt idx="0">
                  <c:v>0.55706521739130443</c:v>
                </c:pt>
                <c:pt idx="1">
                  <c:v>0.52731591448931114</c:v>
                </c:pt>
                <c:pt idx="2">
                  <c:v>0</c:v>
                </c:pt>
                <c:pt idx="3">
                  <c:v>0.62593516209476308</c:v>
                </c:pt>
                <c:pt idx="4">
                  <c:v>0.53473684210526318</c:v>
                </c:pt>
              </c:numCache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Feuil2!$M$26:$M$30</c:f>
              <c:numCache>
                <c:formatCode>General</c:formatCode>
                <c:ptCount val="5"/>
                <c:pt idx="0">
                  <c:v>0.60628465804066534</c:v>
                </c:pt>
                <c:pt idx="1">
                  <c:v>0.73376623376623373</c:v>
                </c:pt>
                <c:pt idx="2">
                  <c:v>0.78733031674208132</c:v>
                </c:pt>
                <c:pt idx="3">
                  <c:v>0.74151218496146643</c:v>
                </c:pt>
                <c:pt idx="4">
                  <c:v>0.81798245614035081</c:v>
                </c:pt>
              </c:numCache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Feuil2!$M$36:$M$40</c:f>
              <c:numCache>
                <c:formatCode>General</c:formatCode>
                <c:ptCount val="5"/>
                <c:pt idx="0">
                  <c:v>0.79220779220779225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85024"/>
        <c:axId val="216386560"/>
      </c:scatterChart>
      <c:valAx>
        <c:axId val="216385024"/>
        <c:scaling>
          <c:orientation val="minMax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216386560"/>
        <c:crosses val="autoZero"/>
        <c:crossBetween val="midCat"/>
      </c:valAx>
      <c:valAx>
        <c:axId val="2163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8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08180227471566"/>
                  <c:y val="0.25427055993000874"/>
                </c:manualLayout>
              </c:layout>
              <c:numFmt formatCode="General" sourceLinked="0"/>
            </c:trendlineLbl>
          </c:trendline>
          <c:xVal>
            <c:numRef>
              <c:f>Feuil2!$B$99:$B$102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Feuil2!$F$99:$F$102</c:f>
              <c:numCache>
                <c:formatCode>0.00</c:formatCode>
                <c:ptCount val="3"/>
                <c:pt idx="0">
                  <c:v>0.96000000000000008</c:v>
                </c:pt>
                <c:pt idx="1">
                  <c:v>1.1572519083969466</c:v>
                </c:pt>
                <c:pt idx="2">
                  <c:v>1.2781954887218046</c:v>
                </c:pt>
              </c:numCache>
            </c:numRef>
          </c:yVal>
          <c:smooth val="0"/>
        </c:ser>
        <c:ser>
          <c:idx val="1"/>
          <c:order val="1"/>
          <c:tx>
            <c:v>78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5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0362642169728783E-2"/>
                  <c:y val="-8.02030475357247E-2"/>
                </c:manualLayout>
              </c:layout>
              <c:numFmt formatCode="General" sourceLinked="0"/>
            </c:trendlineLbl>
          </c:trendline>
          <c:xVal>
            <c:numRef>
              <c:f>Feuil2!$B$99:$B$102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Feuil2!$F$103:$F$105</c:f>
              <c:numCache>
                <c:formatCode>0.00</c:formatCode>
                <c:ptCount val="3"/>
                <c:pt idx="0">
                  <c:v>0.95218427323272425</c:v>
                </c:pt>
                <c:pt idx="1">
                  <c:v>1.0819395643007728</c:v>
                </c:pt>
                <c:pt idx="2">
                  <c:v>1.1356367789834381</c:v>
                </c:pt>
              </c:numCache>
            </c:numRef>
          </c:yVal>
          <c:smooth val="0"/>
        </c:ser>
        <c:ser>
          <c:idx val="2"/>
          <c:order val="2"/>
          <c:tx>
            <c:v>79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1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5136701662292215E-2"/>
                  <c:y val="0.16565398075240595"/>
                </c:manualLayout>
              </c:layout>
              <c:numFmt formatCode="General" sourceLinked="0"/>
            </c:trendlineLbl>
          </c:trendline>
          <c:xVal>
            <c:numRef>
              <c:f>Feuil2!$B$99:$B$102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Feuil2!$F$107:$F$109</c:f>
              <c:numCache>
                <c:formatCode>0.00</c:formatCode>
                <c:ptCount val="2"/>
                <c:pt idx="0">
                  <c:v>1.0341670753637404</c:v>
                </c:pt>
                <c:pt idx="1">
                  <c:v>1.0507712082262213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5232"/>
        <c:axId val="216433792"/>
      </c:scatterChart>
      <c:valAx>
        <c:axId val="21641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 dose (pC)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433792"/>
        <c:crosses val="autoZero"/>
        <c:crossBetween val="midCat"/>
      </c:valAx>
      <c:valAx>
        <c:axId val="2164337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ratio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641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Backside size (dose)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78 Loop2</c:v>
          </c:tx>
          <c:spPr>
            <a:ln w="28575">
              <a:noFill/>
            </a:ln>
          </c:spPr>
          <c:xVal>
            <c:numRef>
              <c:f>Feuil2!$I$41:$I$43</c:f>
              <c:numCache>
                <c:formatCode>0.00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Feuil2!$K$41:$K$43</c:f>
              <c:numCache>
                <c:formatCode>General</c:formatCode>
                <c:ptCount val="3"/>
                <c:pt idx="0">
                  <c:v>59.94</c:v>
                </c:pt>
                <c:pt idx="1">
                  <c:v>76.97999999999999</c:v>
                </c:pt>
                <c:pt idx="2">
                  <c:v>79.540000000000006</c:v>
                </c:pt>
              </c:numCache>
            </c:numRef>
          </c:yVal>
          <c:smooth val="0"/>
        </c:ser>
        <c:ser>
          <c:idx val="1"/>
          <c:order val="1"/>
          <c:tx>
            <c:v>76 Loop20</c:v>
          </c:tx>
          <c:spPr>
            <a:ln w="28575">
              <a:noFill/>
            </a:ln>
          </c:spPr>
          <c:xVal>
            <c:numRef>
              <c:f>(Feuil2!$I$44,Feuil2!$I$46,Feuil2!$I$48,Feuil2!$I$49,Feuil2!$I$50,Feuil2!$I$51)</c:f>
              <c:numCache>
                <c:formatCode>0.00</c:formatCode>
                <c:ptCount val="6"/>
                <c:pt idx="0">
                  <c:v>0.24</c:v>
                </c:pt>
                <c:pt idx="1">
                  <c:v>0.24</c:v>
                </c:pt>
                <c:pt idx="2">
                  <c:v>0.4</c:v>
                </c:pt>
                <c:pt idx="3">
                  <c:v>0.4</c:v>
                </c:pt>
                <c:pt idx="4">
                  <c:v>0.55999999999999994</c:v>
                </c:pt>
                <c:pt idx="5">
                  <c:v>0.55999999999999994</c:v>
                </c:pt>
              </c:numCache>
            </c:numRef>
          </c:xVal>
          <c:yVal>
            <c:numRef>
              <c:f>(Feuil2!$K$44,Feuil2!$K$46,Feuil2!$K$48,Feuil2!$K$49,Feuil2!$K$50,Feuil2!$K$51)</c:f>
              <c:numCache>
                <c:formatCode>General</c:formatCode>
                <c:ptCount val="6"/>
                <c:pt idx="0">
                  <c:v>49</c:v>
                </c:pt>
                <c:pt idx="1">
                  <c:v>49.5</c:v>
                </c:pt>
                <c:pt idx="2">
                  <c:v>65.2</c:v>
                </c:pt>
                <c:pt idx="3">
                  <c:v>64.77</c:v>
                </c:pt>
                <c:pt idx="4">
                  <c:v>68.8</c:v>
                </c:pt>
                <c:pt idx="5">
                  <c:v>67.599999999999994</c:v>
                </c:pt>
              </c:numCache>
            </c:numRef>
          </c:yVal>
          <c:smooth val="0"/>
        </c:ser>
        <c:ser>
          <c:idx val="3"/>
          <c:order val="2"/>
          <c:tx>
            <c:v>77 Loop20</c:v>
          </c:tx>
          <c:spPr>
            <a:ln w="28575">
              <a:noFill/>
            </a:ln>
          </c:spPr>
          <c:xVal>
            <c:numRef>
              <c:f>(Feuil2!$I$47,Feuil2!$I$52,Feuil2!$I$53)</c:f>
              <c:numCache>
                <c:formatCode>0.00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(Feuil2!$K$47,Feuil2!$K$53,Feuil2!$K$52)</c:f>
              <c:numCache>
                <c:formatCode>General</c:formatCode>
                <c:ptCount val="3"/>
                <c:pt idx="0">
                  <c:v>55.2</c:v>
                </c:pt>
                <c:pt idx="1">
                  <c:v>85</c:v>
                </c:pt>
                <c:pt idx="2">
                  <c:v>75.8</c:v>
                </c:pt>
              </c:numCache>
            </c:numRef>
          </c:yVal>
          <c:smooth val="0"/>
        </c:ser>
        <c:ser>
          <c:idx val="5"/>
          <c:order val="3"/>
          <c:tx>
            <c:v>79 Loop200</c:v>
          </c:tx>
          <c:spPr>
            <a:ln w="28575">
              <a:noFill/>
            </a:ln>
          </c:spPr>
          <c:xVal>
            <c:numRef>
              <c:f>Feuil2!$I$54:$I$56</c:f>
              <c:numCache>
                <c:formatCode>0.00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Feuil2!$K$54:$K$56</c:f>
              <c:numCache>
                <c:formatCode>General</c:formatCode>
                <c:ptCount val="3"/>
                <c:pt idx="0">
                  <c:v>39.4</c:v>
                </c:pt>
                <c:pt idx="1">
                  <c:v>63.26</c:v>
                </c:pt>
                <c:pt idx="2">
                  <c:v>65.400000000000006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27552"/>
        <c:axId val="216729472"/>
      </c:scatterChart>
      <c:valAx>
        <c:axId val="2167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Dose (pC)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6729472"/>
        <c:crosses val="autoZero"/>
        <c:crossBetween val="midCat"/>
      </c:valAx>
      <c:valAx>
        <c:axId val="216729472"/>
        <c:scaling>
          <c:orientation val="minMax"/>
          <c:max val="90"/>
          <c:min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72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Raith-measured Hole</a:t>
            </a:r>
            <a:r>
              <a:rPr lang="fr-FR" baseline="0"/>
              <a:t> size (total dose)</a:t>
            </a: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328282757705874E-2"/>
          <c:y val="8.0302676254971159E-2"/>
          <c:w val="0.73244776806723633"/>
          <c:h val="0.83141900344647002"/>
        </c:manualLayout>
      </c:layout>
      <c:scatterChart>
        <c:scatterStyle val="lineMarker"/>
        <c:varyColors val="0"/>
        <c:ser>
          <c:idx val="0"/>
          <c:order val="0"/>
          <c:tx>
            <c:v>79 Loop 200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alpha val="9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7977674330209481E-2"/>
                  <c:y val="0.126810561360615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77,727x + 18,984
R² = 0,9446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Feuil2!$I$58:$I$65</c:f>
              <c:numCache>
                <c:formatCode>General</c:formatCode>
                <c:ptCount val="8"/>
                <c:pt idx="0">
                  <c:v>0.42</c:v>
                </c:pt>
                <c:pt idx="1">
                  <c:v>0.48</c:v>
                </c:pt>
                <c:pt idx="2">
                  <c:v>0.54</c:v>
                </c:pt>
                <c:pt idx="3">
                  <c:v>0.6</c:v>
                </c:pt>
                <c:pt idx="4">
                  <c:v>0.66</c:v>
                </c:pt>
                <c:pt idx="5">
                  <c:v>0.72</c:v>
                </c:pt>
                <c:pt idx="6">
                  <c:v>0.78</c:v>
                </c:pt>
                <c:pt idx="7">
                  <c:v>0.84</c:v>
                </c:pt>
              </c:numCache>
            </c:numRef>
          </c:xVal>
          <c:yVal>
            <c:numRef>
              <c:f>Feuil2!$K$58:$K$65</c:f>
              <c:numCache>
                <c:formatCode>General</c:formatCode>
                <c:ptCount val="8"/>
                <c:pt idx="0">
                  <c:v>48</c:v>
                </c:pt>
                <c:pt idx="1">
                  <c:v>58.06</c:v>
                </c:pt>
                <c:pt idx="2">
                  <c:v>64.77</c:v>
                </c:pt>
                <c:pt idx="3">
                  <c:v>66</c:v>
                </c:pt>
                <c:pt idx="4">
                  <c:v>71.459999999999994</c:v>
                </c:pt>
                <c:pt idx="5">
                  <c:v>76.779999999999987</c:v>
                </c:pt>
                <c:pt idx="6">
                  <c:v>80.509999999999991</c:v>
                </c:pt>
                <c:pt idx="7">
                  <c:v>81.504999999999995</c:v>
                </c:pt>
              </c:numCache>
            </c:numRef>
          </c:yVal>
          <c:smooth val="0"/>
        </c:ser>
        <c:ser>
          <c:idx val="1"/>
          <c:order val="1"/>
          <c:tx>
            <c:v>78 Loop 2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  <a:alpha val="66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072486728237868E-2"/>
                  <c:y val="-2.8384727336660839E-3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Feuil2!$I$66:$I$71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Feuil2!$K$66:$K$71</c:f>
              <c:numCache>
                <c:formatCode>General</c:formatCode>
                <c:ptCount val="6"/>
                <c:pt idx="0">
                  <c:v>60.29</c:v>
                </c:pt>
                <c:pt idx="1">
                  <c:v>64.760000000000005</c:v>
                </c:pt>
                <c:pt idx="2">
                  <c:v>66.60499999999999</c:v>
                </c:pt>
                <c:pt idx="3">
                  <c:v>75.92</c:v>
                </c:pt>
                <c:pt idx="4">
                  <c:v>83.740000000000009</c:v>
                </c:pt>
                <c:pt idx="5">
                  <c:v>92.66</c:v>
                </c:pt>
              </c:numCache>
            </c:numRef>
          </c:yVal>
          <c:smooth val="0"/>
        </c:ser>
        <c:ser>
          <c:idx val="2"/>
          <c:order val="2"/>
          <c:tx>
            <c:v>77 Loop 20</c:v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265240678270728"/>
                  <c:y val="2.3222911549619175E-2"/>
                </c:manualLayout>
              </c:layout>
              <c:numFmt formatCode="General" sourceLinked="0"/>
              <c:spPr>
                <a:solidFill>
                  <a:schemeClr val="accent3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Feuil2!$I$72:$I$77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Feuil2!$K$72:$K$77</c:f>
              <c:numCache>
                <c:formatCode>General</c:formatCode>
                <c:ptCount val="6"/>
                <c:pt idx="0">
                  <c:v>56.945</c:v>
                </c:pt>
                <c:pt idx="1">
                  <c:v>61.405000000000001</c:v>
                </c:pt>
                <c:pt idx="2">
                  <c:v>64.754999999999995</c:v>
                </c:pt>
                <c:pt idx="3">
                  <c:v>73.69</c:v>
                </c:pt>
                <c:pt idx="4">
                  <c:v>82.62</c:v>
                </c:pt>
                <c:pt idx="5">
                  <c:v>87.09</c:v>
                </c:pt>
              </c:numCache>
            </c:numRef>
          </c:yVal>
          <c:smooth val="0"/>
        </c:ser>
        <c:ser>
          <c:idx val="3"/>
          <c:order val="3"/>
          <c:tx>
            <c:v>76 Loop 20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6.7674431253959819E-2"/>
                  <c:y val="3.0845117726216387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Feuil2!$I$78:$I$86</c:f>
              <c:numCache>
                <c:formatCode>0.00</c:formatCode>
                <c:ptCount val="9"/>
                <c:pt idx="0">
                  <c:v>0.24</c:v>
                </c:pt>
                <c:pt idx="1">
                  <c:v>0.27999999999999997</c:v>
                </c:pt>
                <c:pt idx="2">
                  <c:v>0.32000000000000006</c:v>
                </c:pt>
                <c:pt idx="3">
                  <c:v>0.36000000000000004</c:v>
                </c:pt>
                <c:pt idx="4">
                  <c:v>0.4</c:v>
                </c:pt>
                <c:pt idx="5">
                  <c:v>0.44000000000000006</c:v>
                </c:pt>
                <c:pt idx="6">
                  <c:v>0.48</c:v>
                </c:pt>
                <c:pt idx="7">
                  <c:v>0.52</c:v>
                </c:pt>
                <c:pt idx="8">
                  <c:v>0.55999999999999994</c:v>
                </c:pt>
              </c:numCache>
            </c:numRef>
          </c:xVal>
          <c:yVal>
            <c:numRef>
              <c:f>Feuil2!$K$78:$K$86</c:f>
              <c:numCache>
                <c:formatCode>General</c:formatCode>
                <c:ptCount val="9"/>
                <c:pt idx="0">
                  <c:v>40.19</c:v>
                </c:pt>
                <c:pt idx="1">
                  <c:v>49.125</c:v>
                </c:pt>
                <c:pt idx="2">
                  <c:v>55.83</c:v>
                </c:pt>
                <c:pt idx="3">
                  <c:v>59.174999999999997</c:v>
                </c:pt>
                <c:pt idx="4">
                  <c:v>61.405000000000001</c:v>
                </c:pt>
                <c:pt idx="5">
                  <c:v>65.875</c:v>
                </c:pt>
                <c:pt idx="6">
                  <c:v>69.22</c:v>
                </c:pt>
                <c:pt idx="7">
                  <c:v>72.574999999999989</c:v>
                </c:pt>
                <c:pt idx="8">
                  <c:v>75.924999999999997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0912"/>
        <c:axId val="216872832"/>
      </c:scatterChart>
      <c:valAx>
        <c:axId val="216870912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</a:t>
                </a:r>
                <a:r>
                  <a:rPr lang="fr-FR" baseline="0"/>
                  <a:t> dose (pC)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872832"/>
        <c:crosses val="autoZero"/>
        <c:crossBetween val="midCat"/>
      </c:valAx>
      <c:valAx>
        <c:axId val="216872832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87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400"/>
              <a:t>Influence of dose and loops on a 30nm-thin membrane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389071597411296E-2"/>
          <c:y val="9.5028233025754028E-2"/>
          <c:w val="0.70938699302835551"/>
          <c:h val="0.81669346170559709"/>
        </c:manualLayout>
      </c:layout>
      <c:scatterChart>
        <c:scatterStyle val="lineMarker"/>
        <c:varyColors val="0"/>
        <c:ser>
          <c:idx val="0"/>
          <c:order val="0"/>
          <c:tx>
            <c:v>200 Loops</c:v>
          </c:tx>
          <c:spPr>
            <a:ln w="28575">
              <a:noFill/>
            </a:ln>
          </c:spPr>
          <c:xVal>
            <c:numRef>
              <c:f>Feuil2!$I$57:$I$65</c:f>
              <c:numCache>
                <c:formatCode>General</c:formatCode>
                <c:ptCount val="9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0.54</c:v>
                </c:pt>
                <c:pt idx="4">
                  <c:v>0.6</c:v>
                </c:pt>
                <c:pt idx="5">
                  <c:v>0.66</c:v>
                </c:pt>
                <c:pt idx="6">
                  <c:v>0.72</c:v>
                </c:pt>
                <c:pt idx="7">
                  <c:v>0.78</c:v>
                </c:pt>
                <c:pt idx="8">
                  <c:v>0.84</c:v>
                </c:pt>
              </c:numCache>
            </c:numRef>
          </c:xVal>
          <c:yVal>
            <c:numRef>
              <c:f>Feuil2!$K$57:$K$65</c:f>
              <c:numCache>
                <c:formatCode>General</c:formatCode>
                <c:ptCount val="9"/>
                <c:pt idx="0">
                  <c:v>0</c:v>
                </c:pt>
                <c:pt idx="1">
                  <c:v>48</c:v>
                </c:pt>
                <c:pt idx="2">
                  <c:v>58.06</c:v>
                </c:pt>
                <c:pt idx="3">
                  <c:v>64.77</c:v>
                </c:pt>
                <c:pt idx="4">
                  <c:v>66</c:v>
                </c:pt>
                <c:pt idx="5">
                  <c:v>71.459999999999994</c:v>
                </c:pt>
                <c:pt idx="6">
                  <c:v>76.779999999999987</c:v>
                </c:pt>
                <c:pt idx="7">
                  <c:v>80.509999999999991</c:v>
                </c:pt>
                <c:pt idx="8">
                  <c:v>81.504999999999995</c:v>
                </c:pt>
              </c:numCache>
            </c:numRef>
          </c:yVal>
          <c:smooth val="0"/>
        </c:ser>
        <c:ser>
          <c:idx val="2"/>
          <c:order val="1"/>
          <c:tx>
            <c:v>20 Loops</c:v>
          </c:tx>
          <c:spPr>
            <a:ln w="28575">
              <a:noFill/>
            </a:ln>
          </c:spPr>
          <c:xVal>
            <c:numRef>
              <c:f>Feuil2!$I$72:$I$77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Feuil2!$K$72:$K$77</c:f>
              <c:numCache>
                <c:formatCode>General</c:formatCode>
                <c:ptCount val="6"/>
                <c:pt idx="0">
                  <c:v>56.945</c:v>
                </c:pt>
                <c:pt idx="1">
                  <c:v>61.405000000000001</c:v>
                </c:pt>
                <c:pt idx="2">
                  <c:v>64.754999999999995</c:v>
                </c:pt>
                <c:pt idx="3">
                  <c:v>73.69</c:v>
                </c:pt>
                <c:pt idx="4">
                  <c:v>82.62</c:v>
                </c:pt>
                <c:pt idx="5">
                  <c:v>87.09</c:v>
                </c:pt>
              </c:numCache>
            </c:numRef>
          </c:yVal>
          <c:smooth val="0"/>
        </c:ser>
        <c:ser>
          <c:idx val="1"/>
          <c:order val="2"/>
          <c:tx>
            <c:v>2 Loops</c:v>
          </c:tx>
          <c:spPr>
            <a:ln w="28575">
              <a:noFill/>
            </a:ln>
          </c:spPr>
          <c:xVal>
            <c:numRef>
              <c:f>Feuil2!$I$66:$I$71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Feuil2!$K$66:$K$71</c:f>
              <c:numCache>
                <c:formatCode>General</c:formatCode>
                <c:ptCount val="6"/>
                <c:pt idx="0">
                  <c:v>60.29</c:v>
                </c:pt>
                <c:pt idx="1">
                  <c:v>64.760000000000005</c:v>
                </c:pt>
                <c:pt idx="2">
                  <c:v>66.60499999999999</c:v>
                </c:pt>
                <c:pt idx="3">
                  <c:v>75.92</c:v>
                </c:pt>
                <c:pt idx="4">
                  <c:v>83.740000000000009</c:v>
                </c:pt>
                <c:pt idx="5">
                  <c:v>92.66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5504"/>
        <c:axId val="216967424"/>
      </c:scatterChart>
      <c:valAx>
        <c:axId val="216965504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600"/>
                  <a:t>Total</a:t>
                </a:r>
                <a:r>
                  <a:rPr lang="fr-FR" sz="1600" baseline="0"/>
                  <a:t> dose (pC)</a:t>
                </a:r>
                <a:endParaRPr lang="fr-FR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967424"/>
        <c:crosses val="autoZero"/>
        <c:crossBetween val="midCat"/>
      </c:valAx>
      <c:valAx>
        <c:axId val="21696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800" baseline="0"/>
                  <a:t>Pore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96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16155266758585"/>
          <c:y val="0.25781624319167884"/>
          <c:w val="0.12949944510964825"/>
          <c:h val="0.3310498609316222"/>
        </c:manualLayout>
      </c:layout>
      <c:overlay val="0"/>
      <c:txPr>
        <a:bodyPr/>
        <a:lstStyle/>
        <a:p>
          <a:pPr>
            <a:defRPr sz="16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3.png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57</xdr:row>
      <xdr:rowOff>146684</xdr:rowOff>
    </xdr:from>
    <xdr:to>
      <xdr:col>5</xdr:col>
      <xdr:colOff>571500</xdr:colOff>
      <xdr:row>66</xdr:row>
      <xdr:rowOff>83819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1104244"/>
          <a:ext cx="2110740" cy="1583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643377</xdr:colOff>
      <xdr:row>13</xdr:row>
      <xdr:rowOff>195943</xdr:rowOff>
    </xdr:from>
    <xdr:to>
      <xdr:col>24</xdr:col>
      <xdr:colOff>132836</xdr:colOff>
      <xdr:row>19</xdr:row>
      <xdr:rowOff>48090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81770</xdr:colOff>
      <xdr:row>19</xdr:row>
      <xdr:rowOff>32657</xdr:rowOff>
    </xdr:from>
    <xdr:to>
      <xdr:col>23</xdr:col>
      <xdr:colOff>533400</xdr:colOff>
      <xdr:row>33</xdr:row>
      <xdr:rowOff>130436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5957</xdr:colOff>
      <xdr:row>2</xdr:row>
      <xdr:rowOff>1629</xdr:rowOff>
    </xdr:from>
    <xdr:to>
      <xdr:col>23</xdr:col>
      <xdr:colOff>450919</xdr:colOff>
      <xdr:row>33</xdr:row>
      <xdr:rowOff>188315</xdr:rowOff>
    </xdr:to>
    <xdr:pic>
      <xdr:nvPicPr>
        <xdr:cNvPr id="8" name="Imag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03302" y="403411"/>
          <a:ext cx="5127799" cy="6213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726141</xdr:colOff>
      <xdr:row>96</xdr:row>
      <xdr:rowOff>80682</xdr:rowOff>
    </xdr:from>
    <xdr:to>
      <xdr:col>12</xdr:col>
      <xdr:colOff>681318</xdr:colOff>
      <xdr:row>114</xdr:row>
      <xdr:rowOff>116541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735103</xdr:colOff>
      <xdr:row>96</xdr:row>
      <xdr:rowOff>80681</xdr:rowOff>
    </xdr:from>
    <xdr:to>
      <xdr:col>12</xdr:col>
      <xdr:colOff>609599</xdr:colOff>
      <xdr:row>114</xdr:row>
      <xdr:rowOff>53333</xdr:rowOff>
    </xdr:to>
    <xdr:pic>
      <xdr:nvPicPr>
        <xdr:cNvPr id="9" name="Imag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056" y="3809999"/>
          <a:ext cx="4491319" cy="267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303521</xdr:colOff>
      <xdr:row>113</xdr:row>
      <xdr:rowOff>180576</xdr:rowOff>
    </xdr:from>
    <xdr:to>
      <xdr:col>21</xdr:col>
      <xdr:colOff>93490</xdr:colOff>
      <xdr:row>128</xdr:row>
      <xdr:rowOff>24334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261257</xdr:colOff>
      <xdr:row>114</xdr:row>
      <xdr:rowOff>130629</xdr:rowOff>
    </xdr:from>
    <xdr:to>
      <xdr:col>22</xdr:col>
      <xdr:colOff>147666</xdr:colOff>
      <xdr:row>130</xdr:row>
      <xdr:rowOff>174172</xdr:rowOff>
    </xdr:to>
    <xdr:pic>
      <xdr:nvPicPr>
        <xdr:cNvPr id="10" name="Imag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2314" y="6640286"/>
          <a:ext cx="4632580" cy="3004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601187</xdr:colOff>
      <xdr:row>57</xdr:row>
      <xdr:rowOff>41068</xdr:rowOff>
    </xdr:from>
    <xdr:to>
      <xdr:col>38</xdr:col>
      <xdr:colOff>150421</xdr:colOff>
      <xdr:row>101</xdr:row>
      <xdr:rowOff>72241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40</xdr:col>
      <xdr:colOff>512619</xdr:colOff>
      <xdr:row>0</xdr:row>
      <xdr:rowOff>41564</xdr:rowOff>
    </xdr:from>
    <xdr:to>
      <xdr:col>60</xdr:col>
      <xdr:colOff>498765</xdr:colOff>
      <xdr:row>43</xdr:row>
      <xdr:rowOff>125843</xdr:rowOff>
    </xdr:to>
    <xdr:pic>
      <xdr:nvPicPr>
        <xdr:cNvPr id="12" name="Imag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1" y="41564"/>
          <a:ext cx="12178146" cy="84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332508</xdr:colOff>
      <xdr:row>1</xdr:row>
      <xdr:rowOff>83128</xdr:rowOff>
    </xdr:from>
    <xdr:to>
      <xdr:col>30</xdr:col>
      <xdr:colOff>665017</xdr:colOff>
      <xdr:row>48</xdr:row>
      <xdr:rowOff>90800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8144" y="263237"/>
          <a:ext cx="12178146" cy="84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312716</xdr:colOff>
      <xdr:row>1</xdr:row>
      <xdr:rowOff>180109</xdr:rowOff>
    </xdr:from>
    <xdr:to>
      <xdr:col>27</xdr:col>
      <xdr:colOff>139040</xdr:colOff>
      <xdr:row>43</xdr:row>
      <xdr:rowOff>169718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2:O90" totalsRowShown="0" headerRowDxfId="37" dataDxfId="35" headerRowBorderDxfId="36" tableBorderDxfId="34" totalsRowBorderDxfId="33">
  <autoFilter ref="A2:O90"/>
  <sortState ref="A44:O51">
    <sortCondition ref="I2:I56"/>
  </sortState>
  <tableColumns count="15">
    <tableColumn id="1" name="Exp" dataDxfId="32" totalsRowDxfId="31"/>
    <tableColumn id="19" name="Thickness" dataDxfId="30" totalsRowDxfId="29"/>
    <tableColumn id="3" name="Image Type" dataDxfId="28" totalsRowDxfId="27"/>
    <tableColumn id="5" name="Measure with*" dataDxfId="26" totalsRowDxfId="25"/>
    <tableColumn id="6" name="dose on design" dataDxfId="24" totalsRowDxfId="23"/>
    <tableColumn id="15" name="Design Dose factor" dataDxfId="22" totalsRowDxfId="21"/>
    <tableColumn id="17" name="Dot Dose pC" dataDxfId="20" totalsRowDxfId="19"/>
    <tableColumn id="18" name="Loop" dataDxfId="18" totalsRowDxfId="17"/>
    <tableColumn id="16" name="Final dose pC" dataDxfId="16" totalsRowDxfId="15">
      <calculatedColumnFormula>Tableau2[[#This Row],[Loop]]*Tableau2[[#This Row],[Dot Dose pC]]*Tableau2[[#This Row],[Design Dose factor]]*Tableau2[[#This Row],[dose on design]]</calculatedColumnFormula>
    </tableColumn>
    <tableColumn id="7" name="Frontside - direct" dataDxfId="14" totalsRowDxfId="13"/>
    <tableColumn id="8" name="Backside - transmission" dataDxfId="12" totalsRowDxfId="11"/>
    <tableColumn id="11" name="Ecart relatif" dataDxfId="10" totalsRowDxfId="9">
      <calculatedColumnFormula>(Tableau2[[#This Row],[Frontside - direct]]-Tableau2[[#This Row],[Backside - transmission]])/(Tableau2[[#This Row],[Frontside - direct]]+Tableau2[[#This Row],[Backside - transmission]])</calculatedColumnFormula>
    </tableColumn>
    <tableColumn id="12" name="Hole Ratio" dataDxfId="8" totalsRowDxfId="7">
      <calculatedColumnFormula>Tableau2[[#This Row],[Backside - transmission]]/Tableau2[[#This Row],[Frontside - direct]]</calculatedColumnFormula>
    </tableColumn>
    <tableColumn id="13" name="Column" dataDxfId="6" totalsRowDxfId="5"/>
    <tableColumn id="14" name="i pA" dataDxfId="4" totalsRowDxfId="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Tableau1" displayName="Tableau1" ref="A98:G110" totalsRowShown="0">
  <autoFilter ref="A98:G110">
    <filterColumn colId="0">
      <filters>
        <filter val="77"/>
        <filter val="78"/>
        <filter val="79"/>
      </filters>
    </filterColumn>
  </autoFilter>
  <sortState ref="A61:G72">
    <sortCondition ref="A60:A72"/>
  </sortState>
  <tableColumns count="7">
    <tableColumn id="1" name="Exp "/>
    <tableColumn id="16" name="Final Dose"/>
    <tableColumn id="2" name="Back?" dataDxfId="2">
      <calculatedColumnFormula>AVERAGE(J42:J43)</calculatedColumnFormula>
    </tableColumn>
    <tableColumn id="3" name="Front?"/>
    <tableColumn id="4" name="Relative Difference" dataDxfId="1">
      <calculatedColumnFormula>(Tableau1[[#This Row],[Back?]]-Tableau1[[#This Row],[Front?]])/(Tableau1[[#This Row],[Back?]]+Tableau1[[#This Row],[Front?]])</calculatedColumnFormula>
    </tableColumn>
    <tableColumn id="5" name="Ratio" dataDxfId="0">
      <calculatedColumnFormula>Tableau1[[#This Row],[Front?]]/Tableau1[[#This Row],[Back?]]</calculatedColumnFormula>
    </tableColumn>
    <tableColumn id="6" name="Curr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19" workbookViewId="0">
      <selection activeCell="G60" sqref="G60"/>
    </sheetView>
  </sheetViews>
  <sheetFormatPr baseColWidth="10" defaultColWidth="8.88671875" defaultRowHeight="14.4"/>
  <cols>
    <col min="1" max="1" width="17.44140625" customWidth="1"/>
    <col min="2" max="2" width="14" customWidth="1"/>
    <col min="3" max="3" width="10.77734375" customWidth="1"/>
    <col min="5" max="5" width="8.6640625" customWidth="1"/>
    <col min="6" max="6" width="16.88671875" customWidth="1"/>
    <col min="7" max="7" width="12" customWidth="1"/>
    <col min="8" max="8" width="10.44140625" customWidth="1"/>
    <col min="9" max="9" width="16.88671875" customWidth="1"/>
    <col min="10" max="14" width="10.44140625" bestFit="1" customWidth="1"/>
  </cols>
  <sheetData>
    <row r="1" spans="1:16" ht="15.6">
      <c r="G1" s="48" t="s">
        <v>11</v>
      </c>
      <c r="H1" s="49"/>
    </row>
    <row r="2" spans="1:16" ht="16.2" thickBot="1">
      <c r="A2" s="5" t="s">
        <v>7</v>
      </c>
      <c r="B2" s="6" t="s">
        <v>9</v>
      </c>
      <c r="C2" s="6" t="s">
        <v>10</v>
      </c>
      <c r="D2" s="6" t="s">
        <v>8</v>
      </c>
      <c r="E2" s="6" t="s">
        <v>13</v>
      </c>
      <c r="F2" s="6" t="s">
        <v>12</v>
      </c>
      <c r="G2" s="6" t="s">
        <v>15</v>
      </c>
      <c r="H2" s="6" t="s">
        <v>16</v>
      </c>
      <c r="I2" s="6"/>
      <c r="J2" s="6"/>
      <c r="K2" s="6"/>
      <c r="L2" s="6"/>
      <c r="M2" s="6"/>
      <c r="N2" s="6"/>
    </row>
    <row r="3" spans="1:16" ht="16.2" thickTop="1">
      <c r="A3" s="1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>
        <v>1.2</v>
      </c>
      <c r="G3" s="2"/>
      <c r="H3" s="2">
        <v>31</v>
      </c>
      <c r="I3" s="2"/>
      <c r="J3" s="2"/>
      <c r="K3" s="2"/>
      <c r="L3" s="2"/>
      <c r="M3" s="2"/>
      <c r="N3" s="2"/>
    </row>
    <row r="4" spans="1:16" ht="15.6">
      <c r="A4" s="1">
        <v>31</v>
      </c>
      <c r="B4" s="2" t="s">
        <v>0</v>
      </c>
      <c r="C4" s="2" t="s">
        <v>1</v>
      </c>
      <c r="D4" s="2" t="s">
        <v>2</v>
      </c>
      <c r="E4" s="2" t="s">
        <v>3</v>
      </c>
      <c r="F4" s="2">
        <v>1.4</v>
      </c>
      <c r="G4" s="2"/>
      <c r="H4" s="2">
        <v>50</v>
      </c>
      <c r="I4" s="2"/>
      <c r="J4" s="2"/>
      <c r="K4" s="2"/>
      <c r="L4" s="2"/>
      <c r="M4" s="2"/>
      <c r="N4" s="2"/>
    </row>
    <row r="5" spans="1:16" ht="15.6">
      <c r="A5" s="1">
        <v>31</v>
      </c>
      <c r="B5" s="2" t="s">
        <v>0</v>
      </c>
      <c r="C5" s="2" t="s">
        <v>1</v>
      </c>
      <c r="D5" s="2" t="s">
        <v>2</v>
      </c>
      <c r="E5" s="2" t="s">
        <v>3</v>
      </c>
      <c r="F5" s="2">
        <v>1.6</v>
      </c>
      <c r="G5" s="2"/>
      <c r="H5" s="2">
        <v>51</v>
      </c>
      <c r="I5" s="2"/>
      <c r="J5" s="2"/>
      <c r="K5" s="2"/>
      <c r="L5" s="2"/>
      <c r="M5" s="2"/>
      <c r="N5" s="2"/>
    </row>
    <row r="6" spans="1:16" ht="15.6">
      <c r="A6" s="1">
        <v>31</v>
      </c>
      <c r="B6" s="2" t="s">
        <v>0</v>
      </c>
      <c r="C6" s="2" t="s">
        <v>1</v>
      </c>
      <c r="D6" s="2" t="s">
        <v>2</v>
      </c>
      <c r="E6" s="2" t="s">
        <v>3</v>
      </c>
      <c r="F6" s="2">
        <v>1.8</v>
      </c>
      <c r="G6" s="2"/>
      <c r="H6" s="2">
        <v>52.3</v>
      </c>
      <c r="I6" s="2"/>
      <c r="J6" s="2"/>
      <c r="K6" s="2"/>
      <c r="L6" s="2"/>
      <c r="M6" s="2"/>
      <c r="N6" s="2"/>
    </row>
    <row r="7" spans="1:16" ht="15.6">
      <c r="A7" s="1">
        <v>31</v>
      </c>
      <c r="B7" s="2" t="s">
        <v>0</v>
      </c>
      <c r="C7" s="2" t="s">
        <v>1</v>
      </c>
      <c r="D7" s="2" t="s">
        <v>2</v>
      </c>
      <c r="E7" s="2" t="s">
        <v>3</v>
      </c>
      <c r="F7" s="2">
        <v>2</v>
      </c>
      <c r="G7" s="2"/>
      <c r="H7" s="2">
        <v>66</v>
      </c>
      <c r="I7" s="2"/>
      <c r="J7" s="2"/>
      <c r="K7" s="2"/>
      <c r="L7" s="2"/>
      <c r="M7" s="2"/>
      <c r="N7" s="2"/>
    </row>
    <row r="8" spans="1:16" ht="15.6">
      <c r="A8" s="1">
        <v>31</v>
      </c>
      <c r="B8" s="2" t="s">
        <v>0</v>
      </c>
      <c r="C8" s="2" t="s">
        <v>4</v>
      </c>
      <c r="D8" s="2" t="s">
        <v>2</v>
      </c>
      <c r="E8" s="2" t="s">
        <v>3</v>
      </c>
      <c r="F8" s="2">
        <v>1.2</v>
      </c>
      <c r="G8" s="10"/>
      <c r="H8" s="10">
        <v>0</v>
      </c>
      <c r="I8" s="2"/>
      <c r="J8" s="2"/>
      <c r="K8" s="2"/>
      <c r="L8" s="2"/>
      <c r="M8" s="2"/>
      <c r="N8" s="2"/>
    </row>
    <row r="9" spans="1:16" ht="15.6">
      <c r="A9" s="1">
        <v>31</v>
      </c>
      <c r="B9" s="2" t="s">
        <v>0</v>
      </c>
      <c r="C9" s="2" t="s">
        <v>4</v>
      </c>
      <c r="D9" s="2" t="s">
        <v>2</v>
      </c>
      <c r="E9" s="2" t="s">
        <v>3</v>
      </c>
      <c r="F9" s="2">
        <v>1.4</v>
      </c>
      <c r="G9" s="10"/>
      <c r="H9" s="10">
        <v>0</v>
      </c>
      <c r="I9" s="2"/>
      <c r="J9" s="2"/>
      <c r="K9" s="2"/>
      <c r="L9" s="2"/>
      <c r="M9" s="2"/>
      <c r="N9" s="2"/>
    </row>
    <row r="10" spans="1:16" ht="15.6">
      <c r="A10" s="1">
        <v>31</v>
      </c>
      <c r="B10" s="2" t="s">
        <v>0</v>
      </c>
      <c r="C10" s="2" t="s">
        <v>4</v>
      </c>
      <c r="D10" s="2" t="s">
        <v>2</v>
      </c>
      <c r="E10" s="2" t="s">
        <v>3</v>
      </c>
      <c r="F10" s="2">
        <v>1.6</v>
      </c>
      <c r="G10" s="10"/>
      <c r="H10" s="10">
        <v>20</v>
      </c>
      <c r="I10" s="2"/>
      <c r="J10" s="2"/>
      <c r="K10" s="2"/>
      <c r="L10" s="2"/>
      <c r="M10" s="2"/>
      <c r="N10" s="2"/>
    </row>
    <row r="11" spans="1:16" ht="15.6">
      <c r="A11" s="1">
        <v>31</v>
      </c>
      <c r="B11" s="2" t="s">
        <v>0</v>
      </c>
      <c r="C11" s="2" t="s">
        <v>4</v>
      </c>
      <c r="D11" s="2" t="s">
        <v>2</v>
      </c>
      <c r="E11" s="2" t="s">
        <v>3</v>
      </c>
      <c r="F11" s="2">
        <v>1.8</v>
      </c>
      <c r="G11" s="10"/>
      <c r="H11" s="10">
        <v>19</v>
      </c>
      <c r="I11" s="2"/>
      <c r="J11" s="2"/>
      <c r="K11" s="2"/>
      <c r="L11" s="2"/>
      <c r="M11" s="2"/>
      <c r="N11" s="2"/>
    </row>
    <row r="12" spans="1:16" ht="15.6">
      <c r="A12" s="1">
        <v>31</v>
      </c>
      <c r="B12" s="2" t="s">
        <v>0</v>
      </c>
      <c r="C12" s="2" t="s">
        <v>4</v>
      </c>
      <c r="D12" s="2" t="s">
        <v>2</v>
      </c>
      <c r="E12" s="2" t="s">
        <v>3</v>
      </c>
      <c r="F12" s="2">
        <v>2</v>
      </c>
      <c r="G12" s="7"/>
      <c r="H12" s="7">
        <v>0</v>
      </c>
      <c r="I12" s="2"/>
      <c r="J12" s="2"/>
      <c r="K12" s="2"/>
      <c r="L12" s="2"/>
      <c r="M12" s="2"/>
      <c r="N12" s="2"/>
    </row>
    <row r="13" spans="1:16" ht="15.6">
      <c r="A13" s="1"/>
      <c r="B13" s="2"/>
      <c r="C13" s="2"/>
      <c r="D13" s="2"/>
      <c r="E13" s="2"/>
      <c r="F13" s="2"/>
      <c r="G13" s="7"/>
      <c r="H13" s="7"/>
      <c r="I13" s="2"/>
      <c r="J13" s="2"/>
      <c r="K13" s="2"/>
      <c r="L13" s="2"/>
      <c r="M13" s="2"/>
      <c r="N13" s="2"/>
    </row>
    <row r="14" spans="1:16" ht="15.6">
      <c r="A14" s="1">
        <v>31</v>
      </c>
      <c r="B14" s="2" t="s">
        <v>0</v>
      </c>
      <c r="C14" s="2" t="s">
        <v>4</v>
      </c>
      <c r="D14" s="2" t="s">
        <v>2</v>
      </c>
      <c r="E14" s="2" t="s">
        <v>3</v>
      </c>
      <c r="F14" s="2"/>
      <c r="G14" s="2"/>
      <c r="H14" s="2">
        <v>20</v>
      </c>
      <c r="I14" s="2">
        <v>19</v>
      </c>
      <c r="J14" s="2"/>
      <c r="K14" s="2"/>
      <c r="L14" s="2"/>
      <c r="M14" s="2"/>
      <c r="N14" s="2"/>
      <c r="P14" t="s">
        <v>14</v>
      </c>
    </row>
    <row r="15" spans="1:16" ht="15.6">
      <c r="A15" s="1">
        <v>31</v>
      </c>
      <c r="B15" s="2" t="s">
        <v>5</v>
      </c>
      <c r="C15" s="2" t="s">
        <v>4</v>
      </c>
      <c r="D15" s="2" t="s">
        <v>2</v>
      </c>
      <c r="E15" s="2" t="s">
        <v>3</v>
      </c>
      <c r="F15" s="2">
        <v>21</v>
      </c>
      <c r="G15" s="2">
        <v>17</v>
      </c>
      <c r="H15" s="2">
        <v>40</v>
      </c>
      <c r="I15" s="2">
        <v>50</v>
      </c>
      <c r="J15" s="2">
        <v>20</v>
      </c>
      <c r="K15" s="2"/>
      <c r="L15" s="2"/>
      <c r="M15" s="2"/>
      <c r="N15" s="2"/>
    </row>
    <row r="16" spans="1:16" ht="15.6">
      <c r="A16" s="1">
        <v>32</v>
      </c>
      <c r="B16" s="2" t="s">
        <v>5</v>
      </c>
      <c r="C16" s="2" t="s">
        <v>4</v>
      </c>
      <c r="D16" s="2" t="s">
        <v>2</v>
      </c>
      <c r="E16" s="2" t="s">
        <v>3</v>
      </c>
      <c r="F16" s="2">
        <v>26</v>
      </c>
      <c r="G16" s="2">
        <v>30</v>
      </c>
      <c r="H16" s="2">
        <v>43</v>
      </c>
      <c r="I16" s="2">
        <v>45</v>
      </c>
      <c r="J16" s="2">
        <v>54</v>
      </c>
      <c r="K16" s="2"/>
      <c r="L16" s="2"/>
      <c r="M16" s="2"/>
      <c r="N16" s="2"/>
    </row>
    <row r="17" spans="1:14" ht="15.6">
      <c r="A17" s="1">
        <v>32</v>
      </c>
      <c r="B17" s="2" t="s">
        <v>5</v>
      </c>
      <c r="C17" s="2" t="s">
        <v>4</v>
      </c>
      <c r="D17" s="2" t="s">
        <v>2</v>
      </c>
      <c r="E17" s="2" t="s">
        <v>3</v>
      </c>
      <c r="F17" s="2"/>
      <c r="G17" s="2"/>
      <c r="H17" s="2">
        <v>19.059999999999999</v>
      </c>
      <c r="I17" s="2"/>
      <c r="J17" s="2"/>
      <c r="K17" s="2"/>
      <c r="L17" s="2"/>
      <c r="M17" s="2"/>
      <c r="N17" s="2"/>
    </row>
    <row r="18" spans="1:14" ht="15.6">
      <c r="A18" s="1">
        <v>33</v>
      </c>
      <c r="B18" s="2" t="s">
        <v>0</v>
      </c>
      <c r="C18" s="2" t="s">
        <v>4</v>
      </c>
      <c r="D18" s="2" t="s">
        <v>2</v>
      </c>
      <c r="E18" s="2" t="s">
        <v>3</v>
      </c>
      <c r="F18" s="2">
        <v>20.5</v>
      </c>
      <c r="G18" s="2">
        <v>25.1</v>
      </c>
      <c r="H18" s="2">
        <v>26.1</v>
      </c>
      <c r="I18" s="2">
        <v>31</v>
      </c>
      <c r="J18" s="2">
        <v>35.6</v>
      </c>
      <c r="K18" s="2"/>
      <c r="L18" s="2"/>
      <c r="M18" s="2"/>
      <c r="N18" s="2"/>
    </row>
    <row r="19" spans="1:14" ht="15.6">
      <c r="A19" s="1">
        <v>33</v>
      </c>
      <c r="B19" s="2" t="s">
        <v>5</v>
      </c>
      <c r="C19" s="2" t="s">
        <v>4</v>
      </c>
      <c r="D19" s="2" t="s">
        <v>2</v>
      </c>
      <c r="E19" s="2" t="s">
        <v>3</v>
      </c>
      <c r="F19" s="2">
        <v>36.799999999999997</v>
      </c>
      <c r="G19" s="2">
        <v>40.1</v>
      </c>
      <c r="H19" s="2">
        <v>43.26</v>
      </c>
      <c r="I19" s="2">
        <v>46.7</v>
      </c>
      <c r="J19" s="2">
        <v>48.01</v>
      </c>
      <c r="K19" s="2"/>
      <c r="L19" s="2"/>
      <c r="M19" s="2"/>
      <c r="N19" s="2"/>
    </row>
    <row r="20" spans="1:14" ht="15.6">
      <c r="A20" s="1">
        <v>33</v>
      </c>
      <c r="B20" s="2" t="s">
        <v>6</v>
      </c>
      <c r="C20" s="2" t="s">
        <v>4</v>
      </c>
      <c r="D20" s="2" t="s">
        <v>2</v>
      </c>
      <c r="E20" s="2" t="s">
        <v>3</v>
      </c>
      <c r="F20" s="2">
        <v>0.28446771378708546</v>
      </c>
      <c r="G20" s="2">
        <v>0.23006134969325151</v>
      </c>
      <c r="H20" s="2">
        <v>0.2474048442906574</v>
      </c>
      <c r="I20" s="2">
        <v>0.20205920205920208</v>
      </c>
      <c r="J20" s="2">
        <v>0.1484272216242076</v>
      </c>
      <c r="K20" s="2"/>
      <c r="L20" s="2"/>
      <c r="M20" s="2"/>
      <c r="N20" s="2"/>
    </row>
    <row r="21" spans="1:14" ht="15.6">
      <c r="A21" s="1">
        <v>34</v>
      </c>
      <c r="B21" s="2" t="s">
        <v>0</v>
      </c>
      <c r="C21" s="2" t="s">
        <v>4</v>
      </c>
      <c r="D21" s="2" t="s">
        <v>2</v>
      </c>
      <c r="E21" s="2" t="s">
        <v>3</v>
      </c>
      <c r="F21" s="2">
        <v>26.3</v>
      </c>
      <c r="G21" s="2">
        <v>30.6</v>
      </c>
      <c r="H21" s="2">
        <v>34.799999999999997</v>
      </c>
      <c r="I21" s="2">
        <v>37.299999999999997</v>
      </c>
      <c r="J21" s="2">
        <v>39</v>
      </c>
      <c r="K21" s="2"/>
      <c r="L21" s="2"/>
      <c r="M21" s="2"/>
      <c r="N21" s="2"/>
    </row>
    <row r="22" spans="1:14" ht="15.6">
      <c r="A22" s="1">
        <v>34</v>
      </c>
      <c r="B22" s="2" t="s">
        <v>5</v>
      </c>
      <c r="C22" s="2" t="s">
        <v>4</v>
      </c>
      <c r="D22" s="2" t="s">
        <v>2</v>
      </c>
      <c r="E22" s="2" t="s">
        <v>3</v>
      </c>
      <c r="F22" s="2">
        <v>34.9</v>
      </c>
      <c r="G22" s="2">
        <v>39.5</v>
      </c>
      <c r="H22" s="2">
        <v>44.2</v>
      </c>
      <c r="I22" s="2">
        <v>45.6</v>
      </c>
      <c r="J22" s="2">
        <v>45.5</v>
      </c>
      <c r="K22" s="2"/>
      <c r="L22" s="2"/>
      <c r="M22" s="2"/>
      <c r="N22" s="2"/>
    </row>
    <row r="23" spans="1:14" ht="15.6">
      <c r="A23" s="3">
        <v>34</v>
      </c>
      <c r="B23" s="4" t="s">
        <v>6</v>
      </c>
      <c r="C23" s="4" t="s">
        <v>4</v>
      </c>
      <c r="D23" s="4" t="s">
        <v>2</v>
      </c>
      <c r="E23" s="4" t="s">
        <v>3</v>
      </c>
      <c r="F23" s="4">
        <v>0.14052287581699341</v>
      </c>
      <c r="G23" s="4">
        <v>0.12696148359486448</v>
      </c>
      <c r="H23" s="4">
        <v>0.11898734177215196</v>
      </c>
      <c r="I23" s="4">
        <v>0.1001206272617612</v>
      </c>
      <c r="J23" s="4">
        <v>7.6923076923076927E-2</v>
      </c>
      <c r="K23" s="4"/>
      <c r="L23" s="4"/>
      <c r="M23" s="4"/>
      <c r="N23" s="4"/>
    </row>
    <row r="28" spans="1:14" ht="15.6">
      <c r="A28" s="1">
        <v>31</v>
      </c>
      <c r="B28" s="2" t="s">
        <v>0</v>
      </c>
      <c r="C28" s="2" t="s">
        <v>1</v>
      </c>
      <c r="D28" s="2" t="s">
        <v>2</v>
      </c>
      <c r="E28" s="2" t="s">
        <v>3</v>
      </c>
      <c r="F28" s="2">
        <v>31</v>
      </c>
      <c r="G28" s="2">
        <v>50</v>
      </c>
      <c r="H28" s="2">
        <v>51</v>
      </c>
      <c r="I28" s="2">
        <v>52.3</v>
      </c>
      <c r="J28" s="2">
        <v>66</v>
      </c>
      <c r="K28" s="2"/>
      <c r="L28" s="2"/>
      <c r="M28" s="2"/>
      <c r="N28" s="2"/>
    </row>
    <row r="29" spans="1:14" ht="15.6">
      <c r="A29" s="1">
        <v>31</v>
      </c>
      <c r="B29" s="2" t="s">
        <v>0</v>
      </c>
      <c r="C29" s="2" t="s">
        <v>4</v>
      </c>
      <c r="D29" s="2" t="s">
        <v>2</v>
      </c>
      <c r="E29" s="2" t="s">
        <v>3</v>
      </c>
      <c r="F29" s="2"/>
      <c r="G29" s="2"/>
      <c r="H29" s="2">
        <v>20</v>
      </c>
      <c r="I29" s="2">
        <v>19</v>
      </c>
      <c r="J29" s="2"/>
      <c r="K29" s="2"/>
      <c r="L29" s="2"/>
      <c r="M29" s="2"/>
      <c r="N29" s="2"/>
    </row>
    <row r="30" spans="1:14" ht="15.6">
      <c r="A30" s="1">
        <v>31</v>
      </c>
      <c r="B30" s="2" t="s">
        <v>5</v>
      </c>
      <c r="C30" s="2" t="s">
        <v>4</v>
      </c>
      <c r="D30" s="2" t="s">
        <v>2</v>
      </c>
      <c r="E30" s="2" t="s">
        <v>3</v>
      </c>
      <c r="F30" s="2">
        <v>21</v>
      </c>
      <c r="G30" s="2">
        <v>17</v>
      </c>
      <c r="H30" s="2">
        <v>40</v>
      </c>
      <c r="I30" s="2">
        <v>50</v>
      </c>
      <c r="J30" s="2">
        <v>20</v>
      </c>
      <c r="K30" s="2"/>
      <c r="L30" s="2"/>
      <c r="M30" s="2"/>
      <c r="N30" s="2"/>
    </row>
    <row r="31" spans="1:14" ht="15.6">
      <c r="A31" s="1">
        <v>32</v>
      </c>
      <c r="B31" s="2" t="s">
        <v>5</v>
      </c>
      <c r="C31" s="2" t="s">
        <v>4</v>
      </c>
      <c r="D31" s="2" t="s">
        <v>2</v>
      </c>
      <c r="E31" s="2" t="s">
        <v>3</v>
      </c>
      <c r="F31" s="2">
        <v>26</v>
      </c>
      <c r="G31" s="2">
        <v>30</v>
      </c>
      <c r="H31" s="2">
        <v>43</v>
      </c>
      <c r="I31" s="2">
        <v>45</v>
      </c>
      <c r="J31" s="2">
        <v>54</v>
      </c>
      <c r="K31" s="2"/>
      <c r="L31" s="2"/>
      <c r="M31" s="2"/>
      <c r="N31" s="2"/>
    </row>
    <row r="32" spans="1:14" ht="15.6">
      <c r="A32" s="1">
        <v>32</v>
      </c>
      <c r="B32" s="2" t="s">
        <v>5</v>
      </c>
      <c r="C32" s="2" t="s">
        <v>4</v>
      </c>
      <c r="D32" s="2" t="s">
        <v>2</v>
      </c>
      <c r="E32" s="2" t="s">
        <v>3</v>
      </c>
      <c r="F32" s="2"/>
      <c r="G32" s="2"/>
      <c r="H32" s="2">
        <v>19.059999999999999</v>
      </c>
      <c r="I32" s="2"/>
      <c r="J32" s="2"/>
      <c r="K32" s="2"/>
      <c r="L32" s="2"/>
      <c r="M32" s="2"/>
      <c r="N32" s="2"/>
    </row>
    <row r="33" spans="1:14" ht="15.6">
      <c r="A33" s="1">
        <v>33</v>
      </c>
      <c r="B33" s="2" t="s">
        <v>0</v>
      </c>
      <c r="C33" s="2" t="s">
        <v>4</v>
      </c>
      <c r="D33" s="2" t="s">
        <v>2</v>
      </c>
      <c r="E33" s="2" t="s">
        <v>3</v>
      </c>
      <c r="F33" s="2">
        <v>20.5</v>
      </c>
      <c r="G33" s="2">
        <v>25.1</v>
      </c>
      <c r="H33" s="2">
        <v>26.1</v>
      </c>
      <c r="I33" s="2">
        <v>31</v>
      </c>
      <c r="J33" s="2">
        <v>35.6</v>
      </c>
      <c r="K33" s="2"/>
      <c r="L33" s="2"/>
      <c r="M33" s="2"/>
      <c r="N33" s="2"/>
    </row>
    <row r="34" spans="1:14" ht="15.6">
      <c r="A34" s="1">
        <v>33</v>
      </c>
      <c r="B34" s="2" t="s">
        <v>5</v>
      </c>
      <c r="C34" s="2" t="s">
        <v>4</v>
      </c>
      <c r="D34" s="2" t="s">
        <v>2</v>
      </c>
      <c r="E34" s="2" t="s">
        <v>3</v>
      </c>
      <c r="F34" s="2">
        <v>36.799999999999997</v>
      </c>
      <c r="G34" s="2">
        <v>40.1</v>
      </c>
      <c r="H34" s="2">
        <v>43.26</v>
      </c>
      <c r="I34" s="2">
        <v>46.7</v>
      </c>
      <c r="J34" s="2">
        <v>48.01</v>
      </c>
      <c r="K34" s="2"/>
      <c r="L34" s="2"/>
      <c r="M34" s="2"/>
      <c r="N34" s="2"/>
    </row>
    <row r="35" spans="1:14" ht="15.6">
      <c r="A35" s="1">
        <v>33</v>
      </c>
      <c r="B35" s="2" t="s">
        <v>6</v>
      </c>
      <c r="C35" s="2" t="s">
        <v>4</v>
      </c>
      <c r="D35" s="2" t="s">
        <v>2</v>
      </c>
      <c r="E35" s="2" t="s">
        <v>3</v>
      </c>
      <c r="F35" s="2">
        <v>0.28446771378708546</v>
      </c>
      <c r="G35" s="2">
        <v>0.23006134969325151</v>
      </c>
      <c r="H35" s="2">
        <v>0.2474048442906574</v>
      </c>
      <c r="I35" s="2">
        <v>0.20205920205920208</v>
      </c>
      <c r="J35" s="2">
        <v>0.1484272216242076</v>
      </c>
      <c r="K35" s="2"/>
      <c r="L35" s="2"/>
      <c r="M35" s="2"/>
      <c r="N35" s="2"/>
    </row>
    <row r="36" spans="1:14" ht="15.6">
      <c r="A36" s="1">
        <v>34</v>
      </c>
      <c r="B36" s="2" t="s">
        <v>0</v>
      </c>
      <c r="C36" s="2" t="s">
        <v>4</v>
      </c>
      <c r="D36" s="2" t="s">
        <v>2</v>
      </c>
      <c r="E36" s="2" t="s">
        <v>3</v>
      </c>
      <c r="F36" s="2">
        <v>26.3</v>
      </c>
      <c r="G36" s="2">
        <v>30.6</v>
      </c>
      <c r="H36" s="2">
        <v>34.799999999999997</v>
      </c>
      <c r="I36" s="2">
        <v>37.299999999999997</v>
      </c>
      <c r="J36" s="2">
        <v>39</v>
      </c>
      <c r="K36" s="2"/>
      <c r="L36" s="2"/>
      <c r="M36" s="2"/>
      <c r="N36" s="2"/>
    </row>
    <row r="37" spans="1:14" ht="15.6">
      <c r="A37" s="1">
        <v>34</v>
      </c>
      <c r="B37" s="2" t="s">
        <v>5</v>
      </c>
      <c r="C37" s="2" t="s">
        <v>4</v>
      </c>
      <c r="D37" s="2" t="s">
        <v>2</v>
      </c>
      <c r="E37" s="2" t="s">
        <v>3</v>
      </c>
      <c r="F37" s="2">
        <v>34.9</v>
      </c>
      <c r="G37" s="2">
        <v>39.5</v>
      </c>
      <c r="H37" s="2">
        <v>44.2</v>
      </c>
      <c r="I37" s="2">
        <v>45.6</v>
      </c>
      <c r="J37" s="2">
        <v>45.5</v>
      </c>
      <c r="K37" s="2"/>
      <c r="L37" s="2"/>
      <c r="M37" s="2"/>
      <c r="N37" s="2"/>
    </row>
    <row r="38" spans="1:14" ht="15.6">
      <c r="A38" s="3">
        <v>34</v>
      </c>
      <c r="B38" s="4" t="s">
        <v>6</v>
      </c>
      <c r="C38" s="4" t="s">
        <v>4</v>
      </c>
      <c r="D38" s="4" t="s">
        <v>2</v>
      </c>
      <c r="E38" s="4" t="s">
        <v>3</v>
      </c>
      <c r="F38" s="4">
        <v>0.14052287581699341</v>
      </c>
      <c r="G38" s="4">
        <v>0.12696148359486448</v>
      </c>
      <c r="H38" s="4">
        <v>0.11898734177215196</v>
      </c>
      <c r="I38" s="4">
        <v>0.1001206272617612</v>
      </c>
      <c r="J38" s="4">
        <v>7.6923076923076927E-2</v>
      </c>
      <c r="K38" s="4"/>
      <c r="L38" s="4"/>
      <c r="M38" s="4"/>
      <c r="N38" s="4"/>
    </row>
    <row r="47" spans="1:14">
      <c r="A47" t="s">
        <v>45</v>
      </c>
      <c r="B47" t="s">
        <v>36</v>
      </c>
      <c r="I47" t="s">
        <v>46</v>
      </c>
    </row>
    <row r="48" spans="1:14">
      <c r="A48" t="s">
        <v>41</v>
      </c>
      <c r="H48" s="30" t="s">
        <v>47</v>
      </c>
      <c r="I48" s="31" t="s">
        <v>44</v>
      </c>
      <c r="J48" s="29">
        <v>1</v>
      </c>
      <c r="K48" s="29">
        <v>2</v>
      </c>
      <c r="L48" s="29">
        <v>3</v>
      </c>
      <c r="M48" s="29">
        <v>4</v>
      </c>
      <c r="N48" s="29">
        <v>5</v>
      </c>
    </row>
    <row r="49" spans="1:14">
      <c r="A49" t="s">
        <v>37</v>
      </c>
      <c r="B49" t="s">
        <v>38</v>
      </c>
      <c r="D49" t="s">
        <v>39</v>
      </c>
      <c r="E49" t="s">
        <v>40</v>
      </c>
      <c r="H49" s="30">
        <v>5</v>
      </c>
      <c r="I49" s="29">
        <v>1</v>
      </c>
      <c r="J49" s="28">
        <v>63.29</v>
      </c>
      <c r="K49" s="28">
        <v>62.47</v>
      </c>
      <c r="L49" s="28">
        <v>61.03</v>
      </c>
      <c r="M49" s="28">
        <v>57.9</v>
      </c>
      <c r="N49" s="28">
        <v>57.17</v>
      </c>
    </row>
    <row r="50" spans="1:14">
      <c r="A50" t="s">
        <v>35</v>
      </c>
      <c r="H50" s="30">
        <v>8</v>
      </c>
      <c r="I50" s="29">
        <v>1</v>
      </c>
      <c r="J50" s="28">
        <v>62.81</v>
      </c>
      <c r="K50" s="28">
        <v>62.68</v>
      </c>
      <c r="L50" s="28">
        <v>61.03</v>
      </c>
      <c r="M50" s="28">
        <v>58.21</v>
      </c>
      <c r="N50" s="33">
        <v>53.26</v>
      </c>
    </row>
    <row r="51" spans="1:14">
      <c r="H51" s="30">
        <v>12</v>
      </c>
      <c r="I51" s="29">
        <v>1</v>
      </c>
      <c r="J51" s="28">
        <v>62.65</v>
      </c>
      <c r="K51" s="28">
        <v>62.77</v>
      </c>
      <c r="L51" s="28">
        <v>61.32</v>
      </c>
      <c r="M51" s="28">
        <v>58.52</v>
      </c>
      <c r="N51" s="28">
        <v>57.26</v>
      </c>
    </row>
    <row r="52" spans="1:14">
      <c r="A52" s="31" t="s">
        <v>44</v>
      </c>
      <c r="B52" s="29">
        <v>1</v>
      </c>
      <c r="C52" s="29">
        <v>2</v>
      </c>
      <c r="D52" s="29">
        <v>3</v>
      </c>
      <c r="E52" s="29">
        <v>4</v>
      </c>
      <c r="F52" s="29">
        <v>5</v>
      </c>
      <c r="H52" s="30">
        <v>20</v>
      </c>
      <c r="I52" s="29">
        <v>1</v>
      </c>
      <c r="J52" s="28">
        <v>63.19</v>
      </c>
      <c r="K52" s="28">
        <v>63.3</v>
      </c>
      <c r="L52" s="28">
        <v>61.96</v>
      </c>
      <c r="M52" s="28">
        <v>59.5</v>
      </c>
      <c r="N52" s="28">
        <v>58.34</v>
      </c>
    </row>
    <row r="53" spans="1:14">
      <c r="A53" s="29">
        <v>1</v>
      </c>
      <c r="B53" s="28">
        <v>62.8</v>
      </c>
      <c r="C53" s="28">
        <v>62.7</v>
      </c>
      <c r="D53" s="28">
        <v>61</v>
      </c>
      <c r="E53" s="28">
        <v>58.2</v>
      </c>
      <c r="F53" s="28">
        <v>56.2</v>
      </c>
      <c r="I53" t="s">
        <v>49</v>
      </c>
      <c r="J53" s="32">
        <f>VAR(J49:J52)</f>
        <v>9.2633333333332901E-2</v>
      </c>
      <c r="K53" s="32">
        <f t="shared" ref="K53:N53" si="0">VAR(K49:K52)</f>
        <v>0.12469999999999927</v>
      </c>
      <c r="L53" s="32">
        <f t="shared" si="0"/>
        <v>0.19229999999999992</v>
      </c>
      <c r="M53" s="32">
        <f t="shared" si="0"/>
        <v>0.48009166666666703</v>
      </c>
      <c r="N53" s="34">
        <f t="shared" si="0"/>
        <v>4.9698250000000082</v>
      </c>
    </row>
    <row r="54" spans="1:14">
      <c r="A54" s="29">
        <v>2</v>
      </c>
      <c r="B54" s="28">
        <v>65.099999999999994</v>
      </c>
      <c r="C54" s="28">
        <v>66.8</v>
      </c>
      <c r="D54" s="28">
        <v>67.099999999999994</v>
      </c>
      <c r="E54" s="28">
        <v>66.2</v>
      </c>
      <c r="F54" s="28">
        <v>60.4</v>
      </c>
      <c r="I54" t="s">
        <v>43</v>
      </c>
      <c r="J54" s="32">
        <f>AVERAGE(J49:J52)</f>
        <v>62.984999999999999</v>
      </c>
      <c r="K54" s="32">
        <f t="shared" ref="K54:N54" si="1">AVERAGE(K49:K52)</f>
        <v>62.805000000000007</v>
      </c>
      <c r="L54" s="32">
        <f t="shared" si="1"/>
        <v>61.335000000000001</v>
      </c>
      <c r="M54" s="32">
        <f t="shared" si="1"/>
        <v>58.532499999999999</v>
      </c>
      <c r="N54" s="32">
        <f t="shared" si="1"/>
        <v>56.5075</v>
      </c>
    </row>
    <row r="55" spans="1:14">
      <c r="A55" s="29">
        <v>3</v>
      </c>
      <c r="B55" s="28">
        <v>67.599999999999994</v>
      </c>
      <c r="C55" s="28">
        <v>68.3</v>
      </c>
      <c r="D55" s="28">
        <v>66.099999999999994</v>
      </c>
      <c r="E55" s="28">
        <v>66.3</v>
      </c>
      <c r="F55" s="28">
        <v>58.7</v>
      </c>
    </row>
    <row r="56" spans="1:14">
      <c r="A56" s="29">
        <v>4</v>
      </c>
      <c r="B56" s="28">
        <v>64.099999999999994</v>
      </c>
      <c r="C56" s="28">
        <v>70.5</v>
      </c>
      <c r="D56" s="28">
        <v>68.900000000000006</v>
      </c>
      <c r="E56" s="28">
        <v>64.900000000000006</v>
      </c>
      <c r="F56" s="28">
        <v>58.6</v>
      </c>
    </row>
    <row r="57" spans="1:14">
      <c r="A57" s="29">
        <v>5</v>
      </c>
      <c r="B57" s="28">
        <v>63.8</v>
      </c>
      <c r="C57" s="28">
        <v>64.2</v>
      </c>
      <c r="D57" s="28">
        <v>61.6</v>
      </c>
      <c r="E57" s="28">
        <v>61</v>
      </c>
      <c r="F57" s="28">
        <v>57.6</v>
      </c>
    </row>
    <row r="58" spans="1:14">
      <c r="A58" t="s">
        <v>42</v>
      </c>
      <c r="B58">
        <f>VAR(B53:F57)</f>
        <v>14.968433333333328</v>
      </c>
    </row>
    <row r="59" spans="1:14">
      <c r="A59" t="s">
        <v>43</v>
      </c>
      <c r="B59">
        <f>AVERAGE(B53:F57)</f>
        <v>63.547999999999995</v>
      </c>
      <c r="I59" t="s">
        <v>48</v>
      </c>
    </row>
  </sheetData>
  <mergeCells count="1"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A39" sqref="AA39"/>
    </sheetView>
  </sheetViews>
  <sheetFormatPr baseColWidth="10" defaultColWidth="8.88671875" defaultRowHeight="14.4"/>
  <cols>
    <col min="1" max="1" width="11.21875" customWidth="1"/>
    <col min="2" max="2" width="13" customWidth="1"/>
    <col min="3" max="3" width="12.44140625" customWidth="1"/>
    <col min="4" max="4" width="11.77734375" customWidth="1"/>
    <col min="5" max="5" width="12.21875" customWidth="1"/>
    <col min="6" max="8" width="11.21875" customWidth="1"/>
    <col min="9" max="9" width="13.77734375" customWidth="1"/>
    <col min="10" max="10" width="14" customWidth="1"/>
    <col min="11" max="11" width="12.88671875" customWidth="1"/>
    <col min="12" max="12" width="15.44140625" customWidth="1"/>
    <col min="13" max="13" width="12.33203125" customWidth="1"/>
    <col min="14" max="14" width="14.33203125" customWidth="1"/>
    <col min="15" max="15" width="8.33203125" customWidth="1"/>
    <col min="16" max="16" width="9.77734375" customWidth="1"/>
    <col min="17" max="18" width="11.88671875" customWidth="1"/>
  </cols>
  <sheetData>
    <row r="1" spans="1:15" ht="15.6">
      <c r="J1" s="48" t="s">
        <v>11</v>
      </c>
      <c r="K1" s="49"/>
      <c r="L1" s="19" t="s">
        <v>21</v>
      </c>
    </row>
    <row r="2" spans="1:15" ht="16.2" thickBot="1">
      <c r="A2" s="5" t="s">
        <v>19</v>
      </c>
      <c r="B2" s="5" t="s">
        <v>18</v>
      </c>
      <c r="C2" s="6" t="s">
        <v>10</v>
      </c>
      <c r="D2" s="6" t="s">
        <v>13</v>
      </c>
      <c r="E2" s="6" t="s">
        <v>12</v>
      </c>
      <c r="F2" s="6" t="s">
        <v>23</v>
      </c>
      <c r="G2" s="6" t="s">
        <v>24</v>
      </c>
      <c r="H2" s="6" t="s">
        <v>17</v>
      </c>
      <c r="I2" s="6" t="s">
        <v>67</v>
      </c>
      <c r="J2" s="6" t="s">
        <v>33</v>
      </c>
      <c r="K2" s="6" t="s">
        <v>34</v>
      </c>
      <c r="L2" s="20" t="s">
        <v>20</v>
      </c>
      <c r="M2" s="6" t="s">
        <v>28</v>
      </c>
      <c r="N2" s="6" t="s">
        <v>25</v>
      </c>
      <c r="O2" s="6" t="s">
        <v>65</v>
      </c>
    </row>
    <row r="3" spans="1:15" ht="16.2" thickTop="1">
      <c r="A3" s="1">
        <v>31</v>
      </c>
      <c r="B3" s="1">
        <v>105</v>
      </c>
      <c r="C3" s="2" t="s">
        <v>4</v>
      </c>
      <c r="D3" s="2" t="s">
        <v>3</v>
      </c>
      <c r="E3" s="2">
        <v>1.4</v>
      </c>
      <c r="F3" s="2">
        <v>20</v>
      </c>
      <c r="G3" s="2">
        <v>0.01</v>
      </c>
      <c r="H3" s="2">
        <v>10</v>
      </c>
      <c r="I3" s="15">
        <f>Tableau2[[#This Row],[Loop]]*Tableau2[[#This Row],[Dot Dose pC]]*Tableau2[[#This Row],[Design Dose factor]]*Tableau2[[#This Row],[dose on design]]</f>
        <v>2.8</v>
      </c>
      <c r="J3" s="8">
        <v>17</v>
      </c>
      <c r="K3" s="9">
        <v>0</v>
      </c>
      <c r="L3" s="15">
        <f>(Tableau2[[#This Row],[Frontside - direct]]-Tableau2[[#This Row],[Backside - transmission]])/(Tableau2[[#This Row],[Frontside - direct]]+Tableau2[[#This Row],[Backside - transmission]])</f>
        <v>1</v>
      </c>
      <c r="M3" s="2">
        <f>Tableau2[[#This Row],[Backside - transmission]]/Tableau2[[#This Row],[Frontside - direct]]</f>
        <v>0</v>
      </c>
      <c r="N3" s="2" t="s">
        <v>22</v>
      </c>
      <c r="O3" s="11">
        <v>0.68200000000000005</v>
      </c>
    </row>
    <row r="4" spans="1:15" ht="15.6">
      <c r="A4" s="1">
        <v>31</v>
      </c>
      <c r="B4" s="1">
        <v>105</v>
      </c>
      <c r="C4" s="2" t="s">
        <v>4</v>
      </c>
      <c r="D4" s="2" t="s">
        <v>3</v>
      </c>
      <c r="E4" s="2">
        <v>2</v>
      </c>
      <c r="F4" s="2">
        <v>20</v>
      </c>
      <c r="G4" s="2">
        <v>0.01</v>
      </c>
      <c r="H4" s="2">
        <v>10</v>
      </c>
      <c r="I4" s="15">
        <f>Tableau2[[#This Row],[Loop]]*Tableau2[[#This Row],[Dot Dose pC]]*Tableau2[[#This Row],[Design Dose factor]]*Tableau2[[#This Row],[dose on design]]</f>
        <v>4</v>
      </c>
      <c r="J4" s="8">
        <v>20</v>
      </c>
      <c r="K4" s="7">
        <v>0</v>
      </c>
      <c r="L4" s="15">
        <f>(Tableau2[[#This Row],[Frontside - direct]]-Tableau2[[#This Row],[Backside - transmission]])/(Tableau2[[#This Row],[Frontside - direct]]+Tableau2[[#This Row],[Backside - transmission]])</f>
        <v>1</v>
      </c>
      <c r="M4" s="2">
        <f>Tableau2[[#This Row],[Backside - transmission]]/Tableau2[[#This Row],[Frontside - direct]]</f>
        <v>0</v>
      </c>
      <c r="N4" s="2" t="s">
        <v>22</v>
      </c>
      <c r="O4" s="11">
        <v>0.68200000000000005</v>
      </c>
    </row>
    <row r="5" spans="1:15" ht="15.6">
      <c r="A5" s="1">
        <v>31</v>
      </c>
      <c r="B5" s="1">
        <v>105</v>
      </c>
      <c r="C5" s="2" t="s">
        <v>4</v>
      </c>
      <c r="D5" s="2" t="s">
        <v>3</v>
      </c>
      <c r="E5" s="2">
        <v>1.2</v>
      </c>
      <c r="F5" s="2">
        <v>20</v>
      </c>
      <c r="G5" s="2">
        <v>0.01</v>
      </c>
      <c r="H5" s="2">
        <v>10</v>
      </c>
      <c r="I5" s="15">
        <f>Tableau2[[#This Row],[Loop]]*Tableau2[[#This Row],[Dot Dose pC]]*Tableau2[[#This Row],[Design Dose factor]]*Tableau2[[#This Row],[dose on design]]</f>
        <v>2.4</v>
      </c>
      <c r="J5" s="8">
        <v>21</v>
      </c>
      <c r="K5" s="9">
        <v>0</v>
      </c>
      <c r="L5" s="15">
        <f>(Tableau2[[#This Row],[Frontside - direct]]-Tableau2[[#This Row],[Backside - transmission]])/(Tableau2[[#This Row],[Frontside - direct]]+Tableau2[[#This Row],[Backside - transmission]])</f>
        <v>1</v>
      </c>
      <c r="M5" s="2">
        <f>Tableau2[[#This Row],[Backside - transmission]]/Tableau2[[#This Row],[Frontside - direct]]</f>
        <v>0</v>
      </c>
      <c r="N5" s="2" t="s">
        <v>22</v>
      </c>
      <c r="O5" s="11">
        <v>0.68200000000000005</v>
      </c>
    </row>
    <row r="6" spans="1:15" ht="15.6">
      <c r="A6" s="1">
        <v>32</v>
      </c>
      <c r="B6" s="1">
        <v>105</v>
      </c>
      <c r="C6" s="2" t="s">
        <v>4</v>
      </c>
      <c r="D6" s="2" t="s">
        <v>3</v>
      </c>
      <c r="E6" s="2">
        <v>1.2</v>
      </c>
      <c r="F6" s="8">
        <v>10</v>
      </c>
      <c r="G6" s="2">
        <v>0.01</v>
      </c>
      <c r="H6" s="8">
        <v>20</v>
      </c>
      <c r="I6" s="18">
        <f>Tableau2[[#This Row],[Loop]]*Tableau2[[#This Row],[Dot Dose pC]]*Tableau2[[#This Row],[Design Dose factor]]*Tableau2[[#This Row],[dose on design]]</f>
        <v>2.4</v>
      </c>
      <c r="J6" s="8">
        <v>26</v>
      </c>
      <c r="K6" s="8">
        <v>0</v>
      </c>
      <c r="L6" s="18">
        <f>(Tableau2[[#This Row],[Frontside - direct]]-Tableau2[[#This Row],[Backside - transmission]])/(Tableau2[[#This Row],[Frontside - direct]]+Tableau2[[#This Row],[Backside - transmission]])</f>
        <v>1</v>
      </c>
      <c r="M6" s="8">
        <f>Tableau2[[#This Row],[Backside - transmission]]/Tableau2[[#This Row],[Frontside - direct]]</f>
        <v>0</v>
      </c>
      <c r="N6" s="2" t="s">
        <v>22</v>
      </c>
      <c r="O6" s="14">
        <v>0.59699999999999998</v>
      </c>
    </row>
    <row r="7" spans="1:15" ht="15.6">
      <c r="A7" s="1">
        <v>32</v>
      </c>
      <c r="B7" s="1">
        <v>105</v>
      </c>
      <c r="C7" s="2" t="s">
        <v>4</v>
      </c>
      <c r="D7" s="2" t="s">
        <v>3</v>
      </c>
      <c r="E7" s="2">
        <v>1.4</v>
      </c>
      <c r="F7" s="8">
        <v>10</v>
      </c>
      <c r="G7" s="2">
        <v>0.01</v>
      </c>
      <c r="H7" s="8">
        <v>20</v>
      </c>
      <c r="I7" s="18">
        <f>Tableau2[[#This Row],[Loop]]*Tableau2[[#This Row],[Dot Dose pC]]*Tableau2[[#This Row],[Design Dose factor]]*Tableau2[[#This Row],[dose on design]]</f>
        <v>2.8</v>
      </c>
      <c r="J7" s="8">
        <v>30</v>
      </c>
      <c r="K7" s="8">
        <v>0</v>
      </c>
      <c r="L7" s="18">
        <f>(Tableau2[[#This Row],[Frontside - direct]]-Tableau2[[#This Row],[Backside - transmission]])/(Tableau2[[#This Row],[Frontside - direct]]+Tableau2[[#This Row],[Backside - transmission]])</f>
        <v>1</v>
      </c>
      <c r="M7" s="8">
        <f>Tableau2[[#This Row],[Backside - transmission]]/Tableau2[[#This Row],[Frontside - direct]]</f>
        <v>0</v>
      </c>
      <c r="N7" s="2" t="s">
        <v>22</v>
      </c>
      <c r="O7" s="14">
        <v>0.59699999999999998</v>
      </c>
    </row>
    <row r="8" spans="1:15" ht="15.6">
      <c r="A8" s="1">
        <v>32</v>
      </c>
      <c r="B8" s="1">
        <v>105</v>
      </c>
      <c r="C8" s="2" t="s">
        <v>4</v>
      </c>
      <c r="D8" s="2" t="s">
        <v>3</v>
      </c>
      <c r="E8" s="2">
        <v>1.6</v>
      </c>
      <c r="F8" s="8">
        <v>10</v>
      </c>
      <c r="G8" s="2">
        <v>0.01</v>
      </c>
      <c r="H8" s="8">
        <v>20</v>
      </c>
      <c r="I8" s="18">
        <f>Tableau2[[#This Row],[Loop]]*Tableau2[[#This Row],[Dot Dose pC]]*Tableau2[[#This Row],[Design Dose factor]]*Tableau2[[#This Row],[dose on design]]</f>
        <v>3.2</v>
      </c>
      <c r="J8" s="8">
        <v>43</v>
      </c>
      <c r="K8" s="8">
        <v>0</v>
      </c>
      <c r="L8" s="18">
        <f>(Tableau2[[#This Row],[Frontside - direct]]-Tableau2[[#This Row],[Backside - transmission]])/(Tableau2[[#This Row],[Frontside - direct]]+Tableau2[[#This Row],[Backside - transmission]])</f>
        <v>1</v>
      </c>
      <c r="M8" s="8">
        <f>Tableau2[[#This Row],[Backside - transmission]]/Tableau2[[#This Row],[Frontside - direct]]</f>
        <v>0</v>
      </c>
      <c r="N8" s="2" t="s">
        <v>22</v>
      </c>
      <c r="O8" s="14">
        <v>0.59699999999999998</v>
      </c>
    </row>
    <row r="9" spans="1:15" ht="15.6">
      <c r="A9" s="1">
        <v>32</v>
      </c>
      <c r="B9" s="1">
        <v>105</v>
      </c>
      <c r="C9" s="2" t="s">
        <v>4</v>
      </c>
      <c r="D9" s="2" t="s">
        <v>3</v>
      </c>
      <c r="E9" s="2">
        <v>1.8</v>
      </c>
      <c r="F9" s="8">
        <v>10</v>
      </c>
      <c r="G9" s="2">
        <v>0.01</v>
      </c>
      <c r="H9" s="8">
        <v>20</v>
      </c>
      <c r="I9" s="18">
        <f>Tableau2[[#This Row],[Loop]]*Tableau2[[#This Row],[Dot Dose pC]]*Tableau2[[#This Row],[Design Dose factor]]*Tableau2[[#This Row],[dose on design]]</f>
        <v>3.6</v>
      </c>
      <c r="J9" s="8">
        <v>45</v>
      </c>
      <c r="K9" s="8">
        <v>0</v>
      </c>
      <c r="L9" s="18">
        <f>(Tableau2[[#This Row],[Frontside - direct]]-Tableau2[[#This Row],[Backside - transmission]])/(Tableau2[[#This Row],[Frontside - direct]]+Tableau2[[#This Row],[Backside - transmission]])</f>
        <v>1</v>
      </c>
      <c r="M9" s="8">
        <f>Tableau2[[#This Row],[Backside - transmission]]/Tableau2[[#This Row],[Frontside - direct]]</f>
        <v>0</v>
      </c>
      <c r="N9" s="2" t="s">
        <v>22</v>
      </c>
      <c r="O9" s="14">
        <v>0.59699999999999998</v>
      </c>
    </row>
    <row r="10" spans="1:15" ht="15.6">
      <c r="A10" s="1">
        <v>32</v>
      </c>
      <c r="B10" s="1">
        <v>105</v>
      </c>
      <c r="C10" s="2" t="s">
        <v>4</v>
      </c>
      <c r="D10" s="2" t="s">
        <v>3</v>
      </c>
      <c r="E10" s="2">
        <v>2</v>
      </c>
      <c r="F10" s="8">
        <v>10</v>
      </c>
      <c r="G10" s="2">
        <v>0.01</v>
      </c>
      <c r="H10" s="8">
        <v>20</v>
      </c>
      <c r="I10" s="18">
        <f>Tableau2[[#This Row],[Loop]]*Tableau2[[#This Row],[Dot Dose pC]]*Tableau2[[#This Row],[Design Dose factor]]*Tableau2[[#This Row],[dose on design]]</f>
        <v>4</v>
      </c>
      <c r="J10" s="8">
        <v>54</v>
      </c>
      <c r="K10" s="8">
        <v>0</v>
      </c>
      <c r="L10" s="18">
        <f>(Tableau2[[#This Row],[Frontside - direct]]-Tableau2[[#This Row],[Backside - transmission]])/(Tableau2[[#This Row],[Frontside - direct]]+Tableau2[[#This Row],[Backside - transmission]])</f>
        <v>1</v>
      </c>
      <c r="M10" s="8">
        <f>Tableau2[[#This Row],[Backside - transmission]]/Tableau2[[#This Row],[Frontside - direct]]</f>
        <v>0</v>
      </c>
      <c r="N10" s="2" t="s">
        <v>22</v>
      </c>
      <c r="O10" s="14">
        <v>0.59699999999999998</v>
      </c>
    </row>
    <row r="11" spans="1:15" ht="15.6">
      <c r="A11" s="1">
        <v>31</v>
      </c>
      <c r="B11" s="1">
        <v>105</v>
      </c>
      <c r="C11" s="2" t="s">
        <v>4</v>
      </c>
      <c r="D11" s="2" t="s">
        <v>3</v>
      </c>
      <c r="E11" s="2">
        <v>1.8</v>
      </c>
      <c r="F11" s="2">
        <v>20</v>
      </c>
      <c r="G11" s="2">
        <v>0.01</v>
      </c>
      <c r="H11" s="2">
        <v>10</v>
      </c>
      <c r="I11" s="15">
        <f>Tableau2[[#This Row],[Loop]]*Tableau2[[#This Row],[Dot Dose pC]]*Tableau2[[#This Row],[Design Dose factor]]*Tableau2[[#This Row],[dose on design]]</f>
        <v>3.6</v>
      </c>
      <c r="J11" s="8">
        <v>50</v>
      </c>
      <c r="K11" s="9">
        <v>19</v>
      </c>
      <c r="L11" s="15">
        <f>(Tableau2[[#This Row],[Frontside - direct]]-Tableau2[[#This Row],[Backside - transmission]])/(Tableau2[[#This Row],[Frontside - direct]]+Tableau2[[#This Row],[Backside - transmission]])</f>
        <v>0.44927536231884058</v>
      </c>
      <c r="M11" s="2">
        <f>Tableau2[[#This Row],[Backside - transmission]]/Tableau2[[#This Row],[Frontside - direct]]</f>
        <v>0.38</v>
      </c>
      <c r="N11" s="2" t="s">
        <v>22</v>
      </c>
      <c r="O11" s="11">
        <v>0.68200000000000005</v>
      </c>
    </row>
    <row r="12" spans="1:15" ht="15.6">
      <c r="A12" s="1">
        <v>31</v>
      </c>
      <c r="B12" s="1">
        <v>105</v>
      </c>
      <c r="C12" s="2" t="s">
        <v>4</v>
      </c>
      <c r="D12" s="2" t="s">
        <v>3</v>
      </c>
      <c r="E12" s="2">
        <v>1.6</v>
      </c>
      <c r="F12" s="2">
        <v>20</v>
      </c>
      <c r="G12" s="2">
        <v>0.01</v>
      </c>
      <c r="H12" s="2">
        <v>10</v>
      </c>
      <c r="I12" s="15">
        <f>Tableau2[[#This Row],[Loop]]*Tableau2[[#This Row],[Dot Dose pC]]*Tableau2[[#This Row],[Design Dose factor]]*Tableau2[[#This Row],[dose on design]]</f>
        <v>3.2</v>
      </c>
      <c r="J12" s="8">
        <v>40</v>
      </c>
      <c r="K12" s="9">
        <v>20</v>
      </c>
      <c r="L12" s="15">
        <f>(Tableau2[[#This Row],[Frontside - direct]]-Tableau2[[#This Row],[Backside - transmission]])/(Tableau2[[#This Row],[Frontside - direct]]+Tableau2[[#This Row],[Backside - transmission]])</f>
        <v>0.33333333333333331</v>
      </c>
      <c r="M12" s="2">
        <f>Tableau2[[#This Row],[Backside - transmission]]/Tableau2[[#This Row],[Frontside - direct]]</f>
        <v>0.5</v>
      </c>
      <c r="N12" s="2" t="s">
        <v>22</v>
      </c>
      <c r="O12" s="11">
        <v>0.68200000000000005</v>
      </c>
    </row>
    <row r="13" spans="1:15" ht="15.6">
      <c r="A13" s="3">
        <v>33</v>
      </c>
      <c r="B13" s="1">
        <v>105</v>
      </c>
      <c r="C13" s="4" t="s">
        <v>4</v>
      </c>
      <c r="D13" s="4" t="s">
        <v>3</v>
      </c>
      <c r="E13" s="4">
        <v>1.2</v>
      </c>
      <c r="F13" s="8">
        <v>6.6666699999999999</v>
      </c>
      <c r="G13" s="2">
        <v>0.01</v>
      </c>
      <c r="H13" s="8">
        <v>30</v>
      </c>
      <c r="I13" s="17">
        <f>Tableau2[[#This Row],[Loop]]*Tableau2[[#This Row],[Dot Dose pC]]*Tableau2[[#This Row],[Design Dose factor]]*Tableau2[[#This Row],[dose on design]]</f>
        <v>2.4000011999999997</v>
      </c>
      <c r="J13" s="12">
        <v>36.799999999999997</v>
      </c>
      <c r="K13" s="12">
        <v>20.5</v>
      </c>
      <c r="L13" s="17">
        <f>(Tableau2[[#This Row],[Frontside - direct]]-Tableau2[[#This Row],[Backside - transmission]])/(Tableau2[[#This Row],[Frontside - direct]]+Tableau2[[#This Row],[Backside - transmission]])</f>
        <v>0.28446771378708546</v>
      </c>
      <c r="M13" s="12">
        <f>Tableau2[[#This Row],[Backside - transmission]]/Tableau2[[#This Row],[Frontside - direct]]</f>
        <v>0.55706521739130443</v>
      </c>
      <c r="N13" s="2" t="s">
        <v>22</v>
      </c>
      <c r="O13" s="14">
        <v>0.45800000000000002</v>
      </c>
    </row>
    <row r="14" spans="1:15" ht="15.6">
      <c r="A14" s="3">
        <v>33</v>
      </c>
      <c r="B14" s="1">
        <v>105</v>
      </c>
      <c r="C14" s="4" t="s">
        <v>4</v>
      </c>
      <c r="D14" s="4" t="s">
        <v>26</v>
      </c>
      <c r="E14" s="2">
        <v>1.2</v>
      </c>
      <c r="F14" s="12">
        <v>6.6666699999999999</v>
      </c>
      <c r="G14" s="2">
        <v>0.01</v>
      </c>
      <c r="H14" s="12">
        <v>30</v>
      </c>
      <c r="I14" s="17">
        <f>Tableau2[[#This Row],[Loop]]*Tableau2[[#This Row],[Dot Dose pC]]*Tableau2[[#This Row],[Design Dose factor]]*Tableau2[[#This Row],[dose on design]]</f>
        <v>2.4000011999999997</v>
      </c>
      <c r="J14" s="12">
        <v>42.1</v>
      </c>
      <c r="K14" s="12">
        <v>22.2</v>
      </c>
      <c r="L14" s="17">
        <f>(Tableau2[[#This Row],[Frontside - direct]]-Tableau2[[#This Row],[Backside - transmission]])/(Tableau2[[#This Row],[Frontside - direct]]+Tableau2[[#This Row],[Backside - transmission]])</f>
        <v>0.30948678071539665</v>
      </c>
      <c r="M14" s="12">
        <f>Tableau2[[#This Row],[Backside - transmission]]/Tableau2[[#This Row],[Frontside - direct]]</f>
        <v>0.52731591448931114</v>
      </c>
      <c r="N14" s="2" t="s">
        <v>22</v>
      </c>
      <c r="O14" s="13">
        <v>0.45800000000000002</v>
      </c>
    </row>
    <row r="15" spans="1:15" ht="15.6">
      <c r="A15" s="3">
        <v>33</v>
      </c>
      <c r="B15" s="1">
        <v>105</v>
      </c>
      <c r="C15" s="4" t="s">
        <v>4</v>
      </c>
      <c r="D15" s="4" t="s">
        <v>30</v>
      </c>
      <c r="E15" s="2">
        <v>1.2</v>
      </c>
      <c r="F15" s="12">
        <v>6.6666699999999999</v>
      </c>
      <c r="G15" s="2">
        <v>0.01</v>
      </c>
      <c r="H15" s="12">
        <v>30</v>
      </c>
      <c r="I15" s="17">
        <f>Tableau2[[#This Row],[Loop]]*Tableau2[[#This Row],[Dot Dose pC]]*Tableau2[[#This Row],[Design Dose factor]]*Tableau2[[#This Row],[dose on design]]</f>
        <v>2.4000011999999997</v>
      </c>
      <c r="J15" s="12"/>
      <c r="K15" s="12">
        <v>23.1</v>
      </c>
      <c r="L15" s="17">
        <f>(Tableau2[[#This Row],[Frontside - direct]]-Tableau2[[#This Row],[Backside - transmission]])/(Tableau2[[#This Row],[Frontside - direct]]+Tableau2[[#This Row],[Backside - transmission]])</f>
        <v>-1</v>
      </c>
      <c r="M15" s="12" t="e">
        <f>Tableau2[[#This Row],[Backside - transmission]]/Tableau2[[#This Row],[Frontside - direct]]</f>
        <v>#DIV/0!</v>
      </c>
      <c r="N15" s="2" t="s">
        <v>22</v>
      </c>
      <c r="O15" s="13">
        <v>0.45800000000000002</v>
      </c>
    </row>
    <row r="16" spans="1:15" ht="15.6">
      <c r="A16" s="3">
        <v>33</v>
      </c>
      <c r="B16" s="1">
        <v>105</v>
      </c>
      <c r="C16" s="4" t="s">
        <v>4</v>
      </c>
      <c r="D16" s="4" t="s">
        <v>3</v>
      </c>
      <c r="E16" s="2">
        <v>1.4</v>
      </c>
      <c r="F16" s="12">
        <v>6.6666699999999999</v>
      </c>
      <c r="G16" s="2">
        <v>0.01</v>
      </c>
      <c r="H16" s="12">
        <v>30</v>
      </c>
      <c r="I16" s="17">
        <f>Tableau2[[#This Row],[Loop]]*Tableau2[[#This Row],[Dot Dose pC]]*Tableau2[[#This Row],[Design Dose factor]]*Tableau2[[#This Row],[dose on design]]</f>
        <v>2.8000013999999993</v>
      </c>
      <c r="J16" s="12">
        <v>40.1</v>
      </c>
      <c r="K16" s="12">
        <v>25.1</v>
      </c>
      <c r="L16" s="17">
        <f>(Tableau2[[#This Row],[Frontside - direct]]-Tableau2[[#This Row],[Backside - transmission]])/(Tableau2[[#This Row],[Frontside - direct]]+Tableau2[[#This Row],[Backside - transmission]])</f>
        <v>0.23006134969325151</v>
      </c>
      <c r="M16" s="12">
        <f>Tableau2[[#This Row],[Backside - transmission]]/Tableau2[[#This Row],[Frontside - direct]]</f>
        <v>0.62593516209476308</v>
      </c>
      <c r="N16" s="2" t="s">
        <v>22</v>
      </c>
      <c r="O16" s="13">
        <v>0.45800000000000002</v>
      </c>
    </row>
    <row r="17" spans="1:16" ht="15" customHeight="1">
      <c r="A17" s="1">
        <v>33</v>
      </c>
      <c r="B17" s="1">
        <v>105</v>
      </c>
      <c r="C17" s="4" t="s">
        <v>4</v>
      </c>
      <c r="D17" s="4" t="s">
        <v>26</v>
      </c>
      <c r="E17" s="2">
        <v>1.4</v>
      </c>
      <c r="F17" s="12">
        <v>6.6666699999999999</v>
      </c>
      <c r="G17" s="2">
        <v>0.01</v>
      </c>
      <c r="H17" s="12">
        <v>30</v>
      </c>
      <c r="I17" s="18">
        <f>Tableau2[[#This Row],[Loop]]*Tableau2[[#This Row],[Dot Dose pC]]*Tableau2[[#This Row],[Design Dose factor]]*Tableau2[[#This Row],[dose on design]]</f>
        <v>2.8000013999999993</v>
      </c>
      <c r="J17" s="8">
        <v>47.5</v>
      </c>
      <c r="K17" s="8">
        <v>25.4</v>
      </c>
      <c r="L17" s="18">
        <f>(Tableau2[[#This Row],[Frontside - direct]]-Tableau2[[#This Row],[Backside - transmission]])/(Tableau2[[#This Row],[Frontside - direct]]+Tableau2[[#This Row],[Backside - transmission]])</f>
        <v>0.30315500685871055</v>
      </c>
      <c r="M17" s="8">
        <f>Tableau2[[#This Row],[Backside - transmission]]/Tableau2[[#This Row],[Frontside - direct]]</f>
        <v>0.53473684210526318</v>
      </c>
      <c r="N17" s="2" t="s">
        <v>22</v>
      </c>
      <c r="O17" s="13">
        <v>0.45800000000000002</v>
      </c>
    </row>
    <row r="18" spans="1:16" ht="15.6">
      <c r="A18" s="1">
        <v>33</v>
      </c>
      <c r="B18" s="1">
        <v>105</v>
      </c>
      <c r="C18" s="4" t="s">
        <v>4</v>
      </c>
      <c r="D18" s="4" t="s">
        <v>3</v>
      </c>
      <c r="E18" s="4">
        <v>1.6</v>
      </c>
      <c r="F18" s="12">
        <v>6.6666699999999999</v>
      </c>
      <c r="G18" s="2">
        <v>0.01</v>
      </c>
      <c r="H18" s="12">
        <v>30</v>
      </c>
      <c r="I18" s="18">
        <f>Tableau2[[#This Row],[Loop]]*Tableau2[[#This Row],[Dot Dose pC]]*Tableau2[[#This Row],[Design Dose factor]]*Tableau2[[#This Row],[dose on design]]</f>
        <v>3.2000015999999998</v>
      </c>
      <c r="J18" s="8">
        <v>43.26</v>
      </c>
      <c r="K18" s="8">
        <v>26.1</v>
      </c>
      <c r="L18" s="18">
        <f>(Tableau2[[#This Row],[Frontside - direct]]-Tableau2[[#This Row],[Backside - transmission]])/(Tableau2[[#This Row],[Frontside - direct]]+Tableau2[[#This Row],[Backside - transmission]])</f>
        <v>0.2474048442906574</v>
      </c>
      <c r="M18" s="8">
        <f>Tableau2[[#This Row],[Backside - transmission]]/Tableau2[[#This Row],[Frontside - direct]]</f>
        <v>0.60332871012482669</v>
      </c>
      <c r="N18" s="2" t="s">
        <v>22</v>
      </c>
      <c r="O18" s="13">
        <v>0.45800000000000002</v>
      </c>
      <c r="P18" t="s">
        <v>27</v>
      </c>
    </row>
    <row r="19" spans="1:16" ht="15.6">
      <c r="A19" s="1">
        <v>34</v>
      </c>
      <c r="B19" s="1">
        <v>105</v>
      </c>
      <c r="C19" s="4" t="s">
        <v>4</v>
      </c>
      <c r="D19" s="4" t="s">
        <v>3</v>
      </c>
      <c r="E19" s="2">
        <v>1.2</v>
      </c>
      <c r="F19" s="8">
        <v>4</v>
      </c>
      <c r="G19" s="2">
        <v>0.01</v>
      </c>
      <c r="H19" s="8">
        <v>50</v>
      </c>
      <c r="I19" s="18">
        <f>Tableau2[[#This Row],[Loop]]*Tableau2[[#This Row],[Dot Dose pC]]*Tableau2[[#This Row],[Design Dose factor]]*Tableau2[[#This Row],[dose on design]]</f>
        <v>2.4</v>
      </c>
      <c r="J19" s="8">
        <v>34.9</v>
      </c>
      <c r="K19" s="8">
        <v>26.3</v>
      </c>
      <c r="L19" s="18">
        <f>(Tableau2[[#This Row],[Frontside - direct]]-Tableau2[[#This Row],[Backside - transmission]])/(Tableau2[[#This Row],[Frontside - direct]]+Tableau2[[#This Row],[Backside - transmission]])</f>
        <v>0.14052287581699341</v>
      </c>
      <c r="M19" s="8">
        <f>Tableau2[[#This Row],[Backside - transmission]]/Tableau2[[#This Row],[Frontside - direct]]</f>
        <v>0.75358166189111753</v>
      </c>
      <c r="N19" s="2" t="s">
        <v>22</v>
      </c>
      <c r="O19" s="14">
        <v>0.52600000000000002</v>
      </c>
    </row>
    <row r="20" spans="1:16" ht="15.6">
      <c r="A20" s="1">
        <v>34</v>
      </c>
      <c r="B20" s="1">
        <v>105</v>
      </c>
      <c r="C20" s="4" t="s">
        <v>4</v>
      </c>
      <c r="D20" s="4" t="s">
        <v>26</v>
      </c>
      <c r="E20" s="2">
        <v>1.2</v>
      </c>
      <c r="F20" s="8">
        <v>4</v>
      </c>
      <c r="G20" s="2">
        <v>0.01</v>
      </c>
      <c r="H20" s="8">
        <v>50</v>
      </c>
      <c r="I20" s="18">
        <f>Tableau2[[#This Row],[Loop]]*Tableau2[[#This Row],[Dot Dose pC]]*Tableau2[[#This Row],[Design Dose factor]]*Tableau2[[#This Row],[dose on design]]</f>
        <v>2.4</v>
      </c>
      <c r="J20" s="8">
        <v>40.200000000000003</v>
      </c>
      <c r="K20" s="8">
        <v>26.4</v>
      </c>
      <c r="L20" s="18">
        <f>(Tableau2[[#This Row],[Frontside - direct]]-Tableau2[[#This Row],[Backside - transmission]])/(Tableau2[[#This Row],[Frontside - direct]]+Tableau2[[#This Row],[Backside - transmission]])</f>
        <v>0.20720720720720728</v>
      </c>
      <c r="M20" s="8">
        <f>Tableau2[[#This Row],[Backside - transmission]]/Tableau2[[#This Row],[Frontside - direct]]</f>
        <v>0.65671641791044766</v>
      </c>
      <c r="N20" s="2" t="s">
        <v>22</v>
      </c>
      <c r="O20" s="14">
        <v>0.52600000000000002</v>
      </c>
    </row>
    <row r="21" spans="1:16" ht="15.6">
      <c r="A21" s="1">
        <v>33</v>
      </c>
      <c r="B21" s="1">
        <v>105</v>
      </c>
      <c r="C21" s="4" t="s">
        <v>4</v>
      </c>
      <c r="D21" s="4" t="s">
        <v>30</v>
      </c>
      <c r="E21" s="2">
        <v>1.4</v>
      </c>
      <c r="F21" s="8">
        <v>6.6666699999999999</v>
      </c>
      <c r="G21" s="2">
        <v>0.01</v>
      </c>
      <c r="H21" s="8">
        <v>30</v>
      </c>
      <c r="I21" s="18">
        <f>Tableau2[[#This Row],[Loop]]*Tableau2[[#This Row],[Dot Dose pC]]*Tableau2[[#This Row],[Design Dose factor]]*Tableau2[[#This Row],[dose on design]]</f>
        <v>2.8000013999999993</v>
      </c>
      <c r="J21" s="8"/>
      <c r="K21" s="8">
        <v>26.7</v>
      </c>
      <c r="L21" s="18">
        <f>(Tableau2[[#This Row],[Frontside - direct]]-Tableau2[[#This Row],[Backside - transmission]])/(Tableau2[[#This Row],[Frontside - direct]]+Tableau2[[#This Row],[Backside - transmission]])</f>
        <v>-1</v>
      </c>
      <c r="M21" s="8" t="e">
        <f>Tableau2[[#This Row],[Backside - transmission]]/Tableau2[[#This Row],[Frontside - direct]]</f>
        <v>#DIV/0!</v>
      </c>
      <c r="N21" s="2" t="s">
        <v>22</v>
      </c>
      <c r="O21" s="14">
        <v>0.45800000000000002</v>
      </c>
    </row>
    <row r="22" spans="1:16" ht="15.6">
      <c r="A22" s="1">
        <v>33</v>
      </c>
      <c r="B22" s="1">
        <v>105</v>
      </c>
      <c r="C22" s="4" t="s">
        <v>4</v>
      </c>
      <c r="D22" s="4" t="s">
        <v>26</v>
      </c>
      <c r="E22" s="2">
        <v>1.6</v>
      </c>
      <c r="F22" s="8">
        <v>6.6666699999999999</v>
      </c>
      <c r="G22" s="2">
        <v>0.01</v>
      </c>
      <c r="H22" s="8">
        <v>30</v>
      </c>
      <c r="I22" s="18">
        <f>Tableau2[[#This Row],[Loop]]*Tableau2[[#This Row],[Dot Dose pC]]*Tableau2[[#This Row],[Design Dose factor]]*Tableau2[[#This Row],[dose on design]]</f>
        <v>3.2000015999999998</v>
      </c>
      <c r="J22" s="8">
        <v>50.9</v>
      </c>
      <c r="K22" s="8">
        <v>28.8</v>
      </c>
      <c r="L22" s="18">
        <f>(Tableau2[[#This Row],[Frontside - direct]]-Tableau2[[#This Row],[Backside - transmission]])/(Tableau2[[#This Row],[Frontside - direct]]+Tableau2[[#This Row],[Backside - transmission]])</f>
        <v>0.2772898368883312</v>
      </c>
      <c r="M22" s="8">
        <f>Tableau2[[#This Row],[Backside - transmission]]/Tableau2[[#This Row],[Frontside - direct]]</f>
        <v>0.56581532416502955</v>
      </c>
      <c r="N22" s="2" t="s">
        <v>22</v>
      </c>
      <c r="O22" s="14">
        <v>0.45800000000000002</v>
      </c>
    </row>
    <row r="23" spans="1:16" ht="15.6">
      <c r="A23" s="1">
        <v>34</v>
      </c>
      <c r="B23" s="1">
        <v>105</v>
      </c>
      <c r="C23" s="4" t="s">
        <v>4</v>
      </c>
      <c r="D23" s="4" t="s">
        <v>3</v>
      </c>
      <c r="E23" s="4">
        <v>1.4</v>
      </c>
      <c r="F23" s="8">
        <v>4</v>
      </c>
      <c r="G23" s="2">
        <v>0.01</v>
      </c>
      <c r="H23" s="8">
        <v>50</v>
      </c>
      <c r="I23" s="18">
        <f>Tableau2[[#This Row],[Loop]]*Tableau2[[#This Row],[Dot Dose pC]]*Tableau2[[#This Row],[Design Dose factor]]*Tableau2[[#This Row],[dose on design]]</f>
        <v>2.8</v>
      </c>
      <c r="J23" s="8">
        <v>39.5</v>
      </c>
      <c r="K23" s="8">
        <v>30.6</v>
      </c>
      <c r="L23" s="18">
        <f>(Tableau2[[#This Row],[Frontside - direct]]-Tableau2[[#This Row],[Backside - transmission]])/(Tableau2[[#This Row],[Frontside - direct]]+Tableau2[[#This Row],[Backside - transmission]])</f>
        <v>0.12696148359486448</v>
      </c>
      <c r="M23" s="8">
        <f>Tableau2[[#This Row],[Backside - transmission]]/Tableau2[[#This Row],[Frontside - direct]]</f>
        <v>0.77468354430379749</v>
      </c>
      <c r="N23" s="2" t="s">
        <v>22</v>
      </c>
      <c r="O23" s="14">
        <v>0.52600000000000002</v>
      </c>
    </row>
    <row r="24" spans="1:16" ht="15.6">
      <c r="A24" s="1">
        <v>33</v>
      </c>
      <c r="B24" s="1">
        <v>105</v>
      </c>
      <c r="C24" s="4" t="s">
        <v>4</v>
      </c>
      <c r="D24" s="4" t="s">
        <v>3</v>
      </c>
      <c r="E24" s="2">
        <v>1.8</v>
      </c>
      <c r="F24" s="8">
        <v>6.6666699999999999</v>
      </c>
      <c r="G24" s="2">
        <v>0.01</v>
      </c>
      <c r="H24" s="8">
        <v>30</v>
      </c>
      <c r="I24" s="18">
        <f>Tableau2[[#This Row],[Loop]]*Tableau2[[#This Row],[Dot Dose pC]]*Tableau2[[#This Row],[Design Dose factor]]*Tableau2[[#This Row],[dose on design]]</f>
        <v>3.6000017999999994</v>
      </c>
      <c r="J24" s="8">
        <v>46.7</v>
      </c>
      <c r="K24" s="8">
        <v>31</v>
      </c>
      <c r="L24" s="18">
        <f>(Tableau2[[#This Row],[Frontside - direct]]-Tableau2[[#This Row],[Backside - transmission]])/(Tableau2[[#This Row],[Frontside - direct]]+Tableau2[[#This Row],[Backside - transmission]])</f>
        <v>0.20205920205920208</v>
      </c>
      <c r="M24" s="8">
        <f>Tableau2[[#This Row],[Backside - transmission]]/Tableau2[[#This Row],[Frontside - direct]]</f>
        <v>0.66381156316916479</v>
      </c>
      <c r="N24" s="2" t="s">
        <v>22</v>
      </c>
      <c r="O24" s="14">
        <v>0.45800000000000002</v>
      </c>
    </row>
    <row r="25" spans="1:16" ht="15.6">
      <c r="A25" s="3">
        <v>31</v>
      </c>
      <c r="B25" s="1">
        <v>105</v>
      </c>
      <c r="C25" s="4" t="s">
        <v>1</v>
      </c>
      <c r="D25" s="4" t="s">
        <v>3</v>
      </c>
      <c r="E25" s="2">
        <v>1.2</v>
      </c>
      <c r="F25" s="2">
        <v>20</v>
      </c>
      <c r="G25" s="2">
        <v>0.01</v>
      </c>
      <c r="H25" s="2">
        <v>10</v>
      </c>
      <c r="I25" s="16">
        <f>Tableau2[[#This Row],[Loop]]*Tableau2[[#This Row],[Dot Dose pC]]*Tableau2[[#This Row],[Design Dose factor]]*Tableau2[[#This Row],[dose on design]]</f>
        <v>2.4</v>
      </c>
      <c r="J25" s="12"/>
      <c r="K25" s="12">
        <v>31</v>
      </c>
      <c r="L25" s="16">
        <f>(Tableau2[[#This Row],[Frontside - direct]]-Tableau2[[#This Row],[Backside - transmission]])/(Tableau2[[#This Row],[Frontside - direct]]+Tableau2[[#This Row],[Backside - transmission]])</f>
        <v>-1</v>
      </c>
      <c r="M25" s="4" t="e">
        <f>Tableau2[[#This Row],[Backside - transmission]]/Tableau2[[#This Row],[Frontside - direct]]</f>
        <v>#DIV/0!</v>
      </c>
      <c r="N25" s="2" t="s">
        <v>22</v>
      </c>
      <c r="O25" s="11">
        <v>0.68200000000000005</v>
      </c>
    </row>
    <row r="26" spans="1:16" ht="15.6">
      <c r="A26" s="3">
        <v>33</v>
      </c>
      <c r="B26" s="1">
        <v>105</v>
      </c>
      <c r="C26" s="4" t="s">
        <v>4</v>
      </c>
      <c r="D26" s="4" t="s">
        <v>26</v>
      </c>
      <c r="E26" s="2">
        <v>1.8</v>
      </c>
      <c r="F26" s="8">
        <v>6.6666699999999999</v>
      </c>
      <c r="G26" s="2">
        <v>0.01</v>
      </c>
      <c r="H26" s="8">
        <v>30</v>
      </c>
      <c r="I26" s="17">
        <f>Tableau2[[#This Row],[Loop]]*Tableau2[[#This Row],[Dot Dose pC]]*Tableau2[[#This Row],[Design Dose factor]]*Tableau2[[#This Row],[dose on design]]</f>
        <v>3.6000017999999994</v>
      </c>
      <c r="J26" s="12">
        <v>54.1</v>
      </c>
      <c r="K26" s="12">
        <v>32.799999999999997</v>
      </c>
      <c r="L26" s="17">
        <f>(Tableau2[[#This Row],[Frontside - direct]]-Tableau2[[#This Row],[Backside - transmission]])/(Tableau2[[#This Row],[Frontside - direct]]+Tableau2[[#This Row],[Backside - transmission]])</f>
        <v>0.24510932105868818</v>
      </c>
      <c r="M26" s="12">
        <f>Tableau2[[#This Row],[Backside - transmission]]/Tableau2[[#This Row],[Frontside - direct]]</f>
        <v>0.60628465804066534</v>
      </c>
      <c r="N26" s="2" t="s">
        <v>22</v>
      </c>
      <c r="O26" s="14">
        <v>0.45800000000000002</v>
      </c>
    </row>
    <row r="27" spans="1:16" ht="15.6">
      <c r="A27" s="3">
        <v>34</v>
      </c>
      <c r="B27" s="1">
        <v>105</v>
      </c>
      <c r="C27" s="4" t="s">
        <v>4</v>
      </c>
      <c r="D27" s="4" t="s">
        <v>26</v>
      </c>
      <c r="E27" s="2">
        <v>1.4</v>
      </c>
      <c r="F27" s="8">
        <v>4</v>
      </c>
      <c r="G27" s="2">
        <v>0.01</v>
      </c>
      <c r="H27" s="8">
        <v>50</v>
      </c>
      <c r="I27" s="17">
        <f>Tableau2[[#This Row],[Loop]]*Tableau2[[#This Row],[Dot Dose pC]]*Tableau2[[#This Row],[Design Dose factor]]*Tableau2[[#This Row],[dose on design]]</f>
        <v>2.8</v>
      </c>
      <c r="J27" s="12">
        <v>46.2</v>
      </c>
      <c r="K27" s="12">
        <v>33.9</v>
      </c>
      <c r="L27" s="17">
        <f>(Tableau2[[#This Row],[Frontside - direct]]-Tableau2[[#This Row],[Backside - transmission]])/(Tableau2[[#This Row],[Frontside - direct]]+Tableau2[[#This Row],[Backside - transmission]])</f>
        <v>0.153558052434457</v>
      </c>
      <c r="M27" s="12">
        <f>Tableau2[[#This Row],[Backside - transmission]]/Tableau2[[#This Row],[Frontside - direct]]</f>
        <v>0.73376623376623373</v>
      </c>
      <c r="N27" s="2" t="s">
        <v>22</v>
      </c>
      <c r="O27" s="14">
        <v>0.52600000000000002</v>
      </c>
    </row>
    <row r="28" spans="1:16" ht="15.6">
      <c r="A28" s="3">
        <v>34</v>
      </c>
      <c r="B28" s="1">
        <v>105</v>
      </c>
      <c r="C28" s="4" t="s">
        <v>4</v>
      </c>
      <c r="D28" s="4" t="s">
        <v>3</v>
      </c>
      <c r="E28" s="4">
        <v>1.6</v>
      </c>
      <c r="F28" s="8">
        <v>4</v>
      </c>
      <c r="G28" s="2">
        <v>0.01</v>
      </c>
      <c r="H28" s="8">
        <v>50</v>
      </c>
      <c r="I28" s="16">
        <f>Tableau2[[#This Row],[Loop]]*Tableau2[[#This Row],[Dot Dose pC]]*Tableau2[[#This Row],[Design Dose factor]]*Tableau2[[#This Row],[dose on design]]</f>
        <v>3.2</v>
      </c>
      <c r="J28" s="12">
        <v>44.2</v>
      </c>
      <c r="K28" s="12">
        <v>34.799999999999997</v>
      </c>
      <c r="L28" s="16">
        <f>(Tableau2[[#This Row],[Frontside - direct]]-Tableau2[[#This Row],[Backside - transmission]])/(Tableau2[[#This Row],[Frontside - direct]]+Tableau2[[#This Row],[Backside - transmission]])</f>
        <v>0.11898734177215196</v>
      </c>
      <c r="M28" s="4">
        <f>Tableau2[[#This Row],[Backside - transmission]]/Tableau2[[#This Row],[Frontside - direct]]</f>
        <v>0.78733031674208132</v>
      </c>
      <c r="N28" s="2" t="s">
        <v>22</v>
      </c>
      <c r="O28" s="14">
        <v>0.52600000000000002</v>
      </c>
    </row>
    <row r="29" spans="1:16" ht="15.6">
      <c r="A29" s="1">
        <v>33</v>
      </c>
      <c r="B29" s="1">
        <v>105</v>
      </c>
      <c r="C29" s="4" t="s">
        <v>4</v>
      </c>
      <c r="D29" s="2" t="s">
        <v>3</v>
      </c>
      <c r="E29" s="2">
        <v>2</v>
      </c>
      <c r="F29" s="8">
        <v>6.6666699999999999</v>
      </c>
      <c r="G29" s="2">
        <v>0.01</v>
      </c>
      <c r="H29" s="8">
        <v>30</v>
      </c>
      <c r="I29" s="18">
        <f>Tableau2[[#This Row],[Loop]]*Tableau2[[#This Row],[Dot Dose pC]]*Tableau2[[#This Row],[Design Dose factor]]*Tableau2[[#This Row],[dose on design]]</f>
        <v>4.0000019999999994</v>
      </c>
      <c r="J29" s="8">
        <v>48.01</v>
      </c>
      <c r="K29" s="8">
        <v>35.6</v>
      </c>
      <c r="L29" s="18">
        <f>(Tableau2[[#This Row],[Frontside - direct]]-Tableau2[[#This Row],[Backside - transmission]])/(Tableau2[[#This Row],[Frontside - direct]]+Tableau2[[#This Row],[Backside - transmission]])</f>
        <v>0.1484272216242076</v>
      </c>
      <c r="M29" s="8">
        <f>Tableau2[[#This Row],[Backside - transmission]]/Tableau2[[#This Row],[Frontside - direct]]</f>
        <v>0.74151218496146643</v>
      </c>
      <c r="N29" s="2" t="s">
        <v>22</v>
      </c>
      <c r="O29" s="14">
        <v>0.45800000000000002</v>
      </c>
    </row>
    <row r="30" spans="1:16" ht="15.6">
      <c r="A30" s="1">
        <v>34</v>
      </c>
      <c r="B30" s="1">
        <v>105</v>
      </c>
      <c r="C30" s="4" t="s">
        <v>4</v>
      </c>
      <c r="D30" s="2" t="s">
        <v>3</v>
      </c>
      <c r="E30" s="2">
        <v>1.8</v>
      </c>
      <c r="F30" s="8">
        <v>4</v>
      </c>
      <c r="G30" s="2">
        <v>0.01</v>
      </c>
      <c r="H30" s="8">
        <v>50</v>
      </c>
      <c r="I30" s="15">
        <f>Tableau2[[#This Row],[Loop]]*Tableau2[[#This Row],[Dot Dose pC]]*Tableau2[[#This Row],[Design Dose factor]]*Tableau2[[#This Row],[dose on design]]</f>
        <v>3.6</v>
      </c>
      <c r="J30" s="8">
        <v>45.6</v>
      </c>
      <c r="K30" s="8">
        <v>37.299999999999997</v>
      </c>
      <c r="L30" s="15">
        <f>(Tableau2[[#This Row],[Frontside - direct]]-Tableau2[[#This Row],[Backside - transmission]])/(Tableau2[[#This Row],[Frontside - direct]]+Tableau2[[#This Row],[Backside - transmission]])</f>
        <v>0.1001206272617612</v>
      </c>
      <c r="M30" s="2">
        <f>Tableau2[[#This Row],[Backside - transmission]]/Tableau2[[#This Row],[Frontside - direct]]</f>
        <v>0.81798245614035081</v>
      </c>
      <c r="N30" s="2" t="s">
        <v>22</v>
      </c>
      <c r="O30" s="14">
        <v>0.52600000000000002</v>
      </c>
    </row>
    <row r="31" spans="1:16" ht="15.6">
      <c r="A31" s="1">
        <v>34</v>
      </c>
      <c r="B31" s="1">
        <v>105</v>
      </c>
      <c r="C31" s="4" t="s">
        <v>4</v>
      </c>
      <c r="D31" s="2" t="s">
        <v>26</v>
      </c>
      <c r="E31" s="2">
        <v>1.6</v>
      </c>
      <c r="F31" s="8">
        <v>4</v>
      </c>
      <c r="G31" s="2">
        <v>0.01</v>
      </c>
      <c r="H31" s="8">
        <v>50</v>
      </c>
      <c r="I31" s="15">
        <f>Tableau2[[#This Row],[Loop]]*Tableau2[[#This Row],[Dot Dose pC]]*Tableau2[[#This Row],[Design Dose factor]]*Tableau2[[#This Row],[dose on design]]</f>
        <v>3.2</v>
      </c>
      <c r="J31" s="8">
        <v>51.2</v>
      </c>
      <c r="K31" s="8">
        <v>37.299999999999997</v>
      </c>
      <c r="L31" s="15">
        <f>(Tableau2[[#This Row],[Frontside - direct]]-Tableau2[[#This Row],[Backside - transmission]])/(Tableau2[[#This Row],[Frontside - direct]]+Tableau2[[#This Row],[Backside - transmission]])</f>
        <v>0.15706214689265544</v>
      </c>
      <c r="M31" s="2">
        <f>Tableau2[[#This Row],[Backside - transmission]]/Tableau2[[#This Row],[Frontside - direct]]</f>
        <v>0.72851562499999989</v>
      </c>
      <c r="N31" s="2" t="s">
        <v>22</v>
      </c>
      <c r="O31" s="14">
        <v>0.52600000000000002</v>
      </c>
    </row>
    <row r="32" spans="1:16" ht="15.6">
      <c r="A32" s="1">
        <v>34</v>
      </c>
      <c r="B32" s="1">
        <v>105</v>
      </c>
      <c r="C32" s="4" t="s">
        <v>4</v>
      </c>
      <c r="D32" s="2" t="s">
        <v>3</v>
      </c>
      <c r="E32" s="2">
        <v>2</v>
      </c>
      <c r="F32" s="8">
        <v>4</v>
      </c>
      <c r="G32" s="2">
        <v>0.01</v>
      </c>
      <c r="H32" s="8">
        <v>50</v>
      </c>
      <c r="I32" s="15">
        <f>Tableau2[[#This Row],[Loop]]*Tableau2[[#This Row],[Dot Dose pC]]*Tableau2[[#This Row],[Design Dose factor]]*Tableau2[[#This Row],[dose on design]]</f>
        <v>4</v>
      </c>
      <c r="J32" s="8">
        <v>45.5</v>
      </c>
      <c r="K32" s="8">
        <v>39</v>
      </c>
      <c r="L32" s="15">
        <f>(Tableau2[[#This Row],[Frontside - direct]]-Tableau2[[#This Row],[Backside - transmission]])/(Tableau2[[#This Row],[Frontside - direct]]+Tableau2[[#This Row],[Backside - transmission]])</f>
        <v>7.6923076923076927E-2</v>
      </c>
      <c r="M32" s="2">
        <f>Tableau2[[#This Row],[Backside - transmission]]/Tableau2[[#This Row],[Frontside - direct]]</f>
        <v>0.8571428571428571</v>
      </c>
      <c r="N32" s="2" t="s">
        <v>22</v>
      </c>
      <c r="O32" s="14">
        <v>0.52600000000000002</v>
      </c>
    </row>
    <row r="33" spans="1:22" ht="15.6">
      <c r="A33" s="1">
        <v>34</v>
      </c>
      <c r="B33" s="1">
        <v>105</v>
      </c>
      <c r="C33" s="4" t="s">
        <v>4</v>
      </c>
      <c r="D33" s="2" t="s">
        <v>26</v>
      </c>
      <c r="E33" s="2">
        <v>1.8</v>
      </c>
      <c r="F33" s="8">
        <v>4</v>
      </c>
      <c r="G33" s="2">
        <v>0.01</v>
      </c>
      <c r="H33" s="8">
        <v>50</v>
      </c>
      <c r="I33" s="15">
        <f>Tableau2[[#This Row],[Loop]]*Tableau2[[#This Row],[Dot Dose pC]]*Tableau2[[#This Row],[Design Dose factor]]*Tableau2[[#This Row],[dose on design]]</f>
        <v>3.6</v>
      </c>
      <c r="J33" s="8">
        <v>54</v>
      </c>
      <c r="K33" s="8">
        <v>40</v>
      </c>
      <c r="L33" s="15">
        <f>(Tableau2[[#This Row],[Frontside - direct]]-Tableau2[[#This Row],[Backside - transmission]])/(Tableau2[[#This Row],[Frontside - direct]]+Tableau2[[#This Row],[Backside - transmission]])</f>
        <v>0.14893617021276595</v>
      </c>
      <c r="M33" s="2">
        <f>Tableau2[[#This Row],[Backside - transmission]]/Tableau2[[#This Row],[Frontside - direct]]</f>
        <v>0.7407407407407407</v>
      </c>
      <c r="N33" s="2" t="s">
        <v>22</v>
      </c>
      <c r="O33" s="14">
        <v>0.52600000000000002</v>
      </c>
    </row>
    <row r="34" spans="1:22" ht="15.6">
      <c r="A34" s="1">
        <v>33</v>
      </c>
      <c r="B34" s="1">
        <v>105</v>
      </c>
      <c r="C34" s="4" t="s">
        <v>4</v>
      </c>
      <c r="D34" s="2" t="s">
        <v>26</v>
      </c>
      <c r="E34" s="4">
        <v>2</v>
      </c>
      <c r="F34" s="8">
        <v>6.6666699999999999</v>
      </c>
      <c r="G34" s="2">
        <v>0.01</v>
      </c>
      <c r="H34" s="8">
        <v>30</v>
      </c>
      <c r="I34" s="18">
        <f>Tableau2[[#This Row],[Loop]]*Tableau2[[#This Row],[Dot Dose pC]]*Tableau2[[#This Row],[Design Dose factor]]*Tableau2[[#This Row],[dose on design]]</f>
        <v>4.0000019999999994</v>
      </c>
      <c r="J34" s="8">
        <v>54.8</v>
      </c>
      <c r="K34" s="8">
        <v>40.299999999999997</v>
      </c>
      <c r="L34" s="18">
        <f>(Tableau2[[#This Row],[Frontside - direct]]-Tableau2[[#This Row],[Backside - transmission]])/(Tableau2[[#This Row],[Frontside - direct]]+Tableau2[[#This Row],[Backside - transmission]])</f>
        <v>0.15247108307045215</v>
      </c>
      <c r="M34" s="8">
        <f>Tableau2[[#This Row],[Backside - transmission]]/Tableau2[[#This Row],[Frontside - direct]]</f>
        <v>0.73540145985401462</v>
      </c>
      <c r="N34" s="2" t="s">
        <v>22</v>
      </c>
      <c r="O34" s="14">
        <v>0.45800000000000002</v>
      </c>
    </row>
    <row r="35" spans="1:22" ht="15.6">
      <c r="A35" s="1">
        <v>33</v>
      </c>
      <c r="B35" s="1">
        <v>105</v>
      </c>
      <c r="C35" s="4" t="s">
        <v>4</v>
      </c>
      <c r="D35" s="2" t="s">
        <v>30</v>
      </c>
      <c r="E35" s="4">
        <v>2</v>
      </c>
      <c r="F35" s="8">
        <v>6.6666699999999999</v>
      </c>
      <c r="G35" s="2">
        <v>0.01</v>
      </c>
      <c r="H35" s="8">
        <v>30</v>
      </c>
      <c r="I35" s="18">
        <f>Tableau2[[#This Row],[Loop]]*Tableau2[[#This Row],[Dot Dose pC]]*Tableau2[[#This Row],[Design Dose factor]]*Tableau2[[#This Row],[dose on design]]</f>
        <v>4.0000019999999994</v>
      </c>
      <c r="J35" s="8"/>
      <c r="K35" s="8">
        <v>42</v>
      </c>
      <c r="L35" s="18">
        <f>(Tableau2[[#This Row],[Frontside - direct]]-Tableau2[[#This Row],[Backside - transmission]])/(Tableau2[[#This Row],[Frontside - direct]]+Tableau2[[#This Row],[Backside - transmission]])</f>
        <v>-1</v>
      </c>
      <c r="M35" s="8" t="e">
        <f>Tableau2[[#This Row],[Backside - transmission]]/Tableau2[[#This Row],[Frontside - direct]]</f>
        <v>#DIV/0!</v>
      </c>
      <c r="N35" s="2" t="s">
        <v>22</v>
      </c>
      <c r="O35" s="14">
        <v>0.45800000000000002</v>
      </c>
      <c r="P35" s="50" t="s">
        <v>29</v>
      </c>
      <c r="Q35" s="50"/>
      <c r="R35" s="50"/>
      <c r="S35" s="50"/>
      <c r="T35" s="50"/>
      <c r="U35" s="50"/>
      <c r="V35" s="50"/>
    </row>
    <row r="36" spans="1:22" ht="15.6">
      <c r="A36" s="1">
        <v>34</v>
      </c>
      <c r="B36" s="1">
        <v>105</v>
      </c>
      <c r="C36" s="4" t="s">
        <v>4</v>
      </c>
      <c r="D36" s="2" t="s">
        <v>26</v>
      </c>
      <c r="E36" s="2">
        <v>2</v>
      </c>
      <c r="F36" s="8">
        <v>4</v>
      </c>
      <c r="G36" s="2">
        <v>0.01</v>
      </c>
      <c r="H36" s="8">
        <v>50</v>
      </c>
      <c r="I36" s="15">
        <f>Tableau2[[#This Row],[Loop]]*Tableau2[[#This Row],[Dot Dose pC]]*Tableau2[[#This Row],[Design Dose factor]]*Tableau2[[#This Row],[dose on design]]</f>
        <v>4</v>
      </c>
      <c r="J36" s="8">
        <v>53.9</v>
      </c>
      <c r="K36" s="8">
        <v>42.7</v>
      </c>
      <c r="L36" s="15">
        <f>(Tableau2[[#This Row],[Frontside - direct]]-Tableau2[[#This Row],[Backside - transmission]])/(Tableau2[[#This Row],[Frontside - direct]]+Tableau2[[#This Row],[Backside - transmission]])</f>
        <v>0.11594202898550721</v>
      </c>
      <c r="M36" s="2">
        <f>Tableau2[[#This Row],[Backside - transmission]]/Tableau2[[#This Row],[Frontside - direct]]</f>
        <v>0.79220779220779225</v>
      </c>
      <c r="N36" s="2" t="s">
        <v>22</v>
      </c>
      <c r="O36" s="14">
        <v>0.52600000000000002</v>
      </c>
    </row>
    <row r="37" spans="1:22" ht="15.6">
      <c r="A37" s="3">
        <v>31</v>
      </c>
      <c r="B37" s="1">
        <v>105</v>
      </c>
      <c r="C37" s="4" t="s">
        <v>1</v>
      </c>
      <c r="D37" s="2" t="s">
        <v>3</v>
      </c>
      <c r="E37" s="2">
        <v>1.4</v>
      </c>
      <c r="F37" s="2">
        <v>20</v>
      </c>
      <c r="G37" s="2">
        <v>0.01</v>
      </c>
      <c r="H37" s="2">
        <v>10</v>
      </c>
      <c r="I37" s="16">
        <f>Tableau2[[#This Row],[Loop]]*Tableau2[[#This Row],[Dot Dose pC]]*Tableau2[[#This Row],[Design Dose factor]]*Tableau2[[#This Row],[dose on design]]</f>
        <v>2.8</v>
      </c>
      <c r="J37" s="12"/>
      <c r="K37" s="12">
        <v>50</v>
      </c>
      <c r="L37" s="16">
        <f>(Tableau2[[#This Row],[Frontside - direct]]-Tableau2[[#This Row],[Backside - transmission]])/(Tableau2[[#This Row],[Frontside - direct]]+Tableau2[[#This Row],[Backside - transmission]])</f>
        <v>-1</v>
      </c>
      <c r="M37" s="4" t="e">
        <f>Tableau2[[#This Row],[Backside - transmission]]/Tableau2[[#This Row],[Frontside - direct]]</f>
        <v>#DIV/0!</v>
      </c>
      <c r="N37" s="2" t="s">
        <v>22</v>
      </c>
      <c r="O37" s="11">
        <v>0.68200000000000005</v>
      </c>
    </row>
    <row r="38" spans="1:22" ht="15.6">
      <c r="A38" s="3">
        <v>31</v>
      </c>
      <c r="B38" s="1">
        <v>105</v>
      </c>
      <c r="C38" s="4" t="s">
        <v>1</v>
      </c>
      <c r="D38" s="2" t="s">
        <v>3</v>
      </c>
      <c r="E38" s="2">
        <v>1.6</v>
      </c>
      <c r="F38" s="2">
        <v>20</v>
      </c>
      <c r="G38" s="2">
        <v>0.01</v>
      </c>
      <c r="H38" s="2">
        <v>10</v>
      </c>
      <c r="I38" s="16">
        <f>Tableau2[[#This Row],[Loop]]*Tableau2[[#This Row],[Dot Dose pC]]*Tableau2[[#This Row],[Design Dose factor]]*Tableau2[[#This Row],[dose on design]]</f>
        <v>3.2</v>
      </c>
      <c r="J38" s="12"/>
      <c r="K38" s="12">
        <v>51</v>
      </c>
      <c r="L38" s="16">
        <f>(Tableau2[[#This Row],[Frontside - direct]]-Tableau2[[#This Row],[Backside - transmission]])/(Tableau2[[#This Row],[Frontside - direct]]+Tableau2[[#This Row],[Backside - transmission]])</f>
        <v>-1</v>
      </c>
      <c r="M38" s="4" t="e">
        <f>Tableau2[[#This Row],[Backside - transmission]]/Tableau2[[#This Row],[Frontside - direct]]</f>
        <v>#DIV/0!</v>
      </c>
      <c r="N38" s="2" t="s">
        <v>22</v>
      </c>
      <c r="O38" s="11">
        <v>0.68200000000000005</v>
      </c>
    </row>
    <row r="39" spans="1:22" ht="15.6">
      <c r="A39" s="3">
        <v>31</v>
      </c>
      <c r="B39" s="1">
        <v>105</v>
      </c>
      <c r="C39" s="4" t="s">
        <v>1</v>
      </c>
      <c r="D39" s="2" t="s">
        <v>3</v>
      </c>
      <c r="E39" s="2">
        <v>1.8</v>
      </c>
      <c r="F39" s="2">
        <v>20</v>
      </c>
      <c r="G39" s="2">
        <v>0.01</v>
      </c>
      <c r="H39" s="2">
        <v>10</v>
      </c>
      <c r="I39" s="16">
        <f>Tableau2[[#This Row],[Loop]]*Tableau2[[#This Row],[Dot Dose pC]]*Tableau2[[#This Row],[Design Dose factor]]*Tableau2[[#This Row],[dose on design]]</f>
        <v>3.6</v>
      </c>
      <c r="J39" s="12"/>
      <c r="K39" s="12">
        <v>52.3</v>
      </c>
      <c r="L39" s="16">
        <f>(Tableau2[[#This Row],[Frontside - direct]]-Tableau2[[#This Row],[Backside - transmission]])/(Tableau2[[#This Row],[Frontside - direct]]+Tableau2[[#This Row],[Backside - transmission]])</f>
        <v>-1</v>
      </c>
      <c r="M39" s="4" t="e">
        <f>Tableau2[[#This Row],[Backside - transmission]]/Tableau2[[#This Row],[Frontside - direct]]</f>
        <v>#DIV/0!</v>
      </c>
      <c r="N39" s="2" t="s">
        <v>22</v>
      </c>
      <c r="O39" s="11">
        <v>0.68200000000000005</v>
      </c>
    </row>
    <row r="40" spans="1:22" ht="15.6">
      <c r="A40" s="3">
        <v>31</v>
      </c>
      <c r="B40" s="1">
        <v>105</v>
      </c>
      <c r="C40" s="4" t="s">
        <v>1</v>
      </c>
      <c r="D40" s="2" t="s">
        <v>3</v>
      </c>
      <c r="E40" s="4">
        <v>2</v>
      </c>
      <c r="F40" s="2">
        <v>20</v>
      </c>
      <c r="G40" s="2">
        <v>0.01</v>
      </c>
      <c r="H40" s="2">
        <v>10</v>
      </c>
      <c r="I40" s="16">
        <f>Tableau2[[#This Row],[Loop]]*Tableau2[[#This Row],[Dot Dose pC]]*Tableau2[[#This Row],[Design Dose factor]]*Tableau2[[#This Row],[dose on design]]</f>
        <v>4</v>
      </c>
      <c r="J40" s="12"/>
      <c r="K40" s="12">
        <v>66</v>
      </c>
      <c r="L40" s="16">
        <f>(Tableau2[[#This Row],[Frontside - direct]]-Tableau2[[#This Row],[Backside - transmission]])/(Tableau2[[#This Row],[Frontside - direct]]+Tableau2[[#This Row],[Backside - transmission]])</f>
        <v>-1</v>
      </c>
      <c r="M40" s="4" t="e">
        <f>Tableau2[[#This Row],[Backside - transmission]]/Tableau2[[#This Row],[Frontside - direct]]</f>
        <v>#DIV/0!</v>
      </c>
      <c r="N40" s="2" t="s">
        <v>22</v>
      </c>
      <c r="O40" s="11">
        <v>0.68200000000000005</v>
      </c>
    </row>
    <row r="41" spans="1:22" ht="15.6">
      <c r="A41" s="1">
        <v>78</v>
      </c>
      <c r="B41" s="1">
        <v>35</v>
      </c>
      <c r="C41" s="4" t="s">
        <v>4</v>
      </c>
      <c r="D41" s="2" t="s">
        <v>26</v>
      </c>
      <c r="E41" s="4">
        <v>0.6</v>
      </c>
      <c r="F41" s="12">
        <v>0.6</v>
      </c>
      <c r="G41" s="2">
        <v>0.5</v>
      </c>
      <c r="H41" s="12">
        <v>2</v>
      </c>
      <c r="I41" s="16">
        <f>Tableau2[[#This Row],[Loop]]*Tableau2[[#This Row],[Dot Dose pC]]*Tableau2[[#This Row],[Design Dose factor]]*Tableau2[[#This Row],[dose on design]]</f>
        <v>0.36</v>
      </c>
      <c r="J41" s="10">
        <v>62.95</v>
      </c>
      <c r="K41" s="10">
        <v>59.94</v>
      </c>
      <c r="L41" s="16">
        <f>(Tableau2[[#This Row],[Frontside - direct]]-Tableau2[[#This Row],[Backside - transmission]])/(Tableau2[[#This Row],[Frontside - direct]]+Tableau2[[#This Row],[Backside - transmission]])</f>
        <v>2.4493449426316261E-2</v>
      </c>
      <c r="M41" s="4">
        <f>Tableau2[[#This Row],[Backside - transmission]]/Tableau2[[#This Row],[Frontside - direct]]</f>
        <v>0.95218427323272425</v>
      </c>
      <c r="N41" s="25" t="s">
        <v>31</v>
      </c>
      <c r="O41" s="13">
        <v>6.33</v>
      </c>
      <c r="Q41" s="24">
        <v>0.05</v>
      </c>
    </row>
    <row r="42" spans="1:22" ht="15.6">
      <c r="A42" s="1">
        <v>78</v>
      </c>
      <c r="B42" s="1">
        <v>35</v>
      </c>
      <c r="C42" s="4" t="s">
        <v>4</v>
      </c>
      <c r="D42" s="2" t="s">
        <v>26</v>
      </c>
      <c r="E42" s="4">
        <v>1</v>
      </c>
      <c r="F42" s="12">
        <v>0.6</v>
      </c>
      <c r="G42" s="2">
        <v>0.5</v>
      </c>
      <c r="H42" s="12">
        <v>2</v>
      </c>
      <c r="I42" s="16">
        <f>Tableau2[[#This Row],[Loop]]*Tableau2[[#This Row],[Dot Dose pC]]*Tableau2[[#This Row],[Design Dose factor]]*Tableau2[[#This Row],[dose on design]]</f>
        <v>0.6</v>
      </c>
      <c r="J42" s="8">
        <f>(69.9+72.4)/2</f>
        <v>71.150000000000006</v>
      </c>
      <c r="K42" s="8">
        <f>(76.36+77.6)/2</f>
        <v>76.97999999999999</v>
      </c>
      <c r="L42" s="16">
        <f>(Tableau2[[#This Row],[Frontside - direct]]-Tableau2[[#This Row],[Backside - transmission]])/(Tableau2[[#This Row],[Frontside - direct]]+Tableau2[[#This Row],[Backside - transmission]])</f>
        <v>-3.9357321271855698E-2</v>
      </c>
      <c r="M42" s="4">
        <f>Tableau2[[#This Row],[Backside - transmission]]/Tableau2[[#This Row],[Frontside - direct]]</f>
        <v>1.0819395643007728</v>
      </c>
      <c r="N42" s="25" t="s">
        <v>31</v>
      </c>
      <c r="O42" s="13">
        <v>6.33</v>
      </c>
      <c r="Q42" s="24">
        <v>0.05</v>
      </c>
    </row>
    <row r="43" spans="1:22" ht="15.6">
      <c r="A43" s="1">
        <v>78</v>
      </c>
      <c r="B43" s="1">
        <v>35</v>
      </c>
      <c r="C43" s="4" t="s">
        <v>4</v>
      </c>
      <c r="D43" s="2" t="s">
        <v>26</v>
      </c>
      <c r="E43" s="2">
        <v>1.4</v>
      </c>
      <c r="F43" s="12">
        <v>0.6</v>
      </c>
      <c r="G43" s="2">
        <v>0.5</v>
      </c>
      <c r="H43" s="12">
        <v>2</v>
      </c>
      <c r="I43" s="16">
        <f>Tableau2[[#This Row],[Loop]]*Tableau2[[#This Row],[Dot Dose pC]]*Tableau2[[#This Row],[Design Dose factor]]*Tableau2[[#This Row],[dose on design]]</f>
        <v>0.84</v>
      </c>
      <c r="J43" s="8">
        <v>70.040000000000006</v>
      </c>
      <c r="K43" s="8">
        <v>79.540000000000006</v>
      </c>
      <c r="L43" s="16">
        <f>(Tableau2[[#This Row],[Frontside - direct]]-Tableau2[[#This Row],[Backside - transmission]])/(Tableau2[[#This Row],[Frontside - direct]]+Tableau2[[#This Row],[Backside - transmission]])</f>
        <v>-6.3511164594197075E-2</v>
      </c>
      <c r="M43" s="4">
        <f>Tableau2[[#This Row],[Backside - transmission]]/Tableau2[[#This Row],[Frontside - direct]]</f>
        <v>1.1356367789834381</v>
      </c>
      <c r="N43" s="25" t="s">
        <v>31</v>
      </c>
      <c r="O43" s="14">
        <v>6.33</v>
      </c>
      <c r="Q43" s="24">
        <v>0.5</v>
      </c>
    </row>
    <row r="44" spans="1:22" ht="15.6">
      <c r="A44" s="1">
        <v>76</v>
      </c>
      <c r="B44" s="1">
        <v>35</v>
      </c>
      <c r="C44" s="4" t="s">
        <v>4</v>
      </c>
      <c r="D44" s="2" t="s">
        <v>26</v>
      </c>
      <c r="E44" s="2">
        <v>0.6</v>
      </c>
      <c r="F44" s="12">
        <v>0.4</v>
      </c>
      <c r="G44" s="2">
        <v>0.05</v>
      </c>
      <c r="H44" s="12">
        <v>20</v>
      </c>
      <c r="I44" s="16">
        <f>Tableau2[[#This Row],[Loop]]*Tableau2[[#This Row],[Dot Dose pC]]*Tableau2[[#This Row],[Design Dose factor]]*Tableau2[[#This Row],[dose on design]]</f>
        <v>0.24</v>
      </c>
      <c r="J44" s="8">
        <v>49.85</v>
      </c>
      <c r="K44" s="8">
        <v>49</v>
      </c>
      <c r="L44" s="16">
        <f>(Tableau2[[#This Row],[Frontside - direct]]-Tableau2[[#This Row],[Backside - transmission]])/(Tableau2[[#This Row],[Frontside - direct]]+Tableau2[[#This Row],[Backside - transmission]])</f>
        <v>8.5988872028325888E-3</v>
      </c>
      <c r="M44" s="4">
        <f>Tableau2[[#This Row],[Backside - transmission]]/Tableau2[[#This Row],[Frontside - direct]]</f>
        <v>0.98294884653961878</v>
      </c>
      <c r="N44" s="25" t="s">
        <v>31</v>
      </c>
      <c r="O44" s="14">
        <v>6.3520000000000003</v>
      </c>
      <c r="Q44" s="24">
        <v>5.0000000000000001E-3</v>
      </c>
    </row>
    <row r="45" spans="1:22" ht="15.6">
      <c r="A45" s="1">
        <v>76</v>
      </c>
      <c r="B45" s="1">
        <v>35</v>
      </c>
      <c r="C45" s="4" t="s">
        <v>4</v>
      </c>
      <c r="D45" s="2" t="s">
        <v>32</v>
      </c>
      <c r="E45" s="2">
        <v>1.4</v>
      </c>
      <c r="F45" s="12">
        <v>0.4</v>
      </c>
      <c r="G45" s="2">
        <v>0.05</v>
      </c>
      <c r="H45" s="12">
        <v>20</v>
      </c>
      <c r="I45" s="16">
        <f>Tableau2[[#This Row],[Loop]]*Tableau2[[#This Row],[Dot Dose pC]]*Tableau2[[#This Row],[Design Dose factor]]*Tableau2[[#This Row],[dose on design]]</f>
        <v>0.55999999999999994</v>
      </c>
      <c r="J45" s="8">
        <v>58.9</v>
      </c>
      <c r="K45" s="8">
        <v>67.3</v>
      </c>
      <c r="L45" s="16">
        <f>(Tableau2[[#This Row],[Frontside - direct]]-Tableau2[[#This Row],[Backside - transmission]])/(Tableau2[[#This Row],[Frontside - direct]]+Tableau2[[#This Row],[Backside - transmission]])</f>
        <v>-6.6561014263074481E-2</v>
      </c>
      <c r="M45" s="4">
        <f>Tableau2[[#This Row],[Backside - transmission]]/Tableau2[[#This Row],[Frontside - direct]]</f>
        <v>1.1426146010186757</v>
      </c>
      <c r="N45" s="25" t="s">
        <v>31</v>
      </c>
      <c r="O45" s="14">
        <v>6.3520000000000003</v>
      </c>
    </row>
    <row r="46" spans="1:22" ht="15.6">
      <c r="A46" s="1">
        <v>76</v>
      </c>
      <c r="B46" s="1">
        <v>35</v>
      </c>
      <c r="C46" s="4" t="s">
        <v>4</v>
      </c>
      <c r="D46" s="2" t="s">
        <v>30</v>
      </c>
      <c r="E46" s="4">
        <v>0.6</v>
      </c>
      <c r="F46" s="8">
        <v>0.4</v>
      </c>
      <c r="G46" s="2">
        <v>0.05</v>
      </c>
      <c r="H46" s="12">
        <v>20</v>
      </c>
      <c r="I46" s="16">
        <f>Tableau2[[#This Row],[Loop]]*Tableau2[[#This Row],[Dot Dose pC]]*Tableau2[[#This Row],[Design Dose factor]]*Tableau2[[#This Row],[dose on design]]</f>
        <v>0.24</v>
      </c>
      <c r="J46" s="8">
        <v>50.5</v>
      </c>
      <c r="K46" s="8">
        <v>49.5</v>
      </c>
      <c r="L46" s="16">
        <f>(Tableau2[[#This Row],[Frontside - direct]]-Tableau2[[#This Row],[Backside - transmission]])/(Tableau2[[#This Row],[Frontside - direct]]+Tableau2[[#This Row],[Backside - transmission]])</f>
        <v>0.01</v>
      </c>
      <c r="M46" s="4">
        <f>Tableau2[[#This Row],[Backside - transmission]]/Tableau2[[#This Row],[Frontside - direct]]</f>
        <v>0.98019801980198018</v>
      </c>
      <c r="N46" s="25" t="s">
        <v>31</v>
      </c>
      <c r="O46" s="14">
        <v>6.3520000000000003</v>
      </c>
    </row>
    <row r="47" spans="1:22" ht="15.6">
      <c r="A47" s="1">
        <v>77</v>
      </c>
      <c r="B47" s="1">
        <v>35</v>
      </c>
      <c r="C47" s="4" t="s">
        <v>4</v>
      </c>
      <c r="D47" s="2" t="s">
        <v>26</v>
      </c>
      <c r="E47" s="2">
        <v>0.6</v>
      </c>
      <c r="F47" s="8">
        <v>0.6</v>
      </c>
      <c r="G47" s="2">
        <v>0.05</v>
      </c>
      <c r="H47" s="12">
        <v>20</v>
      </c>
      <c r="I47" s="16">
        <f>Tableau2[[#This Row],[Loop]]*Tableau2[[#This Row],[Dot Dose pC]]*Tableau2[[#This Row],[Design Dose factor]]*Tableau2[[#This Row],[dose on design]]</f>
        <v>0.36</v>
      </c>
      <c r="J47" s="8">
        <v>57.5</v>
      </c>
      <c r="K47" s="8">
        <v>55.2</v>
      </c>
      <c r="L47" s="16">
        <f>(Tableau2[[#This Row],[Frontside - direct]]-Tableau2[[#This Row],[Backside - transmission]])/(Tableau2[[#This Row],[Frontside - direct]]+Tableau2[[#This Row],[Backside - transmission]])</f>
        <v>2.0408163265306097E-2</v>
      </c>
      <c r="M47" s="4">
        <f>Tableau2[[#This Row],[Backside - transmission]]/Tableau2[[#This Row],[Frontside - direct]]</f>
        <v>0.96000000000000008</v>
      </c>
      <c r="N47" s="25" t="s">
        <v>31</v>
      </c>
      <c r="O47" s="14">
        <v>6.24</v>
      </c>
    </row>
    <row r="48" spans="1:22" ht="15.6">
      <c r="A48" s="1">
        <v>76</v>
      </c>
      <c r="B48" s="1">
        <v>35</v>
      </c>
      <c r="C48" s="4" t="s">
        <v>4</v>
      </c>
      <c r="D48" s="2" t="s">
        <v>30</v>
      </c>
      <c r="E48" s="2">
        <v>1</v>
      </c>
      <c r="F48" s="8">
        <v>0.4</v>
      </c>
      <c r="G48" s="2">
        <v>0.05</v>
      </c>
      <c r="H48" s="12">
        <v>20</v>
      </c>
      <c r="I48" s="16">
        <f>Tableau2[[#This Row],[Loop]]*Tableau2[[#This Row],[Dot Dose pC]]*Tableau2[[#This Row],[Design Dose factor]]*Tableau2[[#This Row],[dose on design]]</f>
        <v>0.4</v>
      </c>
      <c r="J48" s="8">
        <v>55.3</v>
      </c>
      <c r="K48" s="8">
        <v>65.2</v>
      </c>
      <c r="L48" s="16">
        <f>(Tableau2[[#This Row],[Frontside - direct]]-Tableau2[[#This Row],[Backside - transmission]])/(Tableau2[[#This Row],[Frontside - direct]]+Tableau2[[#This Row],[Backside - transmission]])</f>
        <v>-8.2157676348547759E-2</v>
      </c>
      <c r="M48" s="4">
        <f>Tableau2[[#This Row],[Backside - transmission]]/Tableau2[[#This Row],[Frontside - direct]]</f>
        <v>1.1790235081374323</v>
      </c>
      <c r="N48" s="25" t="s">
        <v>31</v>
      </c>
      <c r="O48" s="14">
        <v>6.3520000000000003</v>
      </c>
    </row>
    <row r="49" spans="1:17" ht="15.6">
      <c r="A49" s="1">
        <v>76</v>
      </c>
      <c r="B49" s="1">
        <v>35</v>
      </c>
      <c r="C49" s="4" t="s">
        <v>4</v>
      </c>
      <c r="D49" s="2" t="s">
        <v>26</v>
      </c>
      <c r="E49" s="4">
        <v>1</v>
      </c>
      <c r="F49" s="8">
        <v>0.4</v>
      </c>
      <c r="G49" s="2">
        <v>0.05</v>
      </c>
      <c r="H49" s="8">
        <v>20</v>
      </c>
      <c r="I49" s="16">
        <f>Tableau2[[#This Row],[Loop]]*Tableau2[[#This Row],[Dot Dose pC]]*Tableau2[[#This Row],[Design Dose factor]]*Tableau2[[#This Row],[dose on design]]</f>
        <v>0.4</v>
      </c>
      <c r="J49" s="8">
        <v>56.5</v>
      </c>
      <c r="K49" s="8">
        <v>64.77</v>
      </c>
      <c r="L49" s="16">
        <f>(Tableau2[[#This Row],[Frontside - direct]]-Tableau2[[#This Row],[Backside - transmission]])/(Tableau2[[#This Row],[Frontside - direct]]+Tableau2[[#This Row],[Backside - transmission]])</f>
        <v>-6.819493691762181E-2</v>
      </c>
      <c r="M49" s="4">
        <f>Tableau2[[#This Row],[Backside - transmission]]/Tableau2[[#This Row],[Frontside - direct]]</f>
        <v>1.146371681415929</v>
      </c>
      <c r="N49" s="25" t="s">
        <v>31</v>
      </c>
      <c r="O49" s="14">
        <v>6.3520000000000003</v>
      </c>
      <c r="Q49">
        <f>(60.1265+59.3232)/2</f>
        <v>59.724850000000004</v>
      </c>
    </row>
    <row r="50" spans="1:17" ht="15.6">
      <c r="A50" s="1">
        <v>76</v>
      </c>
      <c r="B50" s="1">
        <v>35</v>
      </c>
      <c r="C50" s="4" t="s">
        <v>4</v>
      </c>
      <c r="D50" s="2" t="s">
        <v>26</v>
      </c>
      <c r="E50" s="2">
        <v>1.4</v>
      </c>
      <c r="F50" s="8">
        <v>0.4</v>
      </c>
      <c r="G50" s="2">
        <v>0.05</v>
      </c>
      <c r="H50" s="8">
        <v>20</v>
      </c>
      <c r="I50" s="16">
        <f>Tableau2[[#This Row],[Loop]]*Tableau2[[#This Row],[Dot Dose pC]]*Tableau2[[#This Row],[Design Dose factor]]*Tableau2[[#This Row],[dose on design]]</f>
        <v>0.55999999999999994</v>
      </c>
      <c r="J50" s="23">
        <v>59.7</v>
      </c>
      <c r="K50" s="8">
        <v>68.8</v>
      </c>
      <c r="L50" s="16">
        <f>(Tableau2[[#This Row],[Frontside - direct]]-Tableau2[[#This Row],[Backside - transmission]])/(Tableau2[[#This Row],[Frontside - direct]]+Tableau2[[#This Row],[Backside - transmission]])</f>
        <v>-7.081712062256805E-2</v>
      </c>
      <c r="M50" s="4">
        <f>Tableau2[[#This Row],[Backside - transmission]]/Tableau2[[#This Row],[Frontside - direct]]</f>
        <v>1.1524288107202678</v>
      </c>
      <c r="N50" s="25" t="s">
        <v>31</v>
      </c>
      <c r="O50" s="14">
        <v>6.3520000000000003</v>
      </c>
    </row>
    <row r="51" spans="1:17" ht="15.6">
      <c r="A51" s="1">
        <v>76</v>
      </c>
      <c r="B51" s="1">
        <v>35</v>
      </c>
      <c r="C51" s="4" t="s">
        <v>4</v>
      </c>
      <c r="D51" s="2" t="s">
        <v>30</v>
      </c>
      <c r="E51" s="2">
        <v>1.4</v>
      </c>
      <c r="F51" s="8">
        <v>0.4</v>
      </c>
      <c r="G51" s="2">
        <v>0.05</v>
      </c>
      <c r="H51" s="8">
        <v>20</v>
      </c>
      <c r="I51" s="16">
        <f>Tableau2[[#This Row],[Loop]]*Tableau2[[#This Row],[Dot Dose pC]]*Tableau2[[#This Row],[Design Dose factor]]*Tableau2[[#This Row],[dose on design]]</f>
        <v>0.55999999999999994</v>
      </c>
      <c r="J51" s="8">
        <v>59.9</v>
      </c>
      <c r="K51" s="8">
        <v>67.599999999999994</v>
      </c>
      <c r="L51" s="16">
        <f>(Tableau2[[#This Row],[Frontside - direct]]-Tableau2[[#This Row],[Backside - transmission]])/(Tableau2[[#This Row],[Frontside - direct]]+Tableau2[[#This Row],[Backside - transmission]])</f>
        <v>-6.0392156862745065E-2</v>
      </c>
      <c r="M51" s="4">
        <f>Tableau2[[#This Row],[Backside - transmission]]/Tableau2[[#This Row],[Frontside - direct]]</f>
        <v>1.1285475792988313</v>
      </c>
      <c r="N51" s="25" t="s">
        <v>31</v>
      </c>
      <c r="O51" s="14">
        <v>6.3520000000000003</v>
      </c>
    </row>
    <row r="52" spans="1:17" ht="15.6">
      <c r="A52" s="3">
        <v>77</v>
      </c>
      <c r="B52" s="1">
        <v>35</v>
      </c>
      <c r="C52" s="4" t="s">
        <v>4</v>
      </c>
      <c r="D52" s="2" t="s">
        <v>26</v>
      </c>
      <c r="E52" s="4">
        <v>1</v>
      </c>
      <c r="F52" s="8">
        <v>0.6</v>
      </c>
      <c r="G52" s="2">
        <v>0.05</v>
      </c>
      <c r="H52" s="8">
        <v>20</v>
      </c>
      <c r="I52" s="16">
        <f>Tableau2[[#This Row],[Loop]]*Tableau2[[#This Row],[Dot Dose pC]]*Tableau2[[#This Row],[Design Dose factor]]*Tableau2[[#This Row],[dose on design]]</f>
        <v>0.6</v>
      </c>
      <c r="J52" s="12">
        <v>65.5</v>
      </c>
      <c r="K52" s="12">
        <v>75.8</v>
      </c>
      <c r="L52" s="16">
        <f>(Tableau2[[#This Row],[Frontside - direct]]-Tableau2[[#This Row],[Backside - transmission]])/(Tableau2[[#This Row],[Frontside - direct]]+Tableau2[[#This Row],[Backside - transmission]])</f>
        <v>-7.2894550601556946E-2</v>
      </c>
      <c r="M52" s="4">
        <f>Tableau2[[#This Row],[Backside - transmission]]/Tableau2[[#This Row],[Frontside - direct]]</f>
        <v>1.1572519083969466</v>
      </c>
      <c r="N52" s="25" t="s">
        <v>31</v>
      </c>
      <c r="O52" s="14">
        <v>6.24</v>
      </c>
    </row>
    <row r="53" spans="1:17" ht="15.6">
      <c r="A53" s="3">
        <v>77</v>
      </c>
      <c r="B53" s="1">
        <v>35</v>
      </c>
      <c r="C53" s="4" t="s">
        <v>4</v>
      </c>
      <c r="D53" s="2" t="s">
        <v>30</v>
      </c>
      <c r="E53" s="2">
        <v>1.4</v>
      </c>
      <c r="F53" s="8">
        <v>0.6</v>
      </c>
      <c r="G53" s="2">
        <v>0.05</v>
      </c>
      <c r="H53" s="8">
        <v>20</v>
      </c>
      <c r="I53" s="16">
        <f>Tableau2[[#This Row],[Loop]]*Tableau2[[#This Row],[Dot Dose pC]]*Tableau2[[#This Row],[Design Dose factor]]*Tableau2[[#This Row],[dose on design]]</f>
        <v>0.84</v>
      </c>
      <c r="J53" s="12">
        <v>66.5</v>
      </c>
      <c r="K53" s="12">
        <v>85</v>
      </c>
      <c r="L53" s="16">
        <f>(Tableau2[[#This Row],[Frontside - direct]]-Tableau2[[#This Row],[Backside - transmission]])/(Tableau2[[#This Row],[Frontside - direct]]+Tableau2[[#This Row],[Backside - transmission]])</f>
        <v>-0.12211221122112212</v>
      </c>
      <c r="M53" s="4">
        <f>Tableau2[[#This Row],[Backside - transmission]]/Tableau2[[#This Row],[Frontside - direct]]</f>
        <v>1.2781954887218046</v>
      </c>
      <c r="N53" s="25" t="s">
        <v>31</v>
      </c>
      <c r="O53" s="14">
        <v>6.24</v>
      </c>
    </row>
    <row r="54" spans="1:17" ht="15.6">
      <c r="A54" s="1">
        <v>79</v>
      </c>
      <c r="B54" s="1">
        <v>35</v>
      </c>
      <c r="C54" s="4" t="s">
        <v>4</v>
      </c>
      <c r="D54" s="2" t="s">
        <v>30</v>
      </c>
      <c r="E54" s="2">
        <v>0.6</v>
      </c>
      <c r="F54" s="8">
        <v>0.6</v>
      </c>
      <c r="G54" s="2">
        <v>5.0000000000000001E-3</v>
      </c>
      <c r="H54" s="8">
        <v>200</v>
      </c>
      <c r="I54" s="16">
        <f>Tableau2[[#This Row],[Loop]]*Tableau2[[#This Row],[Dot Dose pC]]*Tableau2[[#This Row],[Design Dose factor]]*Tableau2[[#This Row],[dose on design]]</f>
        <v>0.36</v>
      </c>
      <c r="J54" s="8">
        <v>0</v>
      </c>
      <c r="K54" s="8">
        <v>39.4</v>
      </c>
      <c r="L54" s="16">
        <f>(Tableau2[[#This Row],[Frontside - direct]]-Tableau2[[#This Row],[Backside - transmission]])/(Tableau2[[#This Row],[Frontside - direct]]+Tableau2[[#This Row],[Backside - transmission]])</f>
        <v>-1</v>
      </c>
      <c r="M54" s="4" t="e">
        <f>Tableau2[[#This Row],[Backside - transmission]]/Tableau2[[#This Row],[Frontside - direct]]</f>
        <v>#DIV/0!</v>
      </c>
      <c r="N54" s="25" t="s">
        <v>31</v>
      </c>
      <c r="O54" s="14">
        <v>6.26</v>
      </c>
    </row>
    <row r="55" spans="1:17" ht="15.6">
      <c r="A55" s="1">
        <v>79</v>
      </c>
      <c r="B55" s="1">
        <v>35</v>
      </c>
      <c r="C55" s="4" t="s">
        <v>4</v>
      </c>
      <c r="D55" s="2" t="s">
        <v>26</v>
      </c>
      <c r="E55" s="4">
        <v>1</v>
      </c>
      <c r="F55" s="12">
        <v>0.6</v>
      </c>
      <c r="G55" s="2">
        <v>5.0000000000000001E-3</v>
      </c>
      <c r="H55" s="12">
        <v>200</v>
      </c>
      <c r="I55" s="16">
        <f>Tableau2[[#This Row],[Loop]]*Tableau2[[#This Row],[Dot Dose pC]]*Tableau2[[#This Row],[Design Dose factor]]*Tableau2[[#This Row],[dose on design]]</f>
        <v>0.6</v>
      </c>
      <c r="J55" s="8">
        <v>61.17</v>
      </c>
      <c r="K55" s="8">
        <v>63.26</v>
      </c>
      <c r="L55" s="16">
        <f>(Tableau2[[#This Row],[Frontside - direct]]-Tableau2[[#This Row],[Backside - transmission]])/(Tableau2[[#This Row],[Frontside - direct]]+Tableau2[[#This Row],[Backside - transmission]])</f>
        <v>-1.679659246162498E-2</v>
      </c>
      <c r="M55" s="4">
        <f>Tableau2[[#This Row],[Backside - transmission]]/Tableau2[[#This Row],[Frontside - direct]]</f>
        <v>1.0341670753637404</v>
      </c>
      <c r="N55" s="25" t="s">
        <v>31</v>
      </c>
      <c r="O55" s="13">
        <v>6.26</v>
      </c>
    </row>
    <row r="56" spans="1:17" ht="15.6">
      <c r="A56" s="22">
        <v>79</v>
      </c>
      <c r="B56" s="22">
        <v>35</v>
      </c>
      <c r="C56" s="4" t="s">
        <v>4</v>
      </c>
      <c r="D56" s="2" t="s">
        <v>26</v>
      </c>
      <c r="E56" s="4">
        <v>1.4</v>
      </c>
      <c r="F56" s="12">
        <v>0.6</v>
      </c>
      <c r="G56" s="2">
        <v>5.0000000000000001E-3</v>
      </c>
      <c r="H56" s="26">
        <v>200</v>
      </c>
      <c r="I56" s="16">
        <f>Tableau2[[#This Row],[Loop]]*Tableau2[[#This Row],[Dot Dose pC]]*Tableau2[[#This Row],[Design Dose factor]]*Tableau2[[#This Row],[dose on design]]</f>
        <v>0.84</v>
      </c>
      <c r="J56" s="23">
        <f>(62.33+62.15)/2</f>
        <v>62.239999999999995</v>
      </c>
      <c r="K56" s="23">
        <v>65.400000000000006</v>
      </c>
      <c r="L56" s="16">
        <f>(Tableau2[[#This Row],[Frontside - direct]]-Tableau2[[#This Row],[Backside - transmission]])/(Tableau2[[#This Row],[Frontside - direct]]+Tableau2[[#This Row],[Backside - transmission]])</f>
        <v>-2.4757129426512151E-2</v>
      </c>
      <c r="M56" s="4">
        <f>Tableau2[[#This Row],[Backside - transmission]]/Tableau2[[#This Row],[Frontside - direct]]</f>
        <v>1.0507712082262213</v>
      </c>
      <c r="N56" s="25" t="s">
        <v>31</v>
      </c>
      <c r="O56" s="27">
        <v>6.26</v>
      </c>
    </row>
    <row r="57" spans="1:17" ht="15.6">
      <c r="A57" s="22">
        <v>79</v>
      </c>
      <c r="B57" s="22">
        <v>35</v>
      </c>
      <c r="C57" s="4" t="s">
        <v>4</v>
      </c>
      <c r="D57" s="40" t="s">
        <v>66</v>
      </c>
      <c r="E57" s="40">
        <v>0.6</v>
      </c>
      <c r="F57" s="40">
        <v>0.6</v>
      </c>
      <c r="G57" s="40">
        <v>5.0000000000000001E-3</v>
      </c>
      <c r="H57" s="40">
        <v>200</v>
      </c>
      <c r="I57" s="37">
        <f>Tableau2[[#This Row],[Loop]]*Tableau2[[#This Row],[Dot Dose pC]]*Tableau2[[#This Row],[Design Dose factor]]*Tableau2[[#This Row],[dose on design]]</f>
        <v>0.36</v>
      </c>
      <c r="J57" s="23"/>
      <c r="K57" s="23">
        <v>0</v>
      </c>
      <c r="L57" s="39" t="e">
        <f>(Tableau2[[#This Row],[Frontside - direct]]-Tableau2[[#This Row],[Backside - transmission]])/(Tableau2[[#This Row],[Frontside - direct]]+Tableau2[[#This Row],[Backside - transmission]])</f>
        <v>#DIV/0!</v>
      </c>
      <c r="M57" s="37" t="e">
        <f>Tableau2[[#This Row],[Backside - transmission]]/Tableau2[[#This Row],[Frontside - direct]]</f>
        <v>#DIV/0!</v>
      </c>
      <c r="N57" s="25" t="s">
        <v>31</v>
      </c>
      <c r="O57" s="27">
        <v>6.26</v>
      </c>
    </row>
    <row r="58" spans="1:17" ht="15.6">
      <c r="A58" s="22">
        <v>79</v>
      </c>
      <c r="B58" s="22">
        <v>35</v>
      </c>
      <c r="C58" s="4" t="s">
        <v>4</v>
      </c>
      <c r="D58" s="40" t="s">
        <v>66</v>
      </c>
      <c r="E58" s="40">
        <v>0.7</v>
      </c>
      <c r="F58" s="40">
        <v>0.6</v>
      </c>
      <c r="G58" s="40">
        <v>5.0000000000000001E-3</v>
      </c>
      <c r="H58" s="40">
        <v>200</v>
      </c>
      <c r="I58" s="37">
        <f>Tableau2[[#This Row],[Loop]]*Tableau2[[#This Row],[Dot Dose pC]]*Tableau2[[#This Row],[Design Dose factor]]*Tableau2[[#This Row],[dose on design]]</f>
        <v>0.42</v>
      </c>
      <c r="J58" s="23"/>
      <c r="K58" s="23">
        <f>(49.1+46.9)/2</f>
        <v>48</v>
      </c>
      <c r="L58" s="39">
        <f>(Tableau2[[#This Row],[Frontside - direct]]-Tableau2[[#This Row],[Backside - transmission]])/(Tableau2[[#This Row],[Frontside - direct]]+Tableau2[[#This Row],[Backside - transmission]])</f>
        <v>-1</v>
      </c>
      <c r="M58" s="37" t="e">
        <f>Tableau2[[#This Row],[Backside - transmission]]/Tableau2[[#This Row],[Frontside - direct]]</f>
        <v>#DIV/0!</v>
      </c>
      <c r="N58" s="25" t="s">
        <v>31</v>
      </c>
      <c r="O58" s="27">
        <v>6.26</v>
      </c>
    </row>
    <row r="59" spans="1:17" ht="15.6">
      <c r="A59" s="36">
        <v>79</v>
      </c>
      <c r="B59" s="22">
        <v>35</v>
      </c>
      <c r="C59" s="4" t="s">
        <v>4</v>
      </c>
      <c r="D59" s="40" t="s">
        <v>66</v>
      </c>
      <c r="E59" s="26">
        <v>0.8</v>
      </c>
      <c r="F59" s="40">
        <v>0.6</v>
      </c>
      <c r="G59" s="40">
        <v>5.0000000000000001E-3</v>
      </c>
      <c r="H59" s="40">
        <v>200</v>
      </c>
      <c r="I59" s="37">
        <f>Tableau2[[#This Row],[Loop]]*Tableau2[[#This Row],[Dot Dose pC]]*Tableau2[[#This Row],[Design Dose factor]]*Tableau2[[#This Row],[dose on design]]</f>
        <v>0.48</v>
      </c>
      <c r="J59" s="38"/>
      <c r="K59" s="38">
        <v>58.06</v>
      </c>
      <c r="L59" s="39">
        <f>(Tableau2[[#This Row],[Frontside - direct]]-Tableau2[[#This Row],[Backside - transmission]])/(Tableau2[[#This Row],[Frontside - direct]]+Tableau2[[#This Row],[Backside - transmission]])</f>
        <v>-1</v>
      </c>
      <c r="M59" s="37" t="e">
        <f>Tableau2[[#This Row],[Backside - transmission]]/Tableau2[[#This Row],[Frontside - direct]]</f>
        <v>#DIV/0!</v>
      </c>
      <c r="N59" s="25" t="s">
        <v>31</v>
      </c>
      <c r="O59" s="27">
        <v>6.26</v>
      </c>
    </row>
    <row r="60" spans="1:17" ht="15.6">
      <c r="A60" s="36">
        <v>79</v>
      </c>
      <c r="B60" s="22">
        <v>35</v>
      </c>
      <c r="C60" s="4" t="s">
        <v>4</v>
      </c>
      <c r="D60" s="40" t="s">
        <v>66</v>
      </c>
      <c r="E60" s="26">
        <v>0.9</v>
      </c>
      <c r="F60" s="40">
        <v>0.6</v>
      </c>
      <c r="G60" s="40">
        <v>5.0000000000000001E-3</v>
      </c>
      <c r="H60" s="40">
        <v>200</v>
      </c>
      <c r="I60" s="37">
        <f>Tableau2[[#This Row],[Loop]]*Tableau2[[#This Row],[Dot Dose pC]]*Tableau2[[#This Row],[Design Dose factor]]*Tableau2[[#This Row],[dose on design]]</f>
        <v>0.54</v>
      </c>
      <c r="J60" s="38"/>
      <c r="K60" s="38">
        <v>64.77</v>
      </c>
      <c r="L60" s="39">
        <f>(Tableau2[[#This Row],[Frontside - direct]]-Tableau2[[#This Row],[Backside - transmission]])/(Tableau2[[#This Row],[Frontside - direct]]+Tableau2[[#This Row],[Backside - transmission]])</f>
        <v>-1</v>
      </c>
      <c r="M60" s="37" t="e">
        <f>Tableau2[[#This Row],[Backside - transmission]]/Tableau2[[#This Row],[Frontside - direct]]</f>
        <v>#DIV/0!</v>
      </c>
      <c r="N60" s="25" t="s">
        <v>31</v>
      </c>
      <c r="O60" s="27">
        <v>6.26</v>
      </c>
    </row>
    <row r="61" spans="1:17" ht="15.6">
      <c r="A61" s="36">
        <v>79</v>
      </c>
      <c r="B61" s="22">
        <v>35</v>
      </c>
      <c r="C61" s="4" t="s">
        <v>4</v>
      </c>
      <c r="D61" s="40" t="s">
        <v>66</v>
      </c>
      <c r="E61" s="26">
        <v>1</v>
      </c>
      <c r="F61" s="40">
        <v>0.6</v>
      </c>
      <c r="G61" s="40">
        <v>5.0000000000000001E-3</v>
      </c>
      <c r="H61" s="40">
        <v>200</v>
      </c>
      <c r="I61" s="37">
        <f>Tableau2[[#This Row],[Loop]]*Tableau2[[#This Row],[Dot Dose pC]]*Tableau2[[#This Row],[Design Dose factor]]*Tableau2[[#This Row],[dose on design]]</f>
        <v>0.6</v>
      </c>
      <c r="J61" s="38"/>
      <c r="K61" s="47">
        <v>66</v>
      </c>
      <c r="L61" s="39">
        <f>(Tableau2[[#This Row],[Frontside - direct]]-Tableau2[[#This Row],[Backside - transmission]])/(Tableau2[[#This Row],[Frontside - direct]]+Tableau2[[#This Row],[Backside - transmission]])</f>
        <v>-1</v>
      </c>
      <c r="M61" s="37" t="e">
        <f>Tableau2[[#This Row],[Backside - transmission]]/Tableau2[[#This Row],[Frontside - direct]]</f>
        <v>#DIV/0!</v>
      </c>
      <c r="N61" s="25" t="s">
        <v>31</v>
      </c>
      <c r="O61" s="27">
        <v>6.26</v>
      </c>
    </row>
    <row r="62" spans="1:17" ht="15.6">
      <c r="A62" s="36">
        <v>79</v>
      </c>
      <c r="B62" s="22">
        <v>35</v>
      </c>
      <c r="C62" s="4" t="s">
        <v>4</v>
      </c>
      <c r="D62" s="40" t="s">
        <v>66</v>
      </c>
      <c r="E62" s="26">
        <v>1.1000000000000001</v>
      </c>
      <c r="F62" s="40">
        <v>0.6</v>
      </c>
      <c r="G62" s="40">
        <v>5.0000000000000001E-3</v>
      </c>
      <c r="H62" s="40">
        <v>200</v>
      </c>
      <c r="I62" s="37">
        <f>Tableau2[[#This Row],[Loop]]*Tableau2[[#This Row],[Dot Dose pC]]*Tableau2[[#This Row],[Design Dose factor]]*Tableau2[[#This Row],[dose on design]]</f>
        <v>0.66</v>
      </c>
      <c r="J62" s="38"/>
      <c r="K62" s="38">
        <v>71.459999999999994</v>
      </c>
      <c r="L62" s="39">
        <f>(Tableau2[[#This Row],[Frontside - direct]]-Tableau2[[#This Row],[Backside - transmission]])/(Tableau2[[#This Row],[Frontside - direct]]+Tableau2[[#This Row],[Backside - transmission]])</f>
        <v>-1</v>
      </c>
      <c r="M62" s="37" t="e">
        <f>Tableau2[[#This Row],[Backside - transmission]]/Tableau2[[#This Row],[Frontside - direct]]</f>
        <v>#DIV/0!</v>
      </c>
      <c r="N62" s="25" t="s">
        <v>31</v>
      </c>
      <c r="O62" s="27">
        <v>6.26</v>
      </c>
    </row>
    <row r="63" spans="1:17" ht="15.6">
      <c r="A63" s="36">
        <v>79</v>
      </c>
      <c r="B63" s="22">
        <v>35</v>
      </c>
      <c r="C63" s="4" t="s">
        <v>4</v>
      </c>
      <c r="D63" s="40" t="s">
        <v>66</v>
      </c>
      <c r="E63" s="26">
        <v>1.2</v>
      </c>
      <c r="F63" s="40">
        <v>0.6</v>
      </c>
      <c r="G63" s="40">
        <v>5.0000000000000001E-3</v>
      </c>
      <c r="H63" s="40">
        <v>200</v>
      </c>
      <c r="I63" s="37">
        <f>Tableau2[[#This Row],[Loop]]*Tableau2[[#This Row],[Dot Dose pC]]*Tableau2[[#This Row],[Design Dose factor]]*Tableau2[[#This Row],[dose on design]]</f>
        <v>0.72</v>
      </c>
      <c r="J63" s="38"/>
      <c r="K63" s="38">
        <f>(2*78.27+73.8)/3</f>
        <v>76.779999999999987</v>
      </c>
      <c r="L63" s="39">
        <f>(Tableau2[[#This Row],[Frontside - direct]]-Tableau2[[#This Row],[Backside - transmission]])/(Tableau2[[#This Row],[Frontside - direct]]+Tableau2[[#This Row],[Backside - transmission]])</f>
        <v>-1</v>
      </c>
      <c r="M63" s="37" t="e">
        <f>Tableau2[[#This Row],[Backside - transmission]]/Tableau2[[#This Row],[Frontside - direct]]</f>
        <v>#DIV/0!</v>
      </c>
      <c r="N63" s="25" t="s">
        <v>31</v>
      </c>
      <c r="O63" s="27">
        <v>6.26</v>
      </c>
    </row>
    <row r="64" spans="1:17" ht="15.6">
      <c r="A64" s="36">
        <v>79</v>
      </c>
      <c r="B64" s="22">
        <v>35</v>
      </c>
      <c r="C64" s="4" t="s">
        <v>4</v>
      </c>
      <c r="D64" s="40" t="s">
        <v>66</v>
      </c>
      <c r="E64" s="26">
        <v>1.3</v>
      </c>
      <c r="F64" s="40">
        <v>0.6</v>
      </c>
      <c r="G64" s="40">
        <v>5.0000000000000001E-3</v>
      </c>
      <c r="H64" s="40">
        <v>200</v>
      </c>
      <c r="I64" s="37">
        <f>Tableau2[[#This Row],[Loop]]*Tableau2[[#This Row],[Dot Dose pC]]*Tableau2[[#This Row],[Design Dose factor]]*Tableau2[[#This Row],[dose on design]]</f>
        <v>0.78</v>
      </c>
      <c r="J64" s="38"/>
      <c r="K64" s="38">
        <f>(78.27+82.75)/2</f>
        <v>80.509999999999991</v>
      </c>
      <c r="L64" s="39">
        <f>(Tableau2[[#This Row],[Frontside - direct]]-Tableau2[[#This Row],[Backside - transmission]])/(Tableau2[[#This Row],[Frontside - direct]]+Tableau2[[#This Row],[Backside - transmission]])</f>
        <v>-1</v>
      </c>
      <c r="M64" s="37" t="e">
        <f>Tableau2[[#This Row],[Backside - transmission]]/Tableau2[[#This Row],[Frontside - direct]]</f>
        <v>#DIV/0!</v>
      </c>
      <c r="N64" s="25" t="s">
        <v>31</v>
      </c>
      <c r="O64" s="27">
        <v>6.26</v>
      </c>
    </row>
    <row r="65" spans="1:15" ht="15.6">
      <c r="A65" s="36">
        <v>79</v>
      </c>
      <c r="B65" s="22">
        <v>35</v>
      </c>
      <c r="C65" s="4" t="s">
        <v>4</v>
      </c>
      <c r="D65" s="40" t="s">
        <v>66</v>
      </c>
      <c r="E65" s="26">
        <v>1.4</v>
      </c>
      <c r="F65" s="40">
        <v>0.6</v>
      </c>
      <c r="G65" s="40">
        <v>5.0000000000000001E-3</v>
      </c>
      <c r="H65" s="40">
        <v>200</v>
      </c>
      <c r="I65" s="37">
        <f>Tableau2[[#This Row],[Loop]]*Tableau2[[#This Row],[Dot Dose pC]]*Tableau2[[#This Row],[Design Dose factor]]*Tableau2[[#This Row],[dose on design]]</f>
        <v>0.84</v>
      </c>
      <c r="J65" s="38"/>
      <c r="K65" s="38">
        <f>(80.39+82.62)/2</f>
        <v>81.504999999999995</v>
      </c>
      <c r="L65" s="39">
        <f>(Tableau2[[#This Row],[Frontside - direct]]-Tableau2[[#This Row],[Backside - transmission]])/(Tableau2[[#This Row],[Frontside - direct]]+Tableau2[[#This Row],[Backside - transmission]])</f>
        <v>-1</v>
      </c>
      <c r="M65" s="37" t="e">
        <f>Tableau2[[#This Row],[Backside - transmission]]/Tableau2[[#This Row],[Frontside - direct]]</f>
        <v>#DIV/0!</v>
      </c>
      <c r="N65" s="25" t="s">
        <v>31</v>
      </c>
      <c r="O65" s="27">
        <v>6.26</v>
      </c>
    </row>
    <row r="66" spans="1:15" ht="15.6">
      <c r="A66" s="1">
        <v>78</v>
      </c>
      <c r="B66" s="1">
        <v>35</v>
      </c>
      <c r="C66" s="4" t="s">
        <v>4</v>
      </c>
      <c r="D66" s="40" t="s">
        <v>66</v>
      </c>
      <c r="E66" s="2">
        <v>0.6</v>
      </c>
      <c r="F66" s="12">
        <v>0.6</v>
      </c>
      <c r="G66" s="2">
        <v>0.5</v>
      </c>
      <c r="H66" s="12">
        <v>2</v>
      </c>
      <c r="I66" s="16">
        <f>Tableau2[[#This Row],[Loop]]*Tableau2[[#This Row],[Dot Dose pC]]*Tableau2[[#This Row],[Design Dose factor]]*Tableau2[[#This Row],[dose on design]]</f>
        <v>0.36</v>
      </c>
      <c r="J66" s="8"/>
      <c r="K66" s="8">
        <v>60.29</v>
      </c>
      <c r="L66" s="16">
        <f>(Tableau2[[#This Row],[Frontside - direct]]-Tableau2[[#This Row],[Backside - transmission]])/(Tableau2[[#This Row],[Frontside - direct]]+Tableau2[[#This Row],[Backside - transmission]])</f>
        <v>-1</v>
      </c>
      <c r="M66" s="4" t="e">
        <f>Tableau2[[#This Row],[Backside - transmission]]/Tableau2[[#This Row],[Frontside - direct]]</f>
        <v>#DIV/0!</v>
      </c>
      <c r="N66" s="25" t="s">
        <v>31</v>
      </c>
      <c r="O66" s="14">
        <v>6.33</v>
      </c>
    </row>
    <row r="67" spans="1:15" ht="15.6">
      <c r="A67" s="1">
        <v>78</v>
      </c>
      <c r="B67" s="1">
        <v>35</v>
      </c>
      <c r="C67" s="4" t="s">
        <v>4</v>
      </c>
      <c r="D67" s="40" t="s">
        <v>66</v>
      </c>
      <c r="E67" s="2">
        <v>0.7</v>
      </c>
      <c r="F67" s="12">
        <v>0.6</v>
      </c>
      <c r="G67" s="2">
        <v>0.5</v>
      </c>
      <c r="H67" s="12">
        <v>2</v>
      </c>
      <c r="I67" s="16">
        <f>Tableau2[[#This Row],[Loop]]*Tableau2[[#This Row],[Dot Dose pC]]*Tableau2[[#This Row],[Design Dose factor]]*Tableau2[[#This Row],[dose on design]]</f>
        <v>0.42</v>
      </c>
      <c r="J67" s="8"/>
      <c r="K67" s="8">
        <v>64.760000000000005</v>
      </c>
      <c r="L67" s="16">
        <f>(Tableau2[[#This Row],[Frontside - direct]]-Tableau2[[#This Row],[Backside - transmission]])/(Tableau2[[#This Row],[Frontside - direct]]+Tableau2[[#This Row],[Backside - transmission]])</f>
        <v>-1</v>
      </c>
      <c r="M67" s="4" t="e">
        <f>Tableau2[[#This Row],[Backside - transmission]]/Tableau2[[#This Row],[Frontside - direct]]</f>
        <v>#DIV/0!</v>
      </c>
      <c r="N67" s="25" t="s">
        <v>31</v>
      </c>
      <c r="O67" s="14">
        <v>6.33</v>
      </c>
    </row>
    <row r="68" spans="1:15" ht="15.6">
      <c r="A68" s="1">
        <v>78</v>
      </c>
      <c r="B68" s="1">
        <v>35</v>
      </c>
      <c r="C68" s="4" t="s">
        <v>4</v>
      </c>
      <c r="D68" s="40" t="s">
        <v>66</v>
      </c>
      <c r="E68" s="2">
        <v>0.8</v>
      </c>
      <c r="F68" s="12">
        <v>0.6</v>
      </c>
      <c r="G68" s="2">
        <v>0.5</v>
      </c>
      <c r="H68" s="12">
        <v>2</v>
      </c>
      <c r="I68" s="16">
        <f>Tableau2[[#This Row],[Loop]]*Tableau2[[#This Row],[Dot Dose pC]]*Tableau2[[#This Row],[Design Dose factor]]*Tableau2[[#This Row],[dose on design]]</f>
        <v>0.48</v>
      </c>
      <c r="J68" s="8"/>
      <c r="K68" s="8">
        <f>(66.99+66.22)/2</f>
        <v>66.60499999999999</v>
      </c>
      <c r="L68" s="16">
        <f>(Tableau2[[#This Row],[Frontside - direct]]-Tableau2[[#This Row],[Backside - transmission]])/(Tableau2[[#This Row],[Frontside - direct]]+Tableau2[[#This Row],[Backside - transmission]])</f>
        <v>-1</v>
      </c>
      <c r="M68" s="4" t="e">
        <f>Tableau2[[#This Row],[Backside - transmission]]/Tableau2[[#This Row],[Frontside - direct]]</f>
        <v>#DIV/0!</v>
      </c>
      <c r="N68" s="25" t="s">
        <v>31</v>
      </c>
      <c r="O68" s="14">
        <v>6.33</v>
      </c>
    </row>
    <row r="69" spans="1:15" ht="15.6">
      <c r="A69" s="1">
        <v>78</v>
      </c>
      <c r="B69" s="1">
        <v>35</v>
      </c>
      <c r="C69" s="4" t="s">
        <v>4</v>
      </c>
      <c r="D69" s="40" t="s">
        <v>66</v>
      </c>
      <c r="E69" s="2">
        <v>1</v>
      </c>
      <c r="F69" s="12">
        <v>0.6</v>
      </c>
      <c r="G69" s="2">
        <v>0.5</v>
      </c>
      <c r="H69" s="12">
        <v>2</v>
      </c>
      <c r="I69" s="16">
        <f>Tableau2[[#This Row],[Loop]]*Tableau2[[#This Row],[Dot Dose pC]]*Tableau2[[#This Row],[Design Dose factor]]*Tableau2[[#This Row],[dose on design]]</f>
        <v>0.6</v>
      </c>
      <c r="J69" s="8"/>
      <c r="K69" s="8">
        <v>75.92</v>
      </c>
      <c r="L69" s="16">
        <f>(Tableau2[[#This Row],[Frontside - direct]]-Tableau2[[#This Row],[Backside - transmission]])/(Tableau2[[#This Row],[Frontside - direct]]+Tableau2[[#This Row],[Backside - transmission]])</f>
        <v>-1</v>
      </c>
      <c r="M69" s="4" t="e">
        <f>Tableau2[[#This Row],[Backside - transmission]]/Tableau2[[#This Row],[Frontside - direct]]</f>
        <v>#DIV/0!</v>
      </c>
      <c r="N69" s="25" t="s">
        <v>31</v>
      </c>
      <c r="O69" s="14">
        <v>6.33</v>
      </c>
    </row>
    <row r="70" spans="1:15" ht="15.6">
      <c r="A70" s="1">
        <v>78</v>
      </c>
      <c r="B70" s="1">
        <v>35</v>
      </c>
      <c r="C70" s="4" t="s">
        <v>4</v>
      </c>
      <c r="D70" s="40" t="s">
        <v>66</v>
      </c>
      <c r="E70" s="2">
        <v>1.2</v>
      </c>
      <c r="F70" s="12">
        <v>0.6</v>
      </c>
      <c r="G70" s="2">
        <v>0.5</v>
      </c>
      <c r="H70" s="12">
        <v>2</v>
      </c>
      <c r="I70" s="16">
        <f>Tableau2[[#This Row],[Loop]]*Tableau2[[#This Row],[Dot Dose pC]]*Tableau2[[#This Row],[Design Dose factor]]*Tableau2[[#This Row],[dose on design]]</f>
        <v>0.72</v>
      </c>
      <c r="J70" s="8"/>
      <c r="K70" s="8">
        <f>(82.62+84.86)/2</f>
        <v>83.740000000000009</v>
      </c>
      <c r="L70" s="16">
        <f>(Tableau2[[#This Row],[Frontside - direct]]-Tableau2[[#This Row],[Backside - transmission]])/(Tableau2[[#This Row],[Frontside - direct]]+Tableau2[[#This Row],[Backside - transmission]])</f>
        <v>-1</v>
      </c>
      <c r="M70" s="4" t="e">
        <f>Tableau2[[#This Row],[Backside - transmission]]/Tableau2[[#This Row],[Frontside - direct]]</f>
        <v>#DIV/0!</v>
      </c>
      <c r="N70" s="25" t="s">
        <v>31</v>
      </c>
      <c r="O70" s="14">
        <v>6.33</v>
      </c>
    </row>
    <row r="71" spans="1:15" ht="15.6">
      <c r="A71" s="1">
        <v>78</v>
      </c>
      <c r="B71" s="1">
        <v>35</v>
      </c>
      <c r="C71" s="4" t="s">
        <v>4</v>
      </c>
      <c r="D71" s="40" t="s">
        <v>66</v>
      </c>
      <c r="E71" s="2">
        <v>1.4</v>
      </c>
      <c r="F71" s="12">
        <v>0.6</v>
      </c>
      <c r="G71" s="2">
        <v>0.5</v>
      </c>
      <c r="H71" s="12">
        <v>2</v>
      </c>
      <c r="I71" s="16">
        <f>Tableau2[[#This Row],[Loop]]*Tableau2[[#This Row],[Dot Dose pC]]*Tableau2[[#This Row],[Design Dose factor]]*Tableau2[[#This Row],[dose on design]]</f>
        <v>0.84</v>
      </c>
      <c r="J71" s="8"/>
      <c r="K71" s="8">
        <f>(89.32+96)/2</f>
        <v>92.66</v>
      </c>
      <c r="L71" s="16">
        <f>(Tableau2[[#This Row],[Frontside - direct]]-Tableau2[[#This Row],[Backside - transmission]])/(Tableau2[[#This Row],[Frontside - direct]]+Tableau2[[#This Row],[Backside - transmission]])</f>
        <v>-1</v>
      </c>
      <c r="M71" s="4" t="e">
        <f>Tableau2[[#This Row],[Backside - transmission]]/Tableau2[[#This Row],[Frontside - direct]]</f>
        <v>#DIV/0!</v>
      </c>
      <c r="N71" s="25" t="s">
        <v>31</v>
      </c>
      <c r="O71" s="14">
        <v>6.33</v>
      </c>
    </row>
    <row r="72" spans="1:15" ht="15.6">
      <c r="A72" s="1">
        <v>77</v>
      </c>
      <c r="B72" s="1">
        <v>35</v>
      </c>
      <c r="C72" s="4" t="s">
        <v>4</v>
      </c>
      <c r="D72" s="2" t="s">
        <v>66</v>
      </c>
      <c r="E72" s="2">
        <v>0.6</v>
      </c>
      <c r="F72" s="8">
        <v>0.6</v>
      </c>
      <c r="G72" s="2">
        <v>0.05</v>
      </c>
      <c r="H72" s="12">
        <v>20</v>
      </c>
      <c r="I72" s="16">
        <f>Tableau2[[#This Row],[Loop]]*Tableau2[[#This Row],[Dot Dose pC]]*Tableau2[[#This Row],[Design Dose factor]]*Tableau2[[#This Row],[dose on design]]</f>
        <v>0.36</v>
      </c>
      <c r="J72" s="8"/>
      <c r="K72" s="8">
        <f>(58.06+55.83)/2</f>
        <v>56.945</v>
      </c>
      <c r="L72" s="16">
        <f>(Tableau2[[#This Row],[Frontside - direct]]-Tableau2[[#This Row],[Backside - transmission]])/(Tableau2[[#This Row],[Frontside - direct]]+Tableau2[[#This Row],[Backside - transmission]])</f>
        <v>-1</v>
      </c>
      <c r="M72" s="4" t="e">
        <f>Tableau2[[#This Row],[Backside - transmission]]/Tableau2[[#This Row],[Frontside - direct]]</f>
        <v>#DIV/0!</v>
      </c>
      <c r="N72" s="25" t="s">
        <v>31</v>
      </c>
      <c r="O72" s="14">
        <v>6.24</v>
      </c>
    </row>
    <row r="73" spans="1:15" ht="15.6">
      <c r="A73" s="1">
        <v>77</v>
      </c>
      <c r="B73" s="1">
        <v>35</v>
      </c>
      <c r="C73" s="4" t="s">
        <v>4</v>
      </c>
      <c r="D73" s="2" t="s">
        <v>66</v>
      </c>
      <c r="E73" s="2">
        <v>0.7</v>
      </c>
      <c r="F73" s="8">
        <v>0.6</v>
      </c>
      <c r="G73" s="2">
        <v>0.05</v>
      </c>
      <c r="H73" s="12">
        <v>20</v>
      </c>
      <c r="I73" s="16">
        <f>Tableau2[[#This Row],[Loop]]*Tableau2[[#This Row],[Dot Dose pC]]*Tableau2[[#This Row],[Design Dose factor]]*Tableau2[[#This Row],[dose on design]]</f>
        <v>0.42</v>
      </c>
      <c r="J73" s="8"/>
      <c r="K73" s="8">
        <f>(62.52+60.29)/2</f>
        <v>61.405000000000001</v>
      </c>
      <c r="L73" s="16">
        <f>(Tableau2[[#This Row],[Frontside - direct]]-Tableau2[[#This Row],[Backside - transmission]])/(Tableau2[[#This Row],[Frontside - direct]]+Tableau2[[#This Row],[Backside - transmission]])</f>
        <v>-1</v>
      </c>
      <c r="M73" s="4" t="e">
        <f>Tableau2[[#This Row],[Backside - transmission]]/Tableau2[[#This Row],[Frontside - direct]]</f>
        <v>#DIV/0!</v>
      </c>
      <c r="N73" s="25" t="s">
        <v>31</v>
      </c>
      <c r="O73" s="14">
        <v>6.24</v>
      </c>
    </row>
    <row r="74" spans="1:15" ht="15.6">
      <c r="A74" s="1">
        <v>77</v>
      </c>
      <c r="B74" s="1">
        <v>35</v>
      </c>
      <c r="C74" s="4" t="s">
        <v>4</v>
      </c>
      <c r="D74" s="2" t="s">
        <v>66</v>
      </c>
      <c r="E74" s="2">
        <v>0.8</v>
      </c>
      <c r="F74" s="8">
        <v>0.6</v>
      </c>
      <c r="G74" s="2">
        <v>0.05</v>
      </c>
      <c r="H74" s="12">
        <v>20</v>
      </c>
      <c r="I74" s="16">
        <f>Tableau2[[#This Row],[Loop]]*Tableau2[[#This Row],[Dot Dose pC]]*Tableau2[[#This Row],[Design Dose factor]]*Tableau2[[#This Row],[dose on design]]</f>
        <v>0.48</v>
      </c>
      <c r="J74" s="8"/>
      <c r="K74" s="8">
        <f>(66.99+62.52)/2</f>
        <v>64.754999999999995</v>
      </c>
      <c r="L74" s="16">
        <f>(Tableau2[[#This Row],[Frontside - direct]]-Tableau2[[#This Row],[Backside - transmission]])/(Tableau2[[#This Row],[Frontside - direct]]+Tableau2[[#This Row],[Backside - transmission]])</f>
        <v>-1</v>
      </c>
      <c r="M74" s="4" t="e">
        <f>Tableau2[[#This Row],[Backside - transmission]]/Tableau2[[#This Row],[Frontside - direct]]</f>
        <v>#DIV/0!</v>
      </c>
      <c r="N74" s="25" t="s">
        <v>31</v>
      </c>
      <c r="O74" s="14">
        <v>6.24</v>
      </c>
    </row>
    <row r="75" spans="1:15" ht="15.6">
      <c r="A75" s="1">
        <v>77</v>
      </c>
      <c r="B75" s="1">
        <v>35</v>
      </c>
      <c r="C75" s="4" t="s">
        <v>4</v>
      </c>
      <c r="D75" s="2" t="s">
        <v>66</v>
      </c>
      <c r="E75" s="2">
        <v>1</v>
      </c>
      <c r="F75" s="8">
        <v>0.6</v>
      </c>
      <c r="G75" s="2">
        <v>0.05</v>
      </c>
      <c r="H75" s="12">
        <v>20</v>
      </c>
      <c r="I75" s="16">
        <f>Tableau2[[#This Row],[Loop]]*Tableau2[[#This Row],[Dot Dose pC]]*Tableau2[[#This Row],[Design Dose factor]]*Tableau2[[#This Row],[dose on design]]</f>
        <v>0.6</v>
      </c>
      <c r="J75" s="8"/>
      <c r="K75" s="8">
        <f>(75.92+71.46)/2</f>
        <v>73.69</v>
      </c>
      <c r="L75" s="16">
        <f>(Tableau2[[#This Row],[Frontside - direct]]-Tableau2[[#This Row],[Backside - transmission]])/(Tableau2[[#This Row],[Frontside - direct]]+Tableau2[[#This Row],[Backside - transmission]])</f>
        <v>-1</v>
      </c>
      <c r="M75" s="4" t="e">
        <f>Tableau2[[#This Row],[Backside - transmission]]/Tableau2[[#This Row],[Frontside - direct]]</f>
        <v>#DIV/0!</v>
      </c>
      <c r="N75" s="25" t="s">
        <v>31</v>
      </c>
      <c r="O75" s="14">
        <v>6.24</v>
      </c>
    </row>
    <row r="76" spans="1:15" ht="15.6">
      <c r="A76" s="1">
        <v>77</v>
      </c>
      <c r="B76" s="1">
        <v>35</v>
      </c>
      <c r="C76" s="4" t="s">
        <v>4</v>
      </c>
      <c r="D76" s="2" t="s">
        <v>66</v>
      </c>
      <c r="E76" s="2">
        <v>1.2</v>
      </c>
      <c r="F76" s="8">
        <v>0.6</v>
      </c>
      <c r="G76" s="2">
        <v>0.05</v>
      </c>
      <c r="H76" s="12">
        <v>20</v>
      </c>
      <c r="I76" s="16">
        <f>Tableau2[[#This Row],[Loop]]*Tableau2[[#This Row],[Dot Dose pC]]*Tableau2[[#This Row],[Design Dose factor]]*Tableau2[[#This Row],[dose on design]]</f>
        <v>0.72</v>
      </c>
      <c r="J76" s="8"/>
      <c r="K76" s="8">
        <v>82.62</v>
      </c>
      <c r="L76" s="16">
        <f>(Tableau2[[#This Row],[Frontside - direct]]-Tableau2[[#This Row],[Backside - transmission]])/(Tableau2[[#This Row],[Frontside - direct]]+Tableau2[[#This Row],[Backside - transmission]])</f>
        <v>-1</v>
      </c>
      <c r="M76" s="4" t="e">
        <f>Tableau2[[#This Row],[Backside - transmission]]/Tableau2[[#This Row],[Frontside - direct]]</f>
        <v>#DIV/0!</v>
      </c>
      <c r="N76" s="25" t="s">
        <v>31</v>
      </c>
      <c r="O76" s="14">
        <v>6.24</v>
      </c>
    </row>
    <row r="77" spans="1:15" ht="15.6">
      <c r="A77" s="1">
        <v>77</v>
      </c>
      <c r="B77" s="1">
        <v>35</v>
      </c>
      <c r="C77" s="4" t="s">
        <v>4</v>
      </c>
      <c r="D77" s="2" t="s">
        <v>66</v>
      </c>
      <c r="E77" s="2">
        <v>1.4</v>
      </c>
      <c r="F77" s="8">
        <v>0.6</v>
      </c>
      <c r="G77" s="2">
        <v>0.05</v>
      </c>
      <c r="H77" s="12">
        <v>20</v>
      </c>
      <c r="I77" s="16">
        <f>Tableau2[[#This Row],[Loop]]*Tableau2[[#This Row],[Dot Dose pC]]*Tableau2[[#This Row],[Design Dose factor]]*Tableau2[[#This Row],[dose on design]]</f>
        <v>0.84</v>
      </c>
      <c r="J77" s="8"/>
      <c r="K77" s="8">
        <v>87.09</v>
      </c>
      <c r="L77" s="16">
        <f>(Tableau2[[#This Row],[Frontside - direct]]-Tableau2[[#This Row],[Backside - transmission]])/(Tableau2[[#This Row],[Frontside - direct]]+Tableau2[[#This Row],[Backside - transmission]])</f>
        <v>-1</v>
      </c>
      <c r="M77" s="4" t="e">
        <f>Tableau2[[#This Row],[Backside - transmission]]/Tableau2[[#This Row],[Frontside - direct]]</f>
        <v>#DIV/0!</v>
      </c>
      <c r="N77" s="25" t="s">
        <v>31</v>
      </c>
      <c r="O77" s="14">
        <v>6.24</v>
      </c>
    </row>
    <row r="78" spans="1:15" ht="15.6">
      <c r="A78" s="1">
        <v>76</v>
      </c>
      <c r="B78" s="1">
        <v>35</v>
      </c>
      <c r="C78" s="4" t="s">
        <v>4</v>
      </c>
      <c r="D78" s="2" t="s">
        <v>66</v>
      </c>
      <c r="E78" s="4">
        <v>0.6</v>
      </c>
      <c r="F78" s="8">
        <v>0.4</v>
      </c>
      <c r="G78" s="2">
        <v>0.05</v>
      </c>
      <c r="H78" s="12">
        <v>20</v>
      </c>
      <c r="I78" s="16">
        <f>Tableau2[[#This Row],[Loop]]*Tableau2[[#This Row],[Dot Dose pC]]*Tableau2[[#This Row],[Design Dose factor]]*Tableau2[[#This Row],[dose on design]]</f>
        <v>0.24</v>
      </c>
      <c r="J78" s="8"/>
      <c r="K78" s="8">
        <v>40.19</v>
      </c>
      <c r="L78" s="16">
        <f>(Tableau2[[#This Row],[Frontside - direct]]-Tableau2[[#This Row],[Backside - transmission]])/(Tableau2[[#This Row],[Frontside - direct]]+Tableau2[[#This Row],[Backside - transmission]])</f>
        <v>-1</v>
      </c>
      <c r="M78" s="4" t="e">
        <f>Tableau2[[#This Row],[Backside - transmission]]/Tableau2[[#This Row],[Frontside - direct]]</f>
        <v>#DIV/0!</v>
      </c>
      <c r="N78" s="25" t="s">
        <v>31</v>
      </c>
      <c r="O78" s="14">
        <v>6.3520000000000003</v>
      </c>
    </row>
    <row r="79" spans="1:15" ht="15.6">
      <c r="A79" s="1">
        <v>76</v>
      </c>
      <c r="B79" s="1">
        <v>35</v>
      </c>
      <c r="C79" s="4" t="s">
        <v>4</v>
      </c>
      <c r="D79" s="2" t="s">
        <v>66</v>
      </c>
      <c r="E79" s="4">
        <v>0.7</v>
      </c>
      <c r="F79" s="8">
        <v>0.4</v>
      </c>
      <c r="G79" s="2">
        <v>0.05</v>
      </c>
      <c r="H79" s="12">
        <v>20</v>
      </c>
      <c r="I79" s="16">
        <f>Tableau2[[#This Row],[Loop]]*Tableau2[[#This Row],[Dot Dose pC]]*Tableau2[[#This Row],[Design Dose factor]]*Tableau2[[#This Row],[dose on design]]</f>
        <v>0.27999999999999997</v>
      </c>
      <c r="J79" s="8"/>
      <c r="K79" s="8">
        <f>(46.89+51.36)/2</f>
        <v>49.125</v>
      </c>
      <c r="L79" s="16">
        <f>(Tableau2[[#This Row],[Frontside - direct]]-Tableau2[[#This Row],[Backside - transmission]])/(Tableau2[[#This Row],[Frontside - direct]]+Tableau2[[#This Row],[Backside - transmission]])</f>
        <v>-1</v>
      </c>
      <c r="M79" s="4" t="e">
        <f>Tableau2[[#This Row],[Backside - transmission]]/Tableau2[[#This Row],[Frontside - direct]]</f>
        <v>#DIV/0!</v>
      </c>
      <c r="N79" s="25" t="s">
        <v>31</v>
      </c>
      <c r="O79" s="14">
        <v>6.3520000000000003</v>
      </c>
    </row>
    <row r="80" spans="1:15" ht="15.6">
      <c r="A80" s="1">
        <v>76</v>
      </c>
      <c r="B80" s="1">
        <v>35</v>
      </c>
      <c r="C80" s="4" t="s">
        <v>4</v>
      </c>
      <c r="D80" s="2" t="s">
        <v>66</v>
      </c>
      <c r="E80" s="4">
        <v>0.8</v>
      </c>
      <c r="F80" s="8">
        <v>0.4</v>
      </c>
      <c r="G80" s="2">
        <v>0.05</v>
      </c>
      <c r="H80" s="12">
        <v>20</v>
      </c>
      <c r="I80" s="16">
        <f>Tableau2[[#This Row],[Loop]]*Tableau2[[#This Row],[Dot Dose pC]]*Tableau2[[#This Row],[Design Dose factor]]*Tableau2[[#This Row],[dose on design]]</f>
        <v>0.32000000000000006</v>
      </c>
      <c r="J80" s="8"/>
      <c r="K80" s="8">
        <v>55.83</v>
      </c>
      <c r="L80" s="16">
        <f>(Tableau2[[#This Row],[Frontside - direct]]-Tableau2[[#This Row],[Backside - transmission]])/(Tableau2[[#This Row],[Frontside - direct]]+Tableau2[[#This Row],[Backside - transmission]])</f>
        <v>-1</v>
      </c>
      <c r="M80" s="4" t="e">
        <f>Tableau2[[#This Row],[Backside - transmission]]/Tableau2[[#This Row],[Frontside - direct]]</f>
        <v>#DIV/0!</v>
      </c>
      <c r="N80" s="25" t="s">
        <v>31</v>
      </c>
      <c r="O80" s="14">
        <v>6.3520000000000003</v>
      </c>
    </row>
    <row r="81" spans="1:15" ht="15.6">
      <c r="A81" s="1">
        <v>76</v>
      </c>
      <c r="B81" s="1">
        <v>35</v>
      </c>
      <c r="C81" s="4" t="s">
        <v>4</v>
      </c>
      <c r="D81" s="2" t="s">
        <v>66</v>
      </c>
      <c r="E81" s="4">
        <v>0.9</v>
      </c>
      <c r="F81" s="8">
        <v>0.4</v>
      </c>
      <c r="G81" s="2">
        <v>0.05</v>
      </c>
      <c r="H81" s="12">
        <v>20</v>
      </c>
      <c r="I81" s="16">
        <f>Tableau2[[#This Row],[Loop]]*Tableau2[[#This Row],[Dot Dose pC]]*Tableau2[[#This Row],[Design Dose factor]]*Tableau2[[#This Row],[dose on design]]</f>
        <v>0.36000000000000004</v>
      </c>
      <c r="J81" s="8"/>
      <c r="K81" s="8">
        <f>(60.29+58.06)/2</f>
        <v>59.174999999999997</v>
      </c>
      <c r="L81" s="16">
        <f>(Tableau2[[#This Row],[Frontside - direct]]-Tableau2[[#This Row],[Backside - transmission]])/(Tableau2[[#This Row],[Frontside - direct]]+Tableau2[[#This Row],[Backside - transmission]])</f>
        <v>-1</v>
      </c>
      <c r="M81" s="4" t="e">
        <f>Tableau2[[#This Row],[Backside - transmission]]/Tableau2[[#This Row],[Frontside - direct]]</f>
        <v>#DIV/0!</v>
      </c>
      <c r="N81" s="25" t="s">
        <v>31</v>
      </c>
      <c r="O81" s="14">
        <v>6.3520000000000003</v>
      </c>
    </row>
    <row r="82" spans="1:15" ht="15.6">
      <c r="A82" s="1">
        <v>76</v>
      </c>
      <c r="B82" s="1">
        <v>35</v>
      </c>
      <c r="C82" s="4" t="s">
        <v>4</v>
      </c>
      <c r="D82" s="2" t="s">
        <v>66</v>
      </c>
      <c r="E82" s="4">
        <v>1</v>
      </c>
      <c r="F82" s="8">
        <v>0.4</v>
      </c>
      <c r="G82" s="2">
        <v>0.05</v>
      </c>
      <c r="H82" s="12">
        <v>20</v>
      </c>
      <c r="I82" s="16">
        <f>Tableau2[[#This Row],[Loop]]*Tableau2[[#This Row],[Dot Dose pC]]*Tableau2[[#This Row],[Design Dose factor]]*Tableau2[[#This Row],[dose on design]]</f>
        <v>0.4</v>
      </c>
      <c r="J82" s="8"/>
      <c r="K82" s="8">
        <f>(60.29+62.52)/2</f>
        <v>61.405000000000001</v>
      </c>
      <c r="L82" s="16">
        <f>(Tableau2[[#This Row],[Frontside - direct]]-Tableau2[[#This Row],[Backside - transmission]])/(Tableau2[[#This Row],[Frontside - direct]]+Tableau2[[#This Row],[Backside - transmission]])</f>
        <v>-1</v>
      </c>
      <c r="M82" s="4" t="e">
        <f>Tableau2[[#This Row],[Backside - transmission]]/Tableau2[[#This Row],[Frontside - direct]]</f>
        <v>#DIV/0!</v>
      </c>
      <c r="N82" s="25" t="s">
        <v>31</v>
      </c>
      <c r="O82" s="14">
        <v>6.3520000000000003</v>
      </c>
    </row>
    <row r="83" spans="1:15" ht="15.6">
      <c r="A83" s="1">
        <v>76</v>
      </c>
      <c r="B83" s="1">
        <v>35</v>
      </c>
      <c r="C83" s="4" t="s">
        <v>4</v>
      </c>
      <c r="D83" s="2" t="s">
        <v>66</v>
      </c>
      <c r="E83" s="4">
        <v>1.1000000000000001</v>
      </c>
      <c r="F83" s="8">
        <v>0.4</v>
      </c>
      <c r="G83" s="2">
        <v>0.05</v>
      </c>
      <c r="H83" s="12">
        <v>20</v>
      </c>
      <c r="I83" s="16">
        <f>Tableau2[[#This Row],[Loop]]*Tableau2[[#This Row],[Dot Dose pC]]*Tableau2[[#This Row],[Design Dose factor]]*Tableau2[[#This Row],[dose on design]]</f>
        <v>0.44000000000000006</v>
      </c>
      <c r="J83" s="8"/>
      <c r="K83" s="8">
        <f>(64.76+66.99)/2</f>
        <v>65.875</v>
      </c>
      <c r="L83" s="16">
        <f>(Tableau2[[#This Row],[Frontside - direct]]-Tableau2[[#This Row],[Backside - transmission]])/(Tableau2[[#This Row],[Frontside - direct]]+Tableau2[[#This Row],[Backside - transmission]])</f>
        <v>-1</v>
      </c>
      <c r="M83" s="4" t="e">
        <f>Tableau2[[#This Row],[Backside - transmission]]/Tableau2[[#This Row],[Frontside - direct]]</f>
        <v>#DIV/0!</v>
      </c>
      <c r="N83" s="25" t="s">
        <v>31</v>
      </c>
      <c r="O83" s="14">
        <v>6.3520000000000003</v>
      </c>
    </row>
    <row r="84" spans="1:15" ht="15.6">
      <c r="A84" s="1">
        <v>76</v>
      </c>
      <c r="B84" s="1">
        <v>35</v>
      </c>
      <c r="C84" s="4" t="s">
        <v>4</v>
      </c>
      <c r="D84" s="2" t="s">
        <v>66</v>
      </c>
      <c r="E84" s="4">
        <v>1.2</v>
      </c>
      <c r="F84" s="8">
        <v>0.4</v>
      </c>
      <c r="G84" s="2">
        <v>0.05</v>
      </c>
      <c r="H84" s="12">
        <v>20</v>
      </c>
      <c r="I84" s="16">
        <f>Tableau2[[#This Row],[Loop]]*Tableau2[[#This Row],[Dot Dose pC]]*Tableau2[[#This Row],[Design Dose factor]]*Tableau2[[#This Row],[dose on design]]</f>
        <v>0.48</v>
      </c>
      <c r="J84" s="8"/>
      <c r="K84" s="8">
        <v>69.22</v>
      </c>
      <c r="L84" s="16">
        <f>(Tableau2[[#This Row],[Frontside - direct]]-Tableau2[[#This Row],[Backside - transmission]])/(Tableau2[[#This Row],[Frontside - direct]]+Tableau2[[#This Row],[Backside - transmission]])</f>
        <v>-1</v>
      </c>
      <c r="M84" s="4" t="e">
        <f>Tableau2[[#This Row],[Backside - transmission]]/Tableau2[[#This Row],[Frontside - direct]]</f>
        <v>#DIV/0!</v>
      </c>
      <c r="N84" s="25" t="s">
        <v>31</v>
      </c>
      <c r="O84" s="14">
        <v>6.3520000000000003</v>
      </c>
    </row>
    <row r="85" spans="1:15" ht="15.6">
      <c r="A85" s="1">
        <v>76</v>
      </c>
      <c r="B85" s="1">
        <v>35</v>
      </c>
      <c r="C85" s="4" t="s">
        <v>4</v>
      </c>
      <c r="D85" s="2" t="s">
        <v>66</v>
      </c>
      <c r="E85" s="4">
        <v>1.3</v>
      </c>
      <c r="F85" s="8">
        <v>0.4</v>
      </c>
      <c r="G85" s="2">
        <v>0.05</v>
      </c>
      <c r="H85" s="12">
        <v>20</v>
      </c>
      <c r="I85" s="16">
        <f>Tableau2[[#This Row],[Loop]]*Tableau2[[#This Row],[Dot Dose pC]]*Tableau2[[#This Row],[Design Dose factor]]*Tableau2[[#This Row],[dose on design]]</f>
        <v>0.52</v>
      </c>
      <c r="J85" s="8"/>
      <c r="K85" s="8">
        <f>(71.46+73.69)/2</f>
        <v>72.574999999999989</v>
      </c>
      <c r="L85" s="16">
        <f>(Tableau2[[#This Row],[Frontside - direct]]-Tableau2[[#This Row],[Backside - transmission]])/(Tableau2[[#This Row],[Frontside - direct]]+Tableau2[[#This Row],[Backside - transmission]])</f>
        <v>-1</v>
      </c>
      <c r="M85" s="4" t="e">
        <f>Tableau2[[#This Row],[Backside - transmission]]/Tableau2[[#This Row],[Frontside - direct]]</f>
        <v>#DIV/0!</v>
      </c>
      <c r="N85" s="25" t="s">
        <v>31</v>
      </c>
      <c r="O85" s="14">
        <v>6.3520000000000003</v>
      </c>
    </row>
    <row r="86" spans="1:15" ht="15.6">
      <c r="A86" s="1">
        <v>76</v>
      </c>
      <c r="B86" s="1">
        <v>35</v>
      </c>
      <c r="C86" s="4" t="s">
        <v>4</v>
      </c>
      <c r="D86" s="2" t="s">
        <v>66</v>
      </c>
      <c r="E86" s="4">
        <v>1.4</v>
      </c>
      <c r="F86" s="8">
        <v>0.4</v>
      </c>
      <c r="G86" s="2">
        <v>0.05</v>
      </c>
      <c r="H86" s="12">
        <v>20</v>
      </c>
      <c r="I86" s="16">
        <f>Tableau2[[#This Row],[Loop]]*Tableau2[[#This Row],[Dot Dose pC]]*Tableau2[[#This Row],[Design Dose factor]]*Tableau2[[#This Row],[dose on design]]</f>
        <v>0.55999999999999994</v>
      </c>
      <c r="J86" s="8"/>
      <c r="K86" s="8">
        <f>(78.16+73.69)/2</f>
        <v>75.924999999999997</v>
      </c>
      <c r="L86" s="16">
        <f>(Tableau2[[#This Row],[Frontside - direct]]-Tableau2[[#This Row],[Backside - transmission]])/(Tableau2[[#This Row],[Frontside - direct]]+Tableau2[[#This Row],[Backside - transmission]])</f>
        <v>-1</v>
      </c>
      <c r="M86" s="4" t="e">
        <f>Tableau2[[#This Row],[Backside - transmission]]/Tableau2[[#This Row],[Frontside - direct]]</f>
        <v>#DIV/0!</v>
      </c>
      <c r="N86" s="25" t="s">
        <v>31</v>
      </c>
      <c r="O86" s="14">
        <v>6.3520000000000003</v>
      </c>
    </row>
    <row r="87" spans="1:15" ht="15.6">
      <c r="A87" s="3"/>
      <c r="B87" s="3"/>
      <c r="C87" s="4"/>
      <c r="D87" s="4"/>
      <c r="E87" s="4"/>
      <c r="F87" s="12"/>
      <c r="G87" s="4"/>
      <c r="H87" s="12"/>
      <c r="I87" s="16">
        <f>Tableau2[[#This Row],[Loop]]*Tableau2[[#This Row],[Dot Dose pC]]*Tableau2[[#This Row],[Design Dose factor]]*Tableau2[[#This Row],[dose on design]]</f>
        <v>0</v>
      </c>
      <c r="J87" s="12"/>
      <c r="K87" s="12"/>
      <c r="L87" s="16" t="e">
        <f>(Tableau2[[#This Row],[Frontside - direct]]-Tableau2[[#This Row],[Backside - transmission]])/(Tableau2[[#This Row],[Frontside - direct]]+Tableau2[[#This Row],[Backside - transmission]])</f>
        <v>#DIV/0!</v>
      </c>
      <c r="M87" s="4" t="e">
        <f>Tableau2[[#This Row],[Backside - transmission]]/Tableau2[[#This Row],[Frontside - direct]]</f>
        <v>#DIV/0!</v>
      </c>
      <c r="N87" s="41"/>
      <c r="O87" s="13"/>
    </row>
    <row r="88" spans="1:15" ht="15.6">
      <c r="A88" s="3"/>
      <c r="B88" s="3"/>
      <c r="C88" s="4"/>
      <c r="D88" s="4"/>
      <c r="E88" s="4"/>
      <c r="F88" s="12"/>
      <c r="G88" s="4"/>
      <c r="H88" s="12"/>
      <c r="I88" s="16">
        <f>Tableau2[[#This Row],[Loop]]*Tableau2[[#This Row],[Dot Dose pC]]*Tableau2[[#This Row],[Design Dose factor]]*Tableau2[[#This Row],[dose on design]]</f>
        <v>0</v>
      </c>
      <c r="J88" s="12"/>
      <c r="K88" s="12"/>
      <c r="L88" s="16" t="e">
        <f>(Tableau2[[#This Row],[Frontside - direct]]-Tableau2[[#This Row],[Backside - transmission]])/(Tableau2[[#This Row],[Frontside - direct]]+Tableau2[[#This Row],[Backside - transmission]])</f>
        <v>#DIV/0!</v>
      </c>
      <c r="M88" s="4" t="e">
        <f>Tableau2[[#This Row],[Backside - transmission]]/Tableau2[[#This Row],[Frontside - direct]]</f>
        <v>#DIV/0!</v>
      </c>
      <c r="N88" s="41"/>
      <c r="O88" s="13"/>
    </row>
    <row r="89" spans="1:15" ht="15.6">
      <c r="A89" s="36"/>
      <c r="B89" s="36"/>
      <c r="C89" s="26"/>
      <c r="D89" s="26"/>
      <c r="E89" s="26"/>
      <c r="F89" s="26"/>
      <c r="G89" s="26"/>
      <c r="H89" s="26"/>
      <c r="I89" s="37">
        <f>Tableau2[[#This Row],[Loop]]*Tableau2[[#This Row],[Dot Dose pC]]*Tableau2[[#This Row],[Design Dose factor]]*Tableau2[[#This Row],[dose on design]]</f>
        <v>0</v>
      </c>
      <c r="J89" s="38"/>
      <c r="K89" s="38"/>
      <c r="L89" s="39" t="e">
        <f>(Tableau2[[#This Row],[Frontside - direct]]-Tableau2[[#This Row],[Backside - transmission]])/(Tableau2[[#This Row],[Frontside - direct]]+Tableau2[[#This Row],[Backside - transmission]])</f>
        <v>#DIV/0!</v>
      </c>
      <c r="M89" s="37" t="e">
        <f>Tableau2[[#This Row],[Backside - transmission]]/Tableau2[[#This Row],[Frontside - direct]]</f>
        <v>#DIV/0!</v>
      </c>
      <c r="N89" s="26"/>
      <c r="O89" s="27"/>
    </row>
    <row r="90" spans="1:15" ht="15.6">
      <c r="A90" s="36">
        <v>79</v>
      </c>
      <c r="B90" s="36"/>
      <c r="C90" s="26"/>
      <c r="D90" s="26"/>
      <c r="E90" s="26"/>
      <c r="F90" s="26"/>
      <c r="G90" s="26"/>
      <c r="H90" s="26"/>
      <c r="I90" s="37">
        <f>Tableau2[[#This Row],[Loop]]*Tableau2[[#This Row],[Dot Dose pC]]*Tableau2[[#This Row],[Design Dose factor]]*Tableau2[[#This Row],[dose on design]]</f>
        <v>0</v>
      </c>
      <c r="J90" s="38"/>
      <c r="K90" s="38"/>
      <c r="L90" s="39" t="e">
        <f>(Tableau2[[#This Row],[Frontside - direct]]-Tableau2[[#This Row],[Backside - transmission]])/(Tableau2[[#This Row],[Frontside - direct]]+Tableau2[[#This Row],[Backside - transmission]])</f>
        <v>#DIV/0!</v>
      </c>
      <c r="M90" s="37" t="e">
        <f>Tableau2[[#This Row],[Backside - transmission]]/Tableau2[[#This Row],[Frontside - direct]]</f>
        <v>#DIV/0!</v>
      </c>
      <c r="N90" s="26"/>
      <c r="O90" s="27"/>
    </row>
    <row r="91" spans="1:15" ht="15.6">
      <c r="A91" s="42"/>
      <c r="B91" s="42"/>
      <c r="C91" s="43"/>
      <c r="D91" s="43"/>
      <c r="E91" s="43"/>
      <c r="F91" s="43"/>
      <c r="G91" s="43"/>
      <c r="H91" s="43"/>
      <c r="I91" s="44"/>
      <c r="J91" s="45"/>
      <c r="K91" s="45"/>
      <c r="L91" s="46"/>
      <c r="M91" s="44"/>
      <c r="N91" s="43"/>
      <c r="O91" s="43"/>
    </row>
    <row r="92" spans="1:15" ht="15.6">
      <c r="A92" s="42"/>
      <c r="B92" s="42"/>
      <c r="C92" s="43"/>
      <c r="D92" s="43"/>
      <c r="E92" s="43"/>
      <c r="F92" s="43"/>
      <c r="G92" s="43"/>
      <c r="H92" s="43"/>
      <c r="I92" s="44"/>
      <c r="J92" s="45"/>
      <c r="K92" s="45"/>
      <c r="L92" s="46"/>
      <c r="M92" s="44"/>
      <c r="N92" s="43"/>
      <c r="O92" s="43"/>
    </row>
    <row r="93" spans="1:15" ht="15.6">
      <c r="A93" s="42"/>
      <c r="B93" s="42"/>
      <c r="C93" s="43"/>
      <c r="D93" s="43"/>
      <c r="E93" s="43"/>
      <c r="F93" s="43"/>
      <c r="G93" s="43"/>
      <c r="H93" s="43"/>
      <c r="I93" s="44"/>
      <c r="J93" s="45"/>
      <c r="K93" s="45"/>
      <c r="L93" s="46"/>
      <c r="M93" s="44"/>
      <c r="N93" s="43"/>
      <c r="O93" s="43"/>
    </row>
    <row r="94" spans="1:15" ht="15.6">
      <c r="A94" s="42"/>
      <c r="B94" s="42"/>
      <c r="C94" s="43"/>
      <c r="D94" s="43"/>
      <c r="E94" s="43"/>
      <c r="F94" s="43"/>
      <c r="G94" s="43"/>
      <c r="H94" s="43"/>
      <c r="I94" s="44"/>
      <c r="J94" s="45"/>
      <c r="K94" s="45"/>
      <c r="L94" s="46"/>
      <c r="M94" s="44"/>
      <c r="N94" s="43"/>
      <c r="O94" s="43"/>
    </row>
    <row r="95" spans="1:15" ht="15.6">
      <c r="A95" s="42"/>
      <c r="B95" s="42"/>
      <c r="C95" s="43"/>
      <c r="D95" s="43"/>
      <c r="E95" s="43"/>
      <c r="F95" s="43"/>
      <c r="G95" s="43"/>
      <c r="H95" s="43"/>
      <c r="I95" s="44"/>
      <c r="J95" s="45"/>
      <c r="K95" s="45"/>
      <c r="L95" s="46"/>
      <c r="M95" s="44"/>
      <c r="N95" s="43"/>
      <c r="O95" s="43"/>
    </row>
    <row r="97" spans="1:7" ht="15.6">
      <c r="C97" s="48" t="s">
        <v>51</v>
      </c>
      <c r="D97" s="49"/>
    </row>
    <row r="98" spans="1:7">
      <c r="A98" t="s">
        <v>50</v>
      </c>
      <c r="B98" t="s">
        <v>55</v>
      </c>
      <c r="C98" t="s">
        <v>56</v>
      </c>
      <c r="D98" t="s">
        <v>57</v>
      </c>
      <c r="E98" t="s">
        <v>52</v>
      </c>
      <c r="F98" t="s">
        <v>53</v>
      </c>
      <c r="G98" t="s">
        <v>54</v>
      </c>
    </row>
    <row r="99" spans="1:7">
      <c r="A99">
        <v>77</v>
      </c>
      <c r="B99">
        <v>0.36</v>
      </c>
      <c r="C99">
        <v>57.5</v>
      </c>
      <c r="D99">
        <v>55.2</v>
      </c>
      <c r="E99" s="32">
        <f>(Tableau1[[#This Row],[Back?]]-Tableau1[[#This Row],[Front?]])/(Tableau1[[#This Row],[Back?]]+Tableau1[[#This Row],[Front?]])</f>
        <v>2.0408163265306097E-2</v>
      </c>
      <c r="F99" s="32">
        <f>Tableau1[[#This Row],[Front?]]/Tableau1[[#This Row],[Back?]]</f>
        <v>0.96000000000000008</v>
      </c>
      <c r="G99">
        <v>6.24</v>
      </c>
    </row>
    <row r="100" spans="1:7">
      <c r="A100">
        <v>77</v>
      </c>
      <c r="B100">
        <v>0.6</v>
      </c>
      <c r="C100">
        <v>65.5</v>
      </c>
      <c r="D100">
        <v>75.8</v>
      </c>
      <c r="E100" s="32">
        <f>(Tableau1[[#This Row],[Back?]]-Tableau1[[#This Row],[Front?]])/(Tableau1[[#This Row],[Back?]]+Tableau1[[#This Row],[Front?]])</f>
        <v>-7.2894550601556946E-2</v>
      </c>
      <c r="F100" s="32">
        <f>Tableau1[[#This Row],[Front?]]/Tableau1[[#This Row],[Back?]]</f>
        <v>1.1572519083969466</v>
      </c>
      <c r="G100">
        <v>6.24</v>
      </c>
    </row>
    <row r="101" spans="1:7" hidden="1">
      <c r="A101">
        <v>76</v>
      </c>
      <c r="B101">
        <v>0.24</v>
      </c>
      <c r="C101">
        <f>AVERAGE(J43:J44)</f>
        <v>59.945000000000007</v>
      </c>
      <c r="D101">
        <f>AVERAGE(K43:K44)</f>
        <v>64.27000000000001</v>
      </c>
      <c r="E101" s="32">
        <f>(Tableau1[[#This Row],[Back?]]-Tableau1[[#This Row],[Front?]])/(Tableau1[[#This Row],[Back?]]+Tableau1[[#This Row],[Front?]])</f>
        <v>-3.4818661192287582E-2</v>
      </c>
      <c r="F101" s="32">
        <f>Tableau1[[#This Row],[Front?]]/Tableau1[[#This Row],[Back?]]</f>
        <v>1.0721494703478189</v>
      </c>
      <c r="G101">
        <v>6.3520000000000003</v>
      </c>
    </row>
    <row r="102" spans="1:7">
      <c r="A102">
        <v>77</v>
      </c>
      <c r="B102">
        <v>0.84</v>
      </c>
      <c r="C102">
        <v>66.5</v>
      </c>
      <c r="D102">
        <v>85</v>
      </c>
      <c r="E102" s="32">
        <f>(Tableau1[[#This Row],[Back?]]-Tableau1[[#This Row],[Front?]])/(Tableau1[[#This Row],[Back?]]+Tableau1[[#This Row],[Front?]])</f>
        <v>-0.12211221122112212</v>
      </c>
      <c r="F102" s="32">
        <f>Tableau1[[#This Row],[Front?]]/Tableau1[[#This Row],[Back?]]</f>
        <v>1.2781954887218046</v>
      </c>
      <c r="G102">
        <v>6.24</v>
      </c>
    </row>
    <row r="103" spans="1:7">
      <c r="A103">
        <v>78</v>
      </c>
      <c r="B103">
        <v>0.36</v>
      </c>
      <c r="C103">
        <v>62.95</v>
      </c>
      <c r="D103">
        <v>59.94</v>
      </c>
      <c r="E103" s="32">
        <f>(Tableau1[[#This Row],[Back?]]-Tableau1[[#This Row],[Front?]])/(Tableau1[[#This Row],[Back?]]+Tableau1[[#This Row],[Front?]])</f>
        <v>2.4493449426316261E-2</v>
      </c>
      <c r="F103" s="32">
        <f>Tableau1[[#This Row],[Front?]]/Tableau1[[#This Row],[Back?]]</f>
        <v>0.95218427323272425</v>
      </c>
      <c r="G103">
        <v>6.33</v>
      </c>
    </row>
    <row r="104" spans="1:7">
      <c r="A104">
        <v>78</v>
      </c>
      <c r="B104">
        <v>0.6</v>
      </c>
      <c r="C104">
        <v>71.150000000000006</v>
      </c>
      <c r="D104">
        <v>76.97999999999999</v>
      </c>
      <c r="E104" s="32">
        <f>(Tableau1[[#This Row],[Back?]]-Tableau1[[#This Row],[Front?]])/(Tableau1[[#This Row],[Back?]]+Tableau1[[#This Row],[Front?]])</f>
        <v>-3.9357321271855698E-2</v>
      </c>
      <c r="F104" s="32">
        <f>Tableau1[[#This Row],[Front?]]/Tableau1[[#This Row],[Back?]]</f>
        <v>1.0819395643007728</v>
      </c>
      <c r="G104">
        <v>6.33</v>
      </c>
    </row>
    <row r="105" spans="1:7">
      <c r="A105">
        <v>78</v>
      </c>
      <c r="B105">
        <v>0.84</v>
      </c>
      <c r="C105">
        <v>70.040000000000006</v>
      </c>
      <c r="D105">
        <v>79.540000000000006</v>
      </c>
      <c r="E105" s="32">
        <f>(Tableau1[[#This Row],[Back?]]-Tableau1[[#This Row],[Front?]])/(Tableau1[[#This Row],[Back?]]+Tableau1[[#This Row],[Front?]])</f>
        <v>-6.3511164594197075E-2</v>
      </c>
      <c r="F105" s="32">
        <f>Tableau1[[#This Row],[Front?]]/Tableau1[[#This Row],[Back?]]</f>
        <v>1.1356367789834381</v>
      </c>
      <c r="G105">
        <v>6.33</v>
      </c>
    </row>
    <row r="106" spans="1:7" hidden="1">
      <c r="A106">
        <v>76</v>
      </c>
      <c r="B106">
        <v>0.4</v>
      </c>
      <c r="C106">
        <f>AVERAGE(J49:J50)</f>
        <v>58.1</v>
      </c>
      <c r="D106">
        <f>AVERAGE(K49:K50)</f>
        <v>66.784999999999997</v>
      </c>
      <c r="E106" s="32">
        <f>(Tableau1[[#This Row],[Back?]]-Tableau1[[#This Row],[Front?]])/(Tableau1[[#This Row],[Back?]]+Tableau1[[#This Row],[Front?]])</f>
        <v>-6.9543980462025035E-2</v>
      </c>
      <c r="F106" s="32">
        <f>Tableau1[[#This Row],[Front?]]/Tableau1[[#This Row],[Back?]]</f>
        <v>1.1494836488812392</v>
      </c>
      <c r="G106">
        <v>6.3520000000000003</v>
      </c>
    </row>
    <row r="107" spans="1:7">
      <c r="A107">
        <v>79</v>
      </c>
      <c r="B107">
        <v>0.6</v>
      </c>
      <c r="C107">
        <v>61.17</v>
      </c>
      <c r="D107">
        <v>63.26</v>
      </c>
      <c r="E107" s="32">
        <f>(Tableau1[[#This Row],[Back?]]-Tableau1[[#This Row],[Front?]])/(Tableau1[[#This Row],[Back?]]+Tableau1[[#This Row],[Front?]])</f>
        <v>-1.679659246162498E-2</v>
      </c>
      <c r="F107" s="32">
        <f>Tableau1[[#This Row],[Front?]]/Tableau1[[#This Row],[Back?]]</f>
        <v>1.0341670753637404</v>
      </c>
      <c r="G107">
        <v>6.26</v>
      </c>
    </row>
    <row r="108" spans="1:7" hidden="1">
      <c r="A108">
        <v>76</v>
      </c>
      <c r="B108">
        <v>0.56000000000000005</v>
      </c>
      <c r="C108">
        <f>AVERAGE(J53:J54)</f>
        <v>33.25</v>
      </c>
      <c r="D108">
        <f>AVERAGE(K53:K54)</f>
        <v>62.2</v>
      </c>
      <c r="E108" s="32">
        <f>(Tableau1[[#This Row],[Back?]]-Tableau1[[#This Row],[Front?]])/(Tableau1[[#This Row],[Back?]]+Tableau1[[#This Row],[Front?]])</f>
        <v>-0.30330015715034053</v>
      </c>
      <c r="F108" s="32">
        <f>Tableau1[[#This Row],[Front?]]/Tableau1[[#This Row],[Back?]]</f>
        <v>1.8706766917293234</v>
      </c>
      <c r="G108">
        <v>6.3520000000000003</v>
      </c>
    </row>
    <row r="109" spans="1:7">
      <c r="A109">
        <v>79</v>
      </c>
      <c r="B109">
        <v>0.84</v>
      </c>
      <c r="C109">
        <v>62.239999999999995</v>
      </c>
      <c r="D109">
        <v>65.400000000000006</v>
      </c>
      <c r="E109" s="32">
        <f>(Tableau1[[#This Row],[Back?]]-Tableau1[[#This Row],[Front?]])/(Tableau1[[#This Row],[Back?]]+Tableau1[[#This Row],[Front?]])</f>
        <v>-2.4757129426512151E-2</v>
      </c>
      <c r="F109" s="32">
        <f>Tableau1[[#This Row],[Front?]]/Tableau1[[#This Row],[Back?]]</f>
        <v>1.0507712082262213</v>
      </c>
      <c r="G109">
        <v>6.26</v>
      </c>
    </row>
    <row r="110" spans="1:7">
      <c r="A110">
        <v>79</v>
      </c>
      <c r="B110">
        <v>0.36</v>
      </c>
      <c r="C110">
        <v>0</v>
      </c>
      <c r="D110">
        <v>39.4</v>
      </c>
      <c r="E110" s="32">
        <f>(Tableau1[[#This Row],[Back?]]-Tableau1[[#This Row],[Front?]])/(Tableau1[[#This Row],[Back?]]+Tableau1[[#This Row],[Front?]])</f>
        <v>-1</v>
      </c>
      <c r="F110" s="32" t="e">
        <f>Tableau1[[#This Row],[Front?]]/Tableau1[[#This Row],[Back?]]</f>
        <v>#DIV/0!</v>
      </c>
      <c r="G110">
        <v>6.26</v>
      </c>
    </row>
    <row r="113" spans="1:9">
      <c r="D113" s="21"/>
      <c r="E113" s="21" t="s">
        <v>58</v>
      </c>
      <c r="F113" s="21"/>
    </row>
    <row r="114" spans="1:9">
      <c r="D114" s="21">
        <v>77</v>
      </c>
      <c r="E114" s="21">
        <v>0.66290000000000004</v>
      </c>
      <c r="F114" s="21"/>
    </row>
    <row r="115" spans="1:9">
      <c r="D115" s="21">
        <v>78</v>
      </c>
      <c r="E115" s="21">
        <v>0.38219999999999998</v>
      </c>
      <c r="F115" s="21"/>
    </row>
    <row r="116" spans="1:9">
      <c r="D116" s="21">
        <v>79</v>
      </c>
      <c r="E116" s="21">
        <v>6.9199999999999998E-2</v>
      </c>
      <c r="F116" s="21"/>
      <c r="I116" t="s">
        <v>62</v>
      </c>
    </row>
    <row r="117" spans="1:9">
      <c r="C117" t="s">
        <v>59</v>
      </c>
    </row>
    <row r="118" spans="1:9">
      <c r="A118" t="s">
        <v>50</v>
      </c>
      <c r="B118" t="s">
        <v>55</v>
      </c>
      <c r="C118" t="s">
        <v>56</v>
      </c>
      <c r="D118" t="s">
        <v>57</v>
      </c>
      <c r="E118" t="s">
        <v>52</v>
      </c>
      <c r="F118" t="s">
        <v>53</v>
      </c>
      <c r="G118" t="s">
        <v>54</v>
      </c>
    </row>
    <row r="119" spans="1:9">
      <c r="A119">
        <v>77</v>
      </c>
      <c r="B119">
        <v>0.36</v>
      </c>
      <c r="C119">
        <v>57.5</v>
      </c>
      <c r="D119">
        <v>55.2</v>
      </c>
      <c r="E119">
        <v>2.0408163265306097E-2</v>
      </c>
      <c r="F119">
        <v>0.96000000000000008</v>
      </c>
      <c r="G119">
        <v>6.24</v>
      </c>
    </row>
    <row r="120" spans="1:9">
      <c r="A120">
        <v>77</v>
      </c>
      <c r="B120">
        <v>0.6</v>
      </c>
      <c r="C120">
        <v>65.5</v>
      </c>
      <c r="D120">
        <v>75.8</v>
      </c>
      <c r="E120">
        <v>-7.2894550601556946E-2</v>
      </c>
      <c r="F120">
        <v>1.1572519083969466</v>
      </c>
      <c r="G120">
        <v>6.24</v>
      </c>
    </row>
    <row r="121" spans="1:9">
      <c r="A121">
        <v>76</v>
      </c>
      <c r="B121">
        <v>0.24</v>
      </c>
      <c r="C121">
        <v>55.9</v>
      </c>
      <c r="D121">
        <v>64.984999999999999</v>
      </c>
      <c r="E121">
        <v>-7.515407205195021E-2</v>
      </c>
      <c r="F121">
        <v>1.1625223613595708</v>
      </c>
      <c r="G121">
        <v>6.3520000000000003</v>
      </c>
    </row>
    <row r="122" spans="1:9">
      <c r="A122">
        <v>77</v>
      </c>
      <c r="B122">
        <v>0.84</v>
      </c>
      <c r="C122">
        <v>66.5</v>
      </c>
      <c r="D122">
        <v>85</v>
      </c>
      <c r="E122">
        <v>-0.12211221122112212</v>
      </c>
      <c r="F122">
        <v>1.2781954887218046</v>
      </c>
      <c r="G122">
        <v>6.24</v>
      </c>
    </row>
    <row r="123" spans="1:9">
      <c r="A123">
        <v>78</v>
      </c>
      <c r="B123">
        <v>0.36</v>
      </c>
      <c r="C123">
        <v>62.95</v>
      </c>
      <c r="D123">
        <v>59.94</v>
      </c>
      <c r="E123">
        <v>2.4493449426316261E-2</v>
      </c>
      <c r="F123">
        <v>0.95218427323272425</v>
      </c>
      <c r="G123">
        <v>6.33</v>
      </c>
    </row>
    <row r="124" spans="1:9">
      <c r="A124">
        <v>78</v>
      </c>
      <c r="B124">
        <v>0.6</v>
      </c>
      <c r="C124">
        <v>71.150000000000006</v>
      </c>
      <c r="D124">
        <v>76.97999999999999</v>
      </c>
      <c r="E124">
        <v>-3.9357321271855698E-2</v>
      </c>
      <c r="F124">
        <v>1.0819395643007728</v>
      </c>
      <c r="G124">
        <v>6.33</v>
      </c>
    </row>
    <row r="125" spans="1:9">
      <c r="A125">
        <v>78</v>
      </c>
      <c r="B125">
        <v>0.84</v>
      </c>
      <c r="C125">
        <v>70.040000000000006</v>
      </c>
      <c r="D125">
        <v>79.540000000000006</v>
      </c>
      <c r="E125">
        <v>-6.3511164594197075E-2</v>
      </c>
      <c r="F125">
        <v>1.1356367789834381</v>
      </c>
      <c r="G125">
        <v>6.33</v>
      </c>
    </row>
    <row r="126" spans="1:9">
      <c r="A126">
        <v>76</v>
      </c>
      <c r="B126">
        <v>0.4</v>
      </c>
      <c r="C126">
        <v>66</v>
      </c>
      <c r="D126">
        <v>80.400000000000006</v>
      </c>
      <c r="E126">
        <v>-9.8360655737704958E-2</v>
      </c>
      <c r="F126">
        <v>1.2181818181818183</v>
      </c>
      <c r="G126">
        <v>6.3520000000000003</v>
      </c>
    </row>
    <row r="127" spans="1:9">
      <c r="A127">
        <v>79</v>
      </c>
      <c r="B127">
        <v>0.6</v>
      </c>
      <c r="C127">
        <v>61.17</v>
      </c>
      <c r="D127">
        <v>63.26</v>
      </c>
      <c r="E127">
        <v>-1.679659246162498E-2</v>
      </c>
      <c r="F127">
        <v>1.0341670753637404</v>
      </c>
      <c r="G127">
        <v>6.26</v>
      </c>
    </row>
    <row r="128" spans="1:9">
      <c r="A128">
        <v>76</v>
      </c>
      <c r="B128">
        <v>0.56000000000000005</v>
      </c>
      <c r="C128">
        <v>35.020000000000003</v>
      </c>
      <c r="D128">
        <v>59.47</v>
      </c>
      <c r="E128">
        <v>-0.25875754048047406</v>
      </c>
      <c r="F128">
        <v>1.6981724728726439</v>
      </c>
      <c r="G128">
        <v>6.3520000000000003</v>
      </c>
    </row>
    <row r="129" spans="1:7">
      <c r="A129">
        <v>79</v>
      </c>
      <c r="B129">
        <v>0.84</v>
      </c>
      <c r="C129">
        <v>62.239999999999995</v>
      </c>
      <c r="D129">
        <v>65.400000000000006</v>
      </c>
      <c r="E129">
        <v>-2.4757129426512151E-2</v>
      </c>
      <c r="F129">
        <v>1.0507712082262213</v>
      </c>
      <c r="G129">
        <v>6.26</v>
      </c>
    </row>
    <row r="130" spans="1:7">
      <c r="A130">
        <v>79</v>
      </c>
      <c r="B130">
        <v>0.36</v>
      </c>
      <c r="C130">
        <v>0</v>
      </c>
      <c r="D130">
        <v>39.4</v>
      </c>
      <c r="E130">
        <v>-1</v>
      </c>
      <c r="F130" t="e">
        <v>#DIV/0!</v>
      </c>
      <c r="G130">
        <v>6.26</v>
      </c>
    </row>
  </sheetData>
  <mergeCells count="3">
    <mergeCell ref="J1:K1"/>
    <mergeCell ref="P35:V35"/>
    <mergeCell ref="C97:D9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6" sqref="A6:K6"/>
    </sheetView>
  </sheetViews>
  <sheetFormatPr baseColWidth="10" defaultColWidth="8.88671875" defaultRowHeight="14.4"/>
  <sheetData>
    <row r="1" spans="1:11" ht="15.6">
      <c r="A1" s="35" t="s">
        <v>60</v>
      </c>
    </row>
    <row r="3" spans="1:11">
      <c r="A3" t="s">
        <v>61</v>
      </c>
    </row>
    <row r="4" spans="1:11">
      <c r="A4" s="50" t="s">
        <v>63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1">
      <c r="A5" s="50" t="s">
        <v>64</v>
      </c>
      <c r="B5" s="50"/>
      <c r="C5" s="50"/>
      <c r="D5" s="50"/>
      <c r="E5" s="50"/>
      <c r="F5" s="50"/>
      <c r="G5" s="50"/>
      <c r="H5" s="50"/>
      <c r="I5" s="50"/>
      <c r="J5" s="50"/>
      <c r="K5" s="50"/>
    </row>
    <row r="6" spans="1:1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1:1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</row>
    <row r="8" spans="1:1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</row>
    <row r="18" spans="1:15">
      <c r="A18" t="s">
        <v>68</v>
      </c>
    </row>
    <row r="19" spans="1:15">
      <c r="A19" s="51" t="s">
        <v>69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</sheetData>
  <mergeCells count="6">
    <mergeCell ref="A19:O21"/>
    <mergeCell ref="A4:K4"/>
    <mergeCell ref="A5:K5"/>
    <mergeCell ref="A6:K6"/>
    <mergeCell ref="A7:K7"/>
    <mergeCell ref="A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C1" zoomScale="70" zoomScaleNormal="70" workbookViewId="0">
      <selection activeCell="O43" sqref="O43"/>
    </sheetView>
  </sheetViews>
  <sheetFormatPr baseColWidth="10" defaultRowHeight="14.4"/>
  <sheetData>
    <row r="2" spans="1:15">
      <c r="A2">
        <v>79</v>
      </c>
      <c r="B2">
        <v>35</v>
      </c>
      <c r="C2" t="s">
        <v>4</v>
      </c>
      <c r="D2" t="s">
        <v>66</v>
      </c>
      <c r="E2">
        <v>0.7</v>
      </c>
      <c r="F2">
        <v>0.6</v>
      </c>
      <c r="G2">
        <v>5.0000000000000001E-3</v>
      </c>
      <c r="H2">
        <v>200</v>
      </c>
      <c r="I2">
        <v>0.42</v>
      </c>
      <c r="K2">
        <v>48</v>
      </c>
      <c r="L2">
        <v>-1</v>
      </c>
      <c r="M2">
        <v>0</v>
      </c>
      <c r="N2" t="s">
        <v>70</v>
      </c>
      <c r="O2">
        <v>6.26</v>
      </c>
    </row>
    <row r="3" spans="1:15">
      <c r="A3">
        <v>79</v>
      </c>
      <c r="B3">
        <v>35</v>
      </c>
      <c r="C3" t="s">
        <v>4</v>
      </c>
      <c r="D3" t="s">
        <v>66</v>
      </c>
      <c r="E3">
        <v>0.8</v>
      </c>
      <c r="F3">
        <v>0.6</v>
      </c>
      <c r="G3">
        <v>5.0000000000000001E-3</v>
      </c>
      <c r="H3">
        <v>200</v>
      </c>
      <c r="I3">
        <v>0.48</v>
      </c>
      <c r="K3">
        <v>58.06</v>
      </c>
      <c r="L3">
        <v>-1</v>
      </c>
      <c r="M3">
        <v>0</v>
      </c>
      <c r="N3" t="s">
        <v>70</v>
      </c>
      <c r="O3">
        <v>6.26</v>
      </c>
    </row>
    <row r="4" spans="1:15">
      <c r="A4">
        <v>79</v>
      </c>
      <c r="B4">
        <v>35</v>
      </c>
      <c r="C4" t="s">
        <v>4</v>
      </c>
      <c r="D4" t="s">
        <v>66</v>
      </c>
      <c r="E4">
        <v>0.9</v>
      </c>
      <c r="F4">
        <v>0.6</v>
      </c>
      <c r="G4">
        <v>5.0000000000000001E-3</v>
      </c>
      <c r="H4">
        <v>200</v>
      </c>
      <c r="I4">
        <v>0.54</v>
      </c>
      <c r="K4">
        <v>64.77</v>
      </c>
      <c r="L4">
        <v>-1</v>
      </c>
      <c r="M4">
        <v>0</v>
      </c>
      <c r="N4" t="s">
        <v>70</v>
      </c>
      <c r="O4">
        <v>6.26</v>
      </c>
    </row>
    <row r="5" spans="1:15">
      <c r="A5">
        <v>79</v>
      </c>
      <c r="B5">
        <v>35</v>
      </c>
      <c r="C5" t="s">
        <v>4</v>
      </c>
      <c r="D5" t="s">
        <v>66</v>
      </c>
      <c r="E5">
        <v>1</v>
      </c>
      <c r="F5">
        <v>0.6</v>
      </c>
      <c r="G5">
        <v>5.0000000000000001E-3</v>
      </c>
      <c r="H5">
        <v>200</v>
      </c>
      <c r="I5">
        <v>0.6</v>
      </c>
      <c r="K5">
        <v>62.53</v>
      </c>
      <c r="L5">
        <v>-1</v>
      </c>
      <c r="M5">
        <v>0</v>
      </c>
      <c r="N5" t="s">
        <v>70</v>
      </c>
      <c r="O5">
        <v>6.26</v>
      </c>
    </row>
    <row r="6" spans="1:15">
      <c r="A6">
        <v>79</v>
      </c>
      <c r="B6">
        <v>35</v>
      </c>
      <c r="C6" t="s">
        <v>4</v>
      </c>
      <c r="D6" t="s">
        <v>66</v>
      </c>
      <c r="E6">
        <v>1.1000000000000001</v>
      </c>
      <c r="F6">
        <v>0.6</v>
      </c>
      <c r="G6">
        <v>5.0000000000000001E-3</v>
      </c>
      <c r="H6">
        <v>200</v>
      </c>
      <c r="I6">
        <v>0.66</v>
      </c>
      <c r="K6">
        <v>71.459999999999994</v>
      </c>
      <c r="L6">
        <v>-1</v>
      </c>
      <c r="M6">
        <v>0</v>
      </c>
      <c r="N6" t="s">
        <v>70</v>
      </c>
      <c r="O6">
        <v>6.26</v>
      </c>
    </row>
    <row r="7" spans="1:15">
      <c r="A7">
        <v>79</v>
      </c>
      <c r="B7">
        <v>35</v>
      </c>
      <c r="C7" t="s">
        <v>4</v>
      </c>
      <c r="D7" t="s">
        <v>66</v>
      </c>
      <c r="E7">
        <v>1.2</v>
      </c>
      <c r="F7">
        <v>0.6</v>
      </c>
      <c r="G7">
        <v>5.0000000000000001E-3</v>
      </c>
      <c r="H7">
        <v>200</v>
      </c>
      <c r="I7">
        <v>0.72</v>
      </c>
      <c r="K7">
        <v>76.78</v>
      </c>
      <c r="L7">
        <v>-1</v>
      </c>
      <c r="M7">
        <v>0</v>
      </c>
      <c r="N7" t="s">
        <v>70</v>
      </c>
      <c r="O7">
        <v>6.26</v>
      </c>
    </row>
    <row r="8" spans="1:15">
      <c r="A8">
        <v>79</v>
      </c>
      <c r="B8">
        <v>35</v>
      </c>
      <c r="C8" t="s">
        <v>4</v>
      </c>
      <c r="D8" t="s">
        <v>66</v>
      </c>
      <c r="E8">
        <v>1.3</v>
      </c>
      <c r="F8">
        <v>0.6</v>
      </c>
      <c r="G8">
        <v>5.0000000000000001E-3</v>
      </c>
      <c r="H8">
        <v>200</v>
      </c>
      <c r="I8">
        <v>0.78</v>
      </c>
      <c r="K8">
        <v>80.510000000000005</v>
      </c>
      <c r="L8">
        <v>-1</v>
      </c>
      <c r="M8">
        <v>0</v>
      </c>
      <c r="N8" t="s">
        <v>70</v>
      </c>
      <c r="O8">
        <v>6.26</v>
      </c>
    </row>
    <row r="9" spans="1:15">
      <c r="A9">
        <v>79</v>
      </c>
      <c r="B9">
        <v>35</v>
      </c>
      <c r="C9" t="s">
        <v>4</v>
      </c>
      <c r="D9" t="s">
        <v>66</v>
      </c>
      <c r="E9">
        <v>1.4</v>
      </c>
      <c r="F9">
        <v>0.6</v>
      </c>
      <c r="G9">
        <v>5.0000000000000001E-3</v>
      </c>
      <c r="H9">
        <v>200</v>
      </c>
      <c r="I9">
        <v>0.84</v>
      </c>
      <c r="K9">
        <v>81.504999999999995</v>
      </c>
      <c r="L9">
        <v>-1</v>
      </c>
      <c r="M9">
        <v>0</v>
      </c>
      <c r="N9" t="s">
        <v>70</v>
      </c>
      <c r="O9">
        <v>6.26</v>
      </c>
    </row>
    <row r="10" spans="1:15">
      <c r="A10">
        <v>78</v>
      </c>
      <c r="B10">
        <v>35</v>
      </c>
      <c r="C10" t="s">
        <v>4</v>
      </c>
      <c r="D10" t="s">
        <v>66</v>
      </c>
      <c r="E10">
        <v>0.6</v>
      </c>
      <c r="F10">
        <v>0.6</v>
      </c>
      <c r="G10">
        <v>0.5</v>
      </c>
      <c r="H10">
        <v>2</v>
      </c>
      <c r="I10">
        <v>0.36</v>
      </c>
      <c r="K10">
        <v>60.29</v>
      </c>
      <c r="L10">
        <v>-1</v>
      </c>
      <c r="M10">
        <v>0</v>
      </c>
      <c r="N10" t="s">
        <v>70</v>
      </c>
      <c r="O10">
        <v>6.33</v>
      </c>
    </row>
    <row r="11" spans="1:15">
      <c r="A11">
        <v>78</v>
      </c>
      <c r="B11">
        <v>35</v>
      </c>
      <c r="C11" t="s">
        <v>4</v>
      </c>
      <c r="D11" t="s">
        <v>66</v>
      </c>
      <c r="E11">
        <v>0.7</v>
      </c>
      <c r="F11">
        <v>0.6</v>
      </c>
      <c r="G11">
        <v>0.5</v>
      </c>
      <c r="H11">
        <v>2</v>
      </c>
      <c r="I11">
        <v>0.42</v>
      </c>
      <c r="K11">
        <v>64.760000000000005</v>
      </c>
      <c r="L11">
        <v>-1</v>
      </c>
      <c r="M11">
        <v>0</v>
      </c>
      <c r="N11" t="s">
        <v>70</v>
      </c>
      <c r="O11">
        <v>6.33</v>
      </c>
    </row>
    <row r="12" spans="1:15">
      <c r="A12">
        <v>78</v>
      </c>
      <c r="B12">
        <v>35</v>
      </c>
      <c r="C12" t="s">
        <v>4</v>
      </c>
      <c r="D12" t="s">
        <v>66</v>
      </c>
      <c r="E12">
        <v>0.8</v>
      </c>
      <c r="F12">
        <v>0.6</v>
      </c>
      <c r="G12">
        <v>0.5</v>
      </c>
      <c r="H12">
        <v>2</v>
      </c>
      <c r="I12">
        <v>0.48</v>
      </c>
      <c r="K12">
        <v>66.605000000000004</v>
      </c>
      <c r="L12">
        <v>-1</v>
      </c>
      <c r="M12">
        <v>0</v>
      </c>
      <c r="N12" t="s">
        <v>70</v>
      </c>
      <c r="O12">
        <v>6.33</v>
      </c>
    </row>
    <row r="13" spans="1:15">
      <c r="A13">
        <v>78</v>
      </c>
      <c r="B13">
        <v>35</v>
      </c>
      <c r="C13" t="s">
        <v>4</v>
      </c>
      <c r="D13" t="s">
        <v>66</v>
      </c>
      <c r="E13">
        <v>1</v>
      </c>
      <c r="F13">
        <v>0.6</v>
      </c>
      <c r="G13">
        <v>0.5</v>
      </c>
      <c r="H13">
        <v>2</v>
      </c>
      <c r="I13">
        <v>0.6</v>
      </c>
      <c r="K13">
        <v>75.92</v>
      </c>
      <c r="L13">
        <v>-1</v>
      </c>
      <c r="M13">
        <v>0</v>
      </c>
      <c r="N13" t="s">
        <v>70</v>
      </c>
      <c r="O13">
        <v>6.33</v>
      </c>
    </row>
    <row r="14" spans="1:15">
      <c r="A14">
        <v>78</v>
      </c>
      <c r="B14">
        <v>35</v>
      </c>
      <c r="C14" t="s">
        <v>4</v>
      </c>
      <c r="D14" t="s">
        <v>66</v>
      </c>
      <c r="E14">
        <v>1.2</v>
      </c>
      <c r="F14">
        <v>0.6</v>
      </c>
      <c r="G14">
        <v>0.5</v>
      </c>
      <c r="H14">
        <v>2</v>
      </c>
      <c r="I14">
        <v>0.72</v>
      </c>
      <c r="K14">
        <v>83.74</v>
      </c>
      <c r="L14">
        <v>-1</v>
      </c>
      <c r="M14">
        <v>0</v>
      </c>
      <c r="N14" t="s">
        <v>70</v>
      </c>
      <c r="O14">
        <v>6.33</v>
      </c>
    </row>
    <row r="15" spans="1:15">
      <c r="A15">
        <v>78</v>
      </c>
      <c r="B15">
        <v>35</v>
      </c>
      <c r="C15" t="s">
        <v>4</v>
      </c>
      <c r="D15" t="s">
        <v>66</v>
      </c>
      <c r="E15">
        <v>1.4</v>
      </c>
      <c r="F15">
        <v>0.6</v>
      </c>
      <c r="G15">
        <v>0.5</v>
      </c>
      <c r="H15">
        <v>2</v>
      </c>
      <c r="I15">
        <v>0.84</v>
      </c>
      <c r="K15">
        <v>92.66</v>
      </c>
      <c r="L15">
        <v>-1</v>
      </c>
      <c r="M15">
        <v>0</v>
      </c>
      <c r="N15" t="s">
        <v>70</v>
      </c>
      <c r="O15">
        <v>6.33</v>
      </c>
    </row>
    <row r="16" spans="1:15">
      <c r="A16">
        <v>77</v>
      </c>
      <c r="B16">
        <v>35</v>
      </c>
      <c r="C16" t="s">
        <v>4</v>
      </c>
      <c r="D16" t="s">
        <v>66</v>
      </c>
      <c r="E16">
        <v>0.6</v>
      </c>
      <c r="F16">
        <v>0.6</v>
      </c>
      <c r="G16">
        <v>0.05</v>
      </c>
      <c r="H16">
        <v>20</v>
      </c>
      <c r="I16">
        <v>0.36</v>
      </c>
      <c r="K16">
        <v>56.945</v>
      </c>
      <c r="L16">
        <v>-1</v>
      </c>
      <c r="M16">
        <v>0</v>
      </c>
      <c r="N16" t="s">
        <v>70</v>
      </c>
      <c r="O16">
        <v>6.24</v>
      </c>
    </row>
    <row r="17" spans="1:15">
      <c r="A17">
        <v>77</v>
      </c>
      <c r="B17">
        <v>35</v>
      </c>
      <c r="C17" t="s">
        <v>4</v>
      </c>
      <c r="D17" t="s">
        <v>66</v>
      </c>
      <c r="E17">
        <v>0.7</v>
      </c>
      <c r="F17">
        <v>0.6</v>
      </c>
      <c r="G17">
        <v>0.05</v>
      </c>
      <c r="H17">
        <v>20</v>
      </c>
      <c r="I17">
        <v>0.42</v>
      </c>
      <c r="K17">
        <v>61.405000000000001</v>
      </c>
      <c r="L17">
        <v>-1</v>
      </c>
      <c r="M17">
        <v>0</v>
      </c>
      <c r="N17" t="s">
        <v>70</v>
      </c>
      <c r="O17">
        <v>6.24</v>
      </c>
    </row>
    <row r="18" spans="1:15">
      <c r="A18">
        <v>77</v>
      </c>
      <c r="B18">
        <v>35</v>
      </c>
      <c r="C18" t="s">
        <v>4</v>
      </c>
      <c r="D18" t="s">
        <v>66</v>
      </c>
      <c r="E18">
        <v>0.8</v>
      </c>
      <c r="F18">
        <v>0.6</v>
      </c>
      <c r="G18">
        <v>0.05</v>
      </c>
      <c r="H18">
        <v>20</v>
      </c>
      <c r="I18">
        <v>0.48</v>
      </c>
      <c r="K18">
        <v>64.754999999999995</v>
      </c>
      <c r="L18">
        <v>-1</v>
      </c>
      <c r="M18">
        <v>0</v>
      </c>
      <c r="N18" t="s">
        <v>70</v>
      </c>
      <c r="O18">
        <v>6.24</v>
      </c>
    </row>
    <row r="19" spans="1:15">
      <c r="A19">
        <v>77</v>
      </c>
      <c r="B19">
        <v>35</v>
      </c>
      <c r="C19" t="s">
        <v>4</v>
      </c>
      <c r="D19" t="s">
        <v>66</v>
      </c>
      <c r="E19">
        <v>1</v>
      </c>
      <c r="F19">
        <v>0.6</v>
      </c>
      <c r="G19">
        <v>0.05</v>
      </c>
      <c r="H19">
        <v>20</v>
      </c>
      <c r="I19">
        <v>0.6</v>
      </c>
      <c r="K19">
        <v>73.69</v>
      </c>
      <c r="L19">
        <v>-1</v>
      </c>
      <c r="M19">
        <v>0</v>
      </c>
      <c r="N19" t="s">
        <v>70</v>
      </c>
      <c r="O19">
        <v>6.24</v>
      </c>
    </row>
    <row r="20" spans="1:15">
      <c r="A20">
        <v>77</v>
      </c>
      <c r="B20">
        <v>35</v>
      </c>
      <c r="C20" t="s">
        <v>4</v>
      </c>
      <c r="D20" t="s">
        <v>66</v>
      </c>
      <c r="E20">
        <v>1.2</v>
      </c>
      <c r="F20">
        <v>0.6</v>
      </c>
      <c r="G20">
        <v>0.05</v>
      </c>
      <c r="H20">
        <v>20</v>
      </c>
      <c r="I20">
        <v>0.72</v>
      </c>
      <c r="K20">
        <v>82.62</v>
      </c>
      <c r="L20">
        <v>-1</v>
      </c>
      <c r="M20">
        <v>0</v>
      </c>
      <c r="N20" t="s">
        <v>70</v>
      </c>
      <c r="O20">
        <v>6.24</v>
      </c>
    </row>
    <row r="21" spans="1:15">
      <c r="A21">
        <v>77</v>
      </c>
      <c r="B21">
        <v>35</v>
      </c>
      <c r="C21" t="s">
        <v>4</v>
      </c>
      <c r="D21" t="s">
        <v>66</v>
      </c>
      <c r="E21">
        <v>1.4</v>
      </c>
      <c r="F21">
        <v>0.6</v>
      </c>
      <c r="G21">
        <v>0.05</v>
      </c>
      <c r="H21">
        <v>20</v>
      </c>
      <c r="I21">
        <v>0.84</v>
      </c>
      <c r="K21">
        <v>87.09</v>
      </c>
      <c r="L21">
        <v>-1</v>
      </c>
      <c r="M21">
        <v>0</v>
      </c>
      <c r="N21" t="s">
        <v>70</v>
      </c>
      <c r="O21">
        <v>6.24</v>
      </c>
    </row>
    <row r="22" spans="1:15">
      <c r="A22">
        <v>76</v>
      </c>
      <c r="B22">
        <v>35</v>
      </c>
      <c r="C22" t="s">
        <v>4</v>
      </c>
      <c r="D22" t="s">
        <v>66</v>
      </c>
      <c r="E22">
        <v>0.6</v>
      </c>
      <c r="F22">
        <v>0.4</v>
      </c>
      <c r="G22">
        <v>0.05</v>
      </c>
      <c r="H22">
        <v>20</v>
      </c>
      <c r="I22">
        <v>0.24</v>
      </c>
      <c r="K22">
        <v>40.19</v>
      </c>
      <c r="L22">
        <v>-1</v>
      </c>
      <c r="M22">
        <v>0</v>
      </c>
      <c r="N22" t="s">
        <v>70</v>
      </c>
      <c r="O22">
        <v>6.3520000000000003</v>
      </c>
    </row>
    <row r="23" spans="1:15">
      <c r="A23">
        <v>76</v>
      </c>
      <c r="B23">
        <v>35</v>
      </c>
      <c r="C23" t="s">
        <v>4</v>
      </c>
      <c r="D23" t="s">
        <v>66</v>
      </c>
      <c r="E23">
        <v>0.7</v>
      </c>
      <c r="F23">
        <v>0.4</v>
      </c>
      <c r="G23">
        <v>0.05</v>
      </c>
      <c r="H23">
        <v>20</v>
      </c>
      <c r="I23">
        <v>0.28000000000000003</v>
      </c>
      <c r="K23">
        <v>49.125</v>
      </c>
      <c r="L23">
        <v>-1</v>
      </c>
      <c r="M23">
        <v>0</v>
      </c>
      <c r="N23" t="s">
        <v>70</v>
      </c>
      <c r="O23">
        <v>6.3520000000000003</v>
      </c>
    </row>
    <row r="24" spans="1:15">
      <c r="A24">
        <v>76</v>
      </c>
      <c r="B24">
        <v>35</v>
      </c>
      <c r="C24" t="s">
        <v>4</v>
      </c>
      <c r="D24" t="s">
        <v>66</v>
      </c>
      <c r="E24">
        <v>0.8</v>
      </c>
      <c r="F24">
        <v>0.4</v>
      </c>
      <c r="G24">
        <v>0.05</v>
      </c>
      <c r="H24">
        <v>20</v>
      </c>
      <c r="I24">
        <v>0.32</v>
      </c>
      <c r="K24">
        <v>55.83</v>
      </c>
      <c r="L24">
        <v>-1</v>
      </c>
      <c r="M24">
        <v>0</v>
      </c>
      <c r="N24" t="s">
        <v>70</v>
      </c>
      <c r="O24">
        <v>6.3520000000000003</v>
      </c>
    </row>
    <row r="25" spans="1:15">
      <c r="A25">
        <v>76</v>
      </c>
      <c r="B25">
        <v>35</v>
      </c>
      <c r="C25" t="s">
        <v>4</v>
      </c>
      <c r="D25" t="s">
        <v>66</v>
      </c>
      <c r="E25">
        <v>0.9</v>
      </c>
      <c r="F25">
        <v>0.4</v>
      </c>
      <c r="G25">
        <v>0.05</v>
      </c>
      <c r="H25">
        <v>20</v>
      </c>
      <c r="I25">
        <v>0.36</v>
      </c>
      <c r="K25">
        <v>59.174999999999997</v>
      </c>
      <c r="L25">
        <v>-1</v>
      </c>
      <c r="M25">
        <v>0</v>
      </c>
      <c r="N25" t="s">
        <v>70</v>
      </c>
      <c r="O25">
        <v>6.3520000000000003</v>
      </c>
    </row>
    <row r="26" spans="1:15">
      <c r="A26">
        <v>76</v>
      </c>
      <c r="B26">
        <v>35</v>
      </c>
      <c r="C26" t="s">
        <v>4</v>
      </c>
      <c r="D26" t="s">
        <v>66</v>
      </c>
      <c r="E26">
        <v>1</v>
      </c>
      <c r="F26">
        <v>0.4</v>
      </c>
      <c r="G26">
        <v>0.05</v>
      </c>
      <c r="H26">
        <v>20</v>
      </c>
      <c r="I26">
        <v>0.4</v>
      </c>
      <c r="K26">
        <v>61.405000000000001</v>
      </c>
      <c r="L26">
        <v>-1</v>
      </c>
      <c r="M26">
        <v>0</v>
      </c>
      <c r="N26" t="s">
        <v>70</v>
      </c>
      <c r="O26">
        <v>6.3520000000000003</v>
      </c>
    </row>
    <row r="27" spans="1:15">
      <c r="A27">
        <v>76</v>
      </c>
      <c r="B27">
        <v>35</v>
      </c>
      <c r="C27" t="s">
        <v>4</v>
      </c>
      <c r="D27" t="s">
        <v>66</v>
      </c>
      <c r="E27">
        <v>1.1000000000000001</v>
      </c>
      <c r="F27">
        <v>0.4</v>
      </c>
      <c r="G27">
        <v>0.05</v>
      </c>
      <c r="H27">
        <v>20</v>
      </c>
      <c r="I27">
        <v>0.44</v>
      </c>
      <c r="K27">
        <v>65.875</v>
      </c>
      <c r="L27">
        <v>-1</v>
      </c>
      <c r="M27">
        <v>0</v>
      </c>
      <c r="N27" t="s">
        <v>70</v>
      </c>
      <c r="O27">
        <v>6.3520000000000003</v>
      </c>
    </row>
    <row r="28" spans="1:15">
      <c r="A28">
        <v>76</v>
      </c>
      <c r="B28">
        <v>35</v>
      </c>
      <c r="C28" t="s">
        <v>4</v>
      </c>
      <c r="D28" t="s">
        <v>66</v>
      </c>
      <c r="E28">
        <v>1.2</v>
      </c>
      <c r="F28">
        <v>0.4</v>
      </c>
      <c r="G28">
        <v>0.05</v>
      </c>
      <c r="H28">
        <v>20</v>
      </c>
      <c r="I28">
        <v>0.48</v>
      </c>
      <c r="K28">
        <v>69.22</v>
      </c>
      <c r="L28">
        <v>-1</v>
      </c>
      <c r="M28">
        <v>0</v>
      </c>
      <c r="N28" t="s">
        <v>70</v>
      </c>
      <c r="O28">
        <v>6.3520000000000003</v>
      </c>
    </row>
    <row r="29" spans="1:15">
      <c r="A29">
        <v>76</v>
      </c>
      <c r="B29">
        <v>35</v>
      </c>
      <c r="C29" t="s">
        <v>4</v>
      </c>
      <c r="D29" t="s">
        <v>66</v>
      </c>
      <c r="E29">
        <v>1.3</v>
      </c>
      <c r="F29">
        <v>0.4</v>
      </c>
      <c r="G29">
        <v>0.05</v>
      </c>
      <c r="H29">
        <v>20</v>
      </c>
      <c r="I29">
        <v>0.52</v>
      </c>
      <c r="K29">
        <v>72.575000000000003</v>
      </c>
      <c r="L29">
        <v>-1</v>
      </c>
      <c r="M29">
        <v>0</v>
      </c>
      <c r="N29" t="s">
        <v>70</v>
      </c>
      <c r="O29">
        <v>6.3520000000000003</v>
      </c>
    </row>
    <row r="30" spans="1:15">
      <c r="A30">
        <v>76</v>
      </c>
      <c r="B30">
        <v>35</v>
      </c>
      <c r="C30" t="s">
        <v>4</v>
      </c>
      <c r="D30" t="s">
        <v>66</v>
      </c>
      <c r="E30">
        <v>1.4</v>
      </c>
      <c r="F30">
        <v>0.4</v>
      </c>
      <c r="G30">
        <v>0.05</v>
      </c>
      <c r="H30">
        <v>20</v>
      </c>
      <c r="I30">
        <v>0.56000000000000005</v>
      </c>
      <c r="K30">
        <v>75.924999999999997</v>
      </c>
      <c r="L30">
        <v>-1</v>
      </c>
      <c r="M30">
        <v>0</v>
      </c>
      <c r="N30" t="s">
        <v>70</v>
      </c>
      <c r="O30">
        <v>6.3520000000000003</v>
      </c>
    </row>
    <row r="32" spans="1:15">
      <c r="I32">
        <v>0.36</v>
      </c>
      <c r="K32">
        <v>0</v>
      </c>
    </row>
    <row r="35" spans="1:13">
      <c r="A35" s="52" t="s">
        <v>71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</row>
    <row r="36" spans="1:1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</row>
    <row r="37" spans="1:1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</row>
    <row r="38" spans="1:1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</row>
    <row r="40" spans="1:1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</row>
    <row r="41" spans="1:1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</row>
    <row r="43" spans="1:1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</row>
  </sheetData>
  <mergeCells count="1">
    <mergeCell ref="A35:M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2016-08-12T08:13:58Z</dcterms:modified>
</cp:coreProperties>
</file>