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K85" i="2" l="1"/>
  <c r="K84" i="2"/>
  <c r="M85" i="2"/>
  <c r="L85" i="2"/>
  <c r="I85" i="2"/>
  <c r="M84" i="2"/>
  <c r="L84" i="2"/>
  <c r="I84" i="2"/>
  <c r="I86" i="2"/>
  <c r="L86" i="2"/>
  <c r="M86" i="2"/>
  <c r="I87" i="2"/>
  <c r="L87" i="2"/>
  <c r="M87" i="2"/>
  <c r="M83" i="2"/>
  <c r="L83" i="2"/>
  <c r="I83" i="2"/>
  <c r="K82" i="2"/>
  <c r="K81" i="2"/>
  <c r="K80" i="2"/>
  <c r="K78" i="2"/>
  <c r="M82" i="2"/>
  <c r="L82" i="2"/>
  <c r="I82" i="2"/>
  <c r="M81" i="2"/>
  <c r="L81" i="2"/>
  <c r="I81" i="2"/>
  <c r="M80" i="2"/>
  <c r="L80" i="2"/>
  <c r="I80" i="2"/>
  <c r="M79" i="2"/>
  <c r="L79" i="2"/>
  <c r="I79" i="2"/>
  <c r="M78" i="2"/>
  <c r="L78" i="2"/>
  <c r="I78" i="2"/>
  <c r="M77" i="2"/>
  <c r="L77" i="2"/>
  <c r="I77" i="2"/>
  <c r="K74" i="2"/>
  <c r="K73" i="2"/>
  <c r="K72" i="2"/>
  <c r="K71" i="2"/>
  <c r="M76" i="2"/>
  <c r="L76" i="2"/>
  <c r="I76" i="2"/>
  <c r="M75" i="2"/>
  <c r="L75" i="2"/>
  <c r="I75" i="2"/>
  <c r="M74" i="2"/>
  <c r="L74" i="2"/>
  <c r="I74" i="2"/>
  <c r="M73" i="2"/>
  <c r="L73" i="2"/>
  <c r="I73" i="2"/>
  <c r="M72" i="2"/>
  <c r="L72" i="2"/>
  <c r="I72" i="2"/>
  <c r="M71" i="2"/>
  <c r="L71" i="2"/>
  <c r="I71" i="2"/>
  <c r="K70" i="2"/>
  <c r="K69" i="2"/>
  <c r="K67" i="2"/>
  <c r="M70" i="2"/>
  <c r="L70" i="2"/>
  <c r="I70" i="2"/>
  <c r="M69" i="2"/>
  <c r="L69" i="2"/>
  <c r="I69" i="2"/>
  <c r="M68" i="2"/>
  <c r="L68" i="2"/>
  <c r="I68" i="2"/>
  <c r="M67" i="2"/>
  <c r="L67" i="2"/>
  <c r="I67" i="2"/>
  <c r="M66" i="2"/>
  <c r="L66" i="2"/>
  <c r="I66" i="2"/>
  <c r="M65" i="2"/>
  <c r="L65" i="2"/>
  <c r="I65" i="2"/>
  <c r="K64" i="2"/>
  <c r="K63" i="2"/>
  <c r="K62" i="2"/>
  <c r="K60" i="2"/>
  <c r="K57" i="2"/>
  <c r="I57" i="2"/>
  <c r="L57" i="2"/>
  <c r="M57" i="2"/>
  <c r="I60" i="2"/>
  <c r="L60" i="2"/>
  <c r="M60" i="2"/>
  <c r="I61" i="2"/>
  <c r="L61" i="2"/>
  <c r="M61" i="2"/>
  <c r="I62" i="2"/>
  <c r="L62" i="2"/>
  <c r="M62" i="2"/>
  <c r="I63" i="2"/>
  <c r="L63" i="2"/>
  <c r="M63" i="2"/>
  <c r="I64" i="2"/>
  <c r="L64" i="2"/>
  <c r="M64" i="2"/>
  <c r="I88" i="2"/>
  <c r="L88" i="2"/>
  <c r="M88" i="2"/>
  <c r="I89" i="2"/>
  <c r="L89" i="2"/>
  <c r="M89" i="2"/>
  <c r="I59" i="2"/>
  <c r="L59" i="2"/>
  <c r="M59" i="2"/>
  <c r="I58" i="2"/>
  <c r="L58" i="2"/>
  <c r="M58" i="2"/>
  <c r="C95" i="2"/>
  <c r="D102" i="2"/>
  <c r="C102" i="2"/>
  <c r="C100" i="2"/>
  <c r="D100" i="2"/>
  <c r="D95" i="2"/>
  <c r="F95" i="2"/>
  <c r="F100" i="2"/>
  <c r="F102" i="2"/>
  <c r="F93" i="2"/>
  <c r="F94" i="2"/>
  <c r="F96" i="2"/>
  <c r="F97" i="2"/>
  <c r="F98" i="2"/>
  <c r="F99" i="2"/>
  <c r="F104" i="2"/>
  <c r="F101" i="2"/>
  <c r="F103" i="2"/>
  <c r="E95" i="2"/>
  <c r="E100" i="2"/>
  <c r="E102" i="2"/>
  <c r="E93" i="2"/>
  <c r="E94" i="2"/>
  <c r="E96" i="2"/>
  <c r="E97" i="2"/>
  <c r="E98" i="2"/>
  <c r="E99" i="2"/>
  <c r="E104" i="2"/>
  <c r="E101" i="2"/>
  <c r="E103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Q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<sst xmlns="http://schemas.openxmlformats.org/spreadsheetml/2006/main" count="443" uniqueCount="70">
  <si>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</si>
  <si>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</si>
  <si>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</si>
  <si>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</si>
  <si>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</si>
  <si>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</si>
  <si>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</si>
  <si>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</si>
  <si>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</si>
  <si>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</si>
  <si>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</si>
  <si>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</si>
  <si>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</si>
  <si>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</si>
  <si>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</si>
  <si>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</si>
  <si>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</si>
  <si>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</si>
  <si>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</si>
  <si>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</si>
  <si>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</si>
  <si>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</si>
  <si>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</si>
  <si>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</si>
  <si>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</si>
  <si>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</si>
  <si>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</si>
  <si>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</si>
  <si>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</si>
  <si>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</si>
  <si>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</si>
  <si>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</si>
  <si>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</si>
  <si>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</si>
  <si>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</si>
  <si>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</si>
  <si>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</si>
  <si>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</si>
  <si>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</si>
  <si>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</si>
  <si>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</si>
  <si>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</si>
  <si>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</si>
  <si>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</si>
  <si>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</si>
  <si>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</si>
  <si>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</si>
  <si>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</si>
  <si>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</si>
  <si>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</si>
  <si>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</si>
  <si>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</si>
  <si>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</si>
  <si>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</si>
  <si>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</si>
  <si>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</si>
  <si>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</si>
  <si>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</si>
  <si>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</si>
  <si>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</si>
  <si>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</si>
  <si>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</si>
  <si>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</si>
  <si>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</si>
  <si>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</si>
  <si>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</si>
  <si>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Raith</t>
  </si>
  <si>
    <t>Final dose pC</t>
  </si>
  <si>
    <t>Note:</t>
  </si>
  <si>
    <t>Mesure with SEM have been taken on two different days, and we observe a ~8nm difference for hole size between them. For one day all holes appear smaller. Is it a real change or due to settings ? We will only compare measures taken on the same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</si>
</sst>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  <c:numCache>
                <c:formatCode>0.00</c:formatCode>
                <c:ptCount val="3"/>
                <c:pt idx="0">
                  <c:v>0.30948678071539665</c:v>
                </c:pt>
                <c:pt idx="1">
                  <c:v>-1</c:v>
                </c:pt>
                <c:pt idx="2">
                  <c:v>0.30315500685871055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  <c:numCache>
                <c:formatCode>0.00</c:formatCode>
                <c:ptCount val="2"/>
                <c:pt idx="0">
                  <c:v>0.24510932105868818</c:v>
                </c:pt>
                <c:pt idx="1">
                  <c:v>0.153558052434457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  <c:numCache>
                <c:formatCode>0.00</c:formatCode>
                <c:ptCount val="1"/>
                <c:pt idx="0">
                  <c:v>0.11594202898550721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432"/>
        <c:axId val="199891968"/>
      </c:scatterChart>
      <c:valAx>
        <c:axId val="199890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891968"/>
        <c:crosses val="autoZero"/>
        <c:crossBetween val="midCat"/>
      </c:valAx>
      <c:valAx>
        <c:axId val="19989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98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  <c:numCache>
                <c:formatCode>General</c:formatCode>
                <c:ptCount val="3"/>
                <c:pt idx="0">
                  <c:v>0.52731591448931114</c:v>
                </c:pt>
                <c:pt idx="1">
                  <c:v>0</c:v>
                </c:pt>
                <c:pt idx="2">
                  <c:v>0.53473684210526318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  <c:numCache>
                <c:formatCode>General</c:formatCode>
                <c:ptCount val="2"/>
                <c:pt idx="0">
                  <c:v>0.60628465804066534</c:v>
                </c:pt>
                <c:pt idx="1">
                  <c:v>0.73376623376623373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  <c:numCache>
                <c:formatCode>General</c:formatCode>
                <c:ptCount val="1"/>
                <c:pt idx="0">
                  <c:v>0.79220779220779225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5264"/>
        <c:axId val="199756800"/>
      </c:scatterChart>
      <c:valAx>
        <c:axId val="199755264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199756800"/>
        <c:crosses val="autoZero"/>
        <c:crossBetween val="midCat"/>
      </c:valAx>
      <c:valAx>
        <c:axId val="199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5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Feuil2!$B$93:$B$96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Feuil2!$F$93:$F$96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Feuil2!$B$93:$B$96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Feuil2!$F$97:$F$99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Feuil2!$B$93:$B$96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Feuil2!$F$101:$F$103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3664"/>
        <c:axId val="199795840"/>
      </c:scatterChart>
      <c:valAx>
        <c:axId val="1997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95840"/>
        <c:crosses val="autoZero"/>
        <c:crossBetween val="midCat"/>
      </c:valAx>
      <c:valAx>
        <c:axId val="199795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979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Feuil2!$K$41:$K$43</c:f>
              <c:numCache>
                <c:formatCode>General</c:formatCode>
                <c:ptCount val="3"/>
                <c:pt idx="0">
                  <c:v>59.94</c:v>
                </c:pt>
                <c:pt idx="1">
                  <c:v>76.97999999999999</c:v>
                </c:pt>
                <c:pt idx="2">
                  <c:v>79.540000000000006</c:v>
                </c:pt>
              </c:numCache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  <c:numCache>
                <c:formatCode>0.00</c:formatCode>
                <c:ptCount val="6"/>
                <c:pt idx="0">
                  <c:v>0.24</c:v>
                </c:pt>
                <c:pt idx="1">
                  <c:v>0.24</c:v>
                </c:pt>
                <c:pt idx="2">
                  <c:v>0.4</c:v>
                </c:pt>
                <c:pt idx="3">
                  <c:v>0.4</c:v>
                </c:pt>
                <c:pt idx="4">
                  <c:v>0.55999999999999994</c:v>
                </c:pt>
                <c:pt idx="5">
                  <c:v>0.55999999999999994</c:v>
                </c:pt>
              </c:numCache>
            </c:numRef>
          </c:xVal>
          <c:yVal>
            <c:numRef>
              <c:f>(Feuil2!$K$44,Feuil2!$K$46,Feuil2!$K$48,Feuil2!$K$49,Feuil2!$K$50,Feuil2!$K$51)</c:f>
              <c:numCache>
                <c:formatCode>General</c:formatCode>
                <c:ptCount val="6"/>
                <c:pt idx="0">
                  <c:v>49</c:v>
                </c:pt>
                <c:pt idx="1">
                  <c:v>49.5</c:v>
                </c:pt>
                <c:pt idx="2">
                  <c:v>65.2</c:v>
                </c:pt>
                <c:pt idx="3">
                  <c:v>64.77</c:v>
                </c:pt>
                <c:pt idx="4">
                  <c:v>68.8</c:v>
                </c:pt>
                <c:pt idx="5">
                  <c:v>67.599999999999994</c:v>
                </c:pt>
              </c:numCache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(Feuil2!$K$47,Feuil2!$K$53,Feuil2!$K$52)</c:f>
              <c:numCache>
                <c:formatCode>General</c:formatCode>
                <c:ptCount val="3"/>
                <c:pt idx="0">
                  <c:v>55.2</c:v>
                </c:pt>
                <c:pt idx="1">
                  <c:v>85</c:v>
                </c:pt>
                <c:pt idx="2">
                  <c:v>75.8</c:v>
                </c:pt>
              </c:numCache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Feuil2!$K$54:$K$56</c:f>
              <c:numCache>
                <c:formatCode>General</c:formatCode>
                <c:ptCount val="3"/>
                <c:pt idx="0">
                  <c:v>39.4</c:v>
                </c:pt>
                <c:pt idx="1">
                  <c:v>63.26</c:v>
                </c:pt>
                <c:pt idx="2">
                  <c:v>65.400000000000006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3840"/>
        <c:axId val="199845760"/>
      </c:scatterChart>
      <c:valAx>
        <c:axId val="1998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99845760"/>
        <c:crosses val="autoZero"/>
        <c:crossBetween val="midCat"/>
      </c:valAx>
      <c:valAx>
        <c:axId val="199845760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8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643377</xdr:colOff>
      <xdr:row>13</xdr:row>
      <xdr:rowOff>195943</xdr:rowOff>
    </xdr:from>
    <xdr:to>
      <xdr:col>24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81770</xdr:colOff>
      <xdr:row>19</xdr:row>
      <xdr:rowOff>32657</xdr:rowOff>
    </xdr:from>
    <xdr:to>
      <xdr:col>23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731933</xdr:colOff>
      <xdr:row>1</xdr:row>
      <xdr:rowOff>98611</xdr:rowOff>
    </xdr:from>
    <xdr:to>
      <xdr:col>23</xdr:col>
      <xdr:colOff>450917</xdr:colOff>
      <xdr:row>59</xdr:row>
      <xdr:rowOff>84523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104" y="294554"/>
          <a:ext cx="5135715" cy="6277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90</xdr:row>
      <xdr:rowOff>80682</xdr:rowOff>
    </xdr:from>
    <xdr:to>
      <xdr:col>12</xdr:col>
      <xdr:colOff>681318</xdr:colOff>
      <xdr:row>108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90</xdr:row>
      <xdr:rowOff>80681</xdr:rowOff>
    </xdr:from>
    <xdr:to>
      <xdr:col>12</xdr:col>
      <xdr:colOff>609599</xdr:colOff>
      <xdr:row>108</xdr:row>
      <xdr:rowOff>53334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107</xdr:row>
      <xdr:rowOff>180576</xdr:rowOff>
    </xdr:from>
    <xdr:to>
      <xdr:col>21</xdr:col>
      <xdr:colOff>93490</xdr:colOff>
      <xdr:row>122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108</xdr:row>
      <xdr:rowOff>130629</xdr:rowOff>
    </xdr:from>
    <xdr:to>
      <xdr:col>22</xdr:col>
      <xdr:colOff>147666</xdr:colOff>
      <xdr:row>124</xdr:row>
      <xdr:rowOff>174171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89" totalsRowShown="0" headerRowDxfId="37" dataDxfId="35" headerRowBorderDxfId="36" tableBorderDxfId="34" totalsRowBorderDxfId="33">
  <autoFilter ref="A2:O89">
    <filterColumn colId="3">
      <filters>
        <filter val="ApproxGauss-Auto"/>
        <filter val="ApproxGauss-Autopower"/>
      </filters>
    </filterColumn>
  </autoFilter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 pC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i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92:G104" totalsRowShown="0">
  <autoFilter ref="A92:G104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40" t="s">
        <v>11</v>
      </c>
      <c r="H1" s="41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45</v>
      </c>
      <c r="B47" t="s">
        <v>36</v>
      </c>
      <c r="I47" t="s">
        <v>46</v>
      </c>
    </row>
    <row r="48" spans="1:14">
      <c r="A48" t="s">
        <v>41</v>
      </c>
      <c r="H48" s="30" t="s">
        <v>47</v>
      </c>
      <c r="I48" s="31" t="s">
        <v>44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>
      <c r="A49" t="s">
        <v>37</v>
      </c>
      <c r="B49" t="s">
        <v>38</v>
      </c>
      <c r="D49" t="s">
        <v>39</v>
      </c>
      <c r="E49" t="s">
        <v>40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>
      <c r="A50" t="s">
        <v>35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>
      <c r="A52" s="31" t="s">
        <v>44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49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43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>
      <c r="A58" t="s">
        <v>42</v>
      </c>
      <c r="B58">
        <f>VAR(B53:F57)</f>
        <v>14.968433333333328</v>
      </c>
    </row>
    <row r="59" spans="1:14">
      <c r="A59" t="s">
        <v>43</v>
      </c>
      <c r="B59">
        <f>AVERAGE(B53:F57)</f>
        <v>63.547999999999995</v>
      </c>
      <c r="I59" t="s">
        <v>48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zoomScale="70" zoomScaleNormal="7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K86" sqref="K86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1.777343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5" ht="15.6">
      <c r="J1" s="40" t="s">
        <v>11</v>
      </c>
      <c r="K1" s="41"/>
      <c r="L1" s="19" t="s">
        <v>21</v>
      </c>
    </row>
    <row r="2" spans="1:15" ht="16.2" thickBot="1">
      <c r="A2" s="5" t="s">
        <v>19</v>
      </c>
      <c r="B2" s="5" t="s">
        <v>18</v>
      </c>
      <c r="C2" s="6" t="s">
        <v>10</v>
      </c>
      <c r="D2" s="6" t="s">
        <v>13</v>
      </c>
      <c r="E2" s="6" t="s">
        <v>12</v>
      </c>
      <c r="F2" s="6" t="s">
        <v>23</v>
      </c>
      <c r="G2" s="6" t="s">
        <v>24</v>
      </c>
      <c r="H2" s="6" t="s">
        <v>17</v>
      </c>
      <c r="I2" s="6" t="s">
        <v>67</v>
      </c>
      <c r="J2" s="6" t="s">
        <v>33</v>
      </c>
      <c r="K2" s="6" t="s">
        <v>34</v>
      </c>
      <c r="L2" s="20" t="s">
        <v>20</v>
      </c>
      <c r="M2" s="6" t="s">
        <v>28</v>
      </c>
      <c r="N2" s="6" t="s">
        <v>25</v>
      </c>
      <c r="O2" s="6" t="s">
        <v>65</v>
      </c>
    </row>
    <row r="3" spans="1:15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22</v>
      </c>
      <c r="O3" s="11">
        <v>0.68200000000000005</v>
      </c>
    </row>
    <row r="4" spans="1:15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22</v>
      </c>
      <c r="O4" s="11">
        <v>0.68200000000000005</v>
      </c>
    </row>
    <row r="5" spans="1:15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22</v>
      </c>
      <c r="O5" s="11">
        <v>0.68200000000000005</v>
      </c>
    </row>
    <row r="6" spans="1:15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22</v>
      </c>
      <c r="O6" s="14">
        <v>0.59699999999999998</v>
      </c>
    </row>
    <row r="7" spans="1:15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22</v>
      </c>
      <c r="O7" s="14">
        <v>0.59699999999999998</v>
      </c>
    </row>
    <row r="8" spans="1:15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22</v>
      </c>
      <c r="O8" s="14">
        <v>0.59699999999999998</v>
      </c>
    </row>
    <row r="9" spans="1:15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22</v>
      </c>
      <c r="O9" s="14">
        <v>0.59699999999999998</v>
      </c>
    </row>
    <row r="10" spans="1:15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22</v>
      </c>
      <c r="O10" s="14">
        <v>0.59699999999999998</v>
      </c>
    </row>
    <row r="11" spans="1:15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22</v>
      </c>
      <c r="O11" s="11">
        <v>0.68200000000000005</v>
      </c>
    </row>
    <row r="12" spans="1:15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22</v>
      </c>
      <c r="O12" s="11">
        <v>0.68200000000000005</v>
      </c>
    </row>
    <row r="13" spans="1:15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22</v>
      </c>
      <c r="O13" s="14">
        <v>0.45800000000000002</v>
      </c>
    </row>
    <row r="14" spans="1:15" ht="16.2" thickTop="1">
      <c r="A14" s="3">
        <v>33</v>
      </c>
      <c r="B14" s="1">
        <v>105</v>
      </c>
      <c r="C14" s="4" t="s">
        <v>4</v>
      </c>
      <c r="D14" s="4" t="s">
        <v>26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22</v>
      </c>
      <c r="O14" s="13">
        <v>0.45800000000000002</v>
      </c>
    </row>
    <row r="15" spans="1:15" ht="15.6">
      <c r="A15" s="3">
        <v>33</v>
      </c>
      <c r="B15" s="1">
        <v>105</v>
      </c>
      <c r="C15" s="4" t="s">
        <v>4</v>
      </c>
      <c r="D15" s="4" t="s">
        <v>30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22</v>
      </c>
      <c r="O15" s="13">
        <v>0.45800000000000002</v>
      </c>
    </row>
    <row r="16" spans="1:15" ht="15.6" hidden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22</v>
      </c>
      <c r="O16" s="13">
        <v>0.45800000000000002</v>
      </c>
    </row>
    <row r="17" spans="1:16" ht="15" customHeight="1">
      <c r="A17" s="1">
        <v>33</v>
      </c>
      <c r="B17" s="1">
        <v>105</v>
      </c>
      <c r="C17" s="4" t="s">
        <v>4</v>
      </c>
      <c r="D17" s="4" t="s">
        <v>26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22</v>
      </c>
      <c r="O17" s="13">
        <v>0.45800000000000002</v>
      </c>
    </row>
    <row r="18" spans="1:16" ht="15.6" hidden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22</v>
      </c>
      <c r="O18" s="13">
        <v>0.45800000000000002</v>
      </c>
      <c r="P18" t="s">
        <v>27</v>
      </c>
    </row>
    <row r="19" spans="1:16" ht="15.6" hidden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22</v>
      </c>
      <c r="O19" s="14">
        <v>0.52600000000000002</v>
      </c>
    </row>
    <row r="20" spans="1:16" ht="15.6">
      <c r="A20" s="1">
        <v>34</v>
      </c>
      <c r="B20" s="1">
        <v>105</v>
      </c>
      <c r="C20" s="4" t="s">
        <v>4</v>
      </c>
      <c r="D20" s="4" t="s">
        <v>26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22</v>
      </c>
      <c r="O20" s="14">
        <v>0.52600000000000002</v>
      </c>
    </row>
    <row r="21" spans="1:16" ht="15.6">
      <c r="A21" s="1">
        <v>33</v>
      </c>
      <c r="B21" s="1">
        <v>105</v>
      </c>
      <c r="C21" s="4" t="s">
        <v>4</v>
      </c>
      <c r="D21" s="4" t="s">
        <v>30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22</v>
      </c>
      <c r="O21" s="14">
        <v>0.45800000000000002</v>
      </c>
    </row>
    <row r="22" spans="1:16" ht="15.6">
      <c r="A22" s="1">
        <v>33</v>
      </c>
      <c r="B22" s="1">
        <v>105</v>
      </c>
      <c r="C22" s="4" t="s">
        <v>4</v>
      </c>
      <c r="D22" s="4" t="s">
        <v>26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22</v>
      </c>
      <c r="O22" s="14">
        <v>0.45800000000000002</v>
      </c>
    </row>
    <row r="23" spans="1:16" ht="15.6" hidden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22</v>
      </c>
      <c r="O23" s="14">
        <v>0.52600000000000002</v>
      </c>
    </row>
    <row r="24" spans="1:16" ht="15.6" hidden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22</v>
      </c>
      <c r="O24" s="14">
        <v>0.45800000000000002</v>
      </c>
    </row>
    <row r="25" spans="1:16" ht="15.6" hidden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22</v>
      </c>
      <c r="O25" s="11">
        <v>0.68200000000000005</v>
      </c>
    </row>
    <row r="26" spans="1:16" ht="15.6">
      <c r="A26" s="3">
        <v>33</v>
      </c>
      <c r="B26" s="1">
        <v>105</v>
      </c>
      <c r="C26" s="4" t="s">
        <v>4</v>
      </c>
      <c r="D26" s="4" t="s">
        <v>26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22</v>
      </c>
      <c r="O26" s="14">
        <v>0.45800000000000002</v>
      </c>
    </row>
    <row r="27" spans="1:16" ht="15.6">
      <c r="A27" s="3">
        <v>34</v>
      </c>
      <c r="B27" s="1">
        <v>105</v>
      </c>
      <c r="C27" s="4" t="s">
        <v>4</v>
      </c>
      <c r="D27" s="4" t="s">
        <v>26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22</v>
      </c>
      <c r="O27" s="14">
        <v>0.52600000000000002</v>
      </c>
    </row>
    <row r="28" spans="1:16" ht="15.6" hidden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22</v>
      </c>
      <c r="O28" s="14">
        <v>0.52600000000000002</v>
      </c>
    </row>
    <row r="29" spans="1:16" ht="15.6" hidden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22</v>
      </c>
      <c r="O29" s="14">
        <v>0.45800000000000002</v>
      </c>
    </row>
    <row r="30" spans="1:16" ht="15.6" hidden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22</v>
      </c>
      <c r="O30" s="14">
        <v>0.52600000000000002</v>
      </c>
    </row>
    <row r="31" spans="1:16" ht="15.6">
      <c r="A31" s="1">
        <v>34</v>
      </c>
      <c r="B31" s="1">
        <v>105</v>
      </c>
      <c r="C31" s="4" t="s">
        <v>4</v>
      </c>
      <c r="D31" s="2" t="s">
        <v>26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22</v>
      </c>
      <c r="O31" s="14">
        <v>0.52600000000000002</v>
      </c>
    </row>
    <row r="32" spans="1:16" ht="15.6" hidden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22</v>
      </c>
      <c r="O32" s="14">
        <v>0.52600000000000002</v>
      </c>
    </row>
    <row r="33" spans="1:22" ht="15.6">
      <c r="A33" s="1">
        <v>34</v>
      </c>
      <c r="B33" s="1">
        <v>105</v>
      </c>
      <c r="C33" s="4" t="s">
        <v>4</v>
      </c>
      <c r="D33" s="2" t="s">
        <v>26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22</v>
      </c>
      <c r="O33" s="14">
        <v>0.52600000000000002</v>
      </c>
    </row>
    <row r="34" spans="1:22" ht="15.6">
      <c r="A34" s="1">
        <v>33</v>
      </c>
      <c r="B34" s="1">
        <v>105</v>
      </c>
      <c r="C34" s="4" t="s">
        <v>4</v>
      </c>
      <c r="D34" s="2" t="s">
        <v>26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22</v>
      </c>
      <c r="O34" s="14">
        <v>0.45800000000000002</v>
      </c>
    </row>
    <row r="35" spans="1:22" ht="15.6">
      <c r="A35" s="1">
        <v>33</v>
      </c>
      <c r="B35" s="1">
        <v>105</v>
      </c>
      <c r="C35" s="4" t="s">
        <v>4</v>
      </c>
      <c r="D35" s="2" t="s">
        <v>30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22</v>
      </c>
      <c r="O35" s="14">
        <v>0.45800000000000002</v>
      </c>
      <c r="P35" s="42" t="s">
        <v>29</v>
      </c>
      <c r="Q35" s="42"/>
      <c r="R35" s="42"/>
      <c r="S35" s="42"/>
      <c r="T35" s="42"/>
      <c r="U35" s="42"/>
      <c r="V35" s="42"/>
    </row>
    <row r="36" spans="1:22" ht="15.6">
      <c r="A36" s="1">
        <v>34</v>
      </c>
      <c r="B36" s="1">
        <v>105</v>
      </c>
      <c r="C36" s="4" t="s">
        <v>4</v>
      </c>
      <c r="D36" s="2" t="s">
        <v>26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22</v>
      </c>
      <c r="O36" s="14">
        <v>0.52600000000000002</v>
      </c>
    </row>
    <row r="37" spans="1:22" ht="15.6" hidden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22</v>
      </c>
      <c r="O37" s="11">
        <v>0.68200000000000005</v>
      </c>
    </row>
    <row r="38" spans="1:22" ht="15.6" hidden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22</v>
      </c>
      <c r="O38" s="11">
        <v>0.68200000000000005</v>
      </c>
    </row>
    <row r="39" spans="1:22" ht="15.6" hidden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22</v>
      </c>
      <c r="O39" s="11">
        <v>0.68200000000000005</v>
      </c>
    </row>
    <row r="40" spans="1:22" ht="15.6" hidden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22</v>
      </c>
      <c r="O40" s="11">
        <v>0.68200000000000005</v>
      </c>
    </row>
    <row r="41" spans="1:22" ht="15.6">
      <c r="A41" s="1">
        <v>78</v>
      </c>
      <c r="B41" s="1">
        <v>35</v>
      </c>
      <c r="C41" s="4" t="s">
        <v>4</v>
      </c>
      <c r="D41" s="2" t="s">
        <v>26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31</v>
      </c>
      <c r="O41" s="13">
        <v>6.33</v>
      </c>
      <c r="Q41" s="24">
        <v>0.05</v>
      </c>
    </row>
    <row r="42" spans="1:22" ht="15.6">
      <c r="A42" s="1">
        <v>78</v>
      </c>
      <c r="B42" s="1">
        <v>35</v>
      </c>
      <c r="C42" s="4" t="s">
        <v>4</v>
      </c>
      <c r="D42" s="2" t="s">
        <v>26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31</v>
      </c>
      <c r="O42" s="13">
        <v>6.33</v>
      </c>
      <c r="Q42" s="24">
        <v>0.05</v>
      </c>
    </row>
    <row r="43" spans="1:22" ht="15.6">
      <c r="A43" s="1">
        <v>78</v>
      </c>
      <c r="B43" s="1">
        <v>35</v>
      </c>
      <c r="C43" s="4" t="s">
        <v>4</v>
      </c>
      <c r="D43" s="2" t="s">
        <v>26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31</v>
      </c>
      <c r="O43" s="14">
        <v>6.33</v>
      </c>
      <c r="Q43" s="24">
        <v>0.5</v>
      </c>
    </row>
    <row r="44" spans="1:22" ht="15.6">
      <c r="A44" s="1">
        <v>76</v>
      </c>
      <c r="B44" s="1">
        <v>35</v>
      </c>
      <c r="C44" s="4" t="s">
        <v>4</v>
      </c>
      <c r="D44" s="2" t="s">
        <v>26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31</v>
      </c>
      <c r="O44" s="14">
        <v>6.3520000000000003</v>
      </c>
      <c r="Q44" s="24">
        <v>5.0000000000000001E-3</v>
      </c>
    </row>
    <row r="45" spans="1:22" ht="15.6" hidden="1">
      <c r="A45" s="1">
        <v>76</v>
      </c>
      <c r="B45" s="1">
        <v>35</v>
      </c>
      <c r="C45" s="4" t="s">
        <v>4</v>
      </c>
      <c r="D45" s="2" t="s">
        <v>32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31</v>
      </c>
      <c r="O45" s="14">
        <v>6.3520000000000003</v>
      </c>
    </row>
    <row r="46" spans="1:22" ht="15.6">
      <c r="A46" s="1">
        <v>76</v>
      </c>
      <c r="B46" s="1">
        <v>35</v>
      </c>
      <c r="C46" s="4" t="s">
        <v>4</v>
      </c>
      <c r="D46" s="2" t="s">
        <v>30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31</v>
      </c>
      <c r="O46" s="14">
        <v>6.3520000000000003</v>
      </c>
    </row>
    <row r="47" spans="1:22" ht="15.6">
      <c r="A47" s="1">
        <v>77</v>
      </c>
      <c r="B47" s="1">
        <v>35</v>
      </c>
      <c r="C47" s="4" t="s">
        <v>4</v>
      </c>
      <c r="D47" s="2" t="s">
        <v>26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31</v>
      </c>
      <c r="O47" s="14">
        <v>6.24</v>
      </c>
    </row>
    <row r="48" spans="1:22" ht="15.6">
      <c r="A48" s="1">
        <v>76</v>
      </c>
      <c r="B48" s="1">
        <v>35</v>
      </c>
      <c r="C48" s="4" t="s">
        <v>4</v>
      </c>
      <c r="D48" s="2" t="s">
        <v>30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31</v>
      </c>
      <c r="O48" s="14">
        <v>6.3520000000000003</v>
      </c>
    </row>
    <row r="49" spans="1:17" ht="15.6">
      <c r="A49" s="1">
        <v>76</v>
      </c>
      <c r="B49" s="1">
        <v>35</v>
      </c>
      <c r="C49" s="4" t="s">
        <v>4</v>
      </c>
      <c r="D49" s="2" t="s">
        <v>26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31</v>
      </c>
      <c r="O49" s="14">
        <v>6.3520000000000003</v>
      </c>
      <c r="Q49">
        <f>(60.1265+59.3232)/2</f>
        <v>59.724850000000004</v>
      </c>
    </row>
    <row r="50" spans="1:17" ht="15.6">
      <c r="A50" s="1">
        <v>76</v>
      </c>
      <c r="B50" s="1">
        <v>35</v>
      </c>
      <c r="C50" s="4" t="s">
        <v>4</v>
      </c>
      <c r="D50" s="2" t="s">
        <v>26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31</v>
      </c>
      <c r="O50" s="14">
        <v>6.3520000000000003</v>
      </c>
    </row>
    <row r="51" spans="1:17" ht="15.6">
      <c r="A51" s="1">
        <v>76</v>
      </c>
      <c r="B51" s="1">
        <v>35</v>
      </c>
      <c r="C51" s="4" t="s">
        <v>4</v>
      </c>
      <c r="D51" s="2" t="s">
        <v>30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31</v>
      </c>
      <c r="O51" s="14">
        <v>6.3520000000000003</v>
      </c>
    </row>
    <row r="52" spans="1:17" ht="15.6">
      <c r="A52" s="3">
        <v>77</v>
      </c>
      <c r="B52" s="1">
        <v>35</v>
      </c>
      <c r="C52" s="4" t="s">
        <v>4</v>
      </c>
      <c r="D52" s="2" t="s">
        <v>26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31</v>
      </c>
      <c r="O52" s="14">
        <v>6.24</v>
      </c>
    </row>
    <row r="53" spans="1:17" ht="15.6">
      <c r="A53" s="3">
        <v>77</v>
      </c>
      <c r="B53" s="1">
        <v>35</v>
      </c>
      <c r="C53" s="4" t="s">
        <v>4</v>
      </c>
      <c r="D53" s="2" t="s">
        <v>30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31</v>
      </c>
      <c r="O53" s="14">
        <v>6.24</v>
      </c>
    </row>
    <row r="54" spans="1:17" ht="15.6">
      <c r="A54" s="1">
        <v>79</v>
      </c>
      <c r="B54" s="1">
        <v>35</v>
      </c>
      <c r="C54" s="4" t="s">
        <v>4</v>
      </c>
      <c r="D54" s="2" t="s">
        <v>30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31</v>
      </c>
      <c r="O54" s="14">
        <v>6.26</v>
      </c>
    </row>
    <row r="55" spans="1:17" ht="15.6">
      <c r="A55" s="1">
        <v>79</v>
      </c>
      <c r="B55" s="1">
        <v>35</v>
      </c>
      <c r="C55" s="4" t="s">
        <v>4</v>
      </c>
      <c r="D55" s="2" t="s">
        <v>26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31</v>
      </c>
      <c r="O55" s="13">
        <v>6.26</v>
      </c>
    </row>
    <row r="56" spans="1:17" ht="15.6">
      <c r="A56" s="22">
        <v>79</v>
      </c>
      <c r="B56" s="22">
        <v>35</v>
      </c>
      <c r="C56" s="4" t="s">
        <v>4</v>
      </c>
      <c r="D56" s="2" t="s">
        <v>26</v>
      </c>
      <c r="E56" s="4">
        <v>1.4</v>
      </c>
      <c r="F56" s="12">
        <v>0.6</v>
      </c>
      <c r="G56" s="2">
        <v>5.0000000000000001E-3</v>
      </c>
      <c r="H56" s="26">
        <v>200</v>
      </c>
      <c r="I56" s="16">
        <f>Tableau2[[#This Row],[Loop]]*Tableau2[[#This Row],[Dot Dose pC]]*Tableau2[[#This Row],[Design Dose factor]]*Tableau2[[#This Row],[dose on design]]</f>
        <v>0.84</v>
      </c>
      <c r="J56" s="23">
        <f>(62.33+62.15)/2</f>
        <v>62.239999999999995</v>
      </c>
      <c r="K56" s="23">
        <v>65.400000000000006</v>
      </c>
      <c r="L56" s="16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5" t="s">
        <v>31</v>
      </c>
      <c r="O56" s="27">
        <v>6.26</v>
      </c>
    </row>
    <row r="57" spans="1:17" ht="15.6">
      <c r="A57" s="22">
        <v>79</v>
      </c>
      <c r="B57" s="22">
        <v>35</v>
      </c>
      <c r="C57" s="4" t="s">
        <v>4</v>
      </c>
      <c r="D57" s="43" t="s">
        <v>66</v>
      </c>
      <c r="E57" s="43">
        <v>0.7</v>
      </c>
      <c r="F57" s="43">
        <v>0.6</v>
      </c>
      <c r="G57" s="43">
        <v>5.0000000000000001E-3</v>
      </c>
      <c r="H57" s="43">
        <v>200</v>
      </c>
      <c r="I57" s="37">
        <f>Tableau2[[#This Row],[Loop]]*Tableau2[[#This Row],[Dot Dose pC]]*Tableau2[[#This Row],[Design Dose factor]]*Tableau2[[#This Row],[dose on design]]</f>
        <v>0.42</v>
      </c>
      <c r="J57" s="23"/>
      <c r="K57" s="23">
        <f>(49.1+46.9)/2</f>
        <v>48</v>
      </c>
      <c r="L57" s="39">
        <f>(Tableau2[[#This Row],[Frontside - direct]]-Tableau2[[#This Row],[Backside - transmission]])/(Tableau2[[#This Row],[Frontside - direct]]+Tableau2[[#This Row],[Backside - transmission]])</f>
        <v>-1</v>
      </c>
      <c r="M57" s="37" t="e">
        <f>Tableau2[[#This Row],[Backside - transmission]]/Tableau2[[#This Row],[Frontside - direct]]</f>
        <v>#DIV/0!</v>
      </c>
      <c r="N57" s="25" t="s">
        <v>31</v>
      </c>
      <c r="O57" s="27">
        <v>6.26</v>
      </c>
    </row>
    <row r="58" spans="1:17" ht="15.6">
      <c r="A58" s="36">
        <v>79</v>
      </c>
      <c r="B58" s="22">
        <v>35</v>
      </c>
      <c r="C58" s="4" t="s">
        <v>4</v>
      </c>
      <c r="D58" s="43" t="s">
        <v>66</v>
      </c>
      <c r="E58" s="26">
        <v>0.8</v>
      </c>
      <c r="F58" s="43">
        <v>0.6</v>
      </c>
      <c r="G58" s="43">
        <v>5.0000000000000001E-3</v>
      </c>
      <c r="H58" s="43">
        <v>200</v>
      </c>
      <c r="I58" s="37">
        <f>Tableau2[[#This Row],[Loop]]*Tableau2[[#This Row],[Dot Dose pC]]*Tableau2[[#This Row],[Design Dose factor]]*Tableau2[[#This Row],[dose on design]]</f>
        <v>0.48</v>
      </c>
      <c r="J58" s="38"/>
      <c r="K58" s="38">
        <v>58.06</v>
      </c>
      <c r="L58" s="39">
        <f>(Tableau2[[#This Row],[Frontside - direct]]-Tableau2[[#This Row],[Backside - transmission]])/(Tableau2[[#This Row],[Frontside - direct]]+Tableau2[[#This Row],[Backside - transmission]])</f>
        <v>-1</v>
      </c>
      <c r="M58" s="37" t="e">
        <f>Tableau2[[#This Row],[Backside - transmission]]/Tableau2[[#This Row],[Frontside - direct]]</f>
        <v>#DIV/0!</v>
      </c>
      <c r="N58" s="25" t="s">
        <v>31</v>
      </c>
      <c r="O58" s="27">
        <v>6.26</v>
      </c>
    </row>
    <row r="59" spans="1:17" ht="15.6">
      <c r="A59" s="36">
        <v>79</v>
      </c>
      <c r="B59" s="22">
        <v>35</v>
      </c>
      <c r="C59" s="4" t="s">
        <v>4</v>
      </c>
      <c r="D59" s="43" t="s">
        <v>66</v>
      </c>
      <c r="E59" s="26">
        <v>0.9</v>
      </c>
      <c r="F59" s="43">
        <v>0.6</v>
      </c>
      <c r="G59" s="43">
        <v>5.0000000000000001E-3</v>
      </c>
      <c r="H59" s="43">
        <v>200</v>
      </c>
      <c r="I59" s="37">
        <f>Tableau2[[#This Row],[Loop]]*Tableau2[[#This Row],[Dot Dose pC]]*Tableau2[[#This Row],[Design Dose factor]]*Tableau2[[#This Row],[dose on design]]</f>
        <v>0.54</v>
      </c>
      <c r="J59" s="38"/>
      <c r="K59" s="38">
        <v>64.77</v>
      </c>
      <c r="L59" s="39">
        <f>(Tableau2[[#This Row],[Frontside - direct]]-Tableau2[[#This Row],[Backside - transmission]])/(Tableau2[[#This Row],[Frontside - direct]]+Tableau2[[#This Row],[Backside - transmission]])</f>
        <v>-1</v>
      </c>
      <c r="M59" s="37" t="e">
        <f>Tableau2[[#This Row],[Backside - transmission]]/Tableau2[[#This Row],[Frontside - direct]]</f>
        <v>#DIV/0!</v>
      </c>
      <c r="N59" s="25" t="s">
        <v>31</v>
      </c>
      <c r="O59" s="27">
        <v>6.26</v>
      </c>
    </row>
    <row r="60" spans="1:17" ht="15.6">
      <c r="A60" s="36">
        <v>79</v>
      </c>
      <c r="B60" s="22">
        <v>35</v>
      </c>
      <c r="C60" s="4" t="s">
        <v>4</v>
      </c>
      <c r="D60" s="43" t="s">
        <v>66</v>
      </c>
      <c r="E60" s="26">
        <v>1</v>
      </c>
      <c r="F60" s="43">
        <v>0.6</v>
      </c>
      <c r="G60" s="43">
        <v>5.0000000000000001E-3</v>
      </c>
      <c r="H60" s="43">
        <v>200</v>
      </c>
      <c r="I60" s="37">
        <f>Tableau2[[#This Row],[Loop]]*Tableau2[[#This Row],[Dot Dose pC]]*Tableau2[[#This Row],[Design Dose factor]]*Tableau2[[#This Row],[dose on design]]</f>
        <v>0.6</v>
      </c>
      <c r="J60" s="38"/>
      <c r="K60" s="38">
        <f>(64.76+60.3)/2</f>
        <v>62.53</v>
      </c>
      <c r="L60" s="39">
        <f>(Tableau2[[#This Row],[Frontside - direct]]-Tableau2[[#This Row],[Backside - transmission]])/(Tableau2[[#This Row],[Frontside - direct]]+Tableau2[[#This Row],[Backside - transmission]])</f>
        <v>-1</v>
      </c>
      <c r="M60" s="37" t="e">
        <f>Tableau2[[#This Row],[Backside - transmission]]/Tableau2[[#This Row],[Frontside - direct]]</f>
        <v>#DIV/0!</v>
      </c>
      <c r="N60" s="25" t="s">
        <v>31</v>
      </c>
      <c r="O60" s="27">
        <v>6.26</v>
      </c>
    </row>
    <row r="61" spans="1:17" ht="15.6">
      <c r="A61" s="36">
        <v>79</v>
      </c>
      <c r="B61" s="22">
        <v>35</v>
      </c>
      <c r="C61" s="4" t="s">
        <v>4</v>
      </c>
      <c r="D61" s="43" t="s">
        <v>66</v>
      </c>
      <c r="E61" s="26">
        <v>1.1000000000000001</v>
      </c>
      <c r="F61" s="43">
        <v>0.6</v>
      </c>
      <c r="G61" s="43">
        <v>5.0000000000000001E-3</v>
      </c>
      <c r="H61" s="43">
        <v>200</v>
      </c>
      <c r="I61" s="37">
        <f>Tableau2[[#This Row],[Loop]]*Tableau2[[#This Row],[Dot Dose pC]]*Tableau2[[#This Row],[Design Dose factor]]*Tableau2[[#This Row],[dose on design]]</f>
        <v>0.66</v>
      </c>
      <c r="J61" s="38"/>
      <c r="K61" s="38">
        <v>71.459999999999994</v>
      </c>
      <c r="L61" s="39">
        <f>(Tableau2[[#This Row],[Frontside - direct]]-Tableau2[[#This Row],[Backside - transmission]])/(Tableau2[[#This Row],[Frontside - direct]]+Tableau2[[#This Row],[Backside - transmission]])</f>
        <v>-1</v>
      </c>
      <c r="M61" s="37" t="e">
        <f>Tableau2[[#This Row],[Backside - transmission]]/Tableau2[[#This Row],[Frontside - direct]]</f>
        <v>#DIV/0!</v>
      </c>
      <c r="N61" s="25" t="s">
        <v>31</v>
      </c>
      <c r="O61" s="27">
        <v>6.26</v>
      </c>
    </row>
    <row r="62" spans="1:17" ht="15.6">
      <c r="A62" s="36">
        <v>79</v>
      </c>
      <c r="B62" s="22">
        <v>35</v>
      </c>
      <c r="C62" s="4" t="s">
        <v>4</v>
      </c>
      <c r="D62" s="43" t="s">
        <v>66</v>
      </c>
      <c r="E62" s="26">
        <v>1.2</v>
      </c>
      <c r="F62" s="43">
        <v>0.6</v>
      </c>
      <c r="G62" s="43">
        <v>5.0000000000000001E-3</v>
      </c>
      <c r="H62" s="43">
        <v>200</v>
      </c>
      <c r="I62" s="37">
        <f>Tableau2[[#This Row],[Loop]]*Tableau2[[#This Row],[Dot Dose pC]]*Tableau2[[#This Row],[Design Dose factor]]*Tableau2[[#This Row],[dose on design]]</f>
        <v>0.72</v>
      </c>
      <c r="J62" s="38"/>
      <c r="K62" s="38">
        <f>(2*78.27+73.8)/3</f>
        <v>76.779999999999987</v>
      </c>
      <c r="L62" s="39">
        <f>(Tableau2[[#This Row],[Frontside - direct]]-Tableau2[[#This Row],[Backside - transmission]])/(Tableau2[[#This Row],[Frontside - direct]]+Tableau2[[#This Row],[Backside - transmission]])</f>
        <v>-1</v>
      </c>
      <c r="M62" s="37" t="e">
        <f>Tableau2[[#This Row],[Backside - transmission]]/Tableau2[[#This Row],[Frontside - direct]]</f>
        <v>#DIV/0!</v>
      </c>
      <c r="N62" s="25" t="s">
        <v>31</v>
      </c>
      <c r="O62" s="27">
        <v>6.26</v>
      </c>
    </row>
    <row r="63" spans="1:17" ht="15.6">
      <c r="A63" s="36">
        <v>79</v>
      </c>
      <c r="B63" s="22">
        <v>35</v>
      </c>
      <c r="C63" s="4" t="s">
        <v>4</v>
      </c>
      <c r="D63" s="43" t="s">
        <v>66</v>
      </c>
      <c r="E63" s="26">
        <v>1.3</v>
      </c>
      <c r="F63" s="43">
        <v>0.6</v>
      </c>
      <c r="G63" s="43">
        <v>5.0000000000000001E-3</v>
      </c>
      <c r="H63" s="43">
        <v>200</v>
      </c>
      <c r="I63" s="37">
        <f>Tableau2[[#This Row],[Loop]]*Tableau2[[#This Row],[Dot Dose pC]]*Tableau2[[#This Row],[Design Dose factor]]*Tableau2[[#This Row],[dose on design]]</f>
        <v>0.78</v>
      </c>
      <c r="J63" s="38"/>
      <c r="K63" s="38">
        <f>(78.27+82.75)/2</f>
        <v>80.509999999999991</v>
      </c>
      <c r="L63" s="39">
        <f>(Tableau2[[#This Row],[Frontside - direct]]-Tableau2[[#This Row],[Backside - transmission]])/(Tableau2[[#This Row],[Frontside - direct]]+Tableau2[[#This Row],[Backside - transmission]])</f>
        <v>-1</v>
      </c>
      <c r="M63" s="37" t="e">
        <f>Tableau2[[#This Row],[Backside - transmission]]/Tableau2[[#This Row],[Frontside - direct]]</f>
        <v>#DIV/0!</v>
      </c>
      <c r="N63" s="25" t="s">
        <v>31</v>
      </c>
      <c r="O63" s="27">
        <v>6.26</v>
      </c>
    </row>
    <row r="64" spans="1:17" ht="15.6">
      <c r="A64" s="36">
        <v>79</v>
      </c>
      <c r="B64" s="22">
        <v>35</v>
      </c>
      <c r="C64" s="4" t="s">
        <v>4</v>
      </c>
      <c r="D64" s="43" t="s">
        <v>66</v>
      </c>
      <c r="E64" s="26">
        <v>1.4</v>
      </c>
      <c r="F64" s="43">
        <v>0.6</v>
      </c>
      <c r="G64" s="43">
        <v>5.0000000000000001E-3</v>
      </c>
      <c r="H64" s="43">
        <v>200</v>
      </c>
      <c r="I64" s="37">
        <f>Tableau2[[#This Row],[Loop]]*Tableau2[[#This Row],[Dot Dose pC]]*Tableau2[[#This Row],[Design Dose factor]]*Tableau2[[#This Row],[dose on design]]</f>
        <v>0.84</v>
      </c>
      <c r="J64" s="38"/>
      <c r="K64" s="38">
        <f>(80.39+82.62)/2</f>
        <v>81.504999999999995</v>
      </c>
      <c r="L64" s="39">
        <f>(Tableau2[[#This Row],[Frontside - direct]]-Tableau2[[#This Row],[Backside - transmission]])/(Tableau2[[#This Row],[Frontside - direct]]+Tableau2[[#This Row],[Backside - transmission]])</f>
        <v>-1</v>
      </c>
      <c r="M64" s="37" t="e">
        <f>Tableau2[[#This Row],[Backside - transmission]]/Tableau2[[#This Row],[Frontside - direct]]</f>
        <v>#DIV/0!</v>
      </c>
      <c r="N64" s="25" t="s">
        <v>31</v>
      </c>
      <c r="O64" s="27">
        <v>6.26</v>
      </c>
    </row>
    <row r="65" spans="1:15" ht="15.6">
      <c r="A65" s="1">
        <v>78</v>
      </c>
      <c r="B65" s="1">
        <v>35</v>
      </c>
      <c r="C65" s="4" t="s">
        <v>4</v>
      </c>
      <c r="D65" s="43" t="s">
        <v>66</v>
      </c>
      <c r="E65" s="2">
        <v>0.6</v>
      </c>
      <c r="F65" s="12">
        <v>0.6</v>
      </c>
      <c r="G65" s="2">
        <v>0.5</v>
      </c>
      <c r="H65" s="12">
        <v>2</v>
      </c>
      <c r="I65" s="16">
        <f>Tableau2[[#This Row],[Loop]]*Tableau2[[#This Row],[Dot Dose pC]]*Tableau2[[#This Row],[Design Dose factor]]*Tableau2[[#This Row],[dose on design]]</f>
        <v>0.36</v>
      </c>
      <c r="J65" s="8"/>
      <c r="K65" s="8">
        <v>60.29</v>
      </c>
      <c r="L65" s="16">
        <f>(Tableau2[[#This Row],[Frontside - direct]]-Tableau2[[#This Row],[Backside - transmission]])/(Tableau2[[#This Row],[Frontside - direct]]+Tableau2[[#This Row],[Backside - transmission]])</f>
        <v>-1</v>
      </c>
      <c r="M65" s="4" t="e">
        <f>Tableau2[[#This Row],[Backside - transmission]]/Tableau2[[#This Row],[Frontside - direct]]</f>
        <v>#DIV/0!</v>
      </c>
      <c r="N65" s="25" t="s">
        <v>31</v>
      </c>
      <c r="O65" s="14">
        <v>6.33</v>
      </c>
    </row>
    <row r="66" spans="1:15" ht="15.6">
      <c r="A66" s="1">
        <v>78</v>
      </c>
      <c r="B66" s="1">
        <v>35</v>
      </c>
      <c r="C66" s="4" t="s">
        <v>4</v>
      </c>
      <c r="D66" s="43" t="s">
        <v>66</v>
      </c>
      <c r="E66" s="2">
        <v>0.7</v>
      </c>
      <c r="F66" s="12">
        <v>0.6</v>
      </c>
      <c r="G66" s="2">
        <v>0.5</v>
      </c>
      <c r="H66" s="12">
        <v>2</v>
      </c>
      <c r="I66" s="16">
        <f>Tableau2[[#This Row],[Loop]]*Tableau2[[#This Row],[Dot Dose pC]]*Tableau2[[#This Row],[Design Dose factor]]*Tableau2[[#This Row],[dose on design]]</f>
        <v>0.42</v>
      </c>
      <c r="J66" s="8"/>
      <c r="K66" s="8">
        <v>64.760000000000005</v>
      </c>
      <c r="L66" s="16">
        <f>(Tableau2[[#This Row],[Frontside - direct]]-Tableau2[[#This Row],[Backside - transmission]])/(Tableau2[[#This Row],[Frontside - direct]]+Tableau2[[#This Row],[Backside - transmission]])</f>
        <v>-1</v>
      </c>
      <c r="M66" s="4" t="e">
        <f>Tableau2[[#This Row],[Backside - transmission]]/Tableau2[[#This Row],[Frontside - direct]]</f>
        <v>#DIV/0!</v>
      </c>
      <c r="N66" s="25" t="s">
        <v>31</v>
      </c>
      <c r="O66" s="14">
        <v>6.33</v>
      </c>
    </row>
    <row r="67" spans="1:15" ht="15.6">
      <c r="A67" s="1">
        <v>78</v>
      </c>
      <c r="B67" s="1">
        <v>35</v>
      </c>
      <c r="C67" s="4" t="s">
        <v>4</v>
      </c>
      <c r="D67" s="43" t="s">
        <v>66</v>
      </c>
      <c r="E67" s="2">
        <v>0.8</v>
      </c>
      <c r="F67" s="12">
        <v>0.6</v>
      </c>
      <c r="G67" s="2">
        <v>0.5</v>
      </c>
      <c r="H67" s="12">
        <v>2</v>
      </c>
      <c r="I67" s="16">
        <f>Tableau2[[#This Row],[Loop]]*Tableau2[[#This Row],[Dot Dose pC]]*Tableau2[[#This Row],[Design Dose factor]]*Tableau2[[#This Row],[dose on design]]</f>
        <v>0.48</v>
      </c>
      <c r="J67" s="8"/>
      <c r="K67" s="8">
        <f>(66.99+66.22)/2</f>
        <v>66.60499999999999</v>
      </c>
      <c r="L67" s="16">
        <f>(Tableau2[[#This Row],[Frontside - direct]]-Tableau2[[#This Row],[Backside - transmission]])/(Tableau2[[#This Row],[Frontside - direct]]+Tableau2[[#This Row],[Backside - transmission]])</f>
        <v>-1</v>
      </c>
      <c r="M67" s="4" t="e">
        <f>Tableau2[[#This Row],[Backside - transmission]]/Tableau2[[#This Row],[Frontside - direct]]</f>
        <v>#DIV/0!</v>
      </c>
      <c r="N67" s="25" t="s">
        <v>31</v>
      </c>
      <c r="O67" s="14">
        <v>6.33</v>
      </c>
    </row>
    <row r="68" spans="1:15" ht="15.6">
      <c r="A68" s="1">
        <v>78</v>
      </c>
      <c r="B68" s="1">
        <v>35</v>
      </c>
      <c r="C68" s="4" t="s">
        <v>4</v>
      </c>
      <c r="D68" s="43" t="s">
        <v>66</v>
      </c>
      <c r="E68" s="2">
        <v>1</v>
      </c>
      <c r="F68" s="12">
        <v>0.6</v>
      </c>
      <c r="G68" s="2">
        <v>0.5</v>
      </c>
      <c r="H68" s="12">
        <v>2</v>
      </c>
      <c r="I68" s="16">
        <f>Tableau2[[#This Row],[Loop]]*Tableau2[[#This Row],[Dot Dose pC]]*Tableau2[[#This Row],[Design Dose factor]]*Tableau2[[#This Row],[dose on design]]</f>
        <v>0.6</v>
      </c>
      <c r="J68" s="8"/>
      <c r="K68" s="8">
        <v>75.92</v>
      </c>
      <c r="L68" s="16">
        <f>(Tableau2[[#This Row],[Frontside - direct]]-Tableau2[[#This Row],[Backside - transmission]])/(Tableau2[[#This Row],[Frontside - direct]]+Tableau2[[#This Row],[Backside - transmission]])</f>
        <v>-1</v>
      </c>
      <c r="M68" s="4" t="e">
        <f>Tableau2[[#This Row],[Backside - transmission]]/Tableau2[[#This Row],[Frontside - direct]]</f>
        <v>#DIV/0!</v>
      </c>
      <c r="N68" s="25" t="s">
        <v>31</v>
      </c>
      <c r="O68" s="14">
        <v>6.33</v>
      </c>
    </row>
    <row r="69" spans="1:15" ht="15.6">
      <c r="A69" s="1">
        <v>78</v>
      </c>
      <c r="B69" s="1">
        <v>35</v>
      </c>
      <c r="C69" s="4" t="s">
        <v>4</v>
      </c>
      <c r="D69" s="43" t="s">
        <v>66</v>
      </c>
      <c r="E69" s="2">
        <v>1.2</v>
      </c>
      <c r="F69" s="12">
        <v>0.6</v>
      </c>
      <c r="G69" s="2">
        <v>0.5</v>
      </c>
      <c r="H69" s="12">
        <v>2</v>
      </c>
      <c r="I69" s="16">
        <f>Tableau2[[#This Row],[Loop]]*Tableau2[[#This Row],[Dot Dose pC]]*Tableau2[[#This Row],[Design Dose factor]]*Tableau2[[#This Row],[dose on design]]</f>
        <v>0.72</v>
      </c>
      <c r="J69" s="8"/>
      <c r="K69" s="8">
        <f>(82.62+84.86)/2</f>
        <v>83.740000000000009</v>
      </c>
      <c r="L69" s="16">
        <f>(Tableau2[[#This Row],[Frontside - direct]]-Tableau2[[#This Row],[Backside - transmission]])/(Tableau2[[#This Row],[Frontside - direct]]+Tableau2[[#This Row],[Backside - transmission]])</f>
        <v>-1</v>
      </c>
      <c r="M69" s="4" t="e">
        <f>Tableau2[[#This Row],[Backside - transmission]]/Tableau2[[#This Row],[Frontside - direct]]</f>
        <v>#DIV/0!</v>
      </c>
      <c r="N69" s="25" t="s">
        <v>31</v>
      </c>
      <c r="O69" s="14">
        <v>6.33</v>
      </c>
    </row>
    <row r="70" spans="1:15" ht="15.6">
      <c r="A70" s="1">
        <v>78</v>
      </c>
      <c r="B70" s="1">
        <v>35</v>
      </c>
      <c r="C70" s="4" t="s">
        <v>4</v>
      </c>
      <c r="D70" s="43" t="s">
        <v>66</v>
      </c>
      <c r="E70" s="2">
        <v>1.4</v>
      </c>
      <c r="F70" s="12">
        <v>0.6</v>
      </c>
      <c r="G70" s="2">
        <v>0.5</v>
      </c>
      <c r="H70" s="12">
        <v>2</v>
      </c>
      <c r="I70" s="16">
        <f>Tableau2[[#This Row],[Loop]]*Tableau2[[#This Row],[Dot Dose pC]]*Tableau2[[#This Row],[Design Dose factor]]*Tableau2[[#This Row],[dose on design]]</f>
        <v>0.84</v>
      </c>
      <c r="J70" s="8"/>
      <c r="K70" s="8">
        <f>(89.32+96)/2</f>
        <v>92.66</v>
      </c>
      <c r="L70" s="16">
        <f>(Tableau2[[#This Row],[Frontside - direct]]-Tableau2[[#This Row],[Backside - transmission]])/(Tableau2[[#This Row],[Frontside - direct]]+Tableau2[[#This Row],[Backside - transmission]])</f>
        <v>-1</v>
      </c>
      <c r="M70" s="4" t="e">
        <f>Tableau2[[#This Row],[Backside - transmission]]/Tableau2[[#This Row],[Frontside - direct]]</f>
        <v>#DIV/0!</v>
      </c>
      <c r="N70" s="25" t="s">
        <v>31</v>
      </c>
      <c r="O70" s="14">
        <v>6.33</v>
      </c>
    </row>
    <row r="71" spans="1:15" ht="15.6">
      <c r="A71" s="1">
        <v>77</v>
      </c>
      <c r="B71" s="1">
        <v>35</v>
      </c>
      <c r="C71" s="4" t="s">
        <v>4</v>
      </c>
      <c r="D71" s="2" t="s">
        <v>66</v>
      </c>
      <c r="E71" s="2">
        <v>0.6</v>
      </c>
      <c r="F71" s="8">
        <v>0.6</v>
      </c>
      <c r="G71" s="2">
        <v>0.05</v>
      </c>
      <c r="H71" s="12">
        <v>20</v>
      </c>
      <c r="I71" s="16">
        <f>Tableau2[[#This Row],[Loop]]*Tableau2[[#This Row],[Dot Dose pC]]*Tableau2[[#This Row],[Design Dose factor]]*Tableau2[[#This Row],[dose on design]]</f>
        <v>0.36</v>
      </c>
      <c r="J71" s="8"/>
      <c r="K71" s="8">
        <f>(58.06+55.83)/2</f>
        <v>56.945</v>
      </c>
      <c r="L71" s="16">
        <f>(Tableau2[[#This Row],[Frontside - direct]]-Tableau2[[#This Row],[Backside - transmission]])/(Tableau2[[#This Row],[Frontside - direct]]+Tableau2[[#This Row],[Backside - transmission]])</f>
        <v>-1</v>
      </c>
      <c r="M71" s="4" t="e">
        <f>Tableau2[[#This Row],[Backside - transmission]]/Tableau2[[#This Row],[Frontside - direct]]</f>
        <v>#DIV/0!</v>
      </c>
      <c r="N71" s="25" t="s">
        <v>31</v>
      </c>
      <c r="O71" s="14">
        <v>6.24</v>
      </c>
    </row>
    <row r="72" spans="1:15" ht="15.6">
      <c r="A72" s="1">
        <v>77</v>
      </c>
      <c r="B72" s="1">
        <v>35</v>
      </c>
      <c r="C72" s="4" t="s">
        <v>4</v>
      </c>
      <c r="D72" s="2" t="s">
        <v>66</v>
      </c>
      <c r="E72" s="2">
        <v>0.7</v>
      </c>
      <c r="F72" s="8">
        <v>0.6</v>
      </c>
      <c r="G72" s="2">
        <v>0.05</v>
      </c>
      <c r="H72" s="12">
        <v>20</v>
      </c>
      <c r="I72" s="16">
        <f>Tableau2[[#This Row],[Loop]]*Tableau2[[#This Row],[Dot Dose pC]]*Tableau2[[#This Row],[Design Dose factor]]*Tableau2[[#This Row],[dose on design]]</f>
        <v>0.42</v>
      </c>
      <c r="J72" s="8"/>
      <c r="K72" s="8">
        <f>(62.52+60.29)/2</f>
        <v>61.405000000000001</v>
      </c>
      <c r="L72" s="16">
        <f>(Tableau2[[#This Row],[Frontside - direct]]-Tableau2[[#This Row],[Backside - transmission]])/(Tableau2[[#This Row],[Frontside - direct]]+Tableau2[[#This Row],[Backside - transmission]])</f>
        <v>-1</v>
      </c>
      <c r="M72" s="4" t="e">
        <f>Tableau2[[#This Row],[Backside - transmission]]/Tableau2[[#This Row],[Frontside - direct]]</f>
        <v>#DIV/0!</v>
      </c>
      <c r="N72" s="25" t="s">
        <v>31</v>
      </c>
      <c r="O72" s="14">
        <v>6.24</v>
      </c>
    </row>
    <row r="73" spans="1:15" ht="15.6">
      <c r="A73" s="1">
        <v>77</v>
      </c>
      <c r="B73" s="1">
        <v>35</v>
      </c>
      <c r="C73" s="4" t="s">
        <v>4</v>
      </c>
      <c r="D73" s="2" t="s">
        <v>66</v>
      </c>
      <c r="E73" s="2">
        <v>0.8</v>
      </c>
      <c r="F73" s="8">
        <v>0.6</v>
      </c>
      <c r="G73" s="2">
        <v>0.05</v>
      </c>
      <c r="H73" s="12">
        <v>20</v>
      </c>
      <c r="I73" s="16">
        <f>Tableau2[[#This Row],[Loop]]*Tableau2[[#This Row],[Dot Dose pC]]*Tableau2[[#This Row],[Design Dose factor]]*Tableau2[[#This Row],[dose on design]]</f>
        <v>0.48</v>
      </c>
      <c r="J73" s="8"/>
      <c r="K73" s="8">
        <f>(66.99+62.52)/2</f>
        <v>64.754999999999995</v>
      </c>
      <c r="L73" s="16">
        <f>(Tableau2[[#This Row],[Frontside - direct]]-Tableau2[[#This Row],[Backside - transmission]])/(Tableau2[[#This Row],[Frontside - direct]]+Tableau2[[#This Row],[Backside - transmission]])</f>
        <v>-1</v>
      </c>
      <c r="M73" s="4" t="e">
        <f>Tableau2[[#This Row],[Backside - transmission]]/Tableau2[[#This Row],[Frontside - direct]]</f>
        <v>#DIV/0!</v>
      </c>
      <c r="N73" s="25" t="s">
        <v>31</v>
      </c>
      <c r="O73" s="14">
        <v>6.24</v>
      </c>
    </row>
    <row r="74" spans="1:15" ht="15.6">
      <c r="A74" s="1">
        <v>77</v>
      </c>
      <c r="B74" s="1">
        <v>35</v>
      </c>
      <c r="C74" s="4" t="s">
        <v>4</v>
      </c>
      <c r="D74" s="2" t="s">
        <v>66</v>
      </c>
      <c r="E74" s="2">
        <v>1</v>
      </c>
      <c r="F74" s="8">
        <v>0.6</v>
      </c>
      <c r="G74" s="2">
        <v>0.05</v>
      </c>
      <c r="H74" s="12">
        <v>20</v>
      </c>
      <c r="I74" s="16">
        <f>Tableau2[[#This Row],[Loop]]*Tableau2[[#This Row],[Dot Dose pC]]*Tableau2[[#This Row],[Design Dose factor]]*Tableau2[[#This Row],[dose on design]]</f>
        <v>0.6</v>
      </c>
      <c r="J74" s="8"/>
      <c r="K74" s="8">
        <f>(75.92+71.46)/2</f>
        <v>73.69</v>
      </c>
      <c r="L74" s="16">
        <f>(Tableau2[[#This Row],[Frontside - direct]]-Tableau2[[#This Row],[Backside - transmission]])/(Tableau2[[#This Row],[Frontside - direct]]+Tableau2[[#This Row],[Backside - transmission]])</f>
        <v>-1</v>
      </c>
      <c r="M74" s="4" t="e">
        <f>Tableau2[[#This Row],[Backside - transmission]]/Tableau2[[#This Row],[Frontside - direct]]</f>
        <v>#DIV/0!</v>
      </c>
      <c r="N74" s="25" t="s">
        <v>31</v>
      </c>
      <c r="O74" s="14">
        <v>6.24</v>
      </c>
    </row>
    <row r="75" spans="1:15" ht="15.6">
      <c r="A75" s="1">
        <v>77</v>
      </c>
      <c r="B75" s="1">
        <v>35</v>
      </c>
      <c r="C75" s="4" t="s">
        <v>4</v>
      </c>
      <c r="D75" s="2" t="s">
        <v>66</v>
      </c>
      <c r="E75" s="2">
        <v>1.2</v>
      </c>
      <c r="F75" s="8">
        <v>0.6</v>
      </c>
      <c r="G75" s="2">
        <v>0.05</v>
      </c>
      <c r="H75" s="12">
        <v>20</v>
      </c>
      <c r="I75" s="16">
        <f>Tableau2[[#This Row],[Loop]]*Tableau2[[#This Row],[Dot Dose pC]]*Tableau2[[#This Row],[Design Dose factor]]*Tableau2[[#This Row],[dose on design]]</f>
        <v>0.72</v>
      </c>
      <c r="J75" s="8"/>
      <c r="K75" s="8">
        <v>82.62</v>
      </c>
      <c r="L75" s="16">
        <f>(Tableau2[[#This Row],[Frontside - direct]]-Tableau2[[#This Row],[Backside - transmission]])/(Tableau2[[#This Row],[Frontside - direct]]+Tableau2[[#This Row],[Backside - transmission]])</f>
        <v>-1</v>
      </c>
      <c r="M75" s="4" t="e">
        <f>Tableau2[[#This Row],[Backside - transmission]]/Tableau2[[#This Row],[Frontside - direct]]</f>
        <v>#DIV/0!</v>
      </c>
      <c r="N75" s="25" t="s">
        <v>31</v>
      </c>
      <c r="O75" s="14">
        <v>6.24</v>
      </c>
    </row>
    <row r="76" spans="1:15" ht="15.6">
      <c r="A76" s="1">
        <v>77</v>
      </c>
      <c r="B76" s="1">
        <v>35</v>
      </c>
      <c r="C76" s="4" t="s">
        <v>4</v>
      </c>
      <c r="D76" s="2" t="s">
        <v>66</v>
      </c>
      <c r="E76" s="2">
        <v>1.4</v>
      </c>
      <c r="F76" s="8">
        <v>0.6</v>
      </c>
      <c r="G76" s="2">
        <v>0.05</v>
      </c>
      <c r="H76" s="12">
        <v>20</v>
      </c>
      <c r="I76" s="16">
        <f>Tableau2[[#This Row],[Loop]]*Tableau2[[#This Row],[Dot Dose pC]]*Tableau2[[#This Row],[Design Dose factor]]*Tableau2[[#This Row],[dose on design]]</f>
        <v>0.84</v>
      </c>
      <c r="J76" s="8"/>
      <c r="K76" s="8">
        <v>87.09</v>
      </c>
      <c r="L76" s="16">
        <f>(Tableau2[[#This Row],[Frontside - direct]]-Tableau2[[#This Row],[Backside - transmission]])/(Tableau2[[#This Row],[Frontside - direct]]+Tableau2[[#This Row],[Backside - transmission]])</f>
        <v>-1</v>
      </c>
      <c r="M76" s="4" t="e">
        <f>Tableau2[[#This Row],[Backside - transmission]]/Tableau2[[#This Row],[Frontside - direct]]</f>
        <v>#DIV/0!</v>
      </c>
      <c r="N76" s="25" t="s">
        <v>31</v>
      </c>
      <c r="O76" s="14">
        <v>6.24</v>
      </c>
    </row>
    <row r="77" spans="1:15" ht="15.6">
      <c r="A77" s="1">
        <v>76</v>
      </c>
      <c r="B77" s="1">
        <v>35</v>
      </c>
      <c r="C77" s="4" t="s">
        <v>4</v>
      </c>
      <c r="D77" s="2" t="s">
        <v>66</v>
      </c>
      <c r="E77" s="4">
        <v>0.6</v>
      </c>
      <c r="F77" s="8">
        <v>0.4</v>
      </c>
      <c r="G77" s="2">
        <v>0.05</v>
      </c>
      <c r="H77" s="12">
        <v>20</v>
      </c>
      <c r="I77" s="16">
        <f>Tableau2[[#This Row],[Loop]]*Tableau2[[#This Row],[Dot Dose pC]]*Tableau2[[#This Row],[Design Dose factor]]*Tableau2[[#This Row],[dose on design]]</f>
        <v>0.24</v>
      </c>
      <c r="J77" s="8"/>
      <c r="K77" s="8">
        <v>40.19</v>
      </c>
      <c r="L77" s="16">
        <f>(Tableau2[[#This Row],[Frontside - direct]]-Tableau2[[#This Row],[Backside - transmission]])/(Tableau2[[#This Row],[Frontside - direct]]+Tableau2[[#This Row],[Backside - transmission]])</f>
        <v>-1</v>
      </c>
      <c r="M77" s="4" t="e">
        <f>Tableau2[[#This Row],[Backside - transmission]]/Tableau2[[#This Row],[Frontside - direct]]</f>
        <v>#DIV/0!</v>
      </c>
      <c r="N77" s="25" t="s">
        <v>31</v>
      </c>
      <c r="O77" s="14">
        <v>6.3520000000000003</v>
      </c>
    </row>
    <row r="78" spans="1:15" ht="15.6">
      <c r="A78" s="1">
        <v>76</v>
      </c>
      <c r="B78" s="1">
        <v>35</v>
      </c>
      <c r="C78" s="4" t="s">
        <v>4</v>
      </c>
      <c r="D78" s="2" t="s">
        <v>66</v>
      </c>
      <c r="E78" s="4">
        <v>0.7</v>
      </c>
      <c r="F78" s="8">
        <v>0.4</v>
      </c>
      <c r="G78" s="2">
        <v>0.05</v>
      </c>
      <c r="H78" s="12">
        <v>20</v>
      </c>
      <c r="I78" s="16">
        <f>Tableau2[[#This Row],[Loop]]*Tableau2[[#This Row],[Dot Dose pC]]*Tableau2[[#This Row],[Design Dose factor]]*Tableau2[[#This Row],[dose on design]]</f>
        <v>0.27999999999999997</v>
      </c>
      <c r="J78" s="8"/>
      <c r="K78" s="8">
        <f>(46.89+51.36)/2</f>
        <v>49.125</v>
      </c>
      <c r="L78" s="16">
        <f>(Tableau2[[#This Row],[Frontside - direct]]-Tableau2[[#This Row],[Backside - transmission]])/(Tableau2[[#This Row],[Frontside - direct]]+Tableau2[[#This Row],[Backside - transmission]])</f>
        <v>-1</v>
      </c>
      <c r="M78" s="4" t="e">
        <f>Tableau2[[#This Row],[Backside - transmission]]/Tableau2[[#This Row],[Frontside - direct]]</f>
        <v>#DIV/0!</v>
      </c>
      <c r="N78" s="25" t="s">
        <v>31</v>
      </c>
      <c r="O78" s="14">
        <v>6.3520000000000003</v>
      </c>
    </row>
    <row r="79" spans="1:15" ht="15.6">
      <c r="A79" s="1">
        <v>76</v>
      </c>
      <c r="B79" s="1">
        <v>35</v>
      </c>
      <c r="C79" s="4" t="s">
        <v>4</v>
      </c>
      <c r="D79" s="2" t="s">
        <v>66</v>
      </c>
      <c r="E79" s="4">
        <v>0.8</v>
      </c>
      <c r="F79" s="8">
        <v>0.4</v>
      </c>
      <c r="G79" s="2">
        <v>0.05</v>
      </c>
      <c r="H79" s="12">
        <v>20</v>
      </c>
      <c r="I79" s="16">
        <f>Tableau2[[#This Row],[Loop]]*Tableau2[[#This Row],[Dot Dose pC]]*Tableau2[[#This Row],[Design Dose factor]]*Tableau2[[#This Row],[dose on design]]</f>
        <v>0.32000000000000006</v>
      </c>
      <c r="J79" s="8"/>
      <c r="K79" s="8">
        <v>55.83</v>
      </c>
      <c r="L79" s="16">
        <f>(Tableau2[[#This Row],[Frontside - direct]]-Tableau2[[#This Row],[Backside - transmission]])/(Tableau2[[#This Row],[Frontside - direct]]+Tableau2[[#This Row],[Backside - transmission]])</f>
        <v>-1</v>
      </c>
      <c r="M79" s="4" t="e">
        <f>Tableau2[[#This Row],[Backside - transmission]]/Tableau2[[#This Row],[Frontside - direct]]</f>
        <v>#DIV/0!</v>
      </c>
      <c r="N79" s="25" t="s">
        <v>31</v>
      </c>
      <c r="O79" s="14">
        <v>6.3520000000000003</v>
      </c>
    </row>
    <row r="80" spans="1:15" ht="15.6">
      <c r="A80" s="1">
        <v>76</v>
      </c>
      <c r="B80" s="1">
        <v>35</v>
      </c>
      <c r="C80" s="4" t="s">
        <v>4</v>
      </c>
      <c r="D80" s="2" t="s">
        <v>66</v>
      </c>
      <c r="E80" s="4">
        <v>0.9</v>
      </c>
      <c r="F80" s="8">
        <v>0.4</v>
      </c>
      <c r="G80" s="2">
        <v>0.05</v>
      </c>
      <c r="H80" s="12">
        <v>20</v>
      </c>
      <c r="I80" s="16">
        <f>Tableau2[[#This Row],[Loop]]*Tableau2[[#This Row],[Dot Dose pC]]*Tableau2[[#This Row],[Design Dose factor]]*Tableau2[[#This Row],[dose on design]]</f>
        <v>0.36000000000000004</v>
      </c>
      <c r="J80" s="8"/>
      <c r="K80" s="8">
        <f>(60.29+58.06)/2</f>
        <v>59.174999999999997</v>
      </c>
      <c r="L80" s="16">
        <f>(Tableau2[[#This Row],[Frontside - direct]]-Tableau2[[#This Row],[Backside - transmission]])/(Tableau2[[#This Row],[Frontside - direct]]+Tableau2[[#This Row],[Backside - transmission]])</f>
        <v>-1</v>
      </c>
      <c r="M80" s="4" t="e">
        <f>Tableau2[[#This Row],[Backside - transmission]]/Tableau2[[#This Row],[Frontside - direct]]</f>
        <v>#DIV/0!</v>
      </c>
      <c r="N80" s="25" t="s">
        <v>31</v>
      </c>
      <c r="O80" s="14">
        <v>6.3520000000000003</v>
      </c>
    </row>
    <row r="81" spans="1:15" ht="15.6">
      <c r="A81" s="1">
        <v>76</v>
      </c>
      <c r="B81" s="1">
        <v>35</v>
      </c>
      <c r="C81" s="4" t="s">
        <v>4</v>
      </c>
      <c r="D81" s="2" t="s">
        <v>66</v>
      </c>
      <c r="E81" s="4">
        <v>1</v>
      </c>
      <c r="F81" s="8">
        <v>0.4</v>
      </c>
      <c r="G81" s="2">
        <v>0.05</v>
      </c>
      <c r="H81" s="12">
        <v>20</v>
      </c>
      <c r="I81" s="16">
        <f>Tableau2[[#This Row],[Loop]]*Tableau2[[#This Row],[Dot Dose pC]]*Tableau2[[#This Row],[Design Dose factor]]*Tableau2[[#This Row],[dose on design]]</f>
        <v>0.4</v>
      </c>
      <c r="J81" s="8"/>
      <c r="K81" s="8">
        <f>(60.29+62.52)/2</f>
        <v>61.405000000000001</v>
      </c>
      <c r="L81" s="16">
        <f>(Tableau2[[#This Row],[Frontside - direct]]-Tableau2[[#This Row],[Backside - transmission]])/(Tableau2[[#This Row],[Frontside - direct]]+Tableau2[[#This Row],[Backside - transmission]])</f>
        <v>-1</v>
      </c>
      <c r="M81" s="4" t="e">
        <f>Tableau2[[#This Row],[Backside - transmission]]/Tableau2[[#This Row],[Frontside - direct]]</f>
        <v>#DIV/0!</v>
      </c>
      <c r="N81" s="25" t="s">
        <v>31</v>
      </c>
      <c r="O81" s="14">
        <v>6.3520000000000003</v>
      </c>
    </row>
    <row r="82" spans="1:15" ht="15.6">
      <c r="A82" s="1">
        <v>76</v>
      </c>
      <c r="B82" s="1">
        <v>35</v>
      </c>
      <c r="C82" s="4" t="s">
        <v>4</v>
      </c>
      <c r="D82" s="2" t="s">
        <v>66</v>
      </c>
      <c r="E82" s="4">
        <v>1.1000000000000001</v>
      </c>
      <c r="F82" s="8">
        <v>0.4</v>
      </c>
      <c r="G82" s="2">
        <v>0.05</v>
      </c>
      <c r="H82" s="12">
        <v>20</v>
      </c>
      <c r="I82" s="16">
        <f>Tableau2[[#This Row],[Loop]]*Tableau2[[#This Row],[Dot Dose pC]]*Tableau2[[#This Row],[Design Dose factor]]*Tableau2[[#This Row],[dose on design]]</f>
        <v>0.44000000000000006</v>
      </c>
      <c r="J82" s="8"/>
      <c r="K82" s="8">
        <f>(64.76+66.99)/2</f>
        <v>65.875</v>
      </c>
      <c r="L82" s="16">
        <f>(Tableau2[[#This Row],[Frontside - direct]]-Tableau2[[#This Row],[Backside - transmission]])/(Tableau2[[#This Row],[Frontside - direct]]+Tableau2[[#This Row],[Backside - transmission]])</f>
        <v>-1</v>
      </c>
      <c r="M82" s="4" t="e">
        <f>Tableau2[[#This Row],[Backside - transmission]]/Tableau2[[#This Row],[Frontside - direct]]</f>
        <v>#DIV/0!</v>
      </c>
      <c r="N82" s="25" t="s">
        <v>31</v>
      </c>
      <c r="O82" s="14">
        <v>6.3520000000000003</v>
      </c>
    </row>
    <row r="83" spans="1:15" ht="15.6">
      <c r="A83" s="1">
        <v>76</v>
      </c>
      <c r="B83" s="1">
        <v>35</v>
      </c>
      <c r="C83" s="4" t="s">
        <v>4</v>
      </c>
      <c r="D83" s="2" t="s">
        <v>66</v>
      </c>
      <c r="E83" s="4">
        <v>1.2</v>
      </c>
      <c r="F83" s="8">
        <v>0.4</v>
      </c>
      <c r="G83" s="2">
        <v>0.05</v>
      </c>
      <c r="H83" s="12">
        <v>20</v>
      </c>
      <c r="I83" s="16">
        <f>Tableau2[[#This Row],[Loop]]*Tableau2[[#This Row],[Dot Dose pC]]*Tableau2[[#This Row],[Design Dose factor]]*Tableau2[[#This Row],[dose on design]]</f>
        <v>0.48</v>
      </c>
      <c r="J83" s="8"/>
      <c r="K83" s="8">
        <v>69.22</v>
      </c>
      <c r="L83" s="16">
        <f>(Tableau2[[#This Row],[Frontside - direct]]-Tableau2[[#This Row],[Backside - transmission]])/(Tableau2[[#This Row],[Frontside - direct]]+Tableau2[[#This Row],[Backside - transmission]])</f>
        <v>-1</v>
      </c>
      <c r="M83" s="4" t="e">
        <f>Tableau2[[#This Row],[Backside - transmission]]/Tableau2[[#This Row],[Frontside - direct]]</f>
        <v>#DIV/0!</v>
      </c>
      <c r="N83" s="25" t="s">
        <v>31</v>
      </c>
      <c r="O83" s="14">
        <v>6.3520000000000003</v>
      </c>
    </row>
    <row r="84" spans="1:15" ht="15.6">
      <c r="A84" s="1">
        <v>76</v>
      </c>
      <c r="B84" s="1">
        <v>35</v>
      </c>
      <c r="C84" s="4" t="s">
        <v>4</v>
      </c>
      <c r="D84" s="2" t="s">
        <v>66</v>
      </c>
      <c r="E84" s="4">
        <v>1.3</v>
      </c>
      <c r="F84" s="8">
        <v>0.4</v>
      </c>
      <c r="G84" s="2">
        <v>0.05</v>
      </c>
      <c r="H84" s="12">
        <v>20</v>
      </c>
      <c r="I84" s="16">
        <f>Tableau2[[#This Row],[Loop]]*Tableau2[[#This Row],[Dot Dose pC]]*Tableau2[[#This Row],[Design Dose factor]]*Tableau2[[#This Row],[dose on design]]</f>
        <v>0.52</v>
      </c>
      <c r="J84" s="8"/>
      <c r="K84" s="8">
        <f>(71.46+73.69)/2</f>
        <v>72.574999999999989</v>
      </c>
      <c r="L84" s="16">
        <f>(Tableau2[[#This Row],[Frontside - direct]]-Tableau2[[#This Row],[Backside - transmission]])/(Tableau2[[#This Row],[Frontside - direct]]+Tableau2[[#This Row],[Backside - transmission]])</f>
        <v>-1</v>
      </c>
      <c r="M84" s="4" t="e">
        <f>Tableau2[[#This Row],[Backside - transmission]]/Tableau2[[#This Row],[Frontside - direct]]</f>
        <v>#DIV/0!</v>
      </c>
      <c r="N84" s="25" t="s">
        <v>31</v>
      </c>
      <c r="O84" s="14">
        <v>6.3520000000000003</v>
      </c>
    </row>
    <row r="85" spans="1:15" ht="15.6">
      <c r="A85" s="1">
        <v>76</v>
      </c>
      <c r="B85" s="1">
        <v>35</v>
      </c>
      <c r="C85" s="4" t="s">
        <v>4</v>
      </c>
      <c r="D85" s="2" t="s">
        <v>66</v>
      </c>
      <c r="E85" s="4">
        <v>1.4</v>
      </c>
      <c r="F85" s="8">
        <v>0.4</v>
      </c>
      <c r="G85" s="2">
        <v>0.05</v>
      </c>
      <c r="H85" s="12">
        <v>20</v>
      </c>
      <c r="I85" s="16">
        <f>Tableau2[[#This Row],[Loop]]*Tableau2[[#This Row],[Dot Dose pC]]*Tableau2[[#This Row],[Design Dose factor]]*Tableau2[[#This Row],[dose on design]]</f>
        <v>0.55999999999999994</v>
      </c>
      <c r="J85" s="8"/>
      <c r="K85" s="8">
        <f>(78.16+73.69)/2</f>
        <v>75.924999999999997</v>
      </c>
      <c r="L85" s="16">
        <f>(Tableau2[[#This Row],[Frontside - direct]]-Tableau2[[#This Row],[Backside - transmission]])/(Tableau2[[#This Row],[Frontside - direct]]+Tableau2[[#This Row],[Backside - transmission]])</f>
        <v>-1</v>
      </c>
      <c r="M85" s="4" t="e">
        <f>Tableau2[[#This Row],[Backside - transmission]]/Tableau2[[#This Row],[Frontside - direct]]</f>
        <v>#DIV/0!</v>
      </c>
      <c r="N85" s="25" t="s">
        <v>31</v>
      </c>
      <c r="O85" s="14">
        <v>6.3520000000000003</v>
      </c>
    </row>
    <row r="86" spans="1:15" ht="15.6">
      <c r="A86" s="3"/>
      <c r="B86" s="3"/>
      <c r="C86" s="4"/>
      <c r="D86" s="4"/>
      <c r="E86" s="4"/>
      <c r="F86" s="12"/>
      <c r="G86" s="4"/>
      <c r="H86" s="12"/>
      <c r="I86" s="16">
        <f>Tableau2[[#This Row],[Loop]]*Tableau2[[#This Row],[Dot Dose pC]]*Tableau2[[#This Row],[Design Dose factor]]*Tableau2[[#This Row],[dose on design]]</f>
        <v>0</v>
      </c>
      <c r="J86" s="12"/>
      <c r="K86" s="12"/>
      <c r="L86" s="16" t="e">
        <f>(Tableau2[[#This Row],[Frontside - direct]]-Tableau2[[#This Row],[Backside - transmission]])/(Tableau2[[#This Row],[Frontside - direct]]+Tableau2[[#This Row],[Backside - transmission]])</f>
        <v>#DIV/0!</v>
      </c>
      <c r="M86" s="4" t="e">
        <f>Tableau2[[#This Row],[Backside - transmission]]/Tableau2[[#This Row],[Frontside - direct]]</f>
        <v>#DIV/0!</v>
      </c>
      <c r="N86" s="44"/>
      <c r="O86" s="13"/>
    </row>
    <row r="87" spans="1:15" ht="15.6">
      <c r="A87" s="3"/>
      <c r="B87" s="3"/>
      <c r="C87" s="4"/>
      <c r="D87" s="4"/>
      <c r="E87" s="4"/>
      <c r="F87" s="12"/>
      <c r="G87" s="4"/>
      <c r="H87" s="12"/>
      <c r="I87" s="16">
        <f>Tableau2[[#This Row],[Loop]]*Tableau2[[#This Row],[Dot Dose pC]]*Tableau2[[#This Row],[Design Dose factor]]*Tableau2[[#This Row],[dose on design]]</f>
        <v>0</v>
      </c>
      <c r="J87" s="12"/>
      <c r="K87" s="12"/>
      <c r="L87" s="16" t="e">
        <f>(Tableau2[[#This Row],[Frontside - direct]]-Tableau2[[#This Row],[Backside - transmission]])/(Tableau2[[#This Row],[Frontside - direct]]+Tableau2[[#This Row],[Backside - transmission]])</f>
        <v>#DIV/0!</v>
      </c>
      <c r="M87" s="4" t="e">
        <f>Tableau2[[#This Row],[Backside - transmission]]/Tableau2[[#This Row],[Frontside - direct]]</f>
        <v>#DIV/0!</v>
      </c>
      <c r="N87" s="44"/>
      <c r="O87" s="13"/>
    </row>
    <row r="88" spans="1:15" ht="15.6">
      <c r="A88" s="36"/>
      <c r="B88" s="36"/>
      <c r="C88" s="26"/>
      <c r="D88" s="26"/>
      <c r="E88" s="26"/>
      <c r="F88" s="26"/>
      <c r="G88" s="26"/>
      <c r="H88" s="26"/>
      <c r="I88" s="37">
        <f>Tableau2[[#This Row],[Loop]]*Tableau2[[#This Row],[Dot Dose pC]]*Tableau2[[#This Row],[Design Dose factor]]*Tableau2[[#This Row],[dose on design]]</f>
        <v>0</v>
      </c>
      <c r="J88" s="38"/>
      <c r="K88" s="38"/>
      <c r="L88" s="39" t="e">
        <f>(Tableau2[[#This Row],[Frontside - direct]]-Tableau2[[#This Row],[Backside - transmission]])/(Tableau2[[#This Row],[Frontside - direct]]+Tableau2[[#This Row],[Backside - transmission]])</f>
        <v>#DIV/0!</v>
      </c>
      <c r="M88" s="37" t="e">
        <f>Tableau2[[#This Row],[Backside - transmission]]/Tableau2[[#This Row],[Frontside - direct]]</f>
        <v>#DIV/0!</v>
      </c>
      <c r="N88" s="26"/>
      <c r="O88" s="27"/>
    </row>
    <row r="89" spans="1:15" ht="15.6">
      <c r="A89" s="36">
        <v>79</v>
      </c>
      <c r="B89" s="36"/>
      <c r="C89" s="26"/>
      <c r="D89" s="26"/>
      <c r="E89" s="26"/>
      <c r="F89" s="26"/>
      <c r="G89" s="26"/>
      <c r="H89" s="26"/>
      <c r="I89" s="37">
        <f>Tableau2[[#This Row],[Loop]]*Tableau2[[#This Row],[Dot Dose pC]]*Tableau2[[#This Row],[Design Dose factor]]*Tableau2[[#This Row],[dose on design]]</f>
        <v>0</v>
      </c>
      <c r="J89" s="38"/>
      <c r="K89" s="38"/>
      <c r="L89" s="39" t="e">
        <f>(Tableau2[[#This Row],[Frontside - direct]]-Tableau2[[#This Row],[Backside - transmission]])/(Tableau2[[#This Row],[Frontside - direct]]+Tableau2[[#This Row],[Backside - transmission]])</f>
        <v>#DIV/0!</v>
      </c>
      <c r="M89" s="37" t="e">
        <f>Tableau2[[#This Row],[Backside - transmission]]/Tableau2[[#This Row],[Frontside - direct]]</f>
        <v>#DIV/0!</v>
      </c>
      <c r="N89" s="26"/>
      <c r="O89" s="27"/>
    </row>
    <row r="91" spans="1:15" ht="15.6">
      <c r="C91" s="40" t="s">
        <v>51</v>
      </c>
      <c r="D91" s="41"/>
    </row>
    <row r="92" spans="1:15">
      <c r="A92" t="s">
        <v>50</v>
      </c>
      <c r="B92" t="s">
        <v>55</v>
      </c>
      <c r="C92" t="s">
        <v>56</v>
      </c>
      <c r="D92" t="s">
        <v>57</v>
      </c>
      <c r="E92" t="s">
        <v>52</v>
      </c>
      <c r="F92" t="s">
        <v>53</v>
      </c>
      <c r="G92" t="s">
        <v>54</v>
      </c>
    </row>
    <row r="93" spans="1:15">
      <c r="A93">
        <v>77</v>
      </c>
      <c r="B93">
        <v>0.36</v>
      </c>
      <c r="C93">
        <v>57.5</v>
      </c>
      <c r="D93">
        <v>55.2</v>
      </c>
      <c r="E93" s="32">
        <f>(Tableau1[[#This Row],[Back?]]-Tableau1[[#This Row],[Front?]])/(Tableau1[[#This Row],[Back?]]+Tableau1[[#This Row],[Front?]])</f>
        <v>2.0408163265306097E-2</v>
      </c>
      <c r="F93" s="32">
        <f>Tableau1[[#This Row],[Front?]]/Tableau1[[#This Row],[Back?]]</f>
        <v>0.96000000000000008</v>
      </c>
      <c r="G93">
        <v>6.24</v>
      </c>
    </row>
    <row r="94" spans="1:15">
      <c r="A94">
        <v>77</v>
      </c>
      <c r="B94">
        <v>0.6</v>
      </c>
      <c r="C94">
        <v>65.5</v>
      </c>
      <c r="D94">
        <v>75.8</v>
      </c>
      <c r="E94" s="32">
        <f>(Tableau1[[#This Row],[Back?]]-Tableau1[[#This Row],[Front?]])/(Tableau1[[#This Row],[Back?]]+Tableau1[[#This Row],[Front?]])</f>
        <v>-7.2894550601556946E-2</v>
      </c>
      <c r="F94" s="32">
        <f>Tableau1[[#This Row],[Front?]]/Tableau1[[#This Row],[Back?]]</f>
        <v>1.1572519083969466</v>
      </c>
      <c r="G94">
        <v>6.24</v>
      </c>
    </row>
    <row r="95" spans="1:15" hidden="1">
      <c r="A95">
        <v>76</v>
      </c>
      <c r="B95">
        <v>0.24</v>
      </c>
      <c r="C95">
        <f>AVERAGE(J43:J44)</f>
        <v>59.945000000000007</v>
      </c>
      <c r="D95">
        <f>AVERAGE(K43:K44)</f>
        <v>64.27000000000001</v>
      </c>
      <c r="E95" s="32">
        <f>(Tableau1[[#This Row],[Back?]]-Tableau1[[#This Row],[Front?]])/(Tableau1[[#This Row],[Back?]]+Tableau1[[#This Row],[Front?]])</f>
        <v>-3.4818661192287582E-2</v>
      </c>
      <c r="F95" s="32">
        <f>Tableau1[[#This Row],[Front?]]/Tableau1[[#This Row],[Back?]]</f>
        <v>1.0721494703478189</v>
      </c>
      <c r="G95">
        <v>6.3520000000000003</v>
      </c>
    </row>
    <row r="96" spans="1:15">
      <c r="A96">
        <v>77</v>
      </c>
      <c r="B96">
        <v>0.84</v>
      </c>
      <c r="C96">
        <v>66.5</v>
      </c>
      <c r="D96">
        <v>85</v>
      </c>
      <c r="E96" s="32">
        <f>(Tableau1[[#This Row],[Back?]]-Tableau1[[#This Row],[Front?]])/(Tableau1[[#This Row],[Back?]]+Tableau1[[#This Row],[Front?]])</f>
        <v>-0.12211221122112212</v>
      </c>
      <c r="F96" s="32">
        <f>Tableau1[[#This Row],[Front?]]/Tableau1[[#This Row],[Back?]]</f>
        <v>1.2781954887218046</v>
      </c>
      <c r="G96">
        <v>6.24</v>
      </c>
    </row>
    <row r="97" spans="1:9">
      <c r="A97">
        <v>78</v>
      </c>
      <c r="B97">
        <v>0.36</v>
      </c>
      <c r="C97">
        <v>62.95</v>
      </c>
      <c r="D97">
        <v>59.94</v>
      </c>
      <c r="E97" s="32">
        <f>(Tableau1[[#This Row],[Back?]]-Tableau1[[#This Row],[Front?]])/(Tableau1[[#This Row],[Back?]]+Tableau1[[#This Row],[Front?]])</f>
        <v>2.4493449426316261E-2</v>
      </c>
      <c r="F97" s="32">
        <f>Tableau1[[#This Row],[Front?]]/Tableau1[[#This Row],[Back?]]</f>
        <v>0.95218427323272425</v>
      </c>
      <c r="G97">
        <v>6.33</v>
      </c>
    </row>
    <row r="98" spans="1:9">
      <c r="A98">
        <v>78</v>
      </c>
      <c r="B98">
        <v>0.6</v>
      </c>
      <c r="C98">
        <v>71.150000000000006</v>
      </c>
      <c r="D98">
        <v>76.97999999999999</v>
      </c>
      <c r="E98" s="32">
        <f>(Tableau1[[#This Row],[Back?]]-Tableau1[[#This Row],[Front?]])/(Tableau1[[#This Row],[Back?]]+Tableau1[[#This Row],[Front?]])</f>
        <v>-3.9357321271855698E-2</v>
      </c>
      <c r="F98" s="32">
        <f>Tableau1[[#This Row],[Front?]]/Tableau1[[#This Row],[Back?]]</f>
        <v>1.0819395643007728</v>
      </c>
      <c r="G98">
        <v>6.33</v>
      </c>
    </row>
    <row r="99" spans="1:9">
      <c r="A99">
        <v>78</v>
      </c>
      <c r="B99">
        <v>0.84</v>
      </c>
      <c r="C99">
        <v>70.040000000000006</v>
      </c>
      <c r="D99">
        <v>79.540000000000006</v>
      </c>
      <c r="E99" s="32">
        <f>(Tableau1[[#This Row],[Back?]]-Tableau1[[#This Row],[Front?]])/(Tableau1[[#This Row],[Back?]]+Tableau1[[#This Row],[Front?]])</f>
        <v>-6.3511164594197075E-2</v>
      </c>
      <c r="F99" s="32">
        <f>Tableau1[[#This Row],[Front?]]/Tableau1[[#This Row],[Back?]]</f>
        <v>1.1356367789834381</v>
      </c>
      <c r="G99">
        <v>6.33</v>
      </c>
    </row>
    <row r="100" spans="1:9" hidden="1">
      <c r="A100">
        <v>76</v>
      </c>
      <c r="B100">
        <v>0.4</v>
      </c>
      <c r="C100">
        <f>AVERAGE(J49:J50)</f>
        <v>58.1</v>
      </c>
      <c r="D100">
        <f>AVERAGE(K49:K50)</f>
        <v>66.784999999999997</v>
      </c>
      <c r="E100" s="32">
        <f>(Tableau1[[#This Row],[Back?]]-Tableau1[[#This Row],[Front?]])/(Tableau1[[#This Row],[Back?]]+Tableau1[[#This Row],[Front?]])</f>
        <v>-6.9543980462025035E-2</v>
      </c>
      <c r="F100" s="32">
        <f>Tableau1[[#This Row],[Front?]]/Tableau1[[#This Row],[Back?]]</f>
        <v>1.1494836488812392</v>
      </c>
      <c r="G100">
        <v>6.3520000000000003</v>
      </c>
    </row>
    <row r="101" spans="1:9">
      <c r="A101">
        <v>79</v>
      </c>
      <c r="B101">
        <v>0.6</v>
      </c>
      <c r="C101">
        <v>61.17</v>
      </c>
      <c r="D101">
        <v>63.26</v>
      </c>
      <c r="E101" s="32">
        <f>(Tableau1[[#This Row],[Back?]]-Tableau1[[#This Row],[Front?]])/(Tableau1[[#This Row],[Back?]]+Tableau1[[#This Row],[Front?]])</f>
        <v>-1.679659246162498E-2</v>
      </c>
      <c r="F101" s="32">
        <f>Tableau1[[#This Row],[Front?]]/Tableau1[[#This Row],[Back?]]</f>
        <v>1.0341670753637404</v>
      </c>
      <c r="G101">
        <v>6.26</v>
      </c>
    </row>
    <row r="102" spans="1:9" hidden="1">
      <c r="A102">
        <v>76</v>
      </c>
      <c r="B102">
        <v>0.56000000000000005</v>
      </c>
      <c r="C102">
        <f>AVERAGE(J53:J54)</f>
        <v>33.25</v>
      </c>
      <c r="D102">
        <f>AVERAGE(K53:K54)</f>
        <v>62.2</v>
      </c>
      <c r="E102" s="32">
        <f>(Tableau1[[#This Row],[Back?]]-Tableau1[[#This Row],[Front?]])/(Tableau1[[#This Row],[Back?]]+Tableau1[[#This Row],[Front?]])</f>
        <v>-0.30330015715034053</v>
      </c>
      <c r="F102" s="32">
        <f>Tableau1[[#This Row],[Front?]]/Tableau1[[#This Row],[Back?]]</f>
        <v>1.8706766917293234</v>
      </c>
      <c r="G102">
        <v>6.3520000000000003</v>
      </c>
    </row>
    <row r="103" spans="1:9">
      <c r="A103">
        <v>79</v>
      </c>
      <c r="B103">
        <v>0.84</v>
      </c>
      <c r="C103">
        <v>62.239999999999995</v>
      </c>
      <c r="D103">
        <v>65.400000000000006</v>
      </c>
      <c r="E103" s="32">
        <f>(Tableau1[[#This Row],[Back?]]-Tableau1[[#This Row],[Front?]])/(Tableau1[[#This Row],[Back?]]+Tableau1[[#This Row],[Front?]])</f>
        <v>-2.4757129426512151E-2</v>
      </c>
      <c r="F103" s="32">
        <f>Tableau1[[#This Row],[Front?]]/Tableau1[[#This Row],[Back?]]</f>
        <v>1.0507712082262213</v>
      </c>
      <c r="G103">
        <v>6.26</v>
      </c>
    </row>
    <row r="104" spans="1:9">
      <c r="A104">
        <v>79</v>
      </c>
      <c r="B104">
        <v>0.36</v>
      </c>
      <c r="C104">
        <v>0</v>
      </c>
      <c r="D104">
        <v>39.4</v>
      </c>
      <c r="E104" s="32">
        <f>(Tableau1[[#This Row],[Back?]]-Tableau1[[#This Row],[Front?]])/(Tableau1[[#This Row],[Back?]]+Tableau1[[#This Row],[Front?]])</f>
        <v>-1</v>
      </c>
      <c r="F104" s="32" t="e">
        <f>Tableau1[[#This Row],[Front?]]/Tableau1[[#This Row],[Back?]]</f>
        <v>#DIV/0!</v>
      </c>
      <c r="G104">
        <v>6.26</v>
      </c>
    </row>
    <row r="107" spans="1:9">
      <c r="D107" s="21"/>
      <c r="E107" s="21" t="s">
        <v>58</v>
      </c>
      <c r="F107" s="21"/>
    </row>
    <row r="108" spans="1:9">
      <c r="D108" s="21">
        <v>77</v>
      </c>
      <c r="E108" s="21">
        <v>0.66290000000000004</v>
      </c>
      <c r="F108" s="21"/>
    </row>
    <row r="109" spans="1:9">
      <c r="D109" s="21">
        <v>78</v>
      </c>
      <c r="E109" s="21">
        <v>0.38219999999999998</v>
      </c>
      <c r="F109" s="21"/>
    </row>
    <row r="110" spans="1:9">
      <c r="D110" s="21">
        <v>79</v>
      </c>
      <c r="E110" s="21">
        <v>6.9199999999999998E-2</v>
      </c>
      <c r="F110" s="21"/>
      <c r="I110" t="s">
        <v>62</v>
      </c>
    </row>
    <row r="111" spans="1:9">
      <c r="C111" t="s">
        <v>59</v>
      </c>
    </row>
    <row r="112" spans="1:9">
      <c r="A112" t="s">
        <v>50</v>
      </c>
      <c r="B112" t="s">
        <v>55</v>
      </c>
      <c r="C112" t="s">
        <v>56</v>
      </c>
      <c r="D112" t="s">
        <v>57</v>
      </c>
      <c r="E112" t="s">
        <v>52</v>
      </c>
      <c r="F112" t="s">
        <v>53</v>
      </c>
      <c r="G112" t="s">
        <v>54</v>
      </c>
    </row>
    <row r="113" spans="1:7">
      <c r="A113">
        <v>77</v>
      </c>
      <c r="B113">
        <v>0.36</v>
      </c>
      <c r="C113">
        <v>57.5</v>
      </c>
      <c r="D113">
        <v>55.2</v>
      </c>
      <c r="E113">
        <v>2.0408163265306097E-2</v>
      </c>
      <c r="F113">
        <v>0.96000000000000008</v>
      </c>
      <c r="G113">
        <v>6.24</v>
      </c>
    </row>
    <row r="114" spans="1:7">
      <c r="A114">
        <v>77</v>
      </c>
      <c r="B114">
        <v>0.6</v>
      </c>
      <c r="C114">
        <v>65.5</v>
      </c>
      <c r="D114">
        <v>75.8</v>
      </c>
      <c r="E114">
        <v>-7.2894550601556946E-2</v>
      </c>
      <c r="F114">
        <v>1.1572519083969466</v>
      </c>
      <c r="G114">
        <v>6.24</v>
      </c>
    </row>
    <row r="115" spans="1:7">
      <c r="A115">
        <v>76</v>
      </c>
      <c r="B115">
        <v>0.24</v>
      </c>
      <c r="C115">
        <v>55.9</v>
      </c>
      <c r="D115">
        <v>64.984999999999999</v>
      </c>
      <c r="E115">
        <v>-7.515407205195021E-2</v>
      </c>
      <c r="F115">
        <v>1.1625223613595708</v>
      </c>
      <c r="G115">
        <v>6.3520000000000003</v>
      </c>
    </row>
    <row r="116" spans="1:7">
      <c r="A116">
        <v>77</v>
      </c>
      <c r="B116">
        <v>0.84</v>
      </c>
      <c r="C116">
        <v>66.5</v>
      </c>
      <c r="D116">
        <v>85</v>
      </c>
      <c r="E116">
        <v>-0.12211221122112212</v>
      </c>
      <c r="F116">
        <v>1.2781954887218046</v>
      </c>
      <c r="G116">
        <v>6.24</v>
      </c>
    </row>
    <row r="117" spans="1:7">
      <c r="A117">
        <v>78</v>
      </c>
      <c r="B117">
        <v>0.36</v>
      </c>
      <c r="C117">
        <v>62.95</v>
      </c>
      <c r="D117">
        <v>59.94</v>
      </c>
      <c r="E117">
        <v>2.4493449426316261E-2</v>
      </c>
      <c r="F117">
        <v>0.95218427323272425</v>
      </c>
      <c r="G117">
        <v>6.33</v>
      </c>
    </row>
    <row r="118" spans="1:7">
      <c r="A118">
        <v>78</v>
      </c>
      <c r="B118">
        <v>0.6</v>
      </c>
      <c r="C118">
        <v>71.150000000000006</v>
      </c>
      <c r="D118">
        <v>76.97999999999999</v>
      </c>
      <c r="E118">
        <v>-3.9357321271855698E-2</v>
      </c>
      <c r="F118">
        <v>1.0819395643007728</v>
      </c>
      <c r="G118">
        <v>6.33</v>
      </c>
    </row>
    <row r="119" spans="1:7">
      <c r="A119">
        <v>78</v>
      </c>
      <c r="B119">
        <v>0.84</v>
      </c>
      <c r="C119">
        <v>70.040000000000006</v>
      </c>
      <c r="D119">
        <v>79.540000000000006</v>
      </c>
      <c r="E119">
        <v>-6.3511164594197075E-2</v>
      </c>
      <c r="F119">
        <v>1.1356367789834381</v>
      </c>
      <c r="G119">
        <v>6.33</v>
      </c>
    </row>
    <row r="120" spans="1:7">
      <c r="A120">
        <v>76</v>
      </c>
      <c r="B120">
        <v>0.4</v>
      </c>
      <c r="C120">
        <v>66</v>
      </c>
      <c r="D120">
        <v>80.400000000000006</v>
      </c>
      <c r="E120">
        <v>-9.8360655737704958E-2</v>
      </c>
      <c r="F120">
        <v>1.2181818181818183</v>
      </c>
      <c r="G120">
        <v>6.3520000000000003</v>
      </c>
    </row>
    <row r="121" spans="1:7">
      <c r="A121">
        <v>79</v>
      </c>
      <c r="B121">
        <v>0.6</v>
      </c>
      <c r="C121">
        <v>61.17</v>
      </c>
      <c r="D121">
        <v>63.26</v>
      </c>
      <c r="E121">
        <v>-1.679659246162498E-2</v>
      </c>
      <c r="F121">
        <v>1.0341670753637404</v>
      </c>
      <c r="G121">
        <v>6.26</v>
      </c>
    </row>
    <row r="122" spans="1:7">
      <c r="A122">
        <v>76</v>
      </c>
      <c r="B122">
        <v>0.56000000000000005</v>
      </c>
      <c r="C122">
        <v>35.020000000000003</v>
      </c>
      <c r="D122">
        <v>59.47</v>
      </c>
      <c r="E122">
        <v>-0.25875754048047406</v>
      </c>
      <c r="F122">
        <v>1.6981724728726439</v>
      </c>
      <c r="G122">
        <v>6.3520000000000003</v>
      </c>
    </row>
    <row r="123" spans="1:7">
      <c r="A123">
        <v>79</v>
      </c>
      <c r="B123">
        <v>0.84</v>
      </c>
      <c r="C123">
        <v>62.239999999999995</v>
      </c>
      <c r="D123">
        <v>65.400000000000006</v>
      </c>
      <c r="E123">
        <v>-2.4757129426512151E-2</v>
      </c>
      <c r="F123">
        <v>1.0507712082262213</v>
      </c>
      <c r="G123">
        <v>6.26</v>
      </c>
    </row>
    <row r="124" spans="1:7">
      <c r="A124">
        <v>79</v>
      </c>
      <c r="B124">
        <v>0.36</v>
      </c>
      <c r="C124">
        <v>0</v>
      </c>
      <c r="D124">
        <v>39.4</v>
      </c>
      <c r="E124">
        <v>-1</v>
      </c>
      <c r="F124" t="e">
        <v>#DIV/0!</v>
      </c>
      <c r="G124">
        <v>6.26</v>
      </c>
    </row>
  </sheetData>
  <mergeCells count="3">
    <mergeCell ref="J1:K1"/>
    <mergeCell ref="P35:V35"/>
    <mergeCell ref="C91:D91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K6"/>
    </sheetView>
  </sheetViews>
  <sheetFormatPr baseColWidth="10" defaultColWidth="8.88671875" defaultRowHeight="14.4"/>
  <sheetData>
    <row r="1" spans="1:11" ht="15.6">
      <c r="A1" s="35" t="s">
        <v>60</v>
      </c>
    </row>
    <row r="3" spans="1:11">
      <c r="A3" t="s">
        <v>61</v>
      </c>
    </row>
    <row r="4" spans="1:11">
      <c r="A4" s="42" t="s">
        <v>63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>
      <c r="A5" s="42" t="s">
        <v>64</v>
      </c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18" spans="1:15">
      <c r="A18" t="s">
        <v>68</v>
      </c>
    </row>
    <row r="19" spans="1:15">
      <c r="A19" s="45" t="s">
        <v>69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</sheetData>
  <mergeCells count="6">
    <mergeCell ref="A19:O21"/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2016-08-10T01:32:09Z</dcterms:modified>
</cp:coreProperties>
</file>