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11"/>
  <workbookPr defaultThemeVersion="124226"/>
  <bookViews>
    <workbookView xWindow="0" yWindow="0" windowWidth="2160" windowHeight="1230" firstSheet="1" activeTab="1"/>
  </bookViews>
  <sheets>
    <sheet name="Conservador(FA)" sheetId="1" r:id="rId1"/>
    <sheet name="Mixto" sheetId="2" r:id="rId2"/>
    <sheet name="Liberal(OM)" sheetId="3" r:id="rId3"/>
    <sheet name="Hoja1" sheetId="4" r:id="rId4"/>
  </sheets>
  <calcPr calcId="171026"/>
</workbook>
</file>

<file path=xl/calcChain.xml><?xml version="1.0" encoding="utf-8"?>
<calcChain xmlns="http://schemas.openxmlformats.org/spreadsheetml/2006/main">
  <c r="V9" i="2" l="1"/>
  <c r="Z9" i="2"/>
  <c r="V10" i="2"/>
  <c r="Z10" i="2"/>
  <c r="V11" i="2"/>
  <c r="Z11" i="2"/>
  <c r="V12" i="2"/>
  <c r="Z12" i="2"/>
  <c r="V13" i="2"/>
  <c r="Z13" i="2"/>
  <c r="V14" i="2"/>
  <c r="Z14" i="2"/>
  <c r="V15" i="2"/>
  <c r="Z15" i="2"/>
  <c r="V16" i="2"/>
  <c r="Z16" i="2"/>
  <c r="V17" i="2"/>
  <c r="Z17" i="2"/>
  <c r="V18" i="2"/>
  <c r="Z18" i="2"/>
  <c r="V19" i="2"/>
  <c r="Z19" i="2"/>
  <c r="V20" i="2"/>
  <c r="Z20" i="2"/>
  <c r="V21" i="2"/>
  <c r="Z21" i="2"/>
  <c r="V22" i="2"/>
  <c r="Z22" i="2"/>
  <c r="V23" i="2"/>
  <c r="Z23" i="2"/>
  <c r="V24" i="2"/>
  <c r="Z24" i="2"/>
  <c r="V25" i="2"/>
  <c r="Z25" i="2"/>
  <c r="V26" i="2"/>
  <c r="Z26" i="2"/>
  <c r="V27" i="2"/>
  <c r="Z27" i="2"/>
  <c r="V28" i="2"/>
  <c r="Z28" i="2"/>
  <c r="V29" i="2"/>
  <c r="Z29" i="2"/>
  <c r="V30" i="2"/>
  <c r="Z30" i="2"/>
  <c r="V31" i="2"/>
  <c r="Z31" i="2"/>
  <c r="V32" i="2"/>
  <c r="Z32" i="2"/>
  <c r="V33" i="2"/>
  <c r="Z33" i="2"/>
  <c r="V34" i="2"/>
  <c r="Z34" i="2"/>
  <c r="V35" i="2"/>
  <c r="Z35" i="2"/>
  <c r="V36" i="2"/>
  <c r="Z36" i="2"/>
  <c r="V37" i="2"/>
  <c r="Z37" i="2"/>
  <c r="V8" i="2"/>
  <c r="Z8" i="2"/>
  <c r="AA8" i="2"/>
  <c r="E4" i="2"/>
  <c r="F4" i="2"/>
  <c r="G4" i="2"/>
  <c r="H4" i="2"/>
  <c r="P4" i="2"/>
  <c r="E5" i="2"/>
  <c r="F5" i="2"/>
  <c r="G5" i="2"/>
  <c r="H5" i="2"/>
  <c r="P5" i="2"/>
  <c r="E6" i="2"/>
  <c r="F6" i="2"/>
  <c r="G6" i="2"/>
  <c r="H6" i="2"/>
  <c r="P6" i="2"/>
  <c r="E3" i="2"/>
  <c r="F3" i="2"/>
  <c r="G3" i="2"/>
  <c r="H3" i="2"/>
  <c r="P3" i="2"/>
  <c r="J4" i="2"/>
  <c r="K4" i="2"/>
  <c r="M4" i="2"/>
  <c r="N4" i="2"/>
  <c r="O4" i="2"/>
  <c r="J5" i="2"/>
  <c r="K5" i="2"/>
  <c r="M5" i="2"/>
  <c r="N5" i="2"/>
  <c r="O5" i="2"/>
  <c r="J6" i="2"/>
  <c r="K6" i="2"/>
  <c r="M6" i="2"/>
  <c r="N6" i="2"/>
  <c r="O6" i="2"/>
  <c r="J3" i="2"/>
  <c r="K3" i="2"/>
  <c r="M3" i="2"/>
  <c r="N3" i="2"/>
  <c r="O3" i="2"/>
  <c r="N7" i="2"/>
  <c r="M7" i="2"/>
  <c r="K7" i="2"/>
  <c r="J7" i="2"/>
  <c r="G6" i="1"/>
  <c r="H6" i="1"/>
  <c r="I6" i="1"/>
  <c r="F6" i="1"/>
  <c r="G5" i="1"/>
  <c r="H5" i="1"/>
  <c r="I5" i="1"/>
  <c r="F5" i="1"/>
  <c r="G4" i="1"/>
  <c r="H4" i="1"/>
  <c r="I4" i="1"/>
  <c r="F4" i="1"/>
  <c r="G3" i="1"/>
  <c r="N3" i="1"/>
  <c r="H3" i="1"/>
  <c r="I3" i="1"/>
  <c r="O3" i="1"/>
  <c r="L3" i="1"/>
  <c r="W3" i="1"/>
  <c r="AA3" i="1"/>
  <c r="AE3" i="1"/>
  <c r="AK3" i="1"/>
  <c r="AS3" i="1"/>
  <c r="F3" i="1"/>
  <c r="K3" i="1"/>
  <c r="S3" i="1"/>
  <c r="AG3" i="1"/>
  <c r="AO3" i="1"/>
  <c r="AM3" i="1"/>
  <c r="AQ3" i="1"/>
  <c r="U3" i="1"/>
  <c r="AH3" i="1"/>
  <c r="AI3" i="1"/>
  <c r="P3" i="1"/>
  <c r="Q3" i="1"/>
  <c r="Y33" i="2"/>
  <c r="Y34" i="2"/>
  <c r="Y35" i="2"/>
  <c r="Y36" i="2"/>
  <c r="Y37" i="2"/>
  <c r="P33" i="2"/>
  <c r="P34" i="2"/>
  <c r="P35" i="2"/>
  <c r="P36" i="2"/>
  <c r="P37" i="2"/>
  <c r="N33" i="2"/>
  <c r="N34" i="2"/>
  <c r="N35" i="2"/>
  <c r="N36" i="2"/>
  <c r="N37" i="2"/>
  <c r="M33" i="2"/>
  <c r="M34" i="2"/>
  <c r="M35" i="2"/>
  <c r="M36" i="2"/>
  <c r="M37" i="2"/>
  <c r="K33" i="2"/>
  <c r="T33" i="2"/>
  <c r="K34" i="2"/>
  <c r="T34" i="2"/>
  <c r="K35" i="2"/>
  <c r="T35" i="2"/>
  <c r="K36" i="2"/>
  <c r="T36" i="2"/>
  <c r="K37" i="2"/>
  <c r="T37" i="2"/>
  <c r="J33" i="2"/>
  <c r="R33" i="2"/>
  <c r="J34" i="2"/>
  <c r="R34" i="2"/>
  <c r="J35" i="2"/>
  <c r="R35" i="2"/>
  <c r="J36" i="2"/>
  <c r="R36" i="2"/>
  <c r="J37" i="2"/>
  <c r="R37" i="2"/>
  <c r="O6" i="1"/>
  <c r="N5" i="1"/>
  <c r="O5" i="1"/>
  <c r="O4" i="1"/>
  <c r="O36" i="2"/>
  <c r="O34" i="2"/>
  <c r="O37" i="2"/>
  <c r="O35" i="2"/>
  <c r="O33" i="2"/>
  <c r="Q5" i="1"/>
  <c r="Q4" i="1"/>
  <c r="Q6" i="1"/>
  <c r="N4" i="1"/>
  <c r="N6" i="1"/>
  <c r="AS4" i="1"/>
  <c r="AS5" i="1"/>
  <c r="AS6" i="1"/>
  <c r="AS8" i="1"/>
  <c r="AM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E4" i="1"/>
  <c r="AE5" i="1"/>
  <c r="AE6" i="1"/>
  <c r="AK4" i="1"/>
  <c r="AK5" i="1"/>
  <c r="AK6" i="1"/>
  <c r="AA4" i="1"/>
  <c r="AA5" i="1"/>
  <c r="AA6" i="1"/>
  <c r="W4" i="1"/>
  <c r="AM4" i="1"/>
  <c r="W5" i="1"/>
  <c r="AM5" i="1"/>
  <c r="W6" i="1"/>
  <c r="AM6" i="1"/>
  <c r="L6" i="1"/>
  <c r="L5" i="1"/>
  <c r="L4" i="1"/>
  <c r="K4" i="1"/>
  <c r="S4" i="1"/>
  <c r="AG4" i="1"/>
  <c r="K5" i="1"/>
  <c r="S5" i="1"/>
  <c r="AG5" i="1"/>
  <c r="K6" i="1"/>
  <c r="S6" i="1"/>
  <c r="AG6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W28" i="1"/>
  <c r="W29" i="1"/>
  <c r="W30" i="1"/>
  <c r="W31" i="1"/>
  <c r="W32" i="1"/>
  <c r="W33" i="1"/>
  <c r="W34" i="1"/>
  <c r="AM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L28" i="1"/>
  <c r="U28" i="1"/>
  <c r="AH28" i="1"/>
  <c r="L29" i="1"/>
  <c r="U29" i="1"/>
  <c r="AH29" i="1"/>
  <c r="L30" i="1"/>
  <c r="U30" i="1"/>
  <c r="AH30" i="1"/>
  <c r="L31" i="1"/>
  <c r="U31" i="1"/>
  <c r="AH31" i="1"/>
  <c r="L32" i="1"/>
  <c r="U32" i="1"/>
  <c r="AH32" i="1"/>
  <c r="L33" i="1"/>
  <c r="U33" i="1"/>
  <c r="AH33" i="1"/>
  <c r="L34" i="1"/>
  <c r="U34" i="1"/>
  <c r="AH34" i="1"/>
  <c r="L35" i="1"/>
  <c r="U35" i="1"/>
  <c r="AH35" i="1"/>
  <c r="L36" i="1"/>
  <c r="U36" i="1"/>
  <c r="AH36" i="1"/>
  <c r="L37" i="1"/>
  <c r="U37" i="1"/>
  <c r="AH37" i="1"/>
  <c r="L38" i="1"/>
  <c r="U38" i="1"/>
  <c r="AH38" i="1"/>
  <c r="L39" i="1"/>
  <c r="U39" i="1"/>
  <c r="AH39" i="1"/>
  <c r="L40" i="1"/>
  <c r="U40" i="1"/>
  <c r="AH40" i="1"/>
  <c r="L41" i="1"/>
  <c r="U41" i="1"/>
  <c r="AH41" i="1"/>
  <c r="L42" i="1"/>
  <c r="U42" i="1"/>
  <c r="AH42" i="1"/>
  <c r="L43" i="1"/>
  <c r="U43" i="1"/>
  <c r="AH43" i="1"/>
  <c r="L44" i="1"/>
  <c r="U44" i="1"/>
  <c r="AH44" i="1"/>
  <c r="L45" i="1"/>
  <c r="U45" i="1"/>
  <c r="AH45" i="1"/>
  <c r="L46" i="1"/>
  <c r="U46" i="1"/>
  <c r="AH46" i="1"/>
  <c r="L47" i="1"/>
  <c r="U47" i="1"/>
  <c r="AH47" i="1"/>
  <c r="L48" i="1"/>
  <c r="U48" i="1"/>
  <c r="AH48" i="1"/>
  <c r="L49" i="1"/>
  <c r="U49" i="1"/>
  <c r="AH49" i="1"/>
  <c r="L50" i="1"/>
  <c r="U50" i="1"/>
  <c r="AH50" i="1"/>
  <c r="L51" i="1"/>
  <c r="U51" i="1"/>
  <c r="AH51" i="1"/>
  <c r="K28" i="1"/>
  <c r="S28" i="1"/>
  <c r="AG28" i="1"/>
  <c r="AI28" i="1"/>
  <c r="K29" i="1"/>
  <c r="S29" i="1"/>
  <c r="AG29" i="1"/>
  <c r="K30" i="1"/>
  <c r="S30" i="1"/>
  <c r="AG30" i="1"/>
  <c r="AI30" i="1"/>
  <c r="K31" i="1"/>
  <c r="S31" i="1"/>
  <c r="AG31" i="1"/>
  <c r="K32" i="1"/>
  <c r="P32" i="1"/>
  <c r="K33" i="1"/>
  <c r="P33" i="1"/>
  <c r="K34" i="1"/>
  <c r="S34" i="1"/>
  <c r="AG34" i="1"/>
  <c r="AI34" i="1"/>
  <c r="K35" i="1"/>
  <c r="S35" i="1"/>
  <c r="AG35" i="1"/>
  <c r="K36" i="1"/>
  <c r="S36" i="1"/>
  <c r="AG36" i="1"/>
  <c r="AI36" i="1"/>
  <c r="K37" i="1"/>
  <c r="P37" i="1"/>
  <c r="K38" i="1"/>
  <c r="S38" i="1"/>
  <c r="AG38" i="1"/>
  <c r="AI38" i="1"/>
  <c r="K39" i="1"/>
  <c r="S39" i="1"/>
  <c r="AG39" i="1"/>
  <c r="K40" i="1"/>
  <c r="S40" i="1"/>
  <c r="AG40" i="1"/>
  <c r="AI40" i="1"/>
  <c r="K41" i="1"/>
  <c r="P41" i="1"/>
  <c r="K42" i="1"/>
  <c r="S42" i="1"/>
  <c r="AG42" i="1"/>
  <c r="AI42" i="1"/>
  <c r="K43" i="1"/>
  <c r="S43" i="1"/>
  <c r="AG43" i="1"/>
  <c r="K44" i="1"/>
  <c r="S44" i="1"/>
  <c r="AG44" i="1"/>
  <c r="AI44" i="1"/>
  <c r="K45" i="1"/>
  <c r="S45" i="1"/>
  <c r="AG45" i="1"/>
  <c r="AI45" i="1"/>
  <c r="K46" i="1"/>
  <c r="S46" i="1"/>
  <c r="AG46" i="1"/>
  <c r="AI46" i="1"/>
  <c r="K47" i="1"/>
  <c r="S47" i="1"/>
  <c r="AG47" i="1"/>
  <c r="K48" i="1"/>
  <c r="P48" i="1"/>
  <c r="K49" i="1"/>
  <c r="S49" i="1"/>
  <c r="AG49" i="1"/>
  <c r="AI49" i="1"/>
  <c r="K50" i="1"/>
  <c r="P50" i="1"/>
  <c r="K51" i="1"/>
  <c r="S51" i="1"/>
  <c r="AG51" i="1"/>
  <c r="Y28" i="2"/>
  <c r="Y29" i="2"/>
  <c r="Y30" i="2"/>
  <c r="Y31" i="2"/>
  <c r="Y32" i="2"/>
  <c r="Y25" i="2"/>
  <c r="Y26" i="2"/>
  <c r="Y27" i="2"/>
  <c r="Y24" i="2"/>
  <c r="P28" i="2"/>
  <c r="P29" i="2"/>
  <c r="P30" i="2"/>
  <c r="P31" i="2"/>
  <c r="P32" i="2"/>
  <c r="N28" i="2"/>
  <c r="N29" i="2"/>
  <c r="N30" i="2"/>
  <c r="N31" i="2"/>
  <c r="N32" i="2"/>
  <c r="M28" i="2"/>
  <c r="M29" i="2"/>
  <c r="M30" i="2"/>
  <c r="M31" i="2"/>
  <c r="M32" i="2"/>
  <c r="K28" i="2"/>
  <c r="T28" i="2"/>
  <c r="K29" i="2"/>
  <c r="T29" i="2"/>
  <c r="K30" i="2"/>
  <c r="T30" i="2"/>
  <c r="K31" i="2"/>
  <c r="T31" i="2"/>
  <c r="K32" i="2"/>
  <c r="T32" i="2"/>
  <c r="J28" i="2"/>
  <c r="R28" i="2"/>
  <c r="J29" i="2"/>
  <c r="R29" i="2"/>
  <c r="J30" i="2"/>
  <c r="J31" i="2"/>
  <c r="R31" i="2"/>
  <c r="J32" i="2"/>
  <c r="AE23" i="1"/>
  <c r="AE24" i="1"/>
  <c r="AE25" i="1"/>
  <c r="AE26" i="1"/>
  <c r="AE27" i="1"/>
  <c r="AK23" i="1"/>
  <c r="AK24" i="1"/>
  <c r="AK25" i="1"/>
  <c r="AK26" i="1"/>
  <c r="AK27" i="1"/>
  <c r="AA25" i="1"/>
  <c r="AA26" i="1"/>
  <c r="AA27" i="1"/>
  <c r="AA24" i="1"/>
  <c r="W25" i="1"/>
  <c r="W26" i="1"/>
  <c r="W27" i="1"/>
  <c r="W24" i="1"/>
  <c r="Q23" i="1"/>
  <c r="Q24" i="1"/>
  <c r="Q25" i="1"/>
  <c r="Q26" i="1"/>
  <c r="Q27" i="1"/>
  <c r="L23" i="1"/>
  <c r="U23" i="1"/>
  <c r="AH23" i="1"/>
  <c r="L24" i="1"/>
  <c r="U24" i="1"/>
  <c r="AH24" i="1"/>
  <c r="L25" i="1"/>
  <c r="U25" i="1"/>
  <c r="AH25" i="1"/>
  <c r="L26" i="1"/>
  <c r="U26" i="1"/>
  <c r="AH26" i="1"/>
  <c r="L27" i="1"/>
  <c r="U27" i="1"/>
  <c r="AH27" i="1"/>
  <c r="K23" i="1"/>
  <c r="S23" i="1"/>
  <c r="AG23" i="1"/>
  <c r="K24" i="1"/>
  <c r="S24" i="1"/>
  <c r="AG24" i="1"/>
  <c r="K25" i="1"/>
  <c r="S25" i="1"/>
  <c r="AG25" i="1"/>
  <c r="K26" i="1"/>
  <c r="S26" i="1"/>
  <c r="AG26" i="1"/>
  <c r="K27" i="1"/>
  <c r="S27" i="1"/>
  <c r="AG27" i="1"/>
  <c r="O23" i="1"/>
  <c r="O24" i="1"/>
  <c r="O25" i="1"/>
  <c r="O26" i="1"/>
  <c r="O27" i="1"/>
  <c r="N23" i="1"/>
  <c r="N24" i="1"/>
  <c r="N25" i="1"/>
  <c r="N26" i="1"/>
  <c r="N27" i="1"/>
  <c r="R23" i="2"/>
  <c r="P23" i="2"/>
  <c r="P24" i="2"/>
  <c r="P25" i="2"/>
  <c r="P26" i="2"/>
  <c r="P27" i="2"/>
  <c r="N23" i="2"/>
  <c r="N24" i="2"/>
  <c r="N25" i="2"/>
  <c r="N26" i="2"/>
  <c r="N27" i="2"/>
  <c r="M23" i="2"/>
  <c r="M24" i="2"/>
  <c r="M25" i="2"/>
  <c r="M26" i="2"/>
  <c r="M27" i="2"/>
  <c r="K23" i="2"/>
  <c r="K24" i="2"/>
  <c r="T24" i="2"/>
  <c r="K25" i="2"/>
  <c r="T25" i="2"/>
  <c r="K26" i="2"/>
  <c r="T26" i="2"/>
  <c r="K27" i="2"/>
  <c r="T27" i="2"/>
  <c r="J24" i="2"/>
  <c r="R24" i="2"/>
  <c r="J25" i="2"/>
  <c r="R25" i="2"/>
  <c r="J26" i="2"/>
  <c r="R26" i="2"/>
  <c r="J27" i="2"/>
  <c r="R27" i="2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9" i="1"/>
  <c r="AI26" i="1"/>
  <c r="AI24" i="1"/>
  <c r="O23" i="2"/>
  <c r="O32" i="2"/>
  <c r="O30" i="2"/>
  <c r="AM37" i="1"/>
  <c r="AM35" i="1"/>
  <c r="O26" i="2"/>
  <c r="O24" i="2"/>
  <c r="T23" i="2"/>
  <c r="O31" i="2"/>
  <c r="O28" i="2"/>
  <c r="R32" i="2"/>
  <c r="R30" i="2"/>
  <c r="AM50" i="1"/>
  <c r="AM48" i="1"/>
  <c r="AM46" i="1"/>
  <c r="AM44" i="1"/>
  <c r="AM42" i="1"/>
  <c r="AM40" i="1"/>
  <c r="AM38" i="1"/>
  <c r="AM28" i="1"/>
  <c r="AM26" i="1"/>
  <c r="AM24" i="1"/>
  <c r="O27" i="2"/>
  <c r="O25" i="2"/>
  <c r="O29" i="2"/>
  <c r="AM51" i="1"/>
  <c r="AM49" i="1"/>
  <c r="AM47" i="1"/>
  <c r="AM45" i="1"/>
  <c r="AM43" i="1"/>
  <c r="AM41" i="1"/>
  <c r="AM39" i="1"/>
  <c r="AM33" i="1"/>
  <c r="AM31" i="1"/>
  <c r="AM29" i="1"/>
  <c r="AQ4" i="1"/>
  <c r="AR4" i="1"/>
  <c r="AM32" i="1"/>
  <c r="AM30" i="1"/>
  <c r="AO27" i="1"/>
  <c r="AO25" i="1"/>
  <c r="AL30" i="1"/>
  <c r="AM27" i="1"/>
  <c r="AM25" i="1"/>
  <c r="U6" i="1"/>
  <c r="AH6" i="1"/>
  <c r="AI6" i="1"/>
  <c r="P6" i="1"/>
  <c r="U4" i="1"/>
  <c r="AH4" i="1"/>
  <c r="AI4" i="1"/>
  <c r="P4" i="1"/>
  <c r="U5" i="1"/>
  <c r="AH5" i="1"/>
  <c r="AI5" i="1"/>
  <c r="P5" i="1"/>
  <c r="AO6" i="1"/>
  <c r="AQ5" i="1"/>
  <c r="AQ6" i="1"/>
  <c r="AL6" i="1"/>
  <c r="AO5" i="1"/>
  <c r="AM7" i="1"/>
  <c r="AL7" i="1"/>
  <c r="AO4" i="1"/>
  <c r="AL4" i="1"/>
  <c r="AM36" i="1"/>
  <c r="AL35" i="1"/>
  <c r="AL37" i="1"/>
  <c r="AI51" i="1"/>
  <c r="AI47" i="1"/>
  <c r="AI43" i="1"/>
  <c r="AI39" i="1"/>
  <c r="AI35" i="1"/>
  <c r="AI29" i="1"/>
  <c r="S41" i="1"/>
  <c r="AG41" i="1"/>
  <c r="AI41" i="1"/>
  <c r="S33" i="1"/>
  <c r="AG33" i="1"/>
  <c r="AQ51" i="1"/>
  <c r="AQ49" i="1"/>
  <c r="AQ47" i="1"/>
  <c r="AQ45" i="1"/>
  <c r="AQ43" i="1"/>
  <c r="AQ41" i="1"/>
  <c r="AQ39" i="1"/>
  <c r="AQ33" i="1"/>
  <c r="S37" i="1"/>
  <c r="AG37" i="1"/>
  <c r="AI37" i="1"/>
  <c r="AQ50" i="1"/>
  <c r="AQ48" i="1"/>
  <c r="AQ46" i="1"/>
  <c r="AQ44" i="1"/>
  <c r="AQ42" i="1"/>
  <c r="AQ40" i="1"/>
  <c r="AQ38" i="1"/>
  <c r="AQ36" i="1"/>
  <c r="AQ34" i="1"/>
  <c r="AQ28" i="1"/>
  <c r="AI33" i="1"/>
  <c r="P46" i="1"/>
  <c r="P44" i="1"/>
  <c r="P40" i="1"/>
  <c r="P38" i="1"/>
  <c r="P36" i="1"/>
  <c r="P34" i="1"/>
  <c r="P30" i="1"/>
  <c r="P28" i="1"/>
  <c r="S50" i="1"/>
  <c r="AG50" i="1"/>
  <c r="AI50" i="1"/>
  <c r="S48" i="1"/>
  <c r="AG48" i="1"/>
  <c r="AI48" i="1"/>
  <c r="AO51" i="1"/>
  <c r="AO47" i="1"/>
  <c r="AO43" i="1"/>
  <c r="AO39" i="1"/>
  <c r="AO35" i="1"/>
  <c r="AQ35" i="1"/>
  <c r="P42" i="1"/>
  <c r="P51" i="1"/>
  <c r="P49" i="1"/>
  <c r="P47" i="1"/>
  <c r="P45" i="1"/>
  <c r="P43" i="1"/>
  <c r="P39" i="1"/>
  <c r="P35" i="1"/>
  <c r="P29" i="1"/>
  <c r="AO49" i="1"/>
  <c r="AO45" i="1"/>
  <c r="AO41" i="1"/>
  <c r="AO37" i="1"/>
  <c r="AO33" i="1"/>
  <c r="AQ37" i="1"/>
  <c r="AQ32" i="1"/>
  <c r="AO50" i="1"/>
  <c r="AO48" i="1"/>
  <c r="AO46" i="1"/>
  <c r="AO44" i="1"/>
  <c r="AO42" i="1"/>
  <c r="AO40" i="1"/>
  <c r="AO38" i="1"/>
  <c r="AO36" i="1"/>
  <c r="AO34" i="1"/>
  <c r="AO28" i="1"/>
  <c r="AQ31" i="1"/>
  <c r="AL32" i="1"/>
  <c r="AO32" i="1"/>
  <c r="AO31" i="1"/>
  <c r="S32" i="1"/>
  <c r="AG32" i="1"/>
  <c r="AI32" i="1"/>
  <c r="AI31" i="1"/>
  <c r="P31" i="1"/>
  <c r="AO30" i="1"/>
  <c r="AQ30" i="1"/>
  <c r="AQ29" i="1"/>
  <c r="AO29" i="1"/>
  <c r="AI27" i="1"/>
  <c r="AI25" i="1"/>
  <c r="AI23" i="1"/>
  <c r="P27" i="1"/>
  <c r="P25" i="1"/>
  <c r="P23" i="1"/>
  <c r="AL10" i="1"/>
  <c r="AL15" i="1"/>
  <c r="AL20" i="1"/>
  <c r="AL25" i="1"/>
  <c r="P26" i="1"/>
  <c r="P24" i="1"/>
  <c r="AQ26" i="1"/>
  <c r="AQ24" i="1"/>
  <c r="AL12" i="1"/>
  <c r="AL17" i="1"/>
  <c r="AL22" i="1"/>
  <c r="AL27" i="1"/>
  <c r="AO26" i="1"/>
  <c r="AO24" i="1"/>
  <c r="AQ27" i="1"/>
  <c r="AR27" i="1"/>
  <c r="AQ25" i="1"/>
  <c r="AR25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9" i="1"/>
  <c r="AH13" i="1"/>
  <c r="AH18" i="1"/>
  <c r="AR32" i="1"/>
  <c r="AR6" i="1"/>
  <c r="AR30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3" i="2"/>
  <c r="Y8" i="2"/>
  <c r="T12" i="2"/>
  <c r="R12" i="2"/>
  <c r="AA23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W10" i="1"/>
  <c r="AM10" i="1"/>
  <c r="W11" i="1"/>
  <c r="W12" i="1"/>
  <c r="AM12" i="1"/>
  <c r="W13" i="1"/>
  <c r="AM13" i="1"/>
  <c r="W14" i="1"/>
  <c r="W15" i="1"/>
  <c r="AM15" i="1"/>
  <c r="W16" i="1"/>
  <c r="W17" i="1"/>
  <c r="AM17" i="1"/>
  <c r="W18" i="1"/>
  <c r="AM18" i="1"/>
  <c r="W19" i="1"/>
  <c r="W20" i="1"/>
  <c r="AM20" i="1"/>
  <c r="W21" i="1"/>
  <c r="W22" i="1"/>
  <c r="AM22" i="1"/>
  <c r="W23" i="1"/>
  <c r="AM23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9" i="1"/>
  <c r="N10" i="1"/>
  <c r="N11" i="1"/>
  <c r="N12" i="1"/>
  <c r="N13" i="1"/>
  <c r="P13" i="1"/>
  <c r="N14" i="1"/>
  <c r="N15" i="1"/>
  <c r="N16" i="1"/>
  <c r="N17" i="1"/>
  <c r="N18" i="1"/>
  <c r="P18" i="1"/>
  <c r="N19" i="1"/>
  <c r="N20" i="1"/>
  <c r="N21" i="1"/>
  <c r="N22" i="1"/>
  <c r="N9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8" i="2"/>
  <c r="AM21" i="1"/>
  <c r="AM19" i="1"/>
  <c r="AM11" i="1"/>
  <c r="AM16" i="1"/>
  <c r="AM14" i="1"/>
  <c r="AO23" i="1"/>
  <c r="AQ23" i="1"/>
  <c r="AQ21" i="1"/>
  <c r="AO21" i="1"/>
  <c r="AQ19" i="1"/>
  <c r="AO19" i="1"/>
  <c r="AQ17" i="1"/>
  <c r="AO17" i="1"/>
  <c r="AQ15" i="1"/>
  <c r="AO15" i="1"/>
  <c r="AQ13" i="1"/>
  <c r="AO13" i="1"/>
  <c r="AQ11" i="1"/>
  <c r="AO11" i="1"/>
  <c r="AQ22" i="1"/>
  <c r="AR22" i="1"/>
  <c r="AO22" i="1"/>
  <c r="AO20" i="1"/>
  <c r="AQ20" i="1"/>
  <c r="AQ18" i="1"/>
  <c r="AO18" i="1"/>
  <c r="AO16" i="1"/>
  <c r="AQ16" i="1"/>
  <c r="AQ14" i="1"/>
  <c r="AO14" i="1"/>
  <c r="AO12" i="1"/>
  <c r="AQ12" i="1"/>
  <c r="AQ10" i="1"/>
  <c r="AO10" i="1"/>
  <c r="AA9" i="1"/>
  <c r="W9" i="1"/>
  <c r="AR12" i="1"/>
  <c r="AR20" i="1"/>
  <c r="AM9" i="1"/>
  <c r="AR15" i="1"/>
  <c r="AR17" i="1"/>
  <c r="AQ9" i="1"/>
  <c r="AR10" i="1"/>
  <c r="AO9" i="1"/>
  <c r="S13" i="1"/>
  <c r="AG13" i="1"/>
  <c r="AI13" i="1"/>
  <c r="S18" i="1"/>
  <c r="AG18" i="1"/>
  <c r="AI18" i="1"/>
  <c r="L20" i="1"/>
  <c r="U20" i="1"/>
  <c r="AH20" i="1"/>
  <c r="L21" i="1"/>
  <c r="U21" i="1"/>
  <c r="AH21" i="1"/>
  <c r="L22" i="1"/>
  <c r="U22" i="1"/>
  <c r="AH22" i="1"/>
  <c r="L19" i="1"/>
  <c r="U19" i="1"/>
  <c r="AH19" i="1"/>
  <c r="K20" i="1"/>
  <c r="K21" i="1"/>
  <c r="K22" i="1"/>
  <c r="K19" i="1"/>
  <c r="L15" i="1"/>
  <c r="U15" i="1"/>
  <c r="AH15" i="1"/>
  <c r="L16" i="1"/>
  <c r="U16" i="1"/>
  <c r="AH16" i="1"/>
  <c r="L17" i="1"/>
  <c r="U17" i="1"/>
  <c r="AH17" i="1"/>
  <c r="L14" i="1"/>
  <c r="U14" i="1"/>
  <c r="AH14" i="1"/>
  <c r="K15" i="1"/>
  <c r="K16" i="1"/>
  <c r="K17" i="1"/>
  <c r="K14" i="1"/>
  <c r="L10" i="1"/>
  <c r="U10" i="1"/>
  <c r="AH10" i="1"/>
  <c r="L9" i="1"/>
  <c r="U9" i="1"/>
  <c r="AH9" i="1"/>
  <c r="K10" i="1"/>
  <c r="K9" i="1"/>
  <c r="L12" i="1"/>
  <c r="U12" i="1"/>
  <c r="AH12" i="1"/>
  <c r="K12" i="1"/>
  <c r="L11" i="1"/>
  <c r="U11" i="1"/>
  <c r="AH11" i="1"/>
  <c r="K11" i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8" i="2"/>
  <c r="M9" i="2"/>
  <c r="M10" i="2"/>
  <c r="M11" i="2"/>
  <c r="M12" i="2"/>
  <c r="O12" i="2"/>
  <c r="M13" i="2"/>
  <c r="M14" i="2"/>
  <c r="M15" i="2"/>
  <c r="M16" i="2"/>
  <c r="M17" i="2"/>
  <c r="M18" i="2"/>
  <c r="M19" i="2"/>
  <c r="M20" i="2"/>
  <c r="M21" i="2"/>
  <c r="M8" i="2"/>
  <c r="K17" i="2"/>
  <c r="T17" i="2"/>
  <c r="K18" i="2"/>
  <c r="T18" i="2"/>
  <c r="K19" i="2"/>
  <c r="T19" i="2"/>
  <c r="K20" i="2"/>
  <c r="K21" i="2"/>
  <c r="T21" i="2"/>
  <c r="J17" i="2"/>
  <c r="R17" i="2"/>
  <c r="J18" i="2"/>
  <c r="R18" i="2"/>
  <c r="J19" i="2"/>
  <c r="R19" i="2"/>
  <c r="J20" i="2"/>
  <c r="R20" i="2"/>
  <c r="J21" i="2"/>
  <c r="R21" i="2"/>
  <c r="O21" i="2"/>
  <c r="O18" i="2"/>
  <c r="P11" i="1"/>
  <c r="S11" i="1"/>
  <c r="AG11" i="1"/>
  <c r="AI11" i="1"/>
  <c r="P12" i="1"/>
  <c r="S12" i="1"/>
  <c r="AG12" i="1"/>
  <c r="AI12" i="1"/>
  <c r="P9" i="1"/>
  <c r="S9" i="1"/>
  <c r="AG9" i="1"/>
  <c r="AI9" i="1"/>
  <c r="P14" i="1"/>
  <c r="S14" i="1"/>
  <c r="AG14" i="1"/>
  <c r="AI14" i="1"/>
  <c r="P16" i="1"/>
  <c r="S16" i="1"/>
  <c r="AG16" i="1"/>
  <c r="AI16" i="1"/>
  <c r="P19" i="1"/>
  <c r="S19" i="1"/>
  <c r="AG19" i="1"/>
  <c r="AI19" i="1"/>
  <c r="P21" i="1"/>
  <c r="S21" i="1"/>
  <c r="AG21" i="1"/>
  <c r="AI21" i="1"/>
  <c r="O20" i="2"/>
  <c r="T20" i="2"/>
  <c r="O19" i="2"/>
  <c r="O17" i="2"/>
  <c r="P10" i="1"/>
  <c r="S10" i="1"/>
  <c r="AG10" i="1"/>
  <c r="AI10" i="1"/>
  <c r="P17" i="1"/>
  <c r="S17" i="1"/>
  <c r="AG17" i="1"/>
  <c r="AI17" i="1"/>
  <c r="P15" i="1"/>
  <c r="S15" i="1"/>
  <c r="AG15" i="1"/>
  <c r="AI15" i="1"/>
  <c r="P22" i="1"/>
  <c r="S22" i="1"/>
  <c r="AG22" i="1"/>
  <c r="AI22" i="1"/>
  <c r="P20" i="1"/>
  <c r="S20" i="1"/>
  <c r="AG20" i="1"/>
  <c r="AI20" i="1"/>
  <c r="K16" i="2"/>
  <c r="T16" i="2"/>
  <c r="J16" i="2"/>
  <c r="K14" i="2"/>
  <c r="T14" i="2"/>
  <c r="J14" i="2"/>
  <c r="J15" i="2"/>
  <c r="K15" i="2"/>
  <c r="T15" i="2"/>
  <c r="K9" i="2"/>
  <c r="T9" i="2"/>
  <c r="K10" i="2"/>
  <c r="T10" i="2"/>
  <c r="K11" i="2"/>
  <c r="T11" i="2"/>
  <c r="K13" i="2"/>
  <c r="T13" i="2"/>
  <c r="K8" i="2"/>
  <c r="T8" i="2"/>
  <c r="J8" i="2"/>
  <c r="J9" i="2"/>
  <c r="J10" i="2"/>
  <c r="J11" i="2"/>
  <c r="J13" i="2"/>
  <c r="R13" i="2"/>
  <c r="O13" i="2"/>
  <c r="R10" i="2"/>
  <c r="O10" i="2"/>
  <c r="R8" i="2"/>
  <c r="O8" i="2"/>
  <c r="R14" i="2"/>
  <c r="O14" i="2"/>
  <c r="R16" i="2"/>
  <c r="O16" i="2"/>
  <c r="R11" i="2"/>
  <c r="O11" i="2"/>
  <c r="R9" i="2"/>
  <c r="O9" i="2"/>
  <c r="R15" i="2"/>
  <c r="O15" i="2"/>
</calcChain>
</file>

<file path=xl/sharedStrings.xml><?xml version="1.0" encoding="utf-8"?>
<sst xmlns="http://schemas.openxmlformats.org/spreadsheetml/2006/main" count="195" uniqueCount="93">
  <si>
    <t xml:space="preserve">                Comprobando el Registro de Datos</t>
  </si>
  <si>
    <t xml:space="preserve">       Calculando Z SN</t>
  </si>
  <si>
    <t xml:space="preserve">       Calculando Z N</t>
  </si>
  <si>
    <t>d'   1</t>
  </si>
  <si>
    <t>d'   2</t>
  </si>
  <si>
    <t>Tablas Libro</t>
  </si>
  <si>
    <t>Beta 1</t>
  </si>
  <si>
    <t>DISTR.NORM(x,0,1,0)</t>
  </si>
  <si>
    <t>Beta 2</t>
  </si>
  <si>
    <t>Centro</t>
  </si>
  <si>
    <t>Test-Baseline</t>
  </si>
  <si>
    <t>Centro 2</t>
  </si>
  <si>
    <t>C' (prima)</t>
  </si>
  <si>
    <t>Criterio</t>
  </si>
  <si>
    <t>Criterio  2</t>
  </si>
  <si>
    <t>No</t>
  </si>
  <si>
    <t>Sujetos</t>
  </si>
  <si>
    <t>Dificultad</t>
  </si>
  <si>
    <t>S</t>
  </si>
  <si>
    <t>Fase</t>
  </si>
  <si>
    <t>Hits</t>
  </si>
  <si>
    <t>Rechazos</t>
  </si>
  <si>
    <t>FalsasAlarm</t>
  </si>
  <si>
    <t>Omisiones</t>
  </si>
  <si>
    <t>H.rate</t>
  </si>
  <si>
    <t>F.A.rate</t>
  </si>
  <si>
    <t>Rejection R.</t>
  </si>
  <si>
    <t>Miss R.</t>
  </si>
  <si>
    <t>Suma de p</t>
  </si>
  <si>
    <t>Estim Total</t>
  </si>
  <si>
    <t>(1-H)</t>
  </si>
  <si>
    <t>ZSN</t>
  </si>
  <si>
    <t>(1-FA)</t>
  </si>
  <si>
    <t>ZN</t>
  </si>
  <si>
    <t>ZN - ZSN</t>
  </si>
  <si>
    <t>Zhit</t>
  </si>
  <si>
    <t>Zfalse alarm</t>
  </si>
  <si>
    <t>Zhit- ZF.a</t>
  </si>
  <si>
    <t>O (1-H)</t>
  </si>
  <si>
    <t>O (1-FA)</t>
  </si>
  <si>
    <t>O(1-H)/O(1-FA)</t>
  </si>
  <si>
    <t>D (1-H)</t>
  </si>
  <si>
    <t>D (1-F)</t>
  </si>
  <si>
    <t>D(1-H)/D(1-FA)</t>
  </si>
  <si>
    <t>0.5(ZSN+ZN)</t>
  </si>
  <si>
    <t>Diferencia</t>
  </si>
  <si>
    <t>K-(D'/2)</t>
  </si>
  <si>
    <t>C/d'</t>
  </si>
  <si>
    <t>C+(D'/2)</t>
  </si>
  <si>
    <t>Z(1-FA)</t>
  </si>
  <si>
    <t>Pocos</t>
  </si>
  <si>
    <t>x</t>
  </si>
  <si>
    <t>B</t>
  </si>
  <si>
    <t>PROMEDIO</t>
  </si>
  <si>
    <t>T</t>
  </si>
  <si>
    <t>Muchos</t>
  </si>
  <si>
    <t>Israel</t>
  </si>
  <si>
    <t>Jaz Chamú</t>
  </si>
  <si>
    <t>Roxana</t>
  </si>
  <si>
    <t>Cindy</t>
  </si>
  <si>
    <t>AnaLau Hdz</t>
  </si>
  <si>
    <t>Ale Iñiguez</t>
  </si>
  <si>
    <t>Aida García</t>
  </si>
  <si>
    <t>Mariana</t>
  </si>
  <si>
    <t xml:space="preserve">           Ficha</t>
  </si>
  <si>
    <t xml:space="preserve">      Comprobando Registro de Datos</t>
  </si>
  <si>
    <t xml:space="preserve">      Calculando ZSN</t>
  </si>
  <si>
    <t xml:space="preserve">         Calculando ZN</t>
  </si>
  <si>
    <t>d'  1</t>
  </si>
  <si>
    <t>Num</t>
  </si>
  <si>
    <t>Sujeto</t>
  </si>
  <si>
    <t>Estimulos</t>
  </si>
  <si>
    <t>H. Rate</t>
  </si>
  <si>
    <t>F.A. Rate</t>
  </si>
  <si>
    <t>Miss.Rate</t>
  </si>
  <si>
    <t>Rejection.R</t>
  </si>
  <si>
    <t>Zfalsa alarma</t>
  </si>
  <si>
    <t>Zhit - Zfa</t>
  </si>
  <si>
    <t>C = K-d/2</t>
  </si>
  <si>
    <t>Promedio</t>
  </si>
  <si>
    <t>Povos</t>
  </si>
  <si>
    <t>Enana</t>
  </si>
  <si>
    <t>FA</t>
  </si>
  <si>
    <t>Jazmin Past</t>
  </si>
  <si>
    <t>Fabiola</t>
  </si>
  <si>
    <t>NOTA: Los primeros 3 sujetos tenían un error en la definición de Right (Los estímulos 6 son RUIDO y el 42 ES señal)</t>
  </si>
  <si>
    <t>Jose Enrique</t>
  </si>
  <si>
    <t>Angie Rox</t>
  </si>
  <si>
    <t>Diana T</t>
  </si>
  <si>
    <t xml:space="preserve"> </t>
  </si>
  <si>
    <t xml:space="preserve">                                Puntajes Crudos                           -</t>
  </si>
  <si>
    <t xml:space="preserve">                      Tasas                .</t>
  </si>
  <si>
    <t>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</si>
</sst>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7DCC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1" xfId="0" applyFill="1" applyBorder="1"/>
    <xf numFmtId="0" fontId="0" fillId="20" borderId="0" xfId="0" applyFill="1"/>
    <xf numFmtId="0" fontId="0" fillId="21" borderId="0" xfId="0" applyFill="1"/>
    <xf numFmtId="0" fontId="0" fillId="10" borderId="0" xfId="0" applyFill="1" applyBorder="1"/>
    <xf numFmtId="164" fontId="0" fillId="16" borderId="0" xfId="0" applyNumberFormat="1" applyFill="1"/>
    <xf numFmtId="164" fontId="0" fillId="5" borderId="0" xfId="0" applyNumberFormat="1" applyFill="1"/>
    <xf numFmtId="164" fontId="0" fillId="10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6" borderId="0" xfId="0" applyNumberFormat="1" applyFill="1"/>
    <xf numFmtId="164" fontId="0" fillId="4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7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"/>
  <sheetViews>
    <sheetView topLeftCell="AC43" zoomScale="120" zoomScaleNormal="120" workbookViewId="0">
      <selection activeCell="AM61" sqref="AM61"/>
    </sheetView>
  </sheetViews>
  <sheetFormatPr defaultColWidth="11.42578125" defaultRowHeight="15"/>
  <cols>
    <col min="1" max="1" width="4.42578125" customWidth="1"/>
    <col min="3" max="3" width="11.42578125" customWidth="1"/>
    <col min="4" max="4" width="1.7109375" customWidth="1"/>
    <col min="5" max="5" width="5.5703125" customWidth="1"/>
    <col min="6" max="6" width="9.28515625" customWidth="1"/>
    <col min="7" max="7" width="10.28515625" customWidth="1"/>
    <col min="8" max="9" width="11.42578125" customWidth="1"/>
    <col min="10" max="10" width="3" style="9" customWidth="1"/>
    <col min="12" max="12" width="11.42578125" customWidth="1"/>
    <col min="13" max="13" width="2.5703125" style="9" customWidth="1"/>
    <col min="14" max="17" width="11.42578125" customWidth="1"/>
    <col min="18" max="18" width="3.140625" style="9" customWidth="1"/>
    <col min="19" max="22" width="11.42578125" customWidth="1"/>
    <col min="24" max="24" width="3.140625" style="9" customWidth="1"/>
    <col min="25" max="26" width="11.42578125" customWidth="1"/>
    <col min="28" max="28" width="3.140625" style="9" customWidth="1"/>
    <col min="29" max="30" width="11.42578125" customWidth="1"/>
    <col min="31" max="31" width="13.85546875" customWidth="1"/>
    <col min="32" max="32" width="3.140625" style="9" hidden="1" customWidth="1"/>
    <col min="33" max="33" width="11.85546875" hidden="1" customWidth="1"/>
    <col min="34" max="34" width="0" hidden="1" customWidth="1"/>
    <col min="35" max="35" width="13.85546875" customWidth="1"/>
    <col min="36" max="36" width="3.28515625" style="9" customWidth="1"/>
    <col min="37" max="37" width="11.28515625" hidden="1" customWidth="1"/>
    <col min="38" max="38" width="0" hidden="1" customWidth="1"/>
    <col min="39" max="39" width="13.140625" style="31" bestFit="1" customWidth="1"/>
    <col min="40" max="40" width="3.42578125" style="9" hidden="1" customWidth="1"/>
    <col min="41" max="41" width="0" hidden="1" customWidth="1"/>
    <col min="42" max="42" width="3" style="9" customWidth="1"/>
    <col min="43" max="44" width="0" hidden="1" customWidth="1"/>
    <col min="45" max="45" width="11.42578125" style="31"/>
  </cols>
  <sheetData>
    <row r="1" spans="1:45">
      <c r="N1" t="s">
        <v>0</v>
      </c>
      <c r="S1" t="s">
        <v>1</v>
      </c>
      <c r="U1" t="s">
        <v>2</v>
      </c>
      <c r="W1" s="12" t="s">
        <v>3</v>
      </c>
      <c r="AA1" s="11" t="s">
        <v>4</v>
      </c>
      <c r="AC1" t="s">
        <v>5</v>
      </c>
      <c r="AE1" s="14" t="s">
        <v>6</v>
      </c>
      <c r="AG1" t="s">
        <v>7</v>
      </c>
      <c r="AI1" s="13" t="s">
        <v>8</v>
      </c>
      <c r="AK1" s="15" t="s">
        <v>9</v>
      </c>
      <c r="AL1" s="17" t="s">
        <v>10</v>
      </c>
      <c r="AM1" s="23" t="s">
        <v>11</v>
      </c>
      <c r="AO1" s="16" t="s">
        <v>12</v>
      </c>
      <c r="AQ1" t="s">
        <v>13</v>
      </c>
      <c r="AS1" s="31" t="s">
        <v>14</v>
      </c>
    </row>
    <row r="2" spans="1:4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K2" t="s">
        <v>24</v>
      </c>
      <c r="L2" t="s">
        <v>25</v>
      </c>
      <c r="N2" t="s">
        <v>26</v>
      </c>
      <c r="O2" t="s">
        <v>27</v>
      </c>
      <c r="P2" t="s">
        <v>28</v>
      </c>
      <c r="Q2" t="s">
        <v>29</v>
      </c>
      <c r="S2" t="s">
        <v>30</v>
      </c>
      <c r="T2" t="s">
        <v>31</v>
      </c>
      <c r="U2" t="s">
        <v>32</v>
      </c>
      <c r="V2" t="s">
        <v>33</v>
      </c>
      <c r="W2" s="12" t="s">
        <v>34</v>
      </c>
      <c r="Y2" t="s">
        <v>35</v>
      </c>
      <c r="Z2" t="s">
        <v>36</v>
      </c>
      <c r="AA2" s="11" t="s">
        <v>37</v>
      </c>
      <c r="AC2" t="s">
        <v>38</v>
      </c>
      <c r="AD2" t="s">
        <v>39</v>
      </c>
      <c r="AE2" s="14" t="s">
        <v>40</v>
      </c>
      <c r="AG2" t="s">
        <v>41</v>
      </c>
      <c r="AH2" t="s">
        <v>42</v>
      </c>
      <c r="AI2" s="13" t="s">
        <v>43</v>
      </c>
      <c r="AK2" s="15" t="s">
        <v>44</v>
      </c>
      <c r="AL2" s="17" t="s">
        <v>45</v>
      </c>
      <c r="AM2" s="23" t="s">
        <v>46</v>
      </c>
      <c r="AO2" s="16" t="s">
        <v>47</v>
      </c>
      <c r="AQ2" t="s">
        <v>48</v>
      </c>
      <c r="AS2" s="31" t="s">
        <v>49</v>
      </c>
    </row>
    <row r="3" spans="1:45" s="20" customFormat="1">
      <c r="C3" s="20" t="s">
        <v>50</v>
      </c>
      <c r="D3" s="20" t="s">
        <v>51</v>
      </c>
      <c r="E3" s="20" t="s">
        <v>52</v>
      </c>
      <c r="F3" s="20">
        <f>AVERAGE(F9,F16,F21,F26,F29,F34,F39,F46)</f>
        <v>145.25</v>
      </c>
      <c r="G3" s="20">
        <f>AVERAGE(G9,G16,G21,G26,G29,G34,G39,G46)</f>
        <v>153.125</v>
      </c>
      <c r="H3" s="20">
        <f>AVERAGE(H9,H16,H21,H26,H29,H34,H39,H46)</f>
        <v>14.875</v>
      </c>
      <c r="I3" s="20">
        <f>AVERAGE(I9,I16,I21,I26,I29,I34,I39,I46)</f>
        <v>22.75</v>
      </c>
      <c r="J3" s="9"/>
      <c r="K3" s="20">
        <f>F3/168</f>
        <v>0.86458333333333337</v>
      </c>
      <c r="L3" s="20">
        <f>H3/168</f>
        <v>8.8541666666666671E-2</v>
      </c>
      <c r="N3" s="20">
        <f>G3/168</f>
        <v>0.91145833333333337</v>
      </c>
      <c r="O3" s="20">
        <f>I3/168</f>
        <v>0.13541666666666666</v>
      </c>
      <c r="P3" s="20">
        <f>K3+L3+N3+O3</f>
        <v>2</v>
      </c>
      <c r="Q3" s="20">
        <f>F3+G3+H3+I3</f>
        <v>336</v>
      </c>
      <c r="R3" s="9"/>
      <c r="S3" s="20">
        <f>1-K3</f>
        <v>0.13541666666666663</v>
      </c>
      <c r="T3" s="20">
        <v>-1.101145</v>
      </c>
      <c r="U3" s="20">
        <f>1-L3</f>
        <v>0.91145833333333337</v>
      </c>
      <c r="V3" s="20">
        <v>1.3497889999999999</v>
      </c>
      <c r="W3" s="20">
        <f>V3-T3</f>
        <v>2.4509340000000002</v>
      </c>
      <c r="X3" s="9"/>
      <c r="Y3" s="20">
        <v>0.94740000000000002</v>
      </c>
      <c r="Z3" s="20">
        <v>-1.3574999999999999</v>
      </c>
      <c r="AA3" s="20">
        <f>Y3-Z3</f>
        <v>2.3048999999999999</v>
      </c>
      <c r="AB3" s="9"/>
      <c r="AC3" s="20">
        <v>0.28000000000000003</v>
      </c>
      <c r="AD3" s="20">
        <v>0.17599999999999999</v>
      </c>
      <c r="AE3" s="20">
        <f>AC3/AD3</f>
        <v>1.5909090909090911</v>
      </c>
      <c r="AF3" s="9"/>
      <c r="AG3" s="20">
        <f>NORMDIST(S3,0,1,0)</f>
        <v>0.39530116165766893</v>
      </c>
      <c r="AH3" s="20">
        <f>NORMDIST(U3,0,1,0)</f>
        <v>0.26333805817694156</v>
      </c>
      <c r="AI3" s="20">
        <f>AG3/AH3</f>
        <v>1.5011167181617895</v>
      </c>
      <c r="AJ3" s="9"/>
      <c r="AK3" s="20">
        <f>0.5*(V3+T3)</f>
        <v>0.12432199999999993</v>
      </c>
      <c r="AM3" s="24">
        <f>AS3-(W3/2)</f>
        <v>0.12432199999999982</v>
      </c>
      <c r="AN3" s="9"/>
      <c r="AO3" s="20">
        <f>AK3/W3</f>
        <v>5.0724336110233866E-2</v>
      </c>
      <c r="AP3" s="9"/>
      <c r="AQ3" s="20">
        <f>AK3+(W3/2)</f>
        <v>1.3497889999999999</v>
      </c>
      <c r="AS3" s="24">
        <f>V3</f>
        <v>1.3497889999999999</v>
      </c>
    </row>
    <row r="4" spans="1:45" s="4" customFormat="1">
      <c r="B4" s="4" t="s">
        <v>53</v>
      </c>
      <c r="E4" s="4" t="s">
        <v>54</v>
      </c>
      <c r="F4" s="4">
        <f>AVERAGE(F10,F17,F22,F27,F30,F35,F40,F47)</f>
        <v>137.25</v>
      </c>
      <c r="G4" s="4">
        <f>AVERAGE(G10,G17,G22,G27,G30,G35,G40,G47)</f>
        <v>162.22499999999999</v>
      </c>
      <c r="H4" s="4">
        <f>AVERAGE(H10,H17,H22,H27,H30,H35,H40,H47)</f>
        <v>5.7750000000000004</v>
      </c>
      <c r="I4" s="4">
        <f>AVERAGE(I10,I17,I22,I27,I30,I35,I40,I47)</f>
        <v>30.75</v>
      </c>
      <c r="J4" s="9"/>
      <c r="K4" s="4">
        <f>F4/168</f>
        <v>0.8169642857142857</v>
      </c>
      <c r="L4" s="4">
        <f>H4/168</f>
        <v>3.4375000000000003E-2</v>
      </c>
      <c r="N4" s="20">
        <f>G4/168</f>
        <v>0.96562499999999996</v>
      </c>
      <c r="O4" s="20">
        <f>I4/168</f>
        <v>0.18303571428571427</v>
      </c>
      <c r="P4" s="20">
        <f>K4+L4+N4+O4</f>
        <v>1.9999999999999998</v>
      </c>
      <c r="Q4" s="20">
        <f>F4+G4+H4+I4</f>
        <v>336</v>
      </c>
      <c r="R4" s="9"/>
      <c r="S4" s="4">
        <f t="shared" ref="S4:S6" si="0">1-K4</f>
        <v>0.1830357142857143</v>
      </c>
      <c r="T4" s="4">
        <v>-0.90385499999999996</v>
      </c>
      <c r="U4" s="4">
        <f t="shared" ref="U4:U6" si="1">1-L4</f>
        <v>0.96562499999999996</v>
      </c>
      <c r="V4" s="4">
        <v>1.8200590000000001</v>
      </c>
      <c r="W4" s="4">
        <f t="shared" ref="W4:W6" si="2">V4-T4</f>
        <v>2.7239140000000002</v>
      </c>
      <c r="X4" s="9"/>
      <c r="Y4" s="4">
        <v>0.89419999999999999</v>
      </c>
      <c r="Z4" s="4">
        <v>-1.7102999999999999</v>
      </c>
      <c r="AA4" s="4">
        <f t="shared" ref="AA4:AA6" si="3">Y4-Z4</f>
        <v>2.6044999999999998</v>
      </c>
      <c r="AB4" s="9"/>
      <c r="AC4" s="4">
        <v>0.35699999999999998</v>
      </c>
      <c r="AD4" s="4">
        <v>8.5999999999999993E-2</v>
      </c>
      <c r="AE4" s="4">
        <f t="shared" ref="AE4:AE6" si="4">AC4/AD4</f>
        <v>4.1511627906976747</v>
      </c>
      <c r="AF4" s="9"/>
      <c r="AG4" s="4">
        <f t="shared" ref="AG4:AG6" si="5">NORMDIST(S4,0,1,0)</f>
        <v>0.39231524358730241</v>
      </c>
      <c r="AH4" s="4">
        <f t="shared" ref="AH4:AH6" si="6">NORMDIST(U4,0,1,0)</f>
        <v>0.25028516441459614</v>
      </c>
      <c r="AI4" s="4">
        <f t="shared" ref="AI4:AI6" si="7">AG4/AH4</f>
        <v>1.5674730242397994</v>
      </c>
      <c r="AJ4" s="9"/>
      <c r="AK4" s="4">
        <f t="shared" ref="AK4:AK6" si="8">0.5*(V4+T4)</f>
        <v>0.45810200000000006</v>
      </c>
      <c r="AL4" s="4">
        <f>AK4-AK3</f>
        <v>0.33378000000000013</v>
      </c>
      <c r="AM4" s="24">
        <f>AS4-(W4/2)</f>
        <v>0.45810200000000001</v>
      </c>
      <c r="AN4" s="9"/>
      <c r="AO4" s="4">
        <f t="shared" ref="AO4:AO6" si="9">AK4/W4</f>
        <v>0.16817784996148924</v>
      </c>
      <c r="AP4" s="9"/>
      <c r="AQ4" s="4">
        <f t="shared" ref="AQ4:AQ6" si="10">AK4+(W4/2)</f>
        <v>1.8200590000000001</v>
      </c>
      <c r="AR4" s="4">
        <f>AQ4-AQ3</f>
        <v>0.47027000000000019</v>
      </c>
      <c r="AS4" s="24">
        <f>V4</f>
        <v>1.8200590000000001</v>
      </c>
    </row>
    <row r="5" spans="1:45" s="21" customFormat="1">
      <c r="C5" s="21" t="s">
        <v>55</v>
      </c>
      <c r="D5" s="21" t="s">
        <v>51</v>
      </c>
      <c r="E5" s="21" t="s">
        <v>52</v>
      </c>
      <c r="F5" s="21">
        <f>AVERAGE(F11,F14,F19,F24,F31,F36,F41,F44)</f>
        <v>134</v>
      </c>
      <c r="G5" s="21">
        <f>AVERAGE(G11,G14,G19,G24,G31,G36,G41,G44)</f>
        <v>144.5</v>
      </c>
      <c r="H5" s="21">
        <f>AVERAGE(H11,H14,H19,H24,H31,H36,H41,H44)</f>
        <v>23.5</v>
      </c>
      <c r="I5" s="21">
        <f>AVERAGE(I11,I14,I19,I24,I31,I36,I41,I44)</f>
        <v>34</v>
      </c>
      <c r="J5" s="9"/>
      <c r="K5" s="21">
        <f>F5/168</f>
        <v>0.79761904761904767</v>
      </c>
      <c r="L5" s="21">
        <f>H5/168</f>
        <v>0.13988095238095238</v>
      </c>
      <c r="N5" s="21">
        <f>G5/168</f>
        <v>0.86011904761904767</v>
      </c>
      <c r="O5" s="21">
        <f>I5/168</f>
        <v>0.20238095238095238</v>
      </c>
      <c r="P5" s="21">
        <f>K5+L5+N5+O5</f>
        <v>2</v>
      </c>
      <c r="Q5" s="21">
        <f>F5+G5+H5+I5</f>
        <v>336</v>
      </c>
      <c r="R5" s="9"/>
      <c r="S5" s="21">
        <f t="shared" si="0"/>
        <v>0.20238095238095233</v>
      </c>
      <c r="T5" s="21">
        <v>-0.83314500000000002</v>
      </c>
      <c r="U5" s="21">
        <f t="shared" si="1"/>
        <v>0.86011904761904767</v>
      </c>
      <c r="V5" s="21">
        <v>1.080854</v>
      </c>
      <c r="W5" s="21">
        <f t="shared" si="2"/>
        <v>1.913999</v>
      </c>
      <c r="X5" s="9"/>
      <c r="Y5" s="21">
        <v>0.61550000000000005</v>
      </c>
      <c r="Z5" s="21">
        <v>-1.1798999999999999</v>
      </c>
      <c r="AA5" s="21">
        <f t="shared" si="3"/>
        <v>1.7953999999999999</v>
      </c>
      <c r="AB5" s="9"/>
      <c r="AC5" s="21">
        <v>0.33100000000000002</v>
      </c>
      <c r="AD5" s="21">
        <v>0.19900000000000001</v>
      </c>
      <c r="AE5" s="21">
        <f t="shared" si="4"/>
        <v>1.6633165829145728</v>
      </c>
      <c r="AF5" s="9"/>
      <c r="AG5" s="21">
        <f t="shared" si="5"/>
        <v>0.3908554196292649</v>
      </c>
      <c r="AH5" s="21">
        <f t="shared" si="6"/>
        <v>0.27559002858638887</v>
      </c>
      <c r="AI5" s="21">
        <f t="shared" si="7"/>
        <v>1.4182494977562077</v>
      </c>
      <c r="AJ5" s="9"/>
      <c r="AK5" s="21">
        <f t="shared" si="8"/>
        <v>0.12385449999999998</v>
      </c>
      <c r="AM5" s="24">
        <f>AS5-(W5/2)</f>
        <v>0.12385449999999998</v>
      </c>
      <c r="AN5" s="9"/>
      <c r="AO5" s="21">
        <f t="shared" si="9"/>
        <v>6.4709803923617498E-2</v>
      </c>
      <c r="AP5" s="9"/>
      <c r="AQ5" s="21">
        <f t="shared" si="10"/>
        <v>1.080854</v>
      </c>
      <c r="AS5" s="24">
        <f>V5</f>
        <v>1.080854</v>
      </c>
    </row>
    <row r="6" spans="1:45" s="3" customFormat="1">
      <c r="E6" s="3" t="s">
        <v>54</v>
      </c>
      <c r="F6" s="3">
        <f>AVERAGE(F12,F15,F20,F25,F32,F37,F42,F45)</f>
        <v>126.5</v>
      </c>
      <c r="G6" s="3">
        <f>AVERAGE(G12,G15,G20,G25,G32,G37,G42,G45)</f>
        <v>155.625</v>
      </c>
      <c r="H6" s="3">
        <f>AVERAGE(H12,H15,H20,H25,H32,H37,H42,H45)</f>
        <v>12.375</v>
      </c>
      <c r="I6" s="3">
        <f>AVERAGE(I12,I15,I20,I25,I32,I37,I42,I45)</f>
        <v>41.5</v>
      </c>
      <c r="J6" s="9"/>
      <c r="K6" s="3">
        <f>F6/168</f>
        <v>0.75297619047619047</v>
      </c>
      <c r="L6" s="3">
        <f>H6/168</f>
        <v>7.3660714285714288E-2</v>
      </c>
      <c r="N6" s="21">
        <f>G6/168</f>
        <v>0.9263392857142857</v>
      </c>
      <c r="O6" s="21">
        <f>I6/168</f>
        <v>0.24702380952380953</v>
      </c>
      <c r="P6" s="3">
        <f>K6+L6+N6+O6</f>
        <v>2</v>
      </c>
      <c r="Q6" s="3">
        <f>F6+G6+H6+I6</f>
        <v>336</v>
      </c>
      <c r="R6" s="9"/>
      <c r="S6" s="3">
        <f t="shared" si="0"/>
        <v>0.24702380952380953</v>
      </c>
      <c r="T6" s="3">
        <v>-0.68388300000000002</v>
      </c>
      <c r="U6" s="3">
        <f t="shared" si="1"/>
        <v>0.9263392857142857</v>
      </c>
      <c r="V6" s="3">
        <v>1.449058</v>
      </c>
      <c r="W6" s="3">
        <f t="shared" si="2"/>
        <v>2.1329409999999998</v>
      </c>
      <c r="X6" s="9"/>
      <c r="Y6" s="3">
        <v>0.40450000000000003</v>
      </c>
      <c r="Z6" s="3">
        <v>-1.4923</v>
      </c>
      <c r="AA6" s="3">
        <f t="shared" si="3"/>
        <v>1.8968</v>
      </c>
      <c r="AB6" s="9"/>
      <c r="AC6" s="3">
        <v>0.36699999999999999</v>
      </c>
      <c r="AD6" s="3">
        <v>0.13300000000000001</v>
      </c>
      <c r="AE6" s="3">
        <f t="shared" si="4"/>
        <v>2.7593984962406015</v>
      </c>
      <c r="AF6" s="9"/>
      <c r="AG6" s="3">
        <f t="shared" si="5"/>
        <v>0.3869542095842966</v>
      </c>
      <c r="AH6" s="3">
        <f t="shared" si="6"/>
        <v>0.2597616577556971</v>
      </c>
      <c r="AI6" s="3">
        <f t="shared" si="7"/>
        <v>1.4896509859365876</v>
      </c>
      <c r="AJ6" s="9"/>
      <c r="AK6" s="3">
        <f t="shared" si="8"/>
        <v>0.38258749999999997</v>
      </c>
      <c r="AL6" s="3">
        <f>AK6-AK5</f>
        <v>0.25873299999999999</v>
      </c>
      <c r="AM6" s="24">
        <f>AS6-(W6/2)</f>
        <v>0.38258750000000008</v>
      </c>
      <c r="AN6" s="9"/>
      <c r="AO6" s="3">
        <f t="shared" si="9"/>
        <v>0.1793708780505415</v>
      </c>
      <c r="AP6" s="9"/>
      <c r="AQ6" s="3">
        <f t="shared" si="10"/>
        <v>1.449058</v>
      </c>
      <c r="AR6" s="3">
        <f>AQ6-AQ5</f>
        <v>0.36820399999999998</v>
      </c>
      <c r="AS6" s="24">
        <f>V6</f>
        <v>1.449058</v>
      </c>
    </row>
    <row r="7" spans="1:45" s="9" customFormat="1">
      <c r="AL7" s="9">
        <f>AM7-AM5</f>
        <v>0.36820399999999998</v>
      </c>
      <c r="AM7" s="25">
        <f>AS6-(W5/2)</f>
        <v>0.49205849999999995</v>
      </c>
      <c r="AS7" s="25"/>
    </row>
    <row r="8" spans="1:45" s="1" customFormat="1">
      <c r="J8" s="9"/>
      <c r="R8" s="9"/>
      <c r="X8" s="9"/>
      <c r="AB8" s="9"/>
      <c r="AF8" s="9"/>
      <c r="AJ8" s="9"/>
      <c r="AM8" s="26">
        <f>AS8-(W8/2)</f>
        <v>0</v>
      </c>
      <c r="AN8" s="9"/>
      <c r="AP8" s="9"/>
      <c r="AS8" s="26">
        <f>V8</f>
        <v>0</v>
      </c>
    </row>
    <row r="9" spans="1:45" s="7" customFormat="1">
      <c r="A9" s="7">
        <v>1</v>
      </c>
      <c r="B9" s="7" t="s">
        <v>56</v>
      </c>
      <c r="C9" s="7" t="s">
        <v>50</v>
      </c>
      <c r="D9" s="7">
        <v>1</v>
      </c>
      <c r="E9" s="7" t="s">
        <v>52</v>
      </c>
      <c r="F9" s="7">
        <v>141</v>
      </c>
      <c r="G9" s="7">
        <v>139</v>
      </c>
      <c r="H9" s="7">
        <v>29</v>
      </c>
      <c r="I9" s="7">
        <v>27</v>
      </c>
      <c r="J9" s="9"/>
      <c r="K9" s="7">
        <f>F9/168</f>
        <v>0.8392857142857143</v>
      </c>
      <c r="L9" s="7">
        <f>H9/168</f>
        <v>0.17261904761904762</v>
      </c>
      <c r="N9" s="7">
        <f>G9/168</f>
        <v>0.82738095238095233</v>
      </c>
      <c r="O9" s="7">
        <f>I9/168</f>
        <v>0.16071428571428573</v>
      </c>
      <c r="P9" s="7">
        <f>K9+L9+N9+O9</f>
        <v>2</v>
      </c>
      <c r="Q9" s="7">
        <f>F9+G9+H9+I9</f>
        <v>336</v>
      </c>
      <c r="R9" s="9"/>
      <c r="S9" s="7">
        <f>1-K9</f>
        <v>0.1607142857142857</v>
      </c>
      <c r="T9" s="7">
        <v>-0.99150000000000005</v>
      </c>
      <c r="U9" s="7">
        <f>1-L9</f>
        <v>0.82738095238095233</v>
      </c>
      <c r="V9" s="7">
        <v>0.94350000000000001</v>
      </c>
      <c r="W9" s="7">
        <f>V9-T9</f>
        <v>1.9350000000000001</v>
      </c>
      <c r="X9" s="9"/>
      <c r="Y9" s="7">
        <v>0.99109999999999998</v>
      </c>
      <c r="Z9" s="7">
        <v>-0.94389999999999996</v>
      </c>
      <c r="AA9" s="19">
        <f>Y9-Z9</f>
        <v>1.9350000000000001</v>
      </c>
      <c r="AB9" s="22"/>
      <c r="AC9" s="7">
        <v>0.24399999999999999</v>
      </c>
      <c r="AD9" s="7">
        <v>0.254</v>
      </c>
      <c r="AE9" s="7">
        <f>AC9/AD9</f>
        <v>0.96062992125984248</v>
      </c>
      <c r="AF9" s="9"/>
      <c r="AG9" s="7">
        <f>NORMDIST(S9,0,1,0)</f>
        <v>0.39382325014848035</v>
      </c>
      <c r="AH9" s="7">
        <f>NORMDIST(U9,0,1,0)</f>
        <v>0.28330870275825948</v>
      </c>
      <c r="AI9" s="7">
        <f>AG9/AH9</f>
        <v>1.3900852544036399</v>
      </c>
      <c r="AJ9" s="9"/>
      <c r="AK9" s="7">
        <f>0.5*(T9+V9)</f>
        <v>-2.4000000000000021E-2</v>
      </c>
      <c r="AM9" s="24">
        <f>AS9-(W9/2)</f>
        <v>-2.4000000000000021E-2</v>
      </c>
      <c r="AN9" s="9"/>
      <c r="AO9" s="7">
        <f>AK9/W9</f>
        <v>-1.2403100775193809E-2</v>
      </c>
      <c r="AP9" s="9"/>
      <c r="AQ9" s="7">
        <f>AK9+(W9/2)</f>
        <v>0.94350000000000001</v>
      </c>
      <c r="AS9" s="24">
        <f>V9</f>
        <v>0.94350000000000001</v>
      </c>
    </row>
    <row r="10" spans="1:45" s="8" customFormat="1">
      <c r="E10" s="8" t="s">
        <v>54</v>
      </c>
      <c r="F10" s="8">
        <v>92</v>
      </c>
      <c r="G10" s="8">
        <v>160</v>
      </c>
      <c r="H10" s="8">
        <v>8</v>
      </c>
      <c r="I10" s="8">
        <v>76</v>
      </c>
      <c r="J10" s="9"/>
      <c r="K10" s="8">
        <f>F10/168</f>
        <v>0.54761904761904767</v>
      </c>
      <c r="L10" s="8">
        <f>H10/168</f>
        <v>4.7619047619047616E-2</v>
      </c>
      <c r="N10" s="8">
        <f>G10/168</f>
        <v>0.95238095238095233</v>
      </c>
      <c r="O10" s="8">
        <f>I10/168</f>
        <v>0.45238095238095238</v>
      </c>
      <c r="P10" s="8">
        <f>K10+L10+N10+O10</f>
        <v>2</v>
      </c>
      <c r="Q10" s="8">
        <f>F10+G10+H10+I10</f>
        <v>336</v>
      </c>
      <c r="R10" s="9"/>
      <c r="S10" s="8">
        <f>1-K10</f>
        <v>0.45238095238095233</v>
      </c>
      <c r="T10" s="8">
        <v>-0.1198</v>
      </c>
      <c r="U10" s="8">
        <f t="shared" ref="U10:U12" si="11">1-L10</f>
        <v>0.95238095238095233</v>
      </c>
      <c r="V10" s="8">
        <v>1.6675</v>
      </c>
      <c r="W10" s="8">
        <f t="shared" ref="W10:W23" si="12">V10-T10</f>
        <v>1.7872999999999999</v>
      </c>
      <c r="X10" s="9"/>
      <c r="Y10" s="8">
        <v>0.1196</v>
      </c>
      <c r="Z10" s="8">
        <v>-1.6685000000000001</v>
      </c>
      <c r="AA10" s="8">
        <f t="shared" ref="AA10:AA22" si="13">Y10-Z10</f>
        <v>1.7881</v>
      </c>
      <c r="AB10" s="9"/>
      <c r="AC10" s="8">
        <v>0.39600000000000002</v>
      </c>
      <c r="AD10" s="8">
        <v>0.10199999999999999</v>
      </c>
      <c r="AE10" s="8">
        <f>AC10/AD10</f>
        <v>3.882352941176471</v>
      </c>
      <c r="AF10" s="9"/>
      <c r="AG10" s="8">
        <f>NORMDIST(S10,0,1,0)</f>
        <v>0.3601398696284635</v>
      </c>
      <c r="AH10" s="8">
        <f>NORMDIST(U10,0,1,0)</f>
        <v>0.25348433000594756</v>
      </c>
      <c r="AI10" s="8">
        <f>AG10/AH10</f>
        <v>1.4207579206967684</v>
      </c>
      <c r="AJ10" s="9"/>
      <c r="AK10" s="8">
        <f>0.5*(T10+V10)</f>
        <v>0.77385000000000004</v>
      </c>
      <c r="AL10" s="8">
        <f>AK10-AK9</f>
        <v>0.79785000000000006</v>
      </c>
      <c r="AM10" s="24">
        <f>AS10-(W10/2)</f>
        <v>0.77385000000000004</v>
      </c>
      <c r="AN10" s="9"/>
      <c r="AO10" s="8">
        <f>AK10/W10</f>
        <v>0.43297152128909533</v>
      </c>
      <c r="AP10" s="9"/>
      <c r="AQ10" s="8">
        <f>AK10+(W10/2)</f>
        <v>1.6675</v>
      </c>
      <c r="AR10" s="8">
        <f>AQ10-AQ9</f>
        <v>0.72399999999999998</v>
      </c>
      <c r="AS10" s="24">
        <f>V10</f>
        <v>1.6675</v>
      </c>
    </row>
    <row r="11" spans="1:45" s="5" customFormat="1">
      <c r="C11" s="5" t="s">
        <v>55</v>
      </c>
      <c r="D11" s="5">
        <v>2</v>
      </c>
      <c r="E11" s="5" t="s">
        <v>52</v>
      </c>
      <c r="F11" s="5">
        <v>119</v>
      </c>
      <c r="G11" s="5">
        <v>129</v>
      </c>
      <c r="H11" s="5">
        <v>39</v>
      </c>
      <c r="I11" s="5">
        <v>49</v>
      </c>
      <c r="J11" s="9"/>
      <c r="K11" s="5">
        <f>F11/168</f>
        <v>0.70833333333333337</v>
      </c>
      <c r="L11" s="5">
        <f>H11/168</f>
        <v>0.23214285714285715</v>
      </c>
      <c r="N11" s="5">
        <f>G11/168</f>
        <v>0.7678571428571429</v>
      </c>
      <c r="O11" s="5">
        <f>I11/168</f>
        <v>0.29166666666666669</v>
      </c>
      <c r="P11" s="5">
        <f>K11+L11+N11+O11</f>
        <v>2</v>
      </c>
      <c r="Q11" s="5">
        <f>F11+G11+H11+I11</f>
        <v>336</v>
      </c>
      <c r="R11" s="9"/>
      <c r="S11" s="5">
        <f>1-K11</f>
        <v>0.29166666666666663</v>
      </c>
      <c r="T11" s="5">
        <v>-0.54869999999999997</v>
      </c>
      <c r="U11" s="5">
        <f t="shared" si="11"/>
        <v>0.76785714285714279</v>
      </c>
      <c r="V11" s="5">
        <v>0.73160000000000003</v>
      </c>
      <c r="W11" s="5">
        <f t="shared" si="12"/>
        <v>1.2803</v>
      </c>
      <c r="X11" s="9"/>
      <c r="Y11" s="5">
        <v>0.5484</v>
      </c>
      <c r="Z11" s="5">
        <v>-0.7319</v>
      </c>
      <c r="AA11" s="5">
        <f t="shared" si="13"/>
        <v>1.2803</v>
      </c>
      <c r="AB11" s="9"/>
      <c r="AC11" s="5">
        <v>0.34300000000000003</v>
      </c>
      <c r="AD11" s="5">
        <v>0.30299999999999999</v>
      </c>
      <c r="AE11" s="5">
        <f>AC11/AD11</f>
        <v>1.1320132013201321</v>
      </c>
      <c r="AF11" s="9"/>
      <c r="AG11" s="5">
        <f>NORMDIST(S11,0,1,0)</f>
        <v>0.38232920227991662</v>
      </c>
      <c r="AH11" s="5">
        <f>NORMDIST(U11,0,1,0)</f>
        <v>0.29708385822024441</v>
      </c>
      <c r="AI11" s="5">
        <f>AG11/AH11</f>
        <v>1.2869403426034518</v>
      </c>
      <c r="AJ11" s="9"/>
      <c r="AK11" s="5">
        <f>0.5*(T11+V11)</f>
        <v>9.1450000000000031E-2</v>
      </c>
      <c r="AM11" s="24">
        <f>AS11-(W11/2)</f>
        <v>9.1450000000000031E-2</v>
      </c>
      <c r="AN11" s="9"/>
      <c r="AO11" s="5">
        <f>AK11/W11</f>
        <v>7.1428571428571452E-2</v>
      </c>
      <c r="AP11" s="9"/>
      <c r="AQ11" s="5">
        <f>AK11+(W11/2)</f>
        <v>0.73160000000000003</v>
      </c>
      <c r="AS11" s="24">
        <f>V11</f>
        <v>0.73160000000000003</v>
      </c>
    </row>
    <row r="12" spans="1:45" s="3" customFormat="1">
      <c r="E12" s="3" t="s">
        <v>54</v>
      </c>
      <c r="F12" s="3">
        <v>81</v>
      </c>
      <c r="G12" s="3">
        <v>139</v>
      </c>
      <c r="H12" s="3">
        <v>29</v>
      </c>
      <c r="I12" s="3">
        <v>87</v>
      </c>
      <c r="J12" s="9"/>
      <c r="K12" s="3">
        <f>F12/168</f>
        <v>0.48214285714285715</v>
      </c>
      <c r="L12" s="3">
        <f>H12/168</f>
        <v>0.17261904761904762</v>
      </c>
      <c r="N12" s="3">
        <f>G12/168</f>
        <v>0.82738095238095233</v>
      </c>
      <c r="O12" s="3">
        <f>I12/168</f>
        <v>0.5178571428571429</v>
      </c>
      <c r="P12" s="3">
        <f>K12+L12+N12+O12</f>
        <v>2</v>
      </c>
      <c r="Q12" s="3">
        <f>F12+G12+H12+I12</f>
        <v>336</v>
      </c>
      <c r="R12" s="9"/>
      <c r="S12" s="3">
        <f>1-K12</f>
        <v>0.51785714285714279</v>
      </c>
      <c r="T12" s="3">
        <v>4.4600000000000001E-2</v>
      </c>
      <c r="U12" s="3">
        <f t="shared" si="11"/>
        <v>0.82738095238095233</v>
      </c>
      <c r="V12" s="3">
        <v>0.94350000000000001</v>
      </c>
      <c r="W12" s="3">
        <f t="shared" si="12"/>
        <v>0.89890000000000003</v>
      </c>
      <c r="X12" s="9"/>
      <c r="Y12" s="3">
        <v>-4.48E-2</v>
      </c>
      <c r="Z12" s="3">
        <v>-0.94389999999999996</v>
      </c>
      <c r="AA12" s="3">
        <f t="shared" si="13"/>
        <v>0.89910000000000001</v>
      </c>
      <c r="AB12" s="9"/>
      <c r="AC12" s="3">
        <v>0.39800000000000002</v>
      </c>
      <c r="AD12" s="3">
        <v>0.254</v>
      </c>
      <c r="AE12" s="3">
        <f>AC12/AD12</f>
        <v>1.5669291338582678</v>
      </c>
      <c r="AF12" s="9"/>
      <c r="AG12" s="3">
        <f>NORMDIST(S12,0,1,0)</f>
        <v>0.34888024841621001</v>
      </c>
      <c r="AH12" s="3">
        <f>NORMDIST(U12,0,1,0)</f>
        <v>0.28330870275825948</v>
      </c>
      <c r="AI12" s="3">
        <f>AG12/AH12</f>
        <v>1.231449104879426</v>
      </c>
      <c r="AJ12" s="9"/>
      <c r="AK12" s="3">
        <f>0.5*(T12+V12)</f>
        <v>0.49404999999999999</v>
      </c>
      <c r="AL12" s="3">
        <f>AK12-AK11</f>
        <v>0.40259999999999996</v>
      </c>
      <c r="AM12" s="24">
        <f>AS12-(W12/2)</f>
        <v>0.49404999999999999</v>
      </c>
      <c r="AN12" s="9"/>
      <c r="AO12" s="3">
        <f>AK12/W12</f>
        <v>0.54961619757481361</v>
      </c>
      <c r="AP12" s="9"/>
      <c r="AQ12" s="3">
        <f>AK12+(W12/2)</f>
        <v>0.94350000000000001</v>
      </c>
      <c r="AR12" s="3">
        <f>AQ12-AQ11</f>
        <v>0.21189999999999998</v>
      </c>
      <c r="AS12" s="24">
        <f>V12</f>
        <v>0.94350000000000001</v>
      </c>
    </row>
    <row r="13" spans="1:45" s="1" customFormat="1">
      <c r="J13" s="9"/>
      <c r="N13" s="1">
        <f>G13/168</f>
        <v>0</v>
      </c>
      <c r="O13" s="1">
        <f>I13/168</f>
        <v>0</v>
      </c>
      <c r="P13" s="1">
        <f>K13+L13+N13+O13</f>
        <v>0</v>
      </c>
      <c r="Q13" s="1">
        <f>F13+G13+H13+I13</f>
        <v>0</v>
      </c>
      <c r="R13" s="9"/>
      <c r="S13" s="1">
        <f>1-K13</f>
        <v>1</v>
      </c>
      <c r="W13" s="1">
        <f t="shared" si="12"/>
        <v>0</v>
      </c>
      <c r="X13" s="9"/>
      <c r="AA13" s="1">
        <f t="shared" si="13"/>
        <v>0</v>
      </c>
      <c r="AB13" s="9"/>
      <c r="AE13" s="1" t="e">
        <f>AC13/AD13</f>
        <v>#DIV/0!</v>
      </c>
      <c r="AF13" s="9"/>
      <c r="AG13" s="1">
        <f>NORMDIST(S13,0,1,0)</f>
        <v>0.24197072451914337</v>
      </c>
      <c r="AH13" s="1">
        <f>NORMDIST(U13,0,1,0)</f>
        <v>0.3989422804014327</v>
      </c>
      <c r="AI13" s="1">
        <f>AG13/AH13</f>
        <v>0.60653065971263342</v>
      </c>
      <c r="AJ13" s="9"/>
      <c r="AK13" s="1">
        <f>0.5*(T13+V13)</f>
        <v>0</v>
      </c>
      <c r="AM13" s="26">
        <f>AS13-(W13/2)</f>
        <v>0</v>
      </c>
      <c r="AN13" s="9"/>
      <c r="AO13" s="1" t="e">
        <f>AK13/W13</f>
        <v>#DIV/0!</v>
      </c>
      <c r="AP13" s="9"/>
      <c r="AQ13" s="1">
        <f>AK13+(W13/2)</f>
        <v>0</v>
      </c>
      <c r="AS13" s="26">
        <f>V13</f>
        <v>0</v>
      </c>
    </row>
    <row r="14" spans="1:45" s="5" customFormat="1">
      <c r="A14" s="5">
        <v>2</v>
      </c>
      <c r="B14" s="5" t="s">
        <v>57</v>
      </c>
      <c r="C14" s="5" t="s">
        <v>55</v>
      </c>
      <c r="D14" s="5">
        <v>1</v>
      </c>
      <c r="E14" s="5" t="s">
        <v>52</v>
      </c>
      <c r="F14" s="5">
        <v>141</v>
      </c>
      <c r="G14" s="5">
        <v>158</v>
      </c>
      <c r="H14" s="5">
        <v>10</v>
      </c>
      <c r="I14" s="5">
        <v>27</v>
      </c>
      <c r="J14" s="9"/>
      <c r="K14" s="5">
        <f>F14/168</f>
        <v>0.8392857142857143</v>
      </c>
      <c r="L14" s="5">
        <f>H14/168</f>
        <v>5.9523809523809521E-2</v>
      </c>
      <c r="N14" s="5">
        <f>G14/168</f>
        <v>0.94047619047619047</v>
      </c>
      <c r="O14" s="5">
        <f>I14/168</f>
        <v>0.16071428571428573</v>
      </c>
      <c r="P14" s="5">
        <f>K14+L14+N14+O14</f>
        <v>2</v>
      </c>
      <c r="Q14" s="5">
        <f>F14+G14+H14+I14</f>
        <v>336</v>
      </c>
      <c r="R14" s="9"/>
      <c r="S14" s="5">
        <f>1-K14</f>
        <v>0.1607142857142857</v>
      </c>
      <c r="T14" s="5">
        <v>-0.99150000000000005</v>
      </c>
      <c r="U14" s="5">
        <f>1-L14</f>
        <v>0.94047619047619047</v>
      </c>
      <c r="V14" s="5">
        <v>1.5581</v>
      </c>
      <c r="W14" s="5">
        <f t="shared" si="12"/>
        <v>2.5495999999999999</v>
      </c>
      <c r="X14" s="9"/>
      <c r="Y14" s="5">
        <v>0.99109999999999998</v>
      </c>
      <c r="Z14" s="5">
        <v>-1.5589</v>
      </c>
      <c r="AA14" s="5">
        <f t="shared" si="13"/>
        <v>2.5499999999999998</v>
      </c>
      <c r="AB14" s="9"/>
      <c r="AC14" s="5">
        <v>0.24399999999999999</v>
      </c>
      <c r="AD14" s="5">
        <v>0.11799999999999999</v>
      </c>
      <c r="AE14" s="5">
        <f>AC14/AD14</f>
        <v>2.0677966101694918</v>
      </c>
      <c r="AF14" s="9"/>
      <c r="AG14" s="5">
        <f>NORMDIST(S14,0,1,0)</f>
        <v>0.39382325014848035</v>
      </c>
      <c r="AH14" s="5">
        <f>NORMDIST(U14,0,1,0)</f>
        <v>0.25635648961352625</v>
      </c>
      <c r="AI14" s="5">
        <f>AG14/AH14</f>
        <v>1.5362328090160464</v>
      </c>
      <c r="AJ14" s="9"/>
      <c r="AK14" s="5">
        <f>0.5*(T14+V14)</f>
        <v>0.2833</v>
      </c>
      <c r="AM14" s="24">
        <f>AS14-(W14/2)</f>
        <v>0.28330000000000011</v>
      </c>
      <c r="AN14" s="9"/>
      <c r="AO14" s="5">
        <f>AK14/W14</f>
        <v>0.11111546909319109</v>
      </c>
      <c r="AP14" s="9"/>
      <c r="AQ14" s="5">
        <f>AK14+(W14/2)</f>
        <v>1.5581</v>
      </c>
      <c r="AS14" s="24">
        <f>V14</f>
        <v>1.5581</v>
      </c>
    </row>
    <row r="15" spans="1:45" s="3" customFormat="1">
      <c r="E15" s="3" t="s">
        <v>54</v>
      </c>
      <c r="F15" s="3">
        <v>140</v>
      </c>
      <c r="G15" s="3">
        <v>165</v>
      </c>
      <c r="H15" s="3">
        <v>3</v>
      </c>
      <c r="I15" s="3">
        <v>28</v>
      </c>
      <c r="J15" s="9"/>
      <c r="K15" s="3">
        <f>F15/168</f>
        <v>0.83333333333333337</v>
      </c>
      <c r="L15" s="3">
        <f>H15/168</f>
        <v>1.7857142857142856E-2</v>
      </c>
      <c r="N15" s="3">
        <f>G15/168</f>
        <v>0.9821428571428571</v>
      </c>
      <c r="O15" s="3">
        <f>I15/168</f>
        <v>0.16666666666666666</v>
      </c>
      <c r="P15" s="3">
        <f>K15+L15+N15+O15</f>
        <v>2</v>
      </c>
      <c r="Q15" s="3">
        <f>F15+G15+H15+I15</f>
        <v>336</v>
      </c>
      <c r="R15" s="9"/>
      <c r="S15" s="3">
        <f>1-K15</f>
        <v>0.16666666666666663</v>
      </c>
      <c r="T15" s="3">
        <v>-0.96760000000000002</v>
      </c>
      <c r="U15" s="3">
        <f t="shared" ref="U15:U17" si="14">1-L15</f>
        <v>0.9821428571428571</v>
      </c>
      <c r="V15" s="3">
        <v>2.0991</v>
      </c>
      <c r="W15" s="3">
        <f t="shared" si="12"/>
        <v>3.0667</v>
      </c>
      <c r="X15" s="9"/>
      <c r="Y15" s="3">
        <v>0.96719999999999995</v>
      </c>
      <c r="Z15" s="3">
        <v>-2.1013999999999999</v>
      </c>
      <c r="AA15" s="3">
        <f t="shared" si="13"/>
        <v>3.0686</v>
      </c>
      <c r="AB15" s="9"/>
      <c r="AC15" s="3">
        <v>0.254</v>
      </c>
      <c r="AD15" s="3">
        <v>4.9000000000000002E-2</v>
      </c>
      <c r="AE15" s="3">
        <f>AC15/AD15</f>
        <v>5.1836734693877551</v>
      </c>
      <c r="AF15" s="9"/>
      <c r="AG15" s="3">
        <f>NORMDIST(S15,0,1,0)</f>
        <v>0.3934397161019399</v>
      </c>
      <c r="AH15" s="3">
        <f>NORMDIST(U15,0,1,0)</f>
        <v>0.24629116900596032</v>
      </c>
      <c r="AI15" s="3">
        <f>AG15/AH15</f>
        <v>1.5974576664274087</v>
      </c>
      <c r="AJ15" s="9"/>
      <c r="AK15" s="3">
        <f>0.5*(T15+V15)</f>
        <v>0.56574999999999998</v>
      </c>
      <c r="AL15" s="3">
        <f>AK15-AK14</f>
        <v>0.28244999999999998</v>
      </c>
      <c r="AM15" s="24">
        <f>AS15-(W15/2)</f>
        <v>0.56574999999999998</v>
      </c>
      <c r="AN15" s="9"/>
      <c r="AO15" s="3">
        <f>AK15/W15</f>
        <v>0.18448169041640852</v>
      </c>
      <c r="AP15" s="9"/>
      <c r="AQ15" s="3">
        <f>AK15+(W15/2)</f>
        <v>2.0991</v>
      </c>
      <c r="AR15" s="3">
        <f>AQ15-AQ14</f>
        <v>0.54099999999999993</v>
      </c>
      <c r="AS15" s="24">
        <f>V15</f>
        <v>2.0991</v>
      </c>
    </row>
    <row r="16" spans="1:45" s="7" customFormat="1">
      <c r="D16" s="7">
        <v>2</v>
      </c>
      <c r="E16" s="7" t="s">
        <v>52</v>
      </c>
      <c r="F16" s="7">
        <v>153</v>
      </c>
      <c r="G16" s="7">
        <v>152</v>
      </c>
      <c r="H16" s="7">
        <v>16</v>
      </c>
      <c r="I16" s="7">
        <v>15</v>
      </c>
      <c r="J16" s="9"/>
      <c r="K16" s="7">
        <f>F16/168</f>
        <v>0.9107142857142857</v>
      </c>
      <c r="L16" s="7">
        <f>H16/168</f>
        <v>9.5238095238095233E-2</v>
      </c>
      <c r="N16" s="7">
        <f>G16/168</f>
        <v>0.90476190476190477</v>
      </c>
      <c r="O16" s="7">
        <f>I16/168</f>
        <v>8.9285714285714288E-2</v>
      </c>
      <c r="P16" s="7">
        <f>K16+L16+N16+O16</f>
        <v>1.9999999999999998</v>
      </c>
      <c r="Q16" s="7">
        <f>F16+G16+H16+I16</f>
        <v>336</v>
      </c>
      <c r="R16" s="9"/>
      <c r="S16" s="7">
        <f>1-K16</f>
        <v>8.9285714285714302E-2</v>
      </c>
      <c r="T16" s="7">
        <v>-1.3455999999999999</v>
      </c>
      <c r="U16" s="7">
        <f t="shared" si="14"/>
        <v>0.90476190476190477</v>
      </c>
      <c r="V16" s="7">
        <v>1.3088</v>
      </c>
      <c r="W16" s="7">
        <f t="shared" si="12"/>
        <v>2.6543999999999999</v>
      </c>
      <c r="X16" s="9"/>
      <c r="Y16" s="7">
        <v>1.345</v>
      </c>
      <c r="Z16" s="7">
        <v>-1.3092999999999999</v>
      </c>
      <c r="AA16" s="7">
        <f t="shared" si="13"/>
        <v>2.6543000000000001</v>
      </c>
      <c r="AB16" s="9"/>
      <c r="AC16" s="7">
        <v>0.16300000000000001</v>
      </c>
      <c r="AD16" s="7">
        <v>0.17599999999999999</v>
      </c>
      <c r="AE16" s="7">
        <f>AC16/AD16</f>
        <v>0.92613636363636376</v>
      </c>
      <c r="AF16" s="9"/>
      <c r="AG16" s="7">
        <f>NORMDIST(S16,0,1,0)</f>
        <v>0.39735527366559498</v>
      </c>
      <c r="AH16" s="7">
        <f>NORMDIST(U16,0,1,0)</f>
        <v>0.26494432077402602</v>
      </c>
      <c r="AI16" s="7">
        <f>AG16/AH16</f>
        <v>1.4997689797793543</v>
      </c>
      <c r="AJ16" s="9"/>
      <c r="AK16" s="7">
        <f>0.5*(T16+V16)</f>
        <v>-1.8399999999999972E-2</v>
      </c>
      <c r="AM16" s="24">
        <f>AS16-(W16/2)</f>
        <v>-1.8399999999999972E-2</v>
      </c>
      <c r="AN16" s="9"/>
      <c r="AO16" s="7">
        <f>AK16/W16</f>
        <v>-6.9318866787221115E-3</v>
      </c>
      <c r="AP16" s="9"/>
      <c r="AQ16" s="7">
        <f>AK16+(W16/2)</f>
        <v>1.3088</v>
      </c>
      <c r="AS16" s="24">
        <f>V16</f>
        <v>1.3088</v>
      </c>
    </row>
    <row r="17" spans="1:45" s="8" customFormat="1">
      <c r="E17" s="8" t="s">
        <v>54</v>
      </c>
      <c r="F17" s="8">
        <v>162</v>
      </c>
      <c r="G17" s="8">
        <v>155</v>
      </c>
      <c r="H17" s="8">
        <v>13</v>
      </c>
      <c r="I17" s="8">
        <v>6</v>
      </c>
      <c r="J17" s="9"/>
      <c r="K17" s="8">
        <f>F17/168</f>
        <v>0.9642857142857143</v>
      </c>
      <c r="L17" s="8">
        <f>H17/168</f>
        <v>7.7380952380952384E-2</v>
      </c>
      <c r="N17" s="8">
        <f>G17/168</f>
        <v>0.92261904761904767</v>
      </c>
      <c r="O17" s="8">
        <f>I17/168</f>
        <v>3.5714285714285712E-2</v>
      </c>
      <c r="P17" s="8">
        <f>K17+L17+N17+O17</f>
        <v>2</v>
      </c>
      <c r="Q17" s="8">
        <f>F17+G17+H17+I17</f>
        <v>336</v>
      </c>
      <c r="R17" s="9"/>
      <c r="S17" s="8">
        <f>1-K17</f>
        <v>3.5714285714285698E-2</v>
      </c>
      <c r="T17" s="8">
        <v>-1.8028999999999999</v>
      </c>
      <c r="U17" s="8">
        <f t="shared" si="14"/>
        <v>0.92261904761904767</v>
      </c>
      <c r="V17" s="8">
        <v>1.4227000000000001</v>
      </c>
      <c r="W17" s="8">
        <f t="shared" si="12"/>
        <v>3.2256</v>
      </c>
      <c r="X17" s="9"/>
      <c r="Y17" s="8">
        <v>1.8016000000000001</v>
      </c>
      <c r="Z17" s="8">
        <v>-1.4234</v>
      </c>
      <c r="AA17" s="8">
        <f t="shared" si="13"/>
        <v>3.2250000000000001</v>
      </c>
      <c r="AB17" s="9"/>
      <c r="AC17" s="8">
        <v>6.8000000000000005E-2</v>
      </c>
      <c r="AD17" s="8">
        <v>0.14799999999999999</v>
      </c>
      <c r="AE17" s="8">
        <f>AC17/AD17</f>
        <v>0.45945945945945954</v>
      </c>
      <c r="AF17" s="9"/>
      <c r="AG17" s="8">
        <f>NORMDIST(S17,0,1,0)</f>
        <v>0.39868793404065245</v>
      </c>
      <c r="AH17" s="8">
        <f>NORMDIST(U17,0,1,0)</f>
        <v>0.26065658958861576</v>
      </c>
      <c r="AI17" s="8">
        <f>AG17/AH17</f>
        <v>1.5295524838634857</v>
      </c>
      <c r="AJ17" s="9"/>
      <c r="AK17" s="8">
        <f>0.5*(T17+V17)</f>
        <v>-0.19009999999999994</v>
      </c>
      <c r="AL17" s="8">
        <f>AK17-AK16</f>
        <v>-0.17169999999999996</v>
      </c>
      <c r="AM17" s="24">
        <f>AS17-(W17/2)</f>
        <v>-0.19009999999999994</v>
      </c>
      <c r="AN17" s="9"/>
      <c r="AO17" s="8">
        <f>AK17/W17</f>
        <v>-5.8934771825396803E-2</v>
      </c>
      <c r="AP17" s="9"/>
      <c r="AQ17" s="8">
        <f>AK17+(W17/2)</f>
        <v>1.4227000000000001</v>
      </c>
      <c r="AR17" s="8">
        <f>AQ17-AQ16</f>
        <v>0.11390000000000011</v>
      </c>
      <c r="AS17" s="24">
        <f>V17</f>
        <v>1.4227000000000001</v>
      </c>
    </row>
    <row r="18" spans="1:45" s="1" customFormat="1">
      <c r="J18" s="9"/>
      <c r="N18" s="1">
        <f>G18/168</f>
        <v>0</v>
      </c>
      <c r="O18" s="1">
        <f>I18/168</f>
        <v>0</v>
      </c>
      <c r="P18" s="1">
        <f>K18+L18+N18+O18</f>
        <v>0</v>
      </c>
      <c r="Q18" s="1">
        <f>F18+G18+H18+I18</f>
        <v>0</v>
      </c>
      <c r="R18" s="9"/>
      <c r="S18" s="1">
        <f>1-K18</f>
        <v>1</v>
      </c>
      <c r="W18" s="1">
        <f t="shared" si="12"/>
        <v>0</v>
      </c>
      <c r="X18" s="9"/>
      <c r="AA18" s="1">
        <f t="shared" si="13"/>
        <v>0</v>
      </c>
      <c r="AB18" s="9"/>
      <c r="AE18" s="1" t="e">
        <f>AC18/AD18</f>
        <v>#DIV/0!</v>
      </c>
      <c r="AF18" s="9"/>
      <c r="AG18" s="1">
        <f>NORMDIST(S18,0,1,0)</f>
        <v>0.24197072451914337</v>
      </c>
      <c r="AH18" s="1">
        <f>NORMDIST(U18,0,1,0)</f>
        <v>0.3989422804014327</v>
      </c>
      <c r="AI18" s="1">
        <f>AG18/AH18</f>
        <v>0.60653065971263342</v>
      </c>
      <c r="AJ18" s="9"/>
      <c r="AK18" s="1">
        <f>0.5*(T18+V18)</f>
        <v>0</v>
      </c>
      <c r="AM18" s="26">
        <f>AS18-(W18/2)</f>
        <v>0</v>
      </c>
      <c r="AN18" s="9"/>
      <c r="AO18" s="1" t="e">
        <f>AK18/W18</f>
        <v>#DIV/0!</v>
      </c>
      <c r="AP18" s="9"/>
      <c r="AQ18" s="1">
        <f>AK18+(W18/2)</f>
        <v>0</v>
      </c>
      <c r="AS18" s="26">
        <f>V18</f>
        <v>0</v>
      </c>
    </row>
    <row r="19" spans="1:45" s="5" customFormat="1">
      <c r="A19" s="2">
        <v>3</v>
      </c>
      <c r="B19" s="5" t="s">
        <v>58</v>
      </c>
      <c r="C19" s="5" t="s">
        <v>55</v>
      </c>
      <c r="D19" s="5">
        <v>1</v>
      </c>
      <c r="E19" s="5" t="s">
        <v>52</v>
      </c>
      <c r="F19" s="5">
        <v>102</v>
      </c>
      <c r="G19" s="5">
        <v>151</v>
      </c>
      <c r="H19" s="5">
        <v>17</v>
      </c>
      <c r="I19" s="5">
        <v>66</v>
      </c>
      <c r="J19" s="9"/>
      <c r="K19" s="5">
        <f>F19/168</f>
        <v>0.6071428571428571</v>
      </c>
      <c r="L19" s="5">
        <f>H19/168</f>
        <v>0.10119047619047619</v>
      </c>
      <c r="N19" s="5">
        <f>G19/168</f>
        <v>0.89880952380952384</v>
      </c>
      <c r="O19" s="5">
        <f>I19/168</f>
        <v>0.39285714285714285</v>
      </c>
      <c r="P19" s="5">
        <f>K19+L19+N19+O19</f>
        <v>2</v>
      </c>
      <c r="Q19" s="5">
        <f>F19+G19+H19+I19</f>
        <v>336</v>
      </c>
      <c r="R19" s="9"/>
      <c r="S19" s="5">
        <f>1-K19</f>
        <v>0.3928571428571429</v>
      </c>
      <c r="T19" s="5">
        <v>-0.27200000000000002</v>
      </c>
      <c r="U19" s="5">
        <f>1-L19</f>
        <v>0.89880952380952384</v>
      </c>
      <c r="V19" s="5">
        <v>1.2746999999999999</v>
      </c>
      <c r="W19" s="5">
        <f t="shared" si="12"/>
        <v>1.5467</v>
      </c>
      <c r="X19" s="9"/>
      <c r="Y19" s="5">
        <v>0.2717</v>
      </c>
      <c r="Z19" s="5">
        <v>-1.2753000000000001</v>
      </c>
      <c r="AA19" s="5">
        <f t="shared" si="13"/>
        <v>1.5470000000000002</v>
      </c>
      <c r="AB19" s="9"/>
      <c r="AC19" s="5">
        <v>0.38400000000000001</v>
      </c>
      <c r="AD19" s="5">
        <v>0.17599999999999999</v>
      </c>
      <c r="AE19" s="5">
        <f>AC19/AD19</f>
        <v>2.1818181818181821</v>
      </c>
      <c r="AF19" s="9"/>
      <c r="AG19" s="5">
        <f>NORMDIST(S19,0,1,0)</f>
        <v>0.36931442387371427</v>
      </c>
      <c r="AH19" s="5">
        <f>NORMDIST(U19,0,1,0)</f>
        <v>0.26637030526546046</v>
      </c>
      <c r="AI19" s="5">
        <f>AG19/AH19</f>
        <v>1.3864699501908118</v>
      </c>
      <c r="AJ19" s="9"/>
      <c r="AK19" s="5">
        <f>0.5*(T19+V19)</f>
        <v>0.50134999999999996</v>
      </c>
      <c r="AM19" s="24">
        <f>AS19-(W19/2)</f>
        <v>0.50134999999999996</v>
      </c>
      <c r="AN19" s="9"/>
      <c r="AO19" s="5">
        <f>AK19/W19</f>
        <v>0.32414172108359735</v>
      </c>
      <c r="AP19" s="9"/>
      <c r="AQ19" s="5">
        <f>AK19+(W19/2)</f>
        <v>1.2746999999999999</v>
      </c>
      <c r="AS19" s="24">
        <f>V19</f>
        <v>1.2746999999999999</v>
      </c>
    </row>
    <row r="20" spans="1:45" s="3" customFormat="1">
      <c r="E20" s="3" t="s">
        <v>54</v>
      </c>
      <c r="F20" s="3">
        <v>101</v>
      </c>
      <c r="G20" s="3">
        <v>158</v>
      </c>
      <c r="H20" s="3">
        <v>10</v>
      </c>
      <c r="I20" s="3">
        <v>67</v>
      </c>
      <c r="J20" s="9"/>
      <c r="K20" s="3">
        <f>F20/168</f>
        <v>0.60119047619047616</v>
      </c>
      <c r="L20" s="3">
        <f>H20/168</f>
        <v>5.9523809523809521E-2</v>
      </c>
      <c r="N20" s="3">
        <f>G20/168</f>
        <v>0.94047619047619047</v>
      </c>
      <c r="O20" s="3">
        <f>I20/168</f>
        <v>0.39880952380952384</v>
      </c>
      <c r="P20" s="3">
        <f>K20+L20+N20+O20</f>
        <v>2</v>
      </c>
      <c r="Q20" s="3">
        <f>F20+G20+H20+I20</f>
        <v>336</v>
      </c>
      <c r="R20" s="9"/>
      <c r="S20" s="3">
        <f>1-K20</f>
        <v>0.39880952380952384</v>
      </c>
      <c r="T20" s="3">
        <v>-0.25640000000000002</v>
      </c>
      <c r="U20" s="3">
        <f>1-L20</f>
        <v>0.94047619047619047</v>
      </c>
      <c r="V20" s="3">
        <v>1.5581</v>
      </c>
      <c r="W20" s="3">
        <f t="shared" si="12"/>
        <v>1.8145</v>
      </c>
      <c r="X20" s="9"/>
      <c r="Y20" s="3">
        <v>0.25609999999999999</v>
      </c>
      <c r="Z20" s="3">
        <v>-1.5589</v>
      </c>
      <c r="AA20" s="3">
        <f t="shared" si="13"/>
        <v>1.8149999999999999</v>
      </c>
      <c r="AB20" s="9"/>
      <c r="AC20" s="3">
        <v>0.38700000000000001</v>
      </c>
      <c r="AD20" s="3">
        <v>0.11799999999999999</v>
      </c>
      <c r="AE20" s="3">
        <f>AC20/AD20</f>
        <v>3.2796610169491527</v>
      </c>
      <c r="AF20" s="9"/>
      <c r="AG20" s="3">
        <f>NORMDIST(S20,0,1,0)</f>
        <v>0.36844528771080776</v>
      </c>
      <c r="AH20" s="3">
        <f>NORMDIST(U20,0,1,0)</f>
        <v>0.25635648961352625</v>
      </c>
      <c r="AI20" s="3">
        <f>AG20/AH20</f>
        <v>1.4372379972368263</v>
      </c>
      <c r="AJ20" s="9"/>
      <c r="AK20" s="3">
        <f>0.5*(T20+V20)</f>
        <v>0.65085000000000004</v>
      </c>
      <c r="AL20" s="3">
        <f>AK20-AK19</f>
        <v>0.14950000000000008</v>
      </c>
      <c r="AM20" s="24">
        <f>AS20-(W20/2)</f>
        <v>0.65085000000000004</v>
      </c>
      <c r="AN20" s="9"/>
      <c r="AO20" s="3">
        <f>AK20/W20</f>
        <v>0.35869385505648943</v>
      </c>
      <c r="AP20" s="9"/>
      <c r="AQ20" s="3">
        <f>AK20+(W20/2)</f>
        <v>1.5581</v>
      </c>
      <c r="AR20" s="3">
        <f>AQ20-AQ19</f>
        <v>0.2834000000000001</v>
      </c>
      <c r="AS20" s="24">
        <f>V20</f>
        <v>1.5581</v>
      </c>
    </row>
    <row r="21" spans="1:45" s="7" customFormat="1">
      <c r="C21" s="7" t="s">
        <v>50</v>
      </c>
      <c r="D21" s="7">
        <v>2</v>
      </c>
      <c r="E21" s="7" t="s">
        <v>52</v>
      </c>
      <c r="F21" s="7">
        <v>146</v>
      </c>
      <c r="G21" s="7">
        <v>154</v>
      </c>
      <c r="H21" s="7">
        <v>14</v>
      </c>
      <c r="I21" s="7">
        <v>22</v>
      </c>
      <c r="J21" s="9"/>
      <c r="K21" s="7">
        <f>F21/168</f>
        <v>0.86904761904761907</v>
      </c>
      <c r="L21" s="7">
        <f>H21/168</f>
        <v>8.3333333333333329E-2</v>
      </c>
      <c r="N21" s="7">
        <f>G21/168</f>
        <v>0.91666666666666663</v>
      </c>
      <c r="O21" s="7">
        <f>I21/168</f>
        <v>0.13095238095238096</v>
      </c>
      <c r="P21" s="7">
        <f>K21+L21+N21+O21</f>
        <v>2</v>
      </c>
      <c r="Q21" s="7">
        <f>F21+G21+H21+I21</f>
        <v>336</v>
      </c>
      <c r="R21" s="9"/>
      <c r="S21" s="7">
        <f>1-K21</f>
        <v>0.13095238095238093</v>
      </c>
      <c r="T21" s="7">
        <v>-1.1221000000000001</v>
      </c>
      <c r="U21" s="7">
        <f>1-L21</f>
        <v>0.91666666666666663</v>
      </c>
      <c r="V21" s="7">
        <v>1.3825000000000001</v>
      </c>
      <c r="W21" s="7">
        <f t="shared" si="12"/>
        <v>2.5045999999999999</v>
      </c>
      <c r="X21" s="9"/>
      <c r="Y21" s="7">
        <v>1.1215999999999999</v>
      </c>
      <c r="Z21" s="7">
        <v>-1.3832</v>
      </c>
      <c r="AA21" s="7">
        <f t="shared" si="13"/>
        <v>2.5047999999999999</v>
      </c>
      <c r="AB21" s="9"/>
      <c r="AC21" s="7">
        <v>0.21099999999999999</v>
      </c>
      <c r="AD21" s="7">
        <v>0.14799999999999999</v>
      </c>
      <c r="AE21" s="7">
        <f>AC21/AD21</f>
        <v>1.4256756756756757</v>
      </c>
      <c r="AF21" s="9"/>
      <c r="AG21" s="7">
        <f>NORMDIST(S21,0,1,0)</f>
        <v>0.39553626724533913</v>
      </c>
      <c r="AH21" s="7">
        <f>NORMDIST(U21,0,1,0)</f>
        <v>0.26208735307830144</v>
      </c>
      <c r="AI21" s="7">
        <f>AG21/AH21</f>
        <v>1.509177236519186</v>
      </c>
      <c r="AJ21" s="9"/>
      <c r="AK21" s="7">
        <f>0.5*(T21+V21)</f>
        <v>0.13019999999999998</v>
      </c>
      <c r="AM21" s="24">
        <f>AS21-(W21/2)</f>
        <v>0.13020000000000009</v>
      </c>
      <c r="AN21" s="9"/>
      <c r="AO21" s="7">
        <f>AK21/W21</f>
        <v>5.1984348798211288E-2</v>
      </c>
      <c r="AP21" s="9"/>
      <c r="AQ21" s="7">
        <f>AK21+(W21/2)</f>
        <v>1.3824999999999998</v>
      </c>
      <c r="AS21" s="24">
        <f>V21</f>
        <v>1.3825000000000001</v>
      </c>
    </row>
    <row r="22" spans="1:45" s="8" customFormat="1">
      <c r="E22" s="8" t="s">
        <v>54</v>
      </c>
      <c r="F22" s="8">
        <v>139</v>
      </c>
      <c r="G22" s="8">
        <v>153</v>
      </c>
      <c r="H22" s="8">
        <v>15</v>
      </c>
      <c r="I22" s="8">
        <v>29</v>
      </c>
      <c r="J22" s="9"/>
      <c r="K22" s="8">
        <f>F22/168</f>
        <v>0.82738095238095233</v>
      </c>
      <c r="L22" s="8">
        <f>H22/168</f>
        <v>8.9285714285714288E-2</v>
      </c>
      <c r="N22" s="8">
        <f>G22/168</f>
        <v>0.9107142857142857</v>
      </c>
      <c r="O22" s="8">
        <f>I22/168</f>
        <v>0.17261904761904762</v>
      </c>
      <c r="P22" s="8">
        <f>K22+L22+N22+O22</f>
        <v>2</v>
      </c>
      <c r="Q22" s="8">
        <f>F22+G22+H22+I22</f>
        <v>336</v>
      </c>
      <c r="R22" s="9"/>
      <c r="S22" s="8">
        <f>1-K22</f>
        <v>0.17261904761904767</v>
      </c>
      <c r="T22" s="8">
        <v>-0.94389999999999996</v>
      </c>
      <c r="U22" s="8">
        <f>1-L22</f>
        <v>0.9107142857142857</v>
      </c>
      <c r="V22" s="8">
        <v>1.345</v>
      </c>
      <c r="W22" s="8">
        <f t="shared" si="12"/>
        <v>2.2888999999999999</v>
      </c>
      <c r="X22" s="9"/>
      <c r="Y22" s="8">
        <v>0.94350000000000001</v>
      </c>
      <c r="Z22" s="8">
        <v>-1.3455999999999999</v>
      </c>
      <c r="AA22" s="8">
        <f t="shared" si="13"/>
        <v>2.2890999999999999</v>
      </c>
      <c r="AB22" s="9"/>
      <c r="AC22" s="8">
        <v>0.254</v>
      </c>
      <c r="AD22" s="8">
        <v>0.16300000000000001</v>
      </c>
      <c r="AE22" s="8">
        <f>AC22/AD22</f>
        <v>1.5582822085889569</v>
      </c>
      <c r="AF22" s="9"/>
      <c r="AG22" s="8">
        <f>NORMDIST(S22,0,1,0)</f>
        <v>0.3930426294922314</v>
      </c>
      <c r="AH22" s="8">
        <f>NORMDIST(U22,0,1,0)</f>
        <v>0.26351663335483633</v>
      </c>
      <c r="AI22" s="8">
        <f>AG22/AH22</f>
        <v>1.4915287300402886</v>
      </c>
      <c r="AJ22" s="9"/>
      <c r="AK22" s="8">
        <f>0.5*(T22+V22)</f>
        <v>0.20055000000000001</v>
      </c>
      <c r="AL22" s="8">
        <f>AK22-AK21</f>
        <v>7.0350000000000024E-2</v>
      </c>
      <c r="AM22" s="24">
        <f>AS22-(W22/2)</f>
        <v>0.20055000000000001</v>
      </c>
      <c r="AN22" s="9"/>
      <c r="AO22" s="8">
        <f>AK22/W22</f>
        <v>8.7618506706278132E-2</v>
      </c>
      <c r="AP22" s="9"/>
      <c r="AQ22" s="8">
        <f>AK22+(W22/2)</f>
        <v>1.345</v>
      </c>
      <c r="AR22" s="8">
        <f>AQ22-AQ21</f>
        <v>-3.7499999999999867E-2</v>
      </c>
      <c r="AS22" s="24">
        <f>V22</f>
        <v>1.345</v>
      </c>
    </row>
    <row r="23" spans="1:45" s="1" customFormat="1">
      <c r="J23" s="9"/>
      <c r="K23" s="1">
        <f>F23/168</f>
        <v>0</v>
      </c>
      <c r="L23" s="1">
        <f>H23/168</f>
        <v>0</v>
      </c>
      <c r="N23" s="1">
        <f>G23/168</f>
        <v>0</v>
      </c>
      <c r="O23" s="1">
        <f>I23/168</f>
        <v>0</v>
      </c>
      <c r="P23" s="1">
        <f>K23+L23+N23+O23</f>
        <v>0</v>
      </c>
      <c r="Q23" s="1">
        <f>F23+G23+H23+I23</f>
        <v>0</v>
      </c>
      <c r="R23" s="9"/>
      <c r="S23" s="1">
        <f>1-K23</f>
        <v>1</v>
      </c>
      <c r="U23" s="1">
        <f>1-L23</f>
        <v>1</v>
      </c>
      <c r="W23" s="1">
        <f t="shared" si="12"/>
        <v>0</v>
      </c>
      <c r="X23" s="9"/>
      <c r="AA23" s="1">
        <f>Y23-Z23</f>
        <v>0</v>
      </c>
      <c r="AB23" s="9"/>
      <c r="AE23" s="1" t="e">
        <f>AC23/AD23</f>
        <v>#DIV/0!</v>
      </c>
      <c r="AF23" s="9"/>
      <c r="AG23" s="1">
        <f>NORMDIST(S23,0,1,0)</f>
        <v>0.24197072451914337</v>
      </c>
      <c r="AH23" s="1">
        <f>NORMDIST(U23,0,1,0)</f>
        <v>0.24197072451914337</v>
      </c>
      <c r="AI23" s="1">
        <f>AG23/AH23</f>
        <v>1</v>
      </c>
      <c r="AJ23" s="9"/>
      <c r="AK23" s="1">
        <f>0.5*(T23+V23)</f>
        <v>0</v>
      </c>
      <c r="AM23" s="26">
        <f>AS23-(W23/2)</f>
        <v>0</v>
      </c>
      <c r="AN23" s="9"/>
      <c r="AO23" s="1" t="e">
        <f>AK23/W23</f>
        <v>#DIV/0!</v>
      </c>
      <c r="AP23" s="9"/>
      <c r="AQ23" s="1">
        <f>AK23+(W23/2)</f>
        <v>0</v>
      </c>
      <c r="AS23" s="26">
        <f>V23</f>
        <v>0</v>
      </c>
    </row>
    <row r="24" spans="1:45" s="5" customFormat="1">
      <c r="A24" s="5">
        <v>4</v>
      </c>
      <c r="B24" s="5" t="s">
        <v>59</v>
      </c>
      <c r="C24" s="5" t="s">
        <v>55</v>
      </c>
      <c r="D24" s="5">
        <v>1</v>
      </c>
      <c r="E24" s="5" t="s">
        <v>52</v>
      </c>
      <c r="F24" s="5">
        <v>101</v>
      </c>
      <c r="G24" s="5">
        <v>162</v>
      </c>
      <c r="H24" s="5">
        <v>6</v>
      </c>
      <c r="I24" s="5">
        <v>67</v>
      </c>
      <c r="J24" s="9"/>
      <c r="K24" s="5">
        <f>F24/168</f>
        <v>0.60119047619047616</v>
      </c>
      <c r="L24" s="5">
        <f>H24/168</f>
        <v>3.5714285714285712E-2</v>
      </c>
      <c r="N24" s="5">
        <f>G24/168</f>
        <v>0.9642857142857143</v>
      </c>
      <c r="O24" s="5">
        <f>I24/168</f>
        <v>0.39880952380952384</v>
      </c>
      <c r="P24" s="5">
        <f>K24+L24+N24+O24</f>
        <v>2</v>
      </c>
      <c r="Q24" s="5">
        <f>F24+G24+H24+I24</f>
        <v>336</v>
      </c>
      <c r="R24" s="9"/>
      <c r="S24" s="5">
        <f>1-K24</f>
        <v>0.39880952380952384</v>
      </c>
      <c r="T24" s="5">
        <v>-0.25640000000000002</v>
      </c>
      <c r="U24" s="5">
        <f>1-L24</f>
        <v>0.9642857142857143</v>
      </c>
      <c r="V24" s="5">
        <v>1.8016000000000001</v>
      </c>
      <c r="W24" s="5">
        <f>V24-T24</f>
        <v>2.0580000000000003</v>
      </c>
      <c r="X24" s="9"/>
      <c r="Y24" s="5">
        <v>0.25609999999999999</v>
      </c>
      <c r="Z24" s="5">
        <v>-1.8028999999999999</v>
      </c>
      <c r="AA24" s="5">
        <f>Y24-Z24</f>
        <v>2.0590000000000002</v>
      </c>
      <c r="AB24" s="9"/>
      <c r="AC24" s="5">
        <v>0.38700000000000001</v>
      </c>
      <c r="AD24" s="5">
        <v>8.5999999999999993E-2</v>
      </c>
      <c r="AE24" s="5">
        <f>AC24/AD24</f>
        <v>4.5000000000000009</v>
      </c>
      <c r="AF24" s="9"/>
      <c r="AG24" s="5">
        <f>NORMDIST(S24,0,1,0)</f>
        <v>0.36844528771080776</v>
      </c>
      <c r="AH24" s="5">
        <f>NORMDIST(U24,0,1,0)</f>
        <v>0.25060882977784493</v>
      </c>
      <c r="AI24" s="5">
        <f>AG24/AH24</f>
        <v>1.4702007428765391</v>
      </c>
      <c r="AJ24" s="9"/>
      <c r="AK24" s="5">
        <f>0.5*(T24+V24)</f>
        <v>0.77260000000000006</v>
      </c>
      <c r="AM24" s="24">
        <f>AS24-(W24/2)</f>
        <v>0.77259999999999995</v>
      </c>
      <c r="AN24" s="9"/>
      <c r="AO24" s="5">
        <f>AK24/W24</f>
        <v>0.37541302235179785</v>
      </c>
      <c r="AP24" s="9"/>
      <c r="AQ24" s="5">
        <f>AK24+(W24/2)</f>
        <v>1.8016000000000001</v>
      </c>
      <c r="AS24" s="24">
        <f>V24</f>
        <v>1.8016000000000001</v>
      </c>
    </row>
    <row r="25" spans="1:45" s="3" customFormat="1">
      <c r="E25" s="3" t="s">
        <v>54</v>
      </c>
      <c r="F25" s="3">
        <v>102</v>
      </c>
      <c r="G25" s="3">
        <v>163</v>
      </c>
      <c r="H25" s="3">
        <v>5</v>
      </c>
      <c r="I25" s="3">
        <v>66</v>
      </c>
      <c r="J25" s="9"/>
      <c r="K25" s="3">
        <f>F25/168</f>
        <v>0.6071428571428571</v>
      </c>
      <c r="L25" s="3">
        <f>H25/168</f>
        <v>2.976190476190476E-2</v>
      </c>
      <c r="N25" s="3">
        <f>G25/168</f>
        <v>0.97023809523809523</v>
      </c>
      <c r="O25" s="3">
        <f>I25/168</f>
        <v>0.39285714285714285</v>
      </c>
      <c r="P25" s="3">
        <f>K25+L25+N25+O25</f>
        <v>2</v>
      </c>
      <c r="Q25" s="3">
        <f>F25+G25+H25+I25</f>
        <v>336</v>
      </c>
      <c r="R25" s="9"/>
      <c r="S25" s="3">
        <f>1-K25</f>
        <v>0.3928571428571429</v>
      </c>
      <c r="T25" s="3">
        <v>-0.27200000000000002</v>
      </c>
      <c r="U25" s="3">
        <f>1-L25</f>
        <v>0.97023809523809523</v>
      </c>
      <c r="V25" s="3">
        <v>1.8836999999999999</v>
      </c>
      <c r="W25" s="3">
        <f>V25-T25</f>
        <v>2.1556999999999999</v>
      </c>
      <c r="X25" s="9"/>
      <c r="Y25" s="3">
        <v>0.2717</v>
      </c>
      <c r="Z25" s="3">
        <v>-1.8852</v>
      </c>
      <c r="AA25" s="3">
        <f>Y25-Z25</f>
        <v>2.1568999999999998</v>
      </c>
      <c r="AB25" s="9"/>
      <c r="AC25" s="3">
        <v>0.38400000000000001</v>
      </c>
      <c r="AD25" s="3">
        <v>6.8000000000000005E-2</v>
      </c>
      <c r="AE25" s="3">
        <f>AC25/AD25</f>
        <v>5.6470588235294112</v>
      </c>
      <c r="AF25" s="9"/>
      <c r="AG25" s="3">
        <f>NORMDIST(S25,0,1,0)</f>
        <v>0.36931442387371427</v>
      </c>
      <c r="AH25" s="3">
        <f>NORMDIST(U25,0,1,0)</f>
        <v>0.24917009234694684</v>
      </c>
      <c r="AI25" s="3">
        <f>AG25/AH25</f>
        <v>1.4821779788863156</v>
      </c>
      <c r="AJ25" s="9"/>
      <c r="AK25" s="3">
        <f>0.5*(T25+V25)</f>
        <v>0.80584999999999996</v>
      </c>
      <c r="AL25" s="3">
        <f>AK25-AK24</f>
        <v>3.3249999999999891E-2</v>
      </c>
      <c r="AM25" s="24">
        <f>AS25-(W25/2)</f>
        <v>0.80584999999999996</v>
      </c>
      <c r="AN25" s="9"/>
      <c r="AO25" s="3">
        <f>AK25/W25</f>
        <v>0.37382288815697917</v>
      </c>
      <c r="AP25" s="9"/>
      <c r="AQ25" s="3">
        <f>AK25+(W25/2)</f>
        <v>1.8836999999999999</v>
      </c>
      <c r="AR25" s="3">
        <f>AQ25-AQ24</f>
        <v>8.209999999999984E-2</v>
      </c>
      <c r="AS25" s="24">
        <f>V25</f>
        <v>1.8836999999999999</v>
      </c>
    </row>
    <row r="26" spans="1:45" s="7" customFormat="1">
      <c r="C26" s="7" t="s">
        <v>50</v>
      </c>
      <c r="D26" s="7">
        <v>2</v>
      </c>
      <c r="E26" s="7" t="s">
        <v>52</v>
      </c>
      <c r="F26" s="7">
        <v>120</v>
      </c>
      <c r="G26" s="7">
        <v>163</v>
      </c>
      <c r="H26" s="7">
        <v>5</v>
      </c>
      <c r="I26" s="7">
        <v>48</v>
      </c>
      <c r="J26" s="9"/>
      <c r="K26" s="7">
        <f>F26/168</f>
        <v>0.7142857142857143</v>
      </c>
      <c r="L26" s="7">
        <f>H26/168</f>
        <v>2.976190476190476E-2</v>
      </c>
      <c r="N26" s="7">
        <f>G26/168</f>
        <v>0.97023809523809523</v>
      </c>
      <c r="O26" s="7">
        <f>I26/168</f>
        <v>0.2857142857142857</v>
      </c>
      <c r="P26" s="7">
        <f>K26+L26+N26+O26</f>
        <v>2</v>
      </c>
      <c r="Q26" s="7">
        <f>F26+G26+H26+I26</f>
        <v>336</v>
      </c>
      <c r="R26" s="9"/>
      <c r="S26" s="7">
        <f>1-K26</f>
        <v>0.2857142857142857</v>
      </c>
      <c r="T26" s="7">
        <v>-0.56589999999999996</v>
      </c>
      <c r="U26" s="7">
        <f>1-L26</f>
        <v>0.97023809523809523</v>
      </c>
      <c r="V26" s="7">
        <v>1.8836999999999999</v>
      </c>
      <c r="W26" s="7">
        <f>V26-T26</f>
        <v>2.4495999999999998</v>
      </c>
      <c r="X26" s="9"/>
      <c r="Y26" s="7">
        <v>0.56559999999999999</v>
      </c>
      <c r="Z26" s="7">
        <v>-1.8852</v>
      </c>
      <c r="AA26" s="7">
        <f>Y26-Z26</f>
        <v>2.4508000000000001</v>
      </c>
      <c r="AB26" s="9"/>
      <c r="AC26" s="7">
        <v>0.33700000000000002</v>
      </c>
      <c r="AD26" s="7">
        <v>6.8000000000000005E-2</v>
      </c>
      <c r="AE26" s="7">
        <f>AC26/AD26</f>
        <v>4.9558823529411766</v>
      </c>
      <c r="AF26" s="9"/>
      <c r="AG26" s="7">
        <f>NORMDIST(S26,0,1,0)</f>
        <v>0.38298675994421216</v>
      </c>
      <c r="AH26" s="7">
        <f>NORMDIST(U26,0,1,0)</f>
        <v>0.24917009234694684</v>
      </c>
      <c r="AI26" s="7">
        <f>AG26/AH26</f>
        <v>1.5370494762707625</v>
      </c>
      <c r="AJ26" s="9"/>
      <c r="AK26" s="7">
        <f>0.5*(T26+V26)</f>
        <v>0.65890000000000004</v>
      </c>
      <c r="AM26" s="24">
        <f>AS26-(W26/2)</f>
        <v>0.65890000000000004</v>
      </c>
      <c r="AN26" s="9"/>
      <c r="AO26" s="7">
        <f>AK26/W26</f>
        <v>0.26898269105160028</v>
      </c>
      <c r="AP26" s="9"/>
      <c r="AQ26" s="7">
        <f>AK26+(W26/2)</f>
        <v>1.8836999999999999</v>
      </c>
      <c r="AS26" s="24">
        <f>V26</f>
        <v>1.8836999999999999</v>
      </c>
    </row>
    <row r="27" spans="1:45" s="8" customFormat="1">
      <c r="E27" s="8" t="s">
        <v>54</v>
      </c>
      <c r="F27" s="8">
        <v>144</v>
      </c>
      <c r="G27" s="8">
        <v>166</v>
      </c>
      <c r="H27" s="8">
        <v>2</v>
      </c>
      <c r="I27" s="8">
        <v>24</v>
      </c>
      <c r="J27" s="9"/>
      <c r="K27" s="8">
        <f>F27/168</f>
        <v>0.8571428571428571</v>
      </c>
      <c r="L27" s="8">
        <f>H27/168</f>
        <v>1.1904761904761904E-2</v>
      </c>
      <c r="N27" s="8">
        <f>G27/168</f>
        <v>0.98809523809523814</v>
      </c>
      <c r="O27" s="8">
        <f>I27/168</f>
        <v>0.14285714285714285</v>
      </c>
      <c r="P27" s="8">
        <f>K27+L27+N27+O27</f>
        <v>2</v>
      </c>
      <c r="Q27" s="8">
        <f>F27+G27+H27+I27</f>
        <v>336</v>
      </c>
      <c r="R27" s="9"/>
      <c r="S27" s="8">
        <f>1-K27</f>
        <v>0.1428571428571429</v>
      </c>
      <c r="T27" s="8">
        <v>-1.0678000000000001</v>
      </c>
      <c r="U27" s="8">
        <f>1-L27</f>
        <v>0.98809523809523814</v>
      </c>
      <c r="V27" s="8">
        <v>2.0727000000000002</v>
      </c>
      <c r="W27" s="8">
        <f>V27-T27</f>
        <v>3.1405000000000003</v>
      </c>
      <c r="X27" s="9"/>
      <c r="Y27" s="8">
        <v>1.0672999999999999</v>
      </c>
      <c r="Z27" s="8">
        <v>-2.2603</v>
      </c>
      <c r="AA27" s="8">
        <f>Y27-Z27</f>
        <v>3.3275999999999999</v>
      </c>
      <c r="AB27" s="9"/>
      <c r="AC27" s="8">
        <v>0.223</v>
      </c>
      <c r="AD27" s="8">
        <v>2.5999999999999999E-2</v>
      </c>
      <c r="AE27" s="8">
        <f>AC27/AD27</f>
        <v>8.5769230769230766</v>
      </c>
      <c r="AF27" s="9"/>
      <c r="AG27" s="8">
        <f>NORMDIST(S27,0,1,0)</f>
        <v>0.39489213993026107</v>
      </c>
      <c r="AH27" s="8">
        <f>NORMDIST(U27,0,1,0)</f>
        <v>0.24485119189741697</v>
      </c>
      <c r="AI27" s="8">
        <f>AG27/AH27</f>
        <v>1.6127842256765708</v>
      </c>
      <c r="AJ27" s="9"/>
      <c r="AK27" s="8">
        <f>0.5*(T27+V27)</f>
        <v>0.50245000000000006</v>
      </c>
      <c r="AL27" s="8">
        <f>AK27-AK26</f>
        <v>-0.15644999999999998</v>
      </c>
      <c r="AM27" s="24">
        <f>AS27-(W27/2)</f>
        <v>0.50245000000000006</v>
      </c>
      <c r="AN27" s="9"/>
      <c r="AO27" s="8">
        <f>AK27/W27</f>
        <v>0.1599904473809903</v>
      </c>
      <c r="AP27" s="9"/>
      <c r="AQ27" s="8">
        <f>AK27+(W27/2)</f>
        <v>2.0727000000000002</v>
      </c>
      <c r="AR27" s="8">
        <f>AQ27-AQ26</f>
        <v>0.18900000000000028</v>
      </c>
      <c r="AS27" s="24">
        <f>V27</f>
        <v>2.0727000000000002</v>
      </c>
    </row>
    <row r="28" spans="1:45" s="1" customFormat="1">
      <c r="J28" s="9"/>
      <c r="K28" s="1">
        <f>F28/168</f>
        <v>0</v>
      </c>
      <c r="L28" s="1">
        <f>H28/168</f>
        <v>0</v>
      </c>
      <c r="N28" s="1">
        <f>G28/168</f>
        <v>0</v>
      </c>
      <c r="O28" s="1">
        <f>I28/168</f>
        <v>0</v>
      </c>
      <c r="P28" s="1">
        <f>K28+L28+N28+O28</f>
        <v>0</v>
      </c>
      <c r="Q28" s="1">
        <f>F28+G28+H28+I28</f>
        <v>0</v>
      </c>
      <c r="R28" s="9"/>
      <c r="S28" s="1">
        <f>1-K28</f>
        <v>1</v>
      </c>
      <c r="U28" s="1">
        <f>1-L28</f>
        <v>1</v>
      </c>
      <c r="W28" s="1">
        <f>V28-T28</f>
        <v>0</v>
      </c>
      <c r="X28" s="9"/>
      <c r="AA28" s="1">
        <f>Y28-Z28</f>
        <v>0</v>
      </c>
      <c r="AB28" s="9"/>
      <c r="AE28" s="1" t="e">
        <f>AC28/AD28</f>
        <v>#DIV/0!</v>
      </c>
      <c r="AF28" s="9"/>
      <c r="AG28" s="1">
        <f>NORMDIST(S28,0,1,0)</f>
        <v>0.24197072451914337</v>
      </c>
      <c r="AH28" s="1">
        <f>NORMDIST(U28,0,1,0)</f>
        <v>0.24197072451914337</v>
      </c>
      <c r="AI28" s="1">
        <f>AG28/AH28</f>
        <v>1</v>
      </c>
      <c r="AJ28" s="9"/>
      <c r="AK28" s="1">
        <f>0.5*(T28+V28)</f>
        <v>0</v>
      </c>
      <c r="AM28" s="26">
        <f>AS28-(W28/2)</f>
        <v>0</v>
      </c>
      <c r="AN28" s="9"/>
      <c r="AO28" s="1" t="e">
        <f>AK28/W28</f>
        <v>#DIV/0!</v>
      </c>
      <c r="AP28" s="9"/>
      <c r="AQ28" s="1">
        <f>AK28+(W28/2)</f>
        <v>0</v>
      </c>
      <c r="AS28" s="26">
        <f>V28</f>
        <v>0</v>
      </c>
    </row>
    <row r="29" spans="1:45" s="7" customFormat="1">
      <c r="A29" s="18">
        <v>5</v>
      </c>
      <c r="B29" s="7" t="s">
        <v>60</v>
      </c>
      <c r="C29" s="7" t="s">
        <v>50</v>
      </c>
      <c r="D29" s="7">
        <v>1</v>
      </c>
      <c r="E29" s="7" t="s">
        <v>52</v>
      </c>
      <c r="F29" s="7">
        <v>116</v>
      </c>
      <c r="G29" s="7">
        <v>149</v>
      </c>
      <c r="H29" s="7">
        <v>19</v>
      </c>
      <c r="I29" s="7">
        <v>52</v>
      </c>
      <c r="J29" s="9"/>
      <c r="K29" s="7">
        <f>F29/168</f>
        <v>0.69047619047619047</v>
      </c>
      <c r="L29" s="7">
        <f>H29/168</f>
        <v>0.1130952380952381</v>
      </c>
      <c r="N29" s="7">
        <f>G29/168</f>
        <v>0.88690476190476186</v>
      </c>
      <c r="O29" s="7">
        <f>I29/168</f>
        <v>0.30952380952380953</v>
      </c>
      <c r="P29" s="7">
        <f>K29+L29+N29+O29</f>
        <v>2</v>
      </c>
      <c r="Q29" s="7">
        <f>F29+G29+H29+I29</f>
        <v>336</v>
      </c>
      <c r="R29" s="9"/>
      <c r="S29" s="7">
        <f>1-K29</f>
        <v>0.30952380952380953</v>
      </c>
      <c r="T29" s="7">
        <v>-0.49719999999999998</v>
      </c>
      <c r="U29" s="7">
        <f>1-L29</f>
        <v>0.88690476190476186</v>
      </c>
      <c r="V29" s="7">
        <v>1.2101999999999999</v>
      </c>
      <c r="W29" s="7">
        <f>V29-T29</f>
        <v>1.7073999999999998</v>
      </c>
      <c r="X29" s="9"/>
      <c r="Y29" s="7">
        <v>0.49690000000000001</v>
      </c>
      <c r="Z29" s="7">
        <v>-1.2107000000000001</v>
      </c>
      <c r="AA29" s="7">
        <f>Y29-Z29</f>
        <v>1.7076000000000002</v>
      </c>
      <c r="AB29" s="9"/>
      <c r="AC29" s="7">
        <v>0.35199999999999998</v>
      </c>
      <c r="AD29" s="7">
        <v>0.187</v>
      </c>
      <c r="AE29" s="7">
        <f>AC29/AD29</f>
        <v>1.8823529411764706</v>
      </c>
      <c r="AF29" s="9"/>
      <c r="AG29" s="8">
        <f>NORMDIST(S29,0,1,0)</f>
        <v>0.38028244443080006</v>
      </c>
      <c r="AH29" s="8">
        <f>NORMDIST(U29,0,1,0)</f>
        <v>0.26921672313248202</v>
      </c>
      <c r="AI29" s="7">
        <f>AG29/AH29</f>
        <v>1.4125513452730885</v>
      </c>
      <c r="AJ29" s="9"/>
      <c r="AK29" s="7">
        <f>0.5*(T29+V29)</f>
        <v>0.35649999999999998</v>
      </c>
      <c r="AM29" s="24">
        <f>AS29-(W29/2)</f>
        <v>0.35650000000000004</v>
      </c>
      <c r="AN29" s="9"/>
      <c r="AO29" s="7">
        <f>AK29/W29</f>
        <v>0.20879700128850887</v>
      </c>
      <c r="AP29" s="9"/>
      <c r="AQ29" s="7">
        <f>AK29+(W29/2)</f>
        <v>1.2101999999999999</v>
      </c>
      <c r="AS29" s="24">
        <f>V29</f>
        <v>1.2101999999999999</v>
      </c>
    </row>
    <row r="30" spans="1:45" s="8" customFormat="1">
      <c r="E30" s="8" t="s">
        <v>54</v>
      </c>
      <c r="F30" s="8">
        <v>153</v>
      </c>
      <c r="G30" s="8">
        <v>162</v>
      </c>
      <c r="H30" s="8">
        <v>6</v>
      </c>
      <c r="I30" s="8">
        <v>15</v>
      </c>
      <c r="J30" s="9"/>
      <c r="K30" s="8">
        <f>F30/168</f>
        <v>0.9107142857142857</v>
      </c>
      <c r="L30" s="8">
        <f>H30/168</f>
        <v>3.5714285714285712E-2</v>
      </c>
      <c r="N30" s="8">
        <f>G30/168</f>
        <v>0.9642857142857143</v>
      </c>
      <c r="O30" s="8">
        <f>I30/168</f>
        <v>8.9285714285714288E-2</v>
      </c>
      <c r="P30" s="8">
        <f>K30+L30+N30+O30</f>
        <v>1.9999999999999998</v>
      </c>
      <c r="Q30" s="8">
        <f>F30+G30+H30+I30</f>
        <v>336</v>
      </c>
      <c r="R30" s="9"/>
      <c r="S30" s="8">
        <f>1-K30</f>
        <v>8.9285714285714302E-2</v>
      </c>
      <c r="T30" s="8">
        <v>-1.3455999999999999</v>
      </c>
      <c r="U30" s="8">
        <f>1-L30</f>
        <v>0.9642857142857143</v>
      </c>
      <c r="V30" s="8">
        <v>1.8016000000000001</v>
      </c>
      <c r="W30" s="8">
        <f>V30-T30</f>
        <v>3.1471999999999998</v>
      </c>
      <c r="X30" s="9"/>
      <c r="Y30" s="8">
        <v>1.345</v>
      </c>
      <c r="Z30" s="8">
        <v>-1.8028999999999999</v>
      </c>
      <c r="AA30" s="8">
        <f>Y30-Z30</f>
        <v>3.1478999999999999</v>
      </c>
      <c r="AB30" s="9"/>
      <c r="AC30" s="8">
        <v>0.16300000000000001</v>
      </c>
      <c r="AD30" s="8">
        <v>8.5999999999999993E-2</v>
      </c>
      <c r="AE30" s="8">
        <f>AC30/AD30</f>
        <v>1.8953488372093026</v>
      </c>
      <c r="AF30" s="9"/>
      <c r="AG30" s="8">
        <f>NORMDIST(S30,0,1,0)</f>
        <v>0.39735527366559498</v>
      </c>
      <c r="AH30" s="8">
        <f>NORMDIST(U30,0,1,0)</f>
        <v>0.25060882977784493</v>
      </c>
      <c r="AI30" s="8">
        <f>AG30/AH30</f>
        <v>1.5855597506992676</v>
      </c>
      <c r="AJ30" s="9"/>
      <c r="AK30" s="8">
        <f>0.5*(T30+V30)</f>
        <v>0.22800000000000009</v>
      </c>
      <c r="AL30" s="8">
        <f>AK30-AK29</f>
        <v>-0.12849999999999989</v>
      </c>
      <c r="AM30" s="24">
        <f>AS30-(W30/2)</f>
        <v>0.2280000000000002</v>
      </c>
      <c r="AN30" s="9"/>
      <c r="AO30" s="8">
        <f>AK30/W30</f>
        <v>7.2445348246060026E-2</v>
      </c>
      <c r="AP30" s="9"/>
      <c r="AQ30" s="8">
        <f>AK30+(W30/2)</f>
        <v>1.8016000000000001</v>
      </c>
      <c r="AR30" s="8">
        <f>AQ30-AQ29</f>
        <v>0.59140000000000015</v>
      </c>
      <c r="AS30" s="24">
        <f>V30</f>
        <v>1.8016000000000001</v>
      </c>
    </row>
    <row r="31" spans="1:45" s="5" customFormat="1">
      <c r="C31" s="5" t="s">
        <v>55</v>
      </c>
      <c r="D31" s="5">
        <v>2</v>
      </c>
      <c r="E31" s="5" t="s">
        <v>52</v>
      </c>
      <c r="F31" s="5">
        <v>151</v>
      </c>
      <c r="G31" s="5">
        <v>140</v>
      </c>
      <c r="H31" s="5">
        <v>28</v>
      </c>
      <c r="I31" s="5">
        <v>17</v>
      </c>
      <c r="J31" s="9"/>
      <c r="K31" s="5">
        <f>F31/168</f>
        <v>0.89880952380952384</v>
      </c>
      <c r="L31" s="5">
        <f>H31/168</f>
        <v>0.16666666666666666</v>
      </c>
      <c r="N31" s="5">
        <f>G31/168</f>
        <v>0.83333333333333337</v>
      </c>
      <c r="O31" s="5">
        <f>I31/168</f>
        <v>0.10119047619047619</v>
      </c>
      <c r="P31" s="5">
        <f>K31+L31+N31+O31</f>
        <v>2</v>
      </c>
      <c r="Q31" s="5">
        <f>F31+G31+H31+I31</f>
        <v>336</v>
      </c>
      <c r="R31" s="9"/>
      <c r="S31" s="5">
        <f>1-K31</f>
        <v>0.10119047619047616</v>
      </c>
      <c r="T31" s="5">
        <v>-1.2753000000000001</v>
      </c>
      <c r="U31" s="5">
        <f>1-L31</f>
        <v>0.83333333333333337</v>
      </c>
      <c r="V31" s="5">
        <v>0.96719999999999995</v>
      </c>
      <c r="W31" s="5">
        <f>V31-T31</f>
        <v>2.2425000000000002</v>
      </c>
      <c r="X31" s="9"/>
      <c r="Y31" s="5">
        <v>1.2702</v>
      </c>
      <c r="Z31" s="5">
        <v>-0.96760000000000002</v>
      </c>
      <c r="AA31" s="5">
        <f>Y31-Z31</f>
        <v>2.2378</v>
      </c>
      <c r="AB31" s="9"/>
      <c r="AC31" s="5">
        <v>0.17599999999999999</v>
      </c>
      <c r="AD31" s="5">
        <v>0.254</v>
      </c>
      <c r="AE31" s="5">
        <f>AC31/AD31</f>
        <v>0.69291338582677164</v>
      </c>
      <c r="AF31" s="9"/>
      <c r="AG31" s="5">
        <f>NORMDIST(S31,0,1,0)</f>
        <v>0.39690501278046875</v>
      </c>
      <c r="AH31" s="5">
        <f>NORMDIST(U31,0,1,0)</f>
        <v>0.28191187541030255</v>
      </c>
      <c r="AI31" s="5">
        <f>AG31/AH31</f>
        <v>1.4079045524520808</v>
      </c>
      <c r="AJ31" s="9"/>
      <c r="AK31" s="5">
        <f>0.5*(T31+V31)</f>
        <v>-0.15405000000000008</v>
      </c>
      <c r="AM31" s="24">
        <f>AS31-(W31/2)</f>
        <v>-0.15405000000000013</v>
      </c>
      <c r="AN31" s="9"/>
      <c r="AO31" s="5">
        <f>AK31/W31</f>
        <v>-6.8695652173913074E-2</v>
      </c>
      <c r="AP31" s="9"/>
      <c r="AQ31" s="5">
        <f>AK31+(W31/2)</f>
        <v>0.96720000000000006</v>
      </c>
      <c r="AS31" s="24">
        <f>V31</f>
        <v>0.96719999999999995</v>
      </c>
    </row>
    <row r="32" spans="1:45" s="3" customFormat="1">
      <c r="E32" s="3" t="s">
        <v>54</v>
      </c>
      <c r="F32" s="3">
        <v>128</v>
      </c>
      <c r="G32" s="3">
        <v>158</v>
      </c>
      <c r="H32" s="3">
        <v>10</v>
      </c>
      <c r="I32" s="3">
        <v>40</v>
      </c>
      <c r="J32" s="9"/>
      <c r="K32" s="3">
        <f>F32/168</f>
        <v>0.76190476190476186</v>
      </c>
      <c r="L32" s="3">
        <f>H32/168</f>
        <v>5.9523809523809521E-2</v>
      </c>
      <c r="N32" s="3">
        <f>G32/168</f>
        <v>0.94047619047619047</v>
      </c>
      <c r="O32" s="3">
        <f>I32/168</f>
        <v>0.23809523809523808</v>
      </c>
      <c r="P32" s="3">
        <f>K32+L32+N32+O32</f>
        <v>2</v>
      </c>
      <c r="Q32" s="3">
        <f>F32+G32+H32+I32</f>
        <v>336</v>
      </c>
      <c r="R32" s="9"/>
      <c r="S32" s="3">
        <f>1-K32</f>
        <v>0.23809523809523814</v>
      </c>
      <c r="T32" s="3">
        <v>-0.7127</v>
      </c>
      <c r="U32" s="3">
        <f>1-L32</f>
        <v>0.94047619047619047</v>
      </c>
      <c r="V32" s="3">
        <v>1.5581</v>
      </c>
      <c r="W32" s="3">
        <f>V32-T32</f>
        <v>2.2707999999999999</v>
      </c>
      <c r="X32" s="9"/>
      <c r="Y32" s="3">
        <v>0.71240000000000003</v>
      </c>
      <c r="Z32" s="3">
        <v>-1.5589</v>
      </c>
      <c r="AA32" s="3">
        <f>Y32-Z32</f>
        <v>2.2713000000000001</v>
      </c>
      <c r="AB32" s="9"/>
      <c r="AC32" s="3">
        <v>0.31</v>
      </c>
      <c r="AD32" s="3">
        <v>0.11799999999999999</v>
      </c>
      <c r="AE32" s="3">
        <f>AC32/AD32</f>
        <v>2.6271186440677967</v>
      </c>
      <c r="AF32" s="9"/>
      <c r="AG32" s="3">
        <f>NORMDIST(S32,0,1,0)</f>
        <v>0.38779314831980966</v>
      </c>
      <c r="AH32" s="3">
        <f>NORMDIST(U32,0,1,0)</f>
        <v>0.25635648961352625</v>
      </c>
      <c r="AI32" s="3">
        <f>AG32/AH32</f>
        <v>1.5127104794750175</v>
      </c>
      <c r="AJ32" s="9"/>
      <c r="AK32" s="3">
        <f>0.5*(T32+V32)</f>
        <v>0.42270000000000002</v>
      </c>
      <c r="AL32" s="3">
        <f>AK32-AK31</f>
        <v>0.5767500000000001</v>
      </c>
      <c r="AM32" s="24">
        <f>AS32-(W32/2)</f>
        <v>0.42270000000000008</v>
      </c>
      <c r="AN32" s="9"/>
      <c r="AO32" s="3">
        <f>AK32/W32</f>
        <v>0.18614585168222655</v>
      </c>
      <c r="AP32" s="9"/>
      <c r="AQ32" s="3">
        <f>AK32+(W32/2)</f>
        <v>1.5581</v>
      </c>
      <c r="AR32" s="3">
        <f>AQ32-AQ31</f>
        <v>0.59089999999999998</v>
      </c>
      <c r="AS32" s="24">
        <f>V32</f>
        <v>1.5581</v>
      </c>
    </row>
    <row r="33" spans="1:45" s="1" customFormat="1">
      <c r="J33" s="9"/>
      <c r="K33" s="1">
        <f>F33/168</f>
        <v>0</v>
      </c>
      <c r="L33" s="1">
        <f>H33/168</f>
        <v>0</v>
      </c>
      <c r="N33" s="1">
        <f>G33/168</f>
        <v>0</v>
      </c>
      <c r="O33" s="1">
        <f>I33/168</f>
        <v>0</v>
      </c>
      <c r="P33" s="1">
        <f>K33+L33+N33+O33</f>
        <v>0</v>
      </c>
      <c r="Q33" s="1">
        <f>F33+G33+H33+I33</f>
        <v>0</v>
      </c>
      <c r="R33" s="9"/>
      <c r="S33" s="1">
        <f>1-K33</f>
        <v>1</v>
      </c>
      <c r="U33" s="1">
        <f>1-L33</f>
        <v>1</v>
      </c>
      <c r="W33" s="1">
        <f>V33-T33</f>
        <v>0</v>
      </c>
      <c r="X33" s="9"/>
      <c r="AA33" s="1">
        <f>Y33-Z33</f>
        <v>0</v>
      </c>
      <c r="AB33" s="9"/>
      <c r="AE33" s="1" t="e">
        <f>AC33/AD33</f>
        <v>#DIV/0!</v>
      </c>
      <c r="AF33" s="9"/>
      <c r="AG33" s="1">
        <f>NORMDIST(S33,0,1,0)</f>
        <v>0.24197072451914337</v>
      </c>
      <c r="AH33" s="1">
        <f>NORMDIST(U33,0,1,0)</f>
        <v>0.24197072451914337</v>
      </c>
      <c r="AI33" s="1">
        <f>AG33/AH33</f>
        <v>1</v>
      </c>
      <c r="AJ33" s="9"/>
      <c r="AK33" s="1">
        <f>0.5*(T33+V33)</f>
        <v>0</v>
      </c>
      <c r="AM33" s="26">
        <f>AS33-(W33/2)</f>
        <v>0</v>
      </c>
      <c r="AN33" s="9"/>
      <c r="AO33" s="1" t="e">
        <f>AK33/W33</f>
        <v>#DIV/0!</v>
      </c>
      <c r="AP33" s="9"/>
      <c r="AQ33" s="1">
        <f>AK33+(W33/2)</f>
        <v>0</v>
      </c>
      <c r="AS33" s="26">
        <f>V33</f>
        <v>0</v>
      </c>
    </row>
    <row r="34" spans="1:45" s="7" customFormat="1">
      <c r="A34" s="7">
        <v>6</v>
      </c>
      <c r="B34" s="7" t="s">
        <v>61</v>
      </c>
      <c r="C34" s="7" t="s">
        <v>50</v>
      </c>
      <c r="E34" s="7" t="s">
        <v>52</v>
      </c>
      <c r="F34" s="7">
        <v>159</v>
      </c>
      <c r="G34" s="7">
        <v>163</v>
      </c>
      <c r="H34" s="7">
        <v>5</v>
      </c>
      <c r="I34" s="7">
        <v>9</v>
      </c>
      <c r="J34" s="9"/>
      <c r="K34" s="7">
        <f>F34/168</f>
        <v>0.9464285714285714</v>
      </c>
      <c r="L34" s="7">
        <f>H34/168</f>
        <v>2.976190476190476E-2</v>
      </c>
      <c r="N34" s="7">
        <f>G34/168</f>
        <v>0.97023809523809523</v>
      </c>
      <c r="O34" s="7">
        <f>I34/168</f>
        <v>5.3571428571428568E-2</v>
      </c>
      <c r="P34" s="7">
        <f>K34+L34+N34+O34</f>
        <v>2</v>
      </c>
      <c r="Q34" s="7">
        <f>F34+G34+H34+I34</f>
        <v>336</v>
      </c>
      <c r="R34" s="9"/>
      <c r="S34" s="7">
        <f>1-K34</f>
        <v>5.3571428571428603E-2</v>
      </c>
      <c r="T34" s="7">
        <v>-1.6117999999999999</v>
      </c>
      <c r="U34" s="7">
        <f>1-L34</f>
        <v>0.97023809523809523</v>
      </c>
      <c r="V34" s="7">
        <v>1.8836999999999999</v>
      </c>
      <c r="W34" s="7">
        <f>V34-T34</f>
        <v>3.4954999999999998</v>
      </c>
      <c r="X34" s="9"/>
      <c r="Y34" s="7">
        <v>1.6109</v>
      </c>
      <c r="Z34" s="7">
        <v>-1.8852</v>
      </c>
      <c r="AA34" s="7">
        <f>Y34-Z34</f>
        <v>3.4961000000000002</v>
      </c>
      <c r="AB34" s="9"/>
      <c r="AC34" s="7">
        <v>0.10199999999999999</v>
      </c>
      <c r="AD34" s="7">
        <v>6.8000000000000005E-2</v>
      </c>
      <c r="AE34" s="7">
        <f>AC34/AD34</f>
        <v>1.4999999999999998</v>
      </c>
      <c r="AF34" s="9"/>
      <c r="AG34" s="7">
        <f>NORMDIST(S34,0,1,0)</f>
        <v>0.39837022911361869</v>
      </c>
      <c r="AH34" s="7">
        <f>NORMDIST(U34,0,1,0)</f>
        <v>0.24917009234694684</v>
      </c>
      <c r="AI34" s="7">
        <f>AG34/AH34</f>
        <v>1.5987883030477195</v>
      </c>
      <c r="AJ34" s="9"/>
      <c r="AK34" s="7">
        <f>0.5*(T34+V34)</f>
        <v>0.13595000000000002</v>
      </c>
      <c r="AM34" s="27">
        <f>AS34-(W34/2)</f>
        <v>0.13595000000000002</v>
      </c>
      <c r="AN34" s="9"/>
      <c r="AO34" s="7">
        <f>AK34/W34</f>
        <v>3.8892862251466175E-2</v>
      </c>
      <c r="AP34" s="9"/>
      <c r="AQ34" s="7">
        <f>AK34+(W34/2)</f>
        <v>1.8836999999999999</v>
      </c>
      <c r="AS34" s="27">
        <f>V34</f>
        <v>1.8836999999999999</v>
      </c>
    </row>
    <row r="35" spans="1:45" s="8" customFormat="1">
      <c r="E35" s="8" t="s">
        <v>54</v>
      </c>
      <c r="F35" s="8">
        <v>131</v>
      </c>
      <c r="G35" s="8">
        <v>167.9</v>
      </c>
      <c r="H35" s="8">
        <v>0.1</v>
      </c>
      <c r="I35" s="8">
        <v>37</v>
      </c>
      <c r="J35" s="9"/>
      <c r="K35" s="8">
        <f>F35/168</f>
        <v>0.77976190476190477</v>
      </c>
      <c r="L35" s="8">
        <f>H35/168</f>
        <v>5.9523809523809529E-4</v>
      </c>
      <c r="N35" s="8">
        <f>G35/168</f>
        <v>0.99940476190476191</v>
      </c>
      <c r="O35" s="8">
        <f>I35/168</f>
        <v>0.22023809523809523</v>
      </c>
      <c r="P35" s="8">
        <f>K35+L35+N35+O35</f>
        <v>2</v>
      </c>
      <c r="Q35" s="8">
        <f>F35+G35+H35+I35</f>
        <v>336</v>
      </c>
      <c r="R35" s="9"/>
      <c r="S35" s="8">
        <f>1-K35</f>
        <v>0.22023809523809523</v>
      </c>
      <c r="T35" s="8">
        <v>-0.77149999999999996</v>
      </c>
      <c r="U35" s="8">
        <f>1-L35</f>
        <v>0.99940476190476191</v>
      </c>
      <c r="V35" s="8">
        <v>3.7189999999999999</v>
      </c>
      <c r="W35" s="8">
        <f>V35-T35</f>
        <v>4.4904999999999999</v>
      </c>
      <c r="X35" s="9"/>
      <c r="Y35" s="8">
        <v>0.77110000000000001</v>
      </c>
      <c r="Z35" s="8">
        <v>-3.8904999999999998</v>
      </c>
      <c r="AA35" s="8">
        <f>Y35-Z35</f>
        <v>4.6616</v>
      </c>
      <c r="AB35" s="9"/>
      <c r="AC35" s="8">
        <v>0.29699999999999999</v>
      </c>
      <c r="AD35" s="8">
        <v>0.02</v>
      </c>
      <c r="AE35" s="8">
        <f>AC35/AD35</f>
        <v>14.85</v>
      </c>
      <c r="AF35" s="9"/>
      <c r="AG35" s="8">
        <f>NORMDIST(S35,0,1,0)</f>
        <v>0.3893833509913055</v>
      </c>
      <c r="AH35" s="8">
        <f>NORMDIST(U35,0,1,0)</f>
        <v>0.24211475469529659</v>
      </c>
      <c r="AI35" s="8">
        <f>AG35/AH35</f>
        <v>1.6082594862149053</v>
      </c>
      <c r="AJ35" s="9"/>
      <c r="AK35" s="8">
        <f>0.5*(T35+V35)</f>
        <v>1.4737499999999999</v>
      </c>
      <c r="AL35" s="8">
        <f>AK35-AK34</f>
        <v>1.3377999999999999</v>
      </c>
      <c r="AM35" s="28">
        <f>AS35-(W35/2)</f>
        <v>1.4737499999999999</v>
      </c>
      <c r="AN35" s="9"/>
      <c r="AO35" s="8">
        <f>AK35/W35</f>
        <v>0.32819285157554834</v>
      </c>
      <c r="AP35" s="9"/>
      <c r="AQ35" s="8">
        <f>AK35+(W35/2)</f>
        <v>3.7189999999999999</v>
      </c>
      <c r="AS35" s="28">
        <f>V35</f>
        <v>3.7189999999999999</v>
      </c>
    </row>
    <row r="36" spans="1:45" s="5" customFormat="1">
      <c r="C36" s="5" t="s">
        <v>55</v>
      </c>
      <c r="E36" s="5" t="s">
        <v>52</v>
      </c>
      <c r="F36" s="5">
        <v>144</v>
      </c>
      <c r="G36" s="5">
        <v>135</v>
      </c>
      <c r="H36" s="5">
        <v>33</v>
      </c>
      <c r="I36" s="5">
        <v>24</v>
      </c>
      <c r="J36" s="9"/>
      <c r="K36" s="5">
        <f>F36/168</f>
        <v>0.8571428571428571</v>
      </c>
      <c r="L36" s="5">
        <f>H36/168</f>
        <v>0.19642857142857142</v>
      </c>
      <c r="N36" s="5">
        <f>G36/168</f>
        <v>0.8035714285714286</v>
      </c>
      <c r="O36" s="5">
        <f>I36/168</f>
        <v>0.14285714285714285</v>
      </c>
      <c r="P36" s="5">
        <f>K36+L36+N36+O36</f>
        <v>2</v>
      </c>
      <c r="Q36" s="5">
        <f>F36+G36+H36+I36</f>
        <v>336</v>
      </c>
      <c r="R36" s="9"/>
      <c r="S36" s="5">
        <f>1-K36</f>
        <v>0.1428571428571429</v>
      </c>
      <c r="T36" s="5">
        <v>-1.0678000000000001</v>
      </c>
      <c r="U36" s="5">
        <f>1-L36</f>
        <v>0.8035714285714286</v>
      </c>
      <c r="V36" s="5">
        <v>0.85409999999999997</v>
      </c>
      <c r="W36" s="5">
        <f>V36-T36</f>
        <v>1.9218999999999999</v>
      </c>
      <c r="X36" s="9"/>
      <c r="Y36" s="5">
        <v>1.0672999999999999</v>
      </c>
      <c r="Z36" s="5">
        <v>-0.85450000000000004</v>
      </c>
      <c r="AA36" s="5">
        <f>Y36-Z36</f>
        <v>1.9218</v>
      </c>
      <c r="AB36" s="9"/>
      <c r="AC36" s="5">
        <v>0.223</v>
      </c>
      <c r="AD36" s="5">
        <v>0.28000000000000003</v>
      </c>
      <c r="AE36" s="5">
        <f>AC36/AD36</f>
        <v>0.79642857142857137</v>
      </c>
      <c r="AF36" s="9"/>
      <c r="AG36" s="5">
        <f>NORMDIST(S36,0,1,0)</f>
        <v>0.39489213993026107</v>
      </c>
      <c r="AH36" s="5">
        <f>NORMDIST(U36,0,1,0)</f>
        <v>0.28886320165425061</v>
      </c>
      <c r="AI36" s="5">
        <f>AG36/AH36</f>
        <v>1.367055885515386</v>
      </c>
      <c r="AJ36" s="9"/>
      <c r="AK36" s="5">
        <f>0.5*(T36+V36)</f>
        <v>-0.10685000000000006</v>
      </c>
      <c r="AM36" s="29">
        <f>AS36-(W36/2)</f>
        <v>-0.10685</v>
      </c>
      <c r="AN36" s="9"/>
      <c r="AO36" s="5">
        <f>AK36/W36</f>
        <v>-5.5596024767157533E-2</v>
      </c>
      <c r="AP36" s="9"/>
      <c r="AQ36" s="5">
        <f>AK36+(W36/2)</f>
        <v>0.85409999999999986</v>
      </c>
      <c r="AS36" s="29">
        <f>V36</f>
        <v>0.85409999999999997</v>
      </c>
    </row>
    <row r="37" spans="1:45" s="3" customFormat="1">
      <c r="E37" s="3" t="s">
        <v>54</v>
      </c>
      <c r="F37" s="3">
        <v>158</v>
      </c>
      <c r="G37" s="3">
        <v>147</v>
      </c>
      <c r="H37" s="3">
        <v>21</v>
      </c>
      <c r="I37" s="3">
        <v>10</v>
      </c>
      <c r="J37" s="9"/>
      <c r="K37" s="3">
        <f>F37/168</f>
        <v>0.94047619047619047</v>
      </c>
      <c r="L37" s="3">
        <f>H37/168</f>
        <v>0.125</v>
      </c>
      <c r="N37" s="3">
        <f>G37/168</f>
        <v>0.875</v>
      </c>
      <c r="O37" s="3">
        <f>I37/168</f>
        <v>5.9523809523809521E-2</v>
      </c>
      <c r="P37" s="3">
        <f>K37+L37+N37+O37</f>
        <v>2</v>
      </c>
      <c r="Q37" s="3">
        <f>F37+G37+H37+I37</f>
        <v>336</v>
      </c>
      <c r="R37" s="9"/>
      <c r="S37" s="3">
        <f>1-K37</f>
        <v>5.9523809523809534E-2</v>
      </c>
      <c r="T37" s="3">
        <v>-1.5589</v>
      </c>
      <c r="U37" s="3">
        <f>1-L37</f>
        <v>0.875</v>
      </c>
      <c r="V37" s="3">
        <v>1.1503000000000001</v>
      </c>
      <c r="W37" s="3">
        <f>V37-T37</f>
        <v>2.7092000000000001</v>
      </c>
      <c r="X37" s="9"/>
      <c r="Y37" s="3">
        <v>1.5581</v>
      </c>
      <c r="Z37" s="3">
        <v>-1.1503000000000001</v>
      </c>
      <c r="AA37" s="3">
        <f>Y37-Z37</f>
        <v>2.7084000000000001</v>
      </c>
      <c r="AB37" s="9"/>
      <c r="AC37" s="3">
        <v>0.11799999999999999</v>
      </c>
      <c r="AD37" s="3">
        <v>0.19900000000000001</v>
      </c>
      <c r="AE37" s="3">
        <f>AC37/AD37</f>
        <v>0.59296482412060292</v>
      </c>
      <c r="AF37" s="9"/>
      <c r="AG37" s="3">
        <f>NORMDIST(S37,0,1,0)</f>
        <v>0.39823616305894555</v>
      </c>
      <c r="AH37" s="3">
        <f>NORMDIST(U37,0,1,0)</f>
        <v>0.27205499837854352</v>
      </c>
      <c r="AI37" s="3">
        <f>AG37/AH37</f>
        <v>1.4638075588849526</v>
      </c>
      <c r="AJ37" s="9"/>
      <c r="AK37" s="3">
        <f>0.5*(T37+V37)</f>
        <v>-0.20429999999999993</v>
      </c>
      <c r="AL37" s="3">
        <f>AK37-AK36</f>
        <v>-9.744999999999987E-2</v>
      </c>
      <c r="AM37" s="30">
        <f>AS37-(W37/2)</f>
        <v>-0.20429999999999993</v>
      </c>
      <c r="AN37" s="9"/>
      <c r="AO37" s="3">
        <f>AK37/W37</f>
        <v>-7.5409715045031717E-2</v>
      </c>
      <c r="AP37" s="9"/>
      <c r="AQ37" s="3">
        <f>AK37+(W37/2)</f>
        <v>1.1503000000000001</v>
      </c>
      <c r="AS37" s="30">
        <f>V37</f>
        <v>1.1503000000000001</v>
      </c>
    </row>
    <row r="38" spans="1:45" s="1" customFormat="1">
      <c r="J38" s="9"/>
      <c r="K38" s="1">
        <f>F38/168</f>
        <v>0</v>
      </c>
      <c r="L38" s="1">
        <f>H38/168</f>
        <v>0</v>
      </c>
      <c r="N38" s="1">
        <f>G38/168</f>
        <v>0</v>
      </c>
      <c r="O38" s="1">
        <f>I38/168</f>
        <v>0</v>
      </c>
      <c r="P38" s="1">
        <f>K38+L38+N38+O38</f>
        <v>0</v>
      </c>
      <c r="Q38" s="1">
        <f>F38+G38+H38+I38</f>
        <v>0</v>
      </c>
      <c r="R38" s="9"/>
      <c r="S38" s="1">
        <f>1-K38</f>
        <v>1</v>
      </c>
      <c r="U38" s="1">
        <f>1-L38</f>
        <v>1</v>
      </c>
      <c r="W38" s="1">
        <f>V38-T38</f>
        <v>0</v>
      </c>
      <c r="X38" s="9"/>
      <c r="AA38" s="1">
        <f>Y38-Z38</f>
        <v>0</v>
      </c>
      <c r="AB38" s="9"/>
      <c r="AE38" s="1" t="e">
        <f>AC38/AD38</f>
        <v>#DIV/0!</v>
      </c>
      <c r="AF38" s="9"/>
      <c r="AG38" s="1">
        <f>NORMDIST(S38,0,1,0)</f>
        <v>0.24197072451914337</v>
      </c>
      <c r="AH38" s="1">
        <f>NORMDIST(U38,0,1,0)</f>
        <v>0.24197072451914337</v>
      </c>
      <c r="AI38" s="1">
        <f>AG38/AH38</f>
        <v>1</v>
      </c>
      <c r="AJ38" s="9"/>
      <c r="AK38" s="1">
        <f>0.5*(T38+V38)</f>
        <v>0</v>
      </c>
      <c r="AM38" s="26">
        <f>AS38-(W38/2)</f>
        <v>0</v>
      </c>
      <c r="AN38" s="9"/>
      <c r="AO38" s="1" t="e">
        <f>AK38/W38</f>
        <v>#DIV/0!</v>
      </c>
      <c r="AP38" s="9"/>
      <c r="AQ38" s="1">
        <f>AK38+(W38/2)</f>
        <v>0</v>
      </c>
      <c r="AS38" s="26">
        <f>V38</f>
        <v>0</v>
      </c>
    </row>
    <row r="39" spans="1:45" s="7" customFormat="1">
      <c r="A39" s="7">
        <v>7</v>
      </c>
      <c r="B39" s="7" t="s">
        <v>62</v>
      </c>
      <c r="C39" s="7" t="s">
        <v>50</v>
      </c>
      <c r="F39" s="7">
        <v>163</v>
      </c>
      <c r="G39" s="7">
        <v>161</v>
      </c>
      <c r="H39" s="7">
        <v>7</v>
      </c>
      <c r="I39" s="7">
        <v>5</v>
      </c>
      <c r="J39" s="9"/>
      <c r="K39" s="7">
        <f>F39/168</f>
        <v>0.97023809523809523</v>
      </c>
      <c r="L39" s="7">
        <f>H39/168</f>
        <v>4.1666666666666664E-2</v>
      </c>
      <c r="N39" s="7">
        <f>G39/168</f>
        <v>0.95833333333333337</v>
      </c>
      <c r="O39" s="7">
        <f>I39/168</f>
        <v>2.976190476190476E-2</v>
      </c>
      <c r="P39" s="7">
        <f>K39+L39+N39+O39</f>
        <v>2</v>
      </c>
      <c r="Q39" s="7">
        <f>F39+G39+H39+I39</f>
        <v>336</v>
      </c>
      <c r="S39" s="7">
        <f>1-K39</f>
        <v>2.9761904761904767E-2</v>
      </c>
      <c r="T39" s="7">
        <v>-1.8843000000000001</v>
      </c>
      <c r="U39" s="7">
        <f>1-L39</f>
        <v>0.95833333333333337</v>
      </c>
      <c r="V39" s="7">
        <v>1.731663</v>
      </c>
      <c r="W39" s="7">
        <f>V39-T39</f>
        <v>3.6159629999999998</v>
      </c>
      <c r="AA39" s="7">
        <f>Y39-Z39</f>
        <v>0</v>
      </c>
      <c r="AE39" s="7" t="e">
        <f>AC39/AD39</f>
        <v>#DIV/0!</v>
      </c>
      <c r="AG39" s="7">
        <f>NORMDIST(S39,0,1,0)</f>
        <v>0.39876563377508245</v>
      </c>
      <c r="AH39" s="7">
        <f>NORMDIST(U39,0,1,0)</f>
        <v>0.25204694425504515</v>
      </c>
      <c r="AI39" s="7">
        <f>AG39/AH39</f>
        <v>1.582108582802628</v>
      </c>
      <c r="AK39" s="7">
        <f>0.5*(T39+V39)</f>
        <v>-7.6318500000000067E-2</v>
      </c>
      <c r="AM39" s="27">
        <f>AS39-(W39/2)</f>
        <v>-7.6318499999999956E-2</v>
      </c>
      <c r="AO39" s="7">
        <f>AK39/W39</f>
        <v>-2.1105995830156467E-2</v>
      </c>
      <c r="AQ39" s="7">
        <f>AK39+(W39/2)</f>
        <v>1.7316629999999997</v>
      </c>
      <c r="AS39" s="27">
        <f>V39</f>
        <v>1.731663</v>
      </c>
    </row>
    <row r="40" spans="1:45" s="4" customFormat="1">
      <c r="F40" s="4">
        <v>164</v>
      </c>
      <c r="G40" s="4">
        <v>167.9</v>
      </c>
      <c r="H40" s="4">
        <v>0.1</v>
      </c>
      <c r="I40" s="4">
        <v>4</v>
      </c>
      <c r="J40" s="9"/>
      <c r="K40" s="4">
        <f>F40/168</f>
        <v>0.97619047619047616</v>
      </c>
      <c r="L40" s="4">
        <f>H40/168</f>
        <v>5.9523809523809529E-4</v>
      </c>
      <c r="N40" s="4">
        <f>G40/168</f>
        <v>0.99940476190476191</v>
      </c>
      <c r="O40" s="4">
        <f>I40/168</f>
        <v>2.3809523809523808E-2</v>
      </c>
      <c r="P40" s="4">
        <f>K40+L40+N40+O40</f>
        <v>2</v>
      </c>
      <c r="Q40" s="4">
        <f>F40+G40+H40+I40</f>
        <v>336</v>
      </c>
      <c r="S40" s="4">
        <f>1-K40</f>
        <v>2.3809523809523836E-2</v>
      </c>
      <c r="T40" s="4">
        <v>-1.9809000000000001</v>
      </c>
      <c r="U40" s="4">
        <f>1-L40</f>
        <v>0.99940476190476191</v>
      </c>
      <c r="V40" s="4">
        <v>3.2411699999999999</v>
      </c>
      <c r="W40" s="4">
        <f>V40-T40</f>
        <v>5.2220700000000004</v>
      </c>
      <c r="AA40" s="4">
        <f>Y40-Z40</f>
        <v>0</v>
      </c>
      <c r="AE40" s="4" t="e">
        <f>AC40/AD40</f>
        <v>#DIV/0!</v>
      </c>
      <c r="AG40" s="4">
        <f>NORMDIST(S40,0,1,0)</f>
        <v>0.39882921754817185</v>
      </c>
      <c r="AH40" s="4">
        <f>NORMDIST(U40,0,1,0)</f>
        <v>0.24211475469529659</v>
      </c>
      <c r="AI40" s="4">
        <f>AG40/AH40</f>
        <v>1.6472734924812893</v>
      </c>
      <c r="AK40" s="4">
        <f>0.5*(T40+V40)</f>
        <v>0.63013499999999989</v>
      </c>
      <c r="AM40" s="24">
        <f>AS40-(W40/2)</f>
        <v>0.63013499999999967</v>
      </c>
      <c r="AO40" s="4">
        <f>AK40/W40</f>
        <v>0.1206676662702721</v>
      </c>
      <c r="AQ40" s="4">
        <f>AK40+(W40/2)</f>
        <v>3.2411700000000003</v>
      </c>
      <c r="AS40" s="24">
        <f>V40</f>
        <v>3.2411699999999999</v>
      </c>
    </row>
    <row r="41" spans="1:45" s="5" customFormat="1">
      <c r="C41" s="5" t="s">
        <v>55</v>
      </c>
      <c r="F41" s="5">
        <v>152</v>
      </c>
      <c r="G41" s="5">
        <v>147</v>
      </c>
      <c r="H41" s="5">
        <v>21</v>
      </c>
      <c r="I41" s="5">
        <v>16</v>
      </c>
      <c r="J41" s="9"/>
      <c r="K41" s="5">
        <f>F41/168</f>
        <v>0.90476190476190477</v>
      </c>
      <c r="L41" s="5">
        <f>H41/168</f>
        <v>0.125</v>
      </c>
      <c r="N41" s="5">
        <f>G41/168</f>
        <v>0.875</v>
      </c>
      <c r="O41" s="5">
        <f>I41/168</f>
        <v>9.5238095238095233E-2</v>
      </c>
      <c r="P41" s="5">
        <f>K41+L41+N41+O41</f>
        <v>2</v>
      </c>
      <c r="Q41" s="5">
        <f>F41+G41+H41+I41</f>
        <v>336</v>
      </c>
      <c r="S41" s="5">
        <f>1-K41</f>
        <v>9.5238095238095233E-2</v>
      </c>
      <c r="T41" s="5">
        <v>-1.3092999999999999</v>
      </c>
      <c r="U41" s="5">
        <f>1-L41</f>
        <v>0.875</v>
      </c>
      <c r="V41" s="5">
        <v>1.15035</v>
      </c>
      <c r="W41" s="5">
        <f>V41-T41</f>
        <v>2.4596499999999999</v>
      </c>
      <c r="AA41" s="5">
        <f>Y41-Z41</f>
        <v>0</v>
      </c>
      <c r="AE41" s="5" t="e">
        <f>AC41/AD41</f>
        <v>#DIV/0!</v>
      </c>
      <c r="AG41" s="5">
        <f>NORMDIST(S41,0,1,0)</f>
        <v>0.39713711479882036</v>
      </c>
      <c r="AH41" s="5">
        <f>NORMDIST(U41,0,1,0)</f>
        <v>0.27205499837854352</v>
      </c>
      <c r="AI41" s="5">
        <f>AG41/AH41</f>
        <v>1.4597677571291476</v>
      </c>
      <c r="AK41" s="5">
        <f>0.5*(T41+V41)</f>
        <v>-7.9474999999999962E-2</v>
      </c>
      <c r="AM41" s="29">
        <f>AS41-(W41/2)</f>
        <v>-7.9474999999999962E-2</v>
      </c>
      <c r="AO41" s="5">
        <f>AK41/W41</f>
        <v>-3.231150773484031E-2</v>
      </c>
      <c r="AQ41" s="5">
        <f>AK41+(W41/2)</f>
        <v>1.15035</v>
      </c>
      <c r="AS41" s="29">
        <f>V41</f>
        <v>1.15035</v>
      </c>
    </row>
    <row r="42" spans="1:45" s="3" customFormat="1">
      <c r="F42" s="3">
        <v>158</v>
      </c>
      <c r="G42" s="3">
        <v>162</v>
      </c>
      <c r="H42" s="3">
        <v>6</v>
      </c>
      <c r="I42" s="3">
        <v>10</v>
      </c>
      <c r="J42" s="9"/>
      <c r="K42" s="3">
        <f>F42/168</f>
        <v>0.94047619047619047</v>
      </c>
      <c r="L42" s="3">
        <f>H42/168</f>
        <v>3.5714285714285712E-2</v>
      </c>
      <c r="N42" s="3">
        <f>G42/168</f>
        <v>0.9642857142857143</v>
      </c>
      <c r="O42" s="3">
        <f>I42/168</f>
        <v>5.9523809523809521E-2</v>
      </c>
      <c r="P42" s="3">
        <f>K42+L42+N42+O42</f>
        <v>2</v>
      </c>
      <c r="Q42" s="3">
        <f>F42+G42+H42+I42</f>
        <v>336</v>
      </c>
      <c r="S42" s="3">
        <f>1-K42</f>
        <v>5.9523809523809534E-2</v>
      </c>
      <c r="T42" s="3">
        <v>-1.5587819999999999</v>
      </c>
      <c r="U42" s="3">
        <f>1-L42</f>
        <v>0.9642857142857143</v>
      </c>
      <c r="V42" s="3">
        <v>1.802743</v>
      </c>
      <c r="W42" s="3">
        <f>V42-T42</f>
        <v>3.3615249999999999</v>
      </c>
      <c r="AA42" s="3">
        <f>Y42-Z42</f>
        <v>0</v>
      </c>
      <c r="AE42" s="3" t="e">
        <f>AC42/AD42</f>
        <v>#DIV/0!</v>
      </c>
      <c r="AG42" s="3">
        <f>NORMDIST(S42,0,1,0)</f>
        <v>0.39823616305894555</v>
      </c>
      <c r="AH42" s="3">
        <f>NORMDIST(U42,0,1,0)</f>
        <v>0.25060882977784493</v>
      </c>
      <c r="AI42" s="3">
        <f>AG42/AH42</f>
        <v>1.5890747481322447</v>
      </c>
      <c r="AK42" s="3">
        <f>0.5*(T42+V42)</f>
        <v>0.12198050000000005</v>
      </c>
      <c r="AM42" s="30">
        <f>AS42-(W42/2)</f>
        <v>0.12198050000000005</v>
      </c>
      <c r="AO42" s="3">
        <f>AK42/W42</f>
        <v>3.6287250578234599E-2</v>
      </c>
      <c r="AQ42" s="3">
        <f>AK42+(W42/2)</f>
        <v>1.802743</v>
      </c>
      <c r="AS42" s="30">
        <f>V42</f>
        <v>1.802743</v>
      </c>
    </row>
    <row r="43" spans="1:45" s="1" customFormat="1">
      <c r="J43" s="9"/>
      <c r="K43" s="1">
        <f>F43/168</f>
        <v>0</v>
      </c>
      <c r="L43" s="1">
        <f>H43/168</f>
        <v>0</v>
      </c>
      <c r="N43" s="1">
        <f>G43/168</f>
        <v>0</v>
      </c>
      <c r="O43" s="1">
        <f>I43/168</f>
        <v>0</v>
      </c>
      <c r="P43" s="1">
        <f>K43+L43+N43+O43</f>
        <v>0</v>
      </c>
      <c r="Q43" s="1">
        <f>F43+G43+H43+I43</f>
        <v>0</v>
      </c>
      <c r="S43" s="1">
        <f>1-K43</f>
        <v>1</v>
      </c>
      <c r="U43" s="1">
        <f>1-L43</f>
        <v>1</v>
      </c>
      <c r="W43" s="1">
        <f>V43-T43</f>
        <v>0</v>
      </c>
      <c r="AA43" s="1">
        <f>Y43-Z43</f>
        <v>0</v>
      </c>
      <c r="AE43" s="1" t="e">
        <f>AC43/AD43</f>
        <v>#DIV/0!</v>
      </c>
      <c r="AG43" s="1">
        <f>NORMDIST(S43,0,1,0)</f>
        <v>0.24197072451914337</v>
      </c>
      <c r="AH43" s="1">
        <f>NORMDIST(U43,0,1,0)</f>
        <v>0.24197072451914337</v>
      </c>
      <c r="AI43" s="1">
        <f>AG43/AH43</f>
        <v>1</v>
      </c>
      <c r="AK43" s="1">
        <f>0.5*(T43+V43)</f>
        <v>0</v>
      </c>
      <c r="AM43" s="26">
        <f>AS43-(W43/2)</f>
        <v>0</v>
      </c>
      <c r="AO43" s="1" t="e">
        <f>AK43/W43</f>
        <v>#DIV/0!</v>
      </c>
      <c r="AQ43" s="1">
        <f>AK43+(W43/2)</f>
        <v>0</v>
      </c>
      <c r="AS43" s="26">
        <f>V43</f>
        <v>0</v>
      </c>
    </row>
    <row r="44" spans="1:45" s="5" customFormat="1">
      <c r="B44" s="5" t="s">
        <v>63</v>
      </c>
      <c r="C44" s="5" t="s">
        <v>55</v>
      </c>
      <c r="F44" s="5">
        <v>162</v>
      </c>
      <c r="G44" s="5">
        <v>134</v>
      </c>
      <c r="H44" s="5">
        <v>34</v>
      </c>
      <c r="I44" s="5">
        <v>6</v>
      </c>
      <c r="J44" s="9"/>
      <c r="K44" s="5">
        <f>F44/168</f>
        <v>0.9642857142857143</v>
      </c>
      <c r="L44" s="5">
        <f>H44/168</f>
        <v>0.20238095238095238</v>
      </c>
      <c r="N44" s="5">
        <f>G44/168</f>
        <v>0.79761904761904767</v>
      </c>
      <c r="O44" s="5">
        <f>I44/168</f>
        <v>3.5714285714285712E-2</v>
      </c>
      <c r="P44" s="5">
        <f>K44+L44+N44+O44</f>
        <v>2</v>
      </c>
      <c r="Q44" s="5">
        <f>F44+G44+H44+I44</f>
        <v>336</v>
      </c>
      <c r="S44" s="5">
        <f>1-K44</f>
        <v>3.5714285714285698E-2</v>
      </c>
      <c r="T44" s="5">
        <v>-1.802743</v>
      </c>
      <c r="U44" s="5">
        <f>1-L44</f>
        <v>0.79761904761904767</v>
      </c>
      <c r="V44" s="5">
        <v>0.83314699999999997</v>
      </c>
      <c r="W44" s="5">
        <f>V44-T44</f>
        <v>2.6358899999999998</v>
      </c>
      <c r="AA44" s="5">
        <f>Y44-Z44</f>
        <v>0</v>
      </c>
      <c r="AE44" s="5" t="e">
        <f>AC44/AD44</f>
        <v>#DIV/0!</v>
      </c>
      <c r="AG44" s="5">
        <f>NORMDIST(S44,0,1,0)</f>
        <v>0.39868793404065245</v>
      </c>
      <c r="AH44" s="5">
        <f>NORMDIST(U44,0,1,0)</f>
        <v>0.29024304936114481</v>
      </c>
      <c r="AI44" s="5">
        <f>AG44/AH44</f>
        <v>1.373634734468943</v>
      </c>
      <c r="AK44" s="5">
        <f>0.5*(T44+V44)</f>
        <v>-0.48479800000000001</v>
      </c>
      <c r="AM44" s="29">
        <f>AS44-(W44/2)</f>
        <v>-0.48479799999999995</v>
      </c>
      <c r="AO44" s="5">
        <f>AK44/W44</f>
        <v>-0.18392193907940013</v>
      </c>
      <c r="AQ44" s="5">
        <f>AK44+(W44/2)</f>
        <v>0.83314699999999986</v>
      </c>
      <c r="AS44" s="29">
        <f>V44</f>
        <v>0.83314699999999997</v>
      </c>
    </row>
    <row r="45" spans="1:45" s="3" customFormat="1">
      <c r="F45" s="3">
        <v>144</v>
      </c>
      <c r="G45" s="3">
        <v>153</v>
      </c>
      <c r="H45" s="3">
        <v>15</v>
      </c>
      <c r="I45" s="3">
        <v>24</v>
      </c>
      <c r="J45" s="9"/>
      <c r="K45" s="3">
        <f>F45/168</f>
        <v>0.8571428571428571</v>
      </c>
      <c r="L45" s="3">
        <f>H45/168</f>
        <v>8.9285714285714288E-2</v>
      </c>
      <c r="N45" s="3">
        <f>G45/168</f>
        <v>0.9107142857142857</v>
      </c>
      <c r="O45" s="3">
        <f>I45/168</f>
        <v>0.14285714285714285</v>
      </c>
      <c r="P45" s="3">
        <f>K45+L45+N45+O45</f>
        <v>2</v>
      </c>
      <c r="Q45" s="3">
        <f>F45+G45+H45+I45</f>
        <v>336</v>
      </c>
      <c r="S45" s="3">
        <f>1-K45</f>
        <v>0.1428571428571429</v>
      </c>
      <c r="T45" s="3">
        <v>-1.067571</v>
      </c>
      <c r="U45" s="3">
        <f>1-L45</f>
        <v>0.9107142857142857</v>
      </c>
      <c r="V45" s="3">
        <v>1.345167</v>
      </c>
      <c r="W45" s="3">
        <f>V45-T45</f>
        <v>2.412738</v>
      </c>
      <c r="AA45" s="3">
        <f>Y45-Z45</f>
        <v>0</v>
      </c>
      <c r="AE45" s="3" t="e">
        <f>AC45/AD45</f>
        <v>#DIV/0!</v>
      </c>
      <c r="AG45" s="3">
        <f>NORMDIST(S45,0,1,0)</f>
        <v>0.39489213993026107</v>
      </c>
      <c r="AH45" s="3">
        <f>NORMDIST(U45,0,1,0)</f>
        <v>0.26351663335483633</v>
      </c>
      <c r="AI45" s="3">
        <f>AG45/AH45</f>
        <v>1.4985473019402233</v>
      </c>
      <c r="AK45" s="3">
        <f>0.5*(T45+V45)</f>
        <v>0.13879799999999998</v>
      </c>
      <c r="AM45" s="30">
        <f>AS45-(W45/2)</f>
        <v>0.13879799999999998</v>
      </c>
      <c r="AO45" s="3">
        <f>AK45/W45</f>
        <v>5.7527174521228568E-2</v>
      </c>
      <c r="AQ45" s="3">
        <f>AK45+(W45/2)</f>
        <v>1.345167</v>
      </c>
      <c r="AS45" s="30">
        <f>V45</f>
        <v>1.345167</v>
      </c>
    </row>
    <row r="46" spans="1:45" s="7" customFormat="1">
      <c r="C46" s="7" t="s">
        <v>50</v>
      </c>
      <c r="F46" s="7">
        <v>164</v>
      </c>
      <c r="G46" s="7">
        <v>144</v>
      </c>
      <c r="H46" s="7">
        <v>24</v>
      </c>
      <c r="I46" s="7">
        <v>4</v>
      </c>
      <c r="J46" s="9"/>
      <c r="K46" s="7">
        <f>F46/168</f>
        <v>0.97619047619047616</v>
      </c>
      <c r="L46" s="7">
        <f>H46/168</f>
        <v>0.14285714285714285</v>
      </c>
      <c r="N46" s="7">
        <f>G46/168</f>
        <v>0.8571428571428571</v>
      </c>
      <c r="O46" s="7">
        <f>I46/168</f>
        <v>2.3809523809523808E-2</v>
      </c>
      <c r="P46" s="7">
        <f>K46+L46+N46+O46</f>
        <v>2</v>
      </c>
      <c r="Q46" s="7">
        <f>F46+G46+H46+I46</f>
        <v>336</v>
      </c>
      <c r="S46" s="7">
        <f>1-K46</f>
        <v>2.3809523809523836E-2</v>
      </c>
      <c r="T46" s="7">
        <v>-1.980753</v>
      </c>
      <c r="U46" s="7">
        <f>1-L46</f>
        <v>0.85714285714285721</v>
      </c>
      <c r="V46" s="7">
        <v>1.067571</v>
      </c>
      <c r="W46" s="7">
        <f>V46-T46</f>
        <v>3.048324</v>
      </c>
      <c r="AA46" s="7">
        <f>Y46-Z46</f>
        <v>0</v>
      </c>
      <c r="AE46" s="7" t="e">
        <f>AC46/AD46</f>
        <v>#DIV/0!</v>
      </c>
      <c r="AG46" s="7">
        <f>NORMDIST(S46,0,1,0)</f>
        <v>0.39882921754817185</v>
      </c>
      <c r="AH46" s="7">
        <f>NORMDIST(U46,0,1,0)</f>
        <v>0.27629518553450072</v>
      </c>
      <c r="AI46" s="7">
        <f>AG46/AH46</f>
        <v>1.4434895663369076</v>
      </c>
      <c r="AK46" s="7">
        <f>0.5*(T46+V46)</f>
        <v>-0.45659099999999997</v>
      </c>
      <c r="AM46" s="27">
        <f>AS46-(W46/2)</f>
        <v>-0.45659099999999997</v>
      </c>
      <c r="AO46" s="7">
        <f>AK46/W46</f>
        <v>-0.1497842748999122</v>
      </c>
      <c r="AQ46" s="7">
        <f>AK46+(W46/2)</f>
        <v>1.067571</v>
      </c>
      <c r="AS46" s="27">
        <f>V46</f>
        <v>1.067571</v>
      </c>
    </row>
    <row r="47" spans="1:45" s="4" customFormat="1">
      <c r="F47" s="4">
        <v>113</v>
      </c>
      <c r="G47" s="4">
        <v>166</v>
      </c>
      <c r="H47" s="4">
        <v>2</v>
      </c>
      <c r="I47" s="4">
        <v>55</v>
      </c>
      <c r="J47" s="9"/>
      <c r="K47" s="4">
        <f>F47/168</f>
        <v>0.67261904761904767</v>
      </c>
      <c r="L47" s="4">
        <f>H47/168</f>
        <v>1.1904761904761904E-2</v>
      </c>
      <c r="N47" s="4">
        <f>G47/168</f>
        <v>0.98809523809523814</v>
      </c>
      <c r="O47" s="4">
        <f>I47/168</f>
        <v>0.32738095238095238</v>
      </c>
      <c r="P47" s="4">
        <f>K47+L47+N47+O47</f>
        <v>2</v>
      </c>
      <c r="Q47" s="4">
        <f>F47+G47+H47+I47</f>
        <v>336</v>
      </c>
      <c r="S47" s="4">
        <f>1-K47</f>
        <v>0.32738095238095233</v>
      </c>
      <c r="T47" s="4">
        <v>-0.44715500000000002</v>
      </c>
      <c r="U47" s="4">
        <f>1-L47</f>
        <v>0.98809523809523814</v>
      </c>
      <c r="V47" s="4">
        <v>2.2601879999999999</v>
      </c>
      <c r="W47" s="4">
        <f>V47-T47</f>
        <v>2.7073429999999998</v>
      </c>
      <c r="AA47" s="4">
        <f>Y47-Z47</f>
        <v>0</v>
      </c>
      <c r="AE47" s="4" t="e">
        <f>AC47/AD47</f>
        <v>#DIV/0!</v>
      </c>
      <c r="AG47" s="4">
        <f>NORMDIST(S47,0,1,0)</f>
        <v>0.37812604854261905</v>
      </c>
      <c r="AH47" s="4">
        <f>NORMDIST(U47,0,1,0)</f>
        <v>0.24485119189741697</v>
      </c>
      <c r="AI47" s="4">
        <f>AG47/AH47</f>
        <v>1.5443096094914621</v>
      </c>
      <c r="AK47" s="4">
        <f>0.5*(T47+V47)</f>
        <v>0.90651649999999995</v>
      </c>
      <c r="AM47" s="24">
        <f>AS47-(W47/2)</f>
        <v>0.90651649999999995</v>
      </c>
      <c r="AO47" s="4">
        <f>AK47/W47</f>
        <v>0.33483622134321361</v>
      </c>
      <c r="AQ47" s="4">
        <f>AK47+(W47/2)</f>
        <v>2.2601879999999999</v>
      </c>
      <c r="AS47" s="24">
        <f>V47</f>
        <v>2.2601879999999999</v>
      </c>
    </row>
    <row r="48" spans="1:45">
      <c r="K48" s="8">
        <f>F48/168</f>
        <v>0</v>
      </c>
      <c r="L48" s="8">
        <f>H48/168</f>
        <v>0</v>
      </c>
      <c r="N48" s="8">
        <f>G48/168</f>
        <v>0</v>
      </c>
      <c r="O48" s="8">
        <f>I48/168</f>
        <v>0</v>
      </c>
      <c r="P48" s="8">
        <f>K48+L48+N48+O48</f>
        <v>0</v>
      </c>
      <c r="Q48" s="8">
        <f>F48+G48+H48+I48</f>
        <v>0</v>
      </c>
      <c r="S48" s="8">
        <f>1-K48</f>
        <v>1</v>
      </c>
      <c r="U48" s="8">
        <f>1-L48</f>
        <v>1</v>
      </c>
      <c r="W48" s="8">
        <f>V48-T48</f>
        <v>0</v>
      </c>
      <c r="AA48" s="8">
        <f>Y48-Z48</f>
        <v>0</v>
      </c>
      <c r="AE48" s="8" t="e">
        <f>AC48/AD48</f>
        <v>#DIV/0!</v>
      </c>
      <c r="AG48" s="8">
        <f>NORMDIST(S48,0,1,0)</f>
        <v>0.24197072451914337</v>
      </c>
      <c r="AH48" s="8">
        <f>NORMDIST(U48,0,1,0)</f>
        <v>0.24197072451914337</v>
      </c>
      <c r="AI48" s="8">
        <f>AG48/AH48</f>
        <v>1</v>
      </c>
      <c r="AK48" s="8">
        <f>0.5*(T48+V48)</f>
        <v>0</v>
      </c>
      <c r="AM48" s="24">
        <f>AS48-(W48/2)</f>
        <v>0</v>
      </c>
      <c r="AO48" s="8" t="e">
        <f>AK48/W48</f>
        <v>#DIV/0!</v>
      </c>
      <c r="AQ48" s="8">
        <f>AK48+(W48/2)</f>
        <v>0</v>
      </c>
      <c r="AS48" s="24">
        <f>V48</f>
        <v>0</v>
      </c>
    </row>
    <row r="49" spans="11:45">
      <c r="K49" s="8">
        <f>F49/168</f>
        <v>0</v>
      </c>
      <c r="L49" s="8">
        <f>H49/168</f>
        <v>0</v>
      </c>
      <c r="N49" s="8">
        <f>G49/168</f>
        <v>0</v>
      </c>
      <c r="O49" s="8">
        <f>I49/168</f>
        <v>0</v>
      </c>
      <c r="P49" s="8">
        <f>K49+L49+N49+O49</f>
        <v>0</v>
      </c>
      <c r="Q49" s="8">
        <f>F49+G49+H49+I49</f>
        <v>0</v>
      </c>
      <c r="S49" s="8">
        <f>1-K49</f>
        <v>1</v>
      </c>
      <c r="U49" s="8">
        <f>1-L49</f>
        <v>1</v>
      </c>
      <c r="W49" s="8">
        <f>V49-T49</f>
        <v>0</v>
      </c>
      <c r="AA49" s="8">
        <f>Y49-Z49</f>
        <v>0</v>
      </c>
      <c r="AE49" s="8" t="e">
        <f>AC49/AD49</f>
        <v>#DIV/0!</v>
      </c>
      <c r="AG49" s="8">
        <f>NORMDIST(S49,0,1,0)</f>
        <v>0.24197072451914337</v>
      </c>
      <c r="AH49" s="8">
        <f>NORMDIST(U49,0,1,0)</f>
        <v>0.24197072451914337</v>
      </c>
      <c r="AI49" s="8">
        <f>AG49/AH49</f>
        <v>1</v>
      </c>
      <c r="AK49" s="8">
        <f>0.5*(T49+V49)</f>
        <v>0</v>
      </c>
      <c r="AM49" s="24">
        <f>AS49-(W49/2)</f>
        <v>0</v>
      </c>
      <c r="AO49" s="8" t="e">
        <f>AK49/W49</f>
        <v>#DIV/0!</v>
      </c>
      <c r="AQ49" s="8">
        <f>AK49+(W49/2)</f>
        <v>0</v>
      </c>
      <c r="AS49" s="24">
        <f>V49</f>
        <v>0</v>
      </c>
    </row>
    <row r="50" spans="11:45">
      <c r="K50" s="8">
        <f>F50/168</f>
        <v>0</v>
      </c>
      <c r="L50" s="8">
        <f>H50/168</f>
        <v>0</v>
      </c>
      <c r="N50" s="8">
        <f>G50/168</f>
        <v>0</v>
      </c>
      <c r="O50" s="8">
        <f>I50/168</f>
        <v>0</v>
      </c>
      <c r="P50" s="8">
        <f>K50+L50+N50+O50</f>
        <v>0</v>
      </c>
      <c r="Q50" s="8">
        <f>F50+G50+H50+I50</f>
        <v>0</v>
      </c>
      <c r="S50" s="8">
        <f>1-K50</f>
        <v>1</v>
      </c>
      <c r="U50" s="8">
        <f>1-L50</f>
        <v>1</v>
      </c>
      <c r="W50" s="8">
        <f>V50-T50</f>
        <v>0</v>
      </c>
      <c r="AA50" s="8">
        <f>Y50-Z50</f>
        <v>0</v>
      </c>
      <c r="AE50" s="8" t="e">
        <f>AC50/AD50</f>
        <v>#DIV/0!</v>
      </c>
      <c r="AG50" s="8">
        <f>NORMDIST(S50,0,1,0)</f>
        <v>0.24197072451914337</v>
      </c>
      <c r="AH50" s="8">
        <f>NORMDIST(U50,0,1,0)</f>
        <v>0.24197072451914337</v>
      </c>
      <c r="AI50" s="8">
        <f>AG50/AH50</f>
        <v>1</v>
      </c>
      <c r="AK50" s="8">
        <f>0.5*(T50+V50)</f>
        <v>0</v>
      </c>
      <c r="AM50" s="24">
        <f>AS50-(W50/2)</f>
        <v>0</v>
      </c>
      <c r="AO50" s="8" t="e">
        <f>AK50/W50</f>
        <v>#DIV/0!</v>
      </c>
      <c r="AQ50" s="8">
        <f>AK50+(W50/2)</f>
        <v>0</v>
      </c>
      <c r="AS50" s="24">
        <f>V50</f>
        <v>0</v>
      </c>
    </row>
    <row r="51" spans="11:45">
      <c r="K51" s="8" t="e">
        <f>#REF!/168</f>
        <v>#REF!</v>
      </c>
      <c r="L51" s="8" t="e">
        <f>#REF!/168</f>
        <v>#REF!</v>
      </c>
      <c r="N51" s="8" t="e">
        <f>#REF!/168</f>
        <v>#REF!</v>
      </c>
      <c r="O51" s="8">
        <f>I51/168</f>
        <v>0</v>
      </c>
      <c r="P51" s="8" t="e">
        <f>K51+L51+N51+O51</f>
        <v>#REF!</v>
      </c>
      <c r="Q51" s="8" t="e">
        <f>#REF!+#REF!+#REF!+I51</f>
        <v>#REF!</v>
      </c>
      <c r="S51" s="8" t="e">
        <f>1-K51</f>
        <v>#REF!</v>
      </c>
      <c r="U51" s="8" t="e">
        <f>1-L51</f>
        <v>#REF!</v>
      </c>
      <c r="W51" s="8">
        <f>V51-T51</f>
        <v>0</v>
      </c>
      <c r="AA51" s="8">
        <f>Y51-Z51</f>
        <v>0</v>
      </c>
      <c r="AE51" s="8" t="e">
        <f>AC51/AD51</f>
        <v>#DIV/0!</v>
      </c>
      <c r="AG51" s="8" t="e">
        <f>NORMDIST(S51,0,1,0)</f>
        <v>#REF!</v>
      </c>
      <c r="AH51" s="8" t="e">
        <f>NORMDIST(U51,0,1,0)</f>
        <v>#REF!</v>
      </c>
      <c r="AI51" s="8" t="e">
        <f>AG51/AH51</f>
        <v>#REF!</v>
      </c>
      <c r="AK51" s="8">
        <f>0.5*(T51+V51)</f>
        <v>0</v>
      </c>
      <c r="AM51" s="24">
        <f>AS51-(W51/2)</f>
        <v>0</v>
      </c>
      <c r="AO51" s="8" t="e">
        <f>AK51/W51</f>
        <v>#DIV/0!</v>
      </c>
      <c r="AQ51" s="8">
        <f>AK51+(W51/2)</f>
        <v>0</v>
      </c>
      <c r="AS51" s="24">
        <f>V51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C1" zoomScale="120" zoomScaleNormal="120" workbookViewId="0">
      <selection activeCell="K1" sqref="K1:Z1048576"/>
    </sheetView>
  </sheetViews>
  <sheetFormatPr defaultColWidth="11.42578125" defaultRowHeight="15"/>
  <cols>
    <col min="1" max="1" width="5.7109375" customWidth="1"/>
    <col min="3" max="3" width="11.5703125" customWidth="1"/>
    <col min="4" max="4" width="5.28515625" customWidth="1"/>
    <col min="5" max="5" width="7.85546875" customWidth="1"/>
    <col min="8" max="8" width="11.42578125" customWidth="1"/>
    <col min="9" max="9" width="3.140625" style="9" customWidth="1"/>
    <col min="11" max="11" width="11.28515625" customWidth="1"/>
    <col min="12" max="12" width="2.5703125" style="9" customWidth="1"/>
    <col min="13" max="13" width="10.28515625" customWidth="1"/>
    <col min="14" max="14" width="11.42578125" customWidth="1"/>
    <col min="15" max="15" width="5" customWidth="1"/>
    <col min="16" max="16" width="6.42578125" customWidth="1"/>
    <col min="17" max="17" width="2.140625" style="9" customWidth="1"/>
    <col min="22" max="22" width="9.7109375" customWidth="1"/>
    <col min="25" max="25" width="9.7109375" customWidth="1"/>
  </cols>
  <sheetData>
    <row r="1" spans="1:27">
      <c r="A1" t="s">
        <v>64</v>
      </c>
      <c r="M1" t="s">
        <v>65</v>
      </c>
      <c r="R1" t="s">
        <v>66</v>
      </c>
      <c r="T1" t="s">
        <v>67</v>
      </c>
      <c r="V1" s="12" t="s">
        <v>68</v>
      </c>
      <c r="Y1" s="11" t="s">
        <v>4</v>
      </c>
    </row>
    <row r="2" spans="1:27">
      <c r="A2" t="s">
        <v>69</v>
      </c>
      <c r="B2" t="s">
        <v>70</v>
      </c>
      <c r="C2" t="s">
        <v>71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J2" t="s">
        <v>72</v>
      </c>
      <c r="K2" t="s">
        <v>73</v>
      </c>
      <c r="M2" t="s">
        <v>74</v>
      </c>
      <c r="N2" t="s">
        <v>75</v>
      </c>
      <c r="R2" t="s">
        <v>30</v>
      </c>
      <c r="S2" t="s">
        <v>31</v>
      </c>
      <c r="T2" t="s">
        <v>32</v>
      </c>
      <c r="U2" t="s">
        <v>33</v>
      </c>
      <c r="V2" s="12" t="s">
        <v>34</v>
      </c>
      <c r="W2" t="s">
        <v>35</v>
      </c>
      <c r="X2" t="s">
        <v>76</v>
      </c>
      <c r="Y2" s="11" t="s">
        <v>77</v>
      </c>
      <c r="Z2" t="s">
        <v>78</v>
      </c>
    </row>
    <row r="3" spans="1:27">
      <c r="C3" t="s">
        <v>55</v>
      </c>
      <c r="E3">
        <f>AVERAGE(E8,E13,E18,E24,E29,E34)</f>
        <v>67.5</v>
      </c>
      <c r="F3">
        <f t="shared" ref="F3:H3" si="0">AVERAGE(F8,F13,F18,F24,F29,F34)</f>
        <v>61</v>
      </c>
      <c r="G3">
        <f t="shared" si="0"/>
        <v>23</v>
      </c>
      <c r="H3">
        <f t="shared" si="0"/>
        <v>16.5</v>
      </c>
      <c r="J3" s="5">
        <f>Mixto!E3/84</f>
        <v>0.8035714285714286</v>
      </c>
      <c r="K3" s="5">
        <f>Mixto!G3/84</f>
        <v>0.27380952380952384</v>
      </c>
      <c r="M3" s="5">
        <f>Mixto!H3/84</f>
        <v>0.19642857142857142</v>
      </c>
      <c r="N3" s="5">
        <f>Mixto!F3/84</f>
        <v>0.72619047619047616</v>
      </c>
      <c r="O3">
        <f>SUM(J3,K3,M3,N3)</f>
        <v>2</v>
      </c>
      <c r="P3">
        <f>SUM(E3,F3,G3,H3)</f>
        <v>168</v>
      </c>
      <c r="V3" s="12"/>
      <c r="Y3" s="11"/>
    </row>
    <row r="4" spans="1:27">
      <c r="B4" t="s">
        <v>79</v>
      </c>
      <c r="E4">
        <f t="shared" ref="E4:H6" si="1">AVERAGE(E9,E14,E19,E25,E30,E35)</f>
        <v>65.833333333333329</v>
      </c>
      <c r="F4">
        <f t="shared" si="1"/>
        <v>60.833333333333336</v>
      </c>
      <c r="G4">
        <f t="shared" si="1"/>
        <v>23.166666666666668</v>
      </c>
      <c r="H4">
        <f t="shared" si="1"/>
        <v>18.166666666666668</v>
      </c>
      <c r="J4" s="5">
        <f>Mixto!E4/84</f>
        <v>0.78373015873015872</v>
      </c>
      <c r="K4" s="5">
        <f>Mixto!G4/84</f>
        <v>0.27579365079365081</v>
      </c>
      <c r="M4" s="5">
        <f>Mixto!H4/84</f>
        <v>0.21626984126984128</v>
      </c>
      <c r="N4" s="5">
        <f>Mixto!F4/84</f>
        <v>0.72420634920634919</v>
      </c>
      <c r="O4">
        <f t="shared" ref="O4:O6" si="2">SUM(J4,K4,M4,N4)</f>
        <v>2</v>
      </c>
      <c r="P4">
        <f t="shared" ref="P4:P6" si="3">SUM(E4,F4,G4,H4)</f>
        <v>167.99999999999997</v>
      </c>
      <c r="V4" s="12"/>
      <c r="Y4" s="11"/>
    </row>
    <row r="5" spans="1:27">
      <c r="B5" t="s">
        <v>79</v>
      </c>
      <c r="C5" t="s">
        <v>80</v>
      </c>
      <c r="E5">
        <f t="shared" si="1"/>
        <v>76</v>
      </c>
      <c r="F5">
        <f t="shared" si="1"/>
        <v>63.666666666666664</v>
      </c>
      <c r="G5">
        <f t="shared" si="1"/>
        <v>20.333333333333332</v>
      </c>
      <c r="H5">
        <f t="shared" si="1"/>
        <v>8</v>
      </c>
      <c r="J5" s="5">
        <f>Mixto!E5/84</f>
        <v>0.90476190476190477</v>
      </c>
      <c r="K5" s="5">
        <f>Mixto!G5/84</f>
        <v>0.24206349206349204</v>
      </c>
      <c r="M5" s="5">
        <f>Mixto!H5/84</f>
        <v>9.5238095238095233E-2</v>
      </c>
      <c r="N5" s="5">
        <f>Mixto!F5/84</f>
        <v>0.75793650793650791</v>
      </c>
      <c r="O5">
        <f t="shared" si="2"/>
        <v>2</v>
      </c>
      <c r="P5">
        <f t="shared" si="3"/>
        <v>168</v>
      </c>
      <c r="V5" s="12"/>
      <c r="Y5" s="11"/>
    </row>
    <row r="6" spans="1:27">
      <c r="E6">
        <f t="shared" si="1"/>
        <v>75.165000000000006</v>
      </c>
      <c r="F6">
        <f t="shared" si="1"/>
        <v>66.666666666666671</v>
      </c>
      <c r="G6">
        <f t="shared" si="1"/>
        <v>18.5</v>
      </c>
      <c r="H6">
        <f t="shared" si="1"/>
        <v>7.668333333333333</v>
      </c>
      <c r="J6" s="5">
        <f>Mixto!E6/84</f>
        <v>0.89482142857142866</v>
      </c>
      <c r="K6" s="5">
        <f>Mixto!G6/84</f>
        <v>0.22023809523809523</v>
      </c>
      <c r="M6" s="5">
        <f>Mixto!H6/84</f>
        <v>9.1289682539682532E-2</v>
      </c>
      <c r="N6" s="5">
        <f>Mixto!F6/84</f>
        <v>0.79365079365079372</v>
      </c>
      <c r="O6">
        <f t="shared" si="2"/>
        <v>2</v>
      </c>
      <c r="P6">
        <f t="shared" si="3"/>
        <v>168</v>
      </c>
      <c r="V6" s="12"/>
      <c r="Y6" s="11"/>
    </row>
    <row r="7" spans="1:27">
      <c r="J7" s="5">
        <f>Mixto!E7/84</f>
        <v>0</v>
      </c>
      <c r="K7" s="5">
        <f>Mixto!G7/84</f>
        <v>0</v>
      </c>
      <c r="M7" s="5">
        <f>Mixto!H7/84</f>
        <v>0</v>
      </c>
      <c r="N7" s="5">
        <f>Mixto!F7/84</f>
        <v>0</v>
      </c>
      <c r="V7" s="12"/>
      <c r="Y7" s="11"/>
    </row>
    <row r="8" spans="1:27" s="5" customFormat="1">
      <c r="A8" s="5">
        <v>1</v>
      </c>
      <c r="B8" s="5" t="s">
        <v>81</v>
      </c>
      <c r="C8" s="5" t="s">
        <v>55</v>
      </c>
      <c r="D8" s="5" t="s">
        <v>52</v>
      </c>
      <c r="E8" s="5">
        <v>63</v>
      </c>
      <c r="F8" s="5">
        <v>68</v>
      </c>
      <c r="G8" s="5">
        <v>16</v>
      </c>
      <c r="H8" s="5">
        <v>21</v>
      </c>
      <c r="I8" s="9"/>
      <c r="J8" s="5">
        <f>Mixto!E8/84</f>
        <v>0.75</v>
      </c>
      <c r="K8" s="5">
        <f>Mixto!G8/84</f>
        <v>0.19047619047619047</v>
      </c>
      <c r="L8" s="9"/>
      <c r="M8" s="5">
        <f>Mixto!H8/84</f>
        <v>0.25</v>
      </c>
      <c r="N8" s="5">
        <f>Mixto!F8/84</f>
        <v>0.80952380952380953</v>
      </c>
      <c r="O8" s="5">
        <f>J8+K8+M8+N8</f>
        <v>2</v>
      </c>
      <c r="P8" s="5">
        <f>Mixto!E8+Mixto!F8+Mixto!G8+Mixto!H8</f>
        <v>168</v>
      </c>
      <c r="Q8" s="9"/>
      <c r="R8" s="10">
        <f>1-J8</f>
        <v>0.25</v>
      </c>
      <c r="S8" s="5">
        <v>-0.6744</v>
      </c>
      <c r="T8" s="10">
        <f>1-K8</f>
        <v>0.80952380952380953</v>
      </c>
      <c r="U8" s="5">
        <v>0.876</v>
      </c>
      <c r="V8" s="5">
        <f>U8-S8</f>
        <v>1.5504</v>
      </c>
      <c r="W8" s="5">
        <v>0.6744</v>
      </c>
      <c r="X8" s="5">
        <v>-0.87639999999999996</v>
      </c>
      <c r="Y8" s="5">
        <f>W8-X8</f>
        <v>1.5508</v>
      </c>
      <c r="Z8" s="5">
        <f>U8-(V8/2)</f>
        <v>0.1008</v>
      </c>
      <c r="AA8" s="5">
        <f>Z8+(V8/2)</f>
        <v>0.876</v>
      </c>
    </row>
    <row r="9" spans="1:27" s="3" customFormat="1">
      <c r="D9" s="3" t="s">
        <v>54</v>
      </c>
      <c r="E9" s="3">
        <v>63</v>
      </c>
      <c r="F9" s="3">
        <v>61</v>
      </c>
      <c r="G9" s="3">
        <v>23</v>
      </c>
      <c r="H9" s="3">
        <v>21</v>
      </c>
      <c r="I9" s="9"/>
      <c r="J9" s="3">
        <f>Mixto!E9/84</f>
        <v>0.75</v>
      </c>
      <c r="K9" s="3">
        <f>Mixto!G9/84</f>
        <v>0.27380952380952384</v>
      </c>
      <c r="L9" s="9"/>
      <c r="M9" s="5">
        <f>Mixto!H9/84</f>
        <v>0.25</v>
      </c>
      <c r="N9" s="5">
        <f>Mixto!F9/84</f>
        <v>0.72619047619047616</v>
      </c>
      <c r="O9" s="5">
        <f t="shared" ref="O9:O37" si="4">J9+K9+M9+N9</f>
        <v>2</v>
      </c>
      <c r="P9" s="5">
        <f>Mixto!E9+Mixto!F9+Mixto!G9+Mixto!H9</f>
        <v>168</v>
      </c>
      <c r="Q9" s="9"/>
      <c r="R9" s="10">
        <f t="shared" ref="R9:R37" si="5">1-J9</f>
        <v>0.25</v>
      </c>
      <c r="S9" s="3">
        <v>-0.6744</v>
      </c>
      <c r="T9" s="10">
        <f t="shared" ref="T9:T37" si="6">1-K9</f>
        <v>0.72619047619047616</v>
      </c>
      <c r="U9" s="3">
        <v>0.60099999999999998</v>
      </c>
      <c r="V9" s="5">
        <f t="shared" ref="V9:V37" si="7">U9-S9</f>
        <v>1.2753999999999999</v>
      </c>
      <c r="W9" s="3">
        <v>0.6744</v>
      </c>
      <c r="X9" s="3">
        <v>-0.60129999999999995</v>
      </c>
      <c r="Y9" s="5">
        <f t="shared" ref="Y9:Y23" si="8">W9-X9</f>
        <v>1.2757000000000001</v>
      </c>
      <c r="Z9" s="5">
        <f t="shared" ref="Z9:Z37" si="9">U9-(V9/2)</f>
        <v>-3.6699999999999955E-2</v>
      </c>
    </row>
    <row r="10" spans="1:27" s="6" customFormat="1">
      <c r="A10" s="6" t="s">
        <v>82</v>
      </c>
      <c r="C10" s="6" t="s">
        <v>50</v>
      </c>
      <c r="D10" s="6" t="s">
        <v>52</v>
      </c>
      <c r="E10" s="6">
        <v>70</v>
      </c>
      <c r="F10" s="6">
        <v>78</v>
      </c>
      <c r="G10" s="6">
        <v>6</v>
      </c>
      <c r="H10" s="6">
        <v>14</v>
      </c>
      <c r="I10" s="9"/>
      <c r="J10" s="6">
        <f>Mixto!E10/84</f>
        <v>0.83333333333333337</v>
      </c>
      <c r="K10" s="6">
        <f>Mixto!G10/84</f>
        <v>7.1428571428571425E-2</v>
      </c>
      <c r="L10" s="9"/>
      <c r="M10" s="5">
        <f>Mixto!H10/84</f>
        <v>0.16666666666666666</v>
      </c>
      <c r="N10" s="5">
        <f>Mixto!F10/84</f>
        <v>0.9285714285714286</v>
      </c>
      <c r="O10" s="5">
        <f t="shared" si="4"/>
        <v>2</v>
      </c>
      <c r="P10" s="5">
        <f>Mixto!E10+Mixto!F10+Mixto!G10+Mixto!H10</f>
        <v>168</v>
      </c>
      <c r="Q10" s="9"/>
      <c r="R10" s="10">
        <f t="shared" si="5"/>
        <v>0.16666666666666663</v>
      </c>
      <c r="S10" s="6">
        <v>-0.96760000000000002</v>
      </c>
      <c r="T10" s="10">
        <f t="shared" si="6"/>
        <v>0.9285714285714286</v>
      </c>
      <c r="U10" s="6">
        <v>1.4646999999999999</v>
      </c>
      <c r="V10" s="5">
        <f t="shared" si="7"/>
        <v>2.4322999999999997</v>
      </c>
      <c r="W10" s="6">
        <v>0.96719999999999995</v>
      </c>
      <c r="X10" s="6">
        <v>-1.4654</v>
      </c>
      <c r="Y10" s="5">
        <f t="shared" si="8"/>
        <v>2.4325999999999999</v>
      </c>
      <c r="Z10" s="5">
        <f t="shared" si="9"/>
        <v>0.24855000000000005</v>
      </c>
    </row>
    <row r="11" spans="1:27" s="4" customFormat="1">
      <c r="D11" s="4" t="s">
        <v>54</v>
      </c>
      <c r="E11" s="4">
        <v>70</v>
      </c>
      <c r="F11" s="4">
        <v>73</v>
      </c>
      <c r="G11" s="4">
        <v>11</v>
      </c>
      <c r="H11" s="4">
        <v>14</v>
      </c>
      <c r="I11" s="9"/>
      <c r="J11" s="4">
        <f>Mixto!E11/84</f>
        <v>0.83333333333333337</v>
      </c>
      <c r="K11" s="4">
        <f>Mixto!G11/84</f>
        <v>0.13095238095238096</v>
      </c>
      <c r="L11" s="9"/>
      <c r="M11" s="5">
        <f>Mixto!H11/84</f>
        <v>0.16666666666666666</v>
      </c>
      <c r="N11" s="5">
        <f>Mixto!F11/84</f>
        <v>0.86904761904761907</v>
      </c>
      <c r="O11" s="5">
        <f t="shared" si="4"/>
        <v>2</v>
      </c>
      <c r="P11" s="5">
        <f>Mixto!E11+Mixto!F11+Mixto!G11+Mixto!H11</f>
        <v>168</v>
      </c>
      <c r="Q11" s="9"/>
      <c r="R11" s="10">
        <f t="shared" si="5"/>
        <v>0.16666666666666663</v>
      </c>
      <c r="S11" s="4">
        <v>-0.96760000000000002</v>
      </c>
      <c r="T11" s="10">
        <f t="shared" si="6"/>
        <v>0.86904761904761907</v>
      </c>
      <c r="U11" s="4">
        <v>1.1215999999999999</v>
      </c>
      <c r="V11" s="5">
        <f t="shared" si="7"/>
        <v>2.0891999999999999</v>
      </c>
      <c r="W11" s="4">
        <v>0.96719999999999995</v>
      </c>
      <c r="X11" s="4">
        <v>-1.1221000000000001</v>
      </c>
      <c r="Y11" s="5">
        <f t="shared" si="8"/>
        <v>2.0893000000000002</v>
      </c>
      <c r="Z11" s="5">
        <f t="shared" si="9"/>
        <v>7.6999999999999957E-2</v>
      </c>
    </row>
    <row r="12" spans="1:27" s="1" customFormat="1">
      <c r="I12" s="9"/>
      <c r="L12" s="9"/>
      <c r="M12" s="1">
        <f>Mixto!H12/84</f>
        <v>0</v>
      </c>
      <c r="N12" s="1">
        <f>Mixto!F12/84</f>
        <v>0</v>
      </c>
      <c r="O12" s="1">
        <f t="shared" si="4"/>
        <v>0</v>
      </c>
      <c r="P12" s="1">
        <f>Mixto!E12+Mixto!F12+Mixto!G12+Mixto!H12</f>
        <v>0</v>
      </c>
      <c r="Q12" s="9"/>
      <c r="R12" s="1">
        <f t="shared" si="5"/>
        <v>1</v>
      </c>
      <c r="T12" s="1">
        <f t="shared" si="6"/>
        <v>1</v>
      </c>
      <c r="V12" s="1">
        <f t="shared" si="7"/>
        <v>0</v>
      </c>
      <c r="Y12" s="1">
        <f t="shared" si="8"/>
        <v>0</v>
      </c>
      <c r="Z12" s="5">
        <f t="shared" si="9"/>
        <v>0</v>
      </c>
    </row>
    <row r="13" spans="1:27" s="5" customFormat="1">
      <c r="A13" s="5">
        <v>2</v>
      </c>
      <c r="B13" s="5" t="s">
        <v>83</v>
      </c>
      <c r="C13" s="5" t="s">
        <v>55</v>
      </c>
      <c r="D13" s="5" t="s">
        <v>52</v>
      </c>
      <c r="E13" s="5">
        <v>78</v>
      </c>
      <c r="F13" s="5">
        <v>77</v>
      </c>
      <c r="G13" s="5">
        <v>7</v>
      </c>
      <c r="H13" s="5">
        <v>6</v>
      </c>
      <c r="I13" s="9"/>
      <c r="J13" s="5">
        <f>Mixto!E13/84</f>
        <v>0.9285714285714286</v>
      </c>
      <c r="K13" s="5">
        <f>Mixto!G13/84</f>
        <v>8.3333333333333329E-2</v>
      </c>
      <c r="L13" s="9"/>
      <c r="M13" s="5">
        <f>Mixto!H13/84</f>
        <v>7.1428571428571425E-2</v>
      </c>
      <c r="N13" s="5">
        <f>Mixto!F13/84</f>
        <v>0.91666666666666663</v>
      </c>
      <c r="O13" s="5">
        <f t="shared" si="4"/>
        <v>2</v>
      </c>
      <c r="P13" s="5">
        <f>Mixto!E13+Mixto!F13+Mixto!G13+Mixto!H13</f>
        <v>168</v>
      </c>
      <c r="Q13" s="9"/>
      <c r="R13" s="10">
        <f t="shared" si="5"/>
        <v>7.1428571428571397E-2</v>
      </c>
      <c r="S13" s="5">
        <v>-1.4654</v>
      </c>
      <c r="T13" s="10">
        <f t="shared" si="6"/>
        <v>0.91666666666666663</v>
      </c>
      <c r="U13" s="5">
        <v>1.3825000000000001</v>
      </c>
      <c r="V13" s="5">
        <f t="shared" si="7"/>
        <v>2.8479000000000001</v>
      </c>
      <c r="W13" s="5">
        <v>1.4646999999999999</v>
      </c>
      <c r="X13" s="5">
        <v>-1.3832</v>
      </c>
      <c r="Y13" s="5">
        <f t="shared" si="8"/>
        <v>2.8479000000000001</v>
      </c>
      <c r="Z13" s="5">
        <f t="shared" si="9"/>
        <v>-4.1449999999999987E-2</v>
      </c>
    </row>
    <row r="14" spans="1:27" s="3" customFormat="1">
      <c r="D14" s="3" t="s">
        <v>54</v>
      </c>
      <c r="E14" s="3">
        <v>79</v>
      </c>
      <c r="F14" s="3">
        <v>78</v>
      </c>
      <c r="G14" s="3">
        <v>6</v>
      </c>
      <c r="H14" s="3">
        <v>5</v>
      </c>
      <c r="I14" s="9"/>
      <c r="J14" s="3">
        <f>Mixto!E14/84</f>
        <v>0.94047619047619047</v>
      </c>
      <c r="K14" s="3">
        <f>Mixto!G14/84</f>
        <v>7.1428571428571425E-2</v>
      </c>
      <c r="L14" s="9"/>
      <c r="M14" s="5">
        <f>Mixto!H14/84</f>
        <v>5.9523809523809521E-2</v>
      </c>
      <c r="N14" s="5">
        <f>Mixto!F14/84</f>
        <v>0.9285714285714286</v>
      </c>
      <c r="O14" s="5">
        <f t="shared" si="4"/>
        <v>2</v>
      </c>
      <c r="P14" s="5">
        <f>Mixto!E14+Mixto!F14+Mixto!G14+Mixto!H14</f>
        <v>168</v>
      </c>
      <c r="Q14" s="9"/>
      <c r="R14" s="10">
        <f t="shared" si="5"/>
        <v>5.9523809523809534E-2</v>
      </c>
      <c r="S14" s="3">
        <v>-1.5589</v>
      </c>
      <c r="T14" s="10">
        <f t="shared" si="6"/>
        <v>0.9285714285714286</v>
      </c>
      <c r="U14" s="3">
        <v>1.4646999999999999</v>
      </c>
      <c r="V14" s="5">
        <f t="shared" si="7"/>
        <v>3.0236000000000001</v>
      </c>
      <c r="W14" s="3">
        <v>1.5581</v>
      </c>
      <c r="X14" s="3">
        <v>-1.4654</v>
      </c>
      <c r="Y14" s="5">
        <f t="shared" si="8"/>
        <v>3.0235000000000003</v>
      </c>
      <c r="Z14" s="5">
        <f t="shared" si="9"/>
        <v>-4.7100000000000142E-2</v>
      </c>
    </row>
    <row r="15" spans="1:27" s="6" customFormat="1">
      <c r="A15" s="6" t="s">
        <v>82</v>
      </c>
      <c r="C15" s="6" t="s">
        <v>50</v>
      </c>
      <c r="D15" s="6" t="s">
        <v>52</v>
      </c>
      <c r="E15" s="6">
        <v>79</v>
      </c>
      <c r="F15" s="6">
        <v>76</v>
      </c>
      <c r="G15" s="6">
        <v>8</v>
      </c>
      <c r="H15" s="6">
        <v>5</v>
      </c>
      <c r="I15" s="9"/>
      <c r="J15" s="6">
        <f>Mixto!E15/84</f>
        <v>0.94047619047619047</v>
      </c>
      <c r="K15" s="6">
        <f>Mixto!G15/84</f>
        <v>9.5238095238095233E-2</v>
      </c>
      <c r="L15" s="9"/>
      <c r="M15" s="5">
        <f>Mixto!H15/84</f>
        <v>5.9523809523809521E-2</v>
      </c>
      <c r="N15" s="5">
        <f>Mixto!F15/84</f>
        <v>0.90476190476190477</v>
      </c>
      <c r="O15" s="5">
        <f t="shared" si="4"/>
        <v>2</v>
      </c>
      <c r="P15" s="5">
        <f>Mixto!E15+Mixto!F15+Mixto!G15+Mixto!H15</f>
        <v>168</v>
      </c>
      <c r="Q15" s="9"/>
      <c r="R15" s="10">
        <f t="shared" si="5"/>
        <v>5.9523809523809534E-2</v>
      </c>
      <c r="S15" s="6">
        <v>-1.5589</v>
      </c>
      <c r="T15" s="10">
        <f t="shared" si="6"/>
        <v>0.90476190476190477</v>
      </c>
      <c r="U15" s="6">
        <v>1.3088</v>
      </c>
      <c r="V15" s="5">
        <f t="shared" si="7"/>
        <v>2.8677000000000001</v>
      </c>
      <c r="W15" s="6">
        <v>1.5581</v>
      </c>
      <c r="X15" s="6">
        <v>-1.3092999999999999</v>
      </c>
      <c r="Y15" s="5">
        <f t="shared" si="8"/>
        <v>2.8673999999999999</v>
      </c>
      <c r="Z15" s="5">
        <f t="shared" si="9"/>
        <v>-0.12505000000000011</v>
      </c>
    </row>
    <row r="16" spans="1:27" s="4" customFormat="1">
      <c r="D16" s="4" t="s">
        <v>54</v>
      </c>
      <c r="E16" s="4">
        <v>77</v>
      </c>
      <c r="F16" s="4">
        <v>81</v>
      </c>
      <c r="G16" s="4">
        <v>3</v>
      </c>
      <c r="H16" s="4">
        <v>7</v>
      </c>
      <c r="I16" s="9"/>
      <c r="J16" s="4">
        <f>Mixto!E16/84</f>
        <v>0.91666666666666663</v>
      </c>
      <c r="K16" s="4">
        <f>Mixto!G16/84</f>
        <v>3.5714285714285712E-2</v>
      </c>
      <c r="L16" s="9"/>
      <c r="M16" s="5">
        <f>Mixto!H16/84</f>
        <v>8.3333333333333329E-2</v>
      </c>
      <c r="N16" s="5">
        <f>Mixto!F16/84</f>
        <v>0.9642857142857143</v>
      </c>
      <c r="O16" s="5">
        <f t="shared" si="4"/>
        <v>2</v>
      </c>
      <c r="P16" s="5">
        <f>Mixto!E16+Mixto!F16+Mixto!G16+Mixto!H16</f>
        <v>168</v>
      </c>
      <c r="Q16" s="9"/>
      <c r="R16" s="10">
        <f t="shared" si="5"/>
        <v>8.333333333333337E-2</v>
      </c>
      <c r="S16" s="4">
        <v>-1.3832</v>
      </c>
      <c r="T16" s="10">
        <f t="shared" si="6"/>
        <v>0.9642857142857143</v>
      </c>
      <c r="U16" s="4">
        <v>1.8016000000000001</v>
      </c>
      <c r="V16" s="5">
        <f t="shared" si="7"/>
        <v>3.1848000000000001</v>
      </c>
      <c r="W16" s="4">
        <v>1.3825000000000001</v>
      </c>
      <c r="X16" s="4">
        <v>-1.8028999999999999</v>
      </c>
      <c r="Y16" s="5">
        <f t="shared" si="8"/>
        <v>3.1854</v>
      </c>
      <c r="Z16" s="5">
        <f t="shared" si="9"/>
        <v>0.20920000000000005</v>
      </c>
    </row>
    <row r="17" spans="1:26" s="1" customFormat="1">
      <c r="I17" s="9"/>
      <c r="J17" s="1">
        <f>Mixto!E17/84</f>
        <v>0</v>
      </c>
      <c r="K17" s="1">
        <f>Mixto!G17/84</f>
        <v>0</v>
      </c>
      <c r="L17" s="9"/>
      <c r="M17" s="1">
        <f>Mixto!H17/84</f>
        <v>0</v>
      </c>
      <c r="N17" s="1">
        <f>Mixto!F17/84</f>
        <v>0</v>
      </c>
      <c r="O17" s="1">
        <f t="shared" si="4"/>
        <v>0</v>
      </c>
      <c r="P17" s="1">
        <f>Mixto!E17+Mixto!F17+Mixto!G17+Mixto!H17</f>
        <v>0</v>
      </c>
      <c r="Q17" s="9"/>
      <c r="R17" s="1">
        <f t="shared" si="5"/>
        <v>1</v>
      </c>
      <c r="T17" s="1">
        <f t="shared" si="6"/>
        <v>1</v>
      </c>
      <c r="V17" s="1">
        <f t="shared" si="7"/>
        <v>0</v>
      </c>
      <c r="Y17" s="1">
        <f t="shared" si="8"/>
        <v>0</v>
      </c>
      <c r="Z17" s="5">
        <f t="shared" si="9"/>
        <v>0</v>
      </c>
    </row>
    <row r="18" spans="1:26" s="5" customFormat="1">
      <c r="A18" s="5">
        <v>3</v>
      </c>
      <c r="B18" s="5" t="s">
        <v>84</v>
      </c>
      <c r="C18" s="5" t="s">
        <v>55</v>
      </c>
      <c r="D18" s="5" t="s">
        <v>52</v>
      </c>
      <c r="E18" s="5">
        <v>49</v>
      </c>
      <c r="F18" s="5">
        <v>59</v>
      </c>
      <c r="G18" s="5">
        <v>25</v>
      </c>
      <c r="H18" s="5">
        <v>35</v>
      </c>
      <c r="I18" s="9"/>
      <c r="J18" s="5">
        <f>Mixto!E18/84</f>
        <v>0.58333333333333337</v>
      </c>
      <c r="K18" s="5">
        <f>Mixto!G18/84</f>
        <v>0.29761904761904762</v>
      </c>
      <c r="L18" s="9"/>
      <c r="M18" s="5">
        <f>Mixto!H18/84</f>
        <v>0.41666666666666669</v>
      </c>
      <c r="N18" s="5">
        <f>Mixto!F18/84</f>
        <v>0.70238095238095233</v>
      </c>
      <c r="O18" s="5">
        <f t="shared" si="4"/>
        <v>2</v>
      </c>
      <c r="P18" s="5">
        <f>Mixto!E18+Mixto!F18+Mixto!G18+Mixto!H18</f>
        <v>168</v>
      </c>
      <c r="Q18" s="9"/>
      <c r="R18" s="10">
        <f t="shared" si="5"/>
        <v>0.41666666666666663</v>
      </c>
      <c r="S18" s="5">
        <v>-0.21049999999999999</v>
      </c>
      <c r="T18" s="10">
        <f t="shared" si="6"/>
        <v>0.70238095238095233</v>
      </c>
      <c r="U18" s="5">
        <v>0.53100000000000003</v>
      </c>
      <c r="V18" s="5">
        <f t="shared" si="7"/>
        <v>0.74150000000000005</v>
      </c>
      <c r="W18" s="5">
        <v>0.21029999999999999</v>
      </c>
      <c r="X18" s="5">
        <v>-0.53129999999999999</v>
      </c>
      <c r="Y18" s="5">
        <f t="shared" si="8"/>
        <v>0.74160000000000004</v>
      </c>
      <c r="Z18" s="5">
        <f t="shared" si="9"/>
        <v>0.16025</v>
      </c>
    </row>
    <row r="19" spans="1:26" s="3" customFormat="1">
      <c r="D19" s="3" t="s">
        <v>54</v>
      </c>
      <c r="E19" s="3">
        <v>53</v>
      </c>
      <c r="F19" s="3">
        <v>62</v>
      </c>
      <c r="G19" s="3">
        <v>22</v>
      </c>
      <c r="H19" s="3">
        <v>31</v>
      </c>
      <c r="I19" s="9"/>
      <c r="J19" s="3">
        <f>Mixto!E19/84</f>
        <v>0.63095238095238093</v>
      </c>
      <c r="K19" s="3">
        <f>Mixto!G19/84</f>
        <v>0.26190476190476192</v>
      </c>
      <c r="L19" s="9"/>
      <c r="M19" s="5">
        <f>Mixto!H19/84</f>
        <v>0.36904761904761907</v>
      </c>
      <c r="N19" s="5">
        <f>Mixto!F19/84</f>
        <v>0.73809523809523814</v>
      </c>
      <c r="O19" s="5">
        <f t="shared" si="4"/>
        <v>2</v>
      </c>
      <c r="P19" s="5">
        <f>Mixto!E19+Mixto!F19+Mixto!G19+Mixto!H19</f>
        <v>168</v>
      </c>
      <c r="Q19" s="9"/>
      <c r="R19" s="10">
        <f t="shared" si="5"/>
        <v>0.36904761904761907</v>
      </c>
      <c r="S19" s="3">
        <v>-0.33450000000000002</v>
      </c>
      <c r="T19" s="10">
        <f t="shared" si="6"/>
        <v>0.73809523809523814</v>
      </c>
      <c r="U19" s="3">
        <v>0.6371</v>
      </c>
      <c r="V19" s="5">
        <f t="shared" si="7"/>
        <v>0.97160000000000002</v>
      </c>
      <c r="W19" s="3">
        <v>0.3342</v>
      </c>
      <c r="X19" s="3">
        <v>-0.63739999999999997</v>
      </c>
      <c r="Y19" s="5">
        <f t="shared" si="8"/>
        <v>0.97160000000000002</v>
      </c>
      <c r="Z19" s="5">
        <f t="shared" si="9"/>
        <v>0.15129999999999999</v>
      </c>
    </row>
    <row r="20" spans="1:26" s="6" customFormat="1">
      <c r="C20" s="6" t="s">
        <v>50</v>
      </c>
      <c r="D20" s="6" t="s">
        <v>52</v>
      </c>
      <c r="E20" s="6">
        <v>71</v>
      </c>
      <c r="F20" s="6">
        <v>56</v>
      </c>
      <c r="G20" s="6">
        <v>28</v>
      </c>
      <c r="H20" s="6">
        <v>13</v>
      </c>
      <c r="I20" s="9"/>
      <c r="J20" s="6">
        <f>Mixto!E20/84</f>
        <v>0.84523809523809523</v>
      </c>
      <c r="K20" s="6">
        <f>Mixto!G20/84</f>
        <v>0.33333333333333331</v>
      </c>
      <c r="L20" s="9"/>
      <c r="M20" s="5">
        <f>Mixto!H20/84</f>
        <v>0.15476190476190477</v>
      </c>
      <c r="N20" s="5">
        <f>Mixto!F20/84</f>
        <v>0.66666666666666663</v>
      </c>
      <c r="O20" s="5">
        <f t="shared" si="4"/>
        <v>2</v>
      </c>
      <c r="P20" s="5">
        <f>Mixto!E20+Mixto!F20+Mixto!G20+Mixto!H20</f>
        <v>168</v>
      </c>
      <c r="Q20" s="9"/>
      <c r="R20" s="10">
        <f t="shared" si="5"/>
        <v>0.15476190476190477</v>
      </c>
      <c r="S20" s="6">
        <v>-1.0164</v>
      </c>
      <c r="T20" s="10">
        <f t="shared" si="6"/>
        <v>0.66666666666666674</v>
      </c>
      <c r="U20" s="6">
        <v>0.43049999999999999</v>
      </c>
      <c r="V20" s="5">
        <f t="shared" si="7"/>
        <v>1.4468999999999999</v>
      </c>
      <c r="W20" s="6">
        <v>1.016</v>
      </c>
      <c r="X20" s="6">
        <v>-0.43080000000000002</v>
      </c>
      <c r="Y20" s="5">
        <f t="shared" si="8"/>
        <v>1.4468000000000001</v>
      </c>
      <c r="Z20" s="5">
        <f t="shared" si="9"/>
        <v>-0.29294999999999993</v>
      </c>
    </row>
    <row r="21" spans="1:26" s="4" customFormat="1">
      <c r="D21" s="4" t="s">
        <v>54</v>
      </c>
      <c r="E21" s="4">
        <v>67</v>
      </c>
      <c r="F21" s="4">
        <v>73</v>
      </c>
      <c r="G21" s="4">
        <v>18</v>
      </c>
      <c r="H21" s="4">
        <v>10</v>
      </c>
      <c r="I21" s="9"/>
      <c r="J21" s="4">
        <f>Mixto!E21/84</f>
        <v>0.79761904761904767</v>
      </c>
      <c r="K21" s="4">
        <f>Mixto!G21/84</f>
        <v>0.21428571428571427</v>
      </c>
      <c r="L21" s="9"/>
      <c r="M21" s="5">
        <f>Mixto!H21/84</f>
        <v>0.11904761904761904</v>
      </c>
      <c r="N21" s="5">
        <f>Mixto!F21/84</f>
        <v>0.86904761904761907</v>
      </c>
      <c r="O21" s="5">
        <f t="shared" si="4"/>
        <v>2</v>
      </c>
      <c r="P21" s="5">
        <f>Mixto!E21+Mixto!F21+Mixto!G21+Mixto!H21</f>
        <v>168</v>
      </c>
      <c r="Q21" s="9"/>
      <c r="R21" s="10">
        <f t="shared" si="5"/>
        <v>0.20238095238095233</v>
      </c>
      <c r="S21" s="4">
        <v>-0.83340000000000003</v>
      </c>
      <c r="T21" s="10">
        <f t="shared" si="6"/>
        <v>0.7857142857142857</v>
      </c>
      <c r="U21" s="4">
        <v>0.79149999999999998</v>
      </c>
      <c r="V21" s="5">
        <f t="shared" si="7"/>
        <v>1.6249</v>
      </c>
      <c r="W21" s="4">
        <v>0.83299999999999996</v>
      </c>
      <c r="X21" s="4">
        <v>-0.79190000000000005</v>
      </c>
      <c r="Y21" s="5">
        <f t="shared" si="8"/>
        <v>1.6249</v>
      </c>
      <c r="Z21" s="5">
        <f t="shared" si="9"/>
        <v>-2.0950000000000024E-2</v>
      </c>
    </row>
    <row r="22" spans="1:26" s="2" customFormat="1" hidden="1">
      <c r="A22" s="2" t="s">
        <v>85</v>
      </c>
      <c r="I22" s="9"/>
      <c r="L22" s="9"/>
      <c r="Q22" s="9"/>
      <c r="V22" s="5">
        <f t="shared" si="7"/>
        <v>0</v>
      </c>
      <c r="Z22" s="5">
        <f t="shared" si="9"/>
        <v>0</v>
      </c>
    </row>
    <row r="23" spans="1:26" s="1" customFormat="1">
      <c r="I23" s="9"/>
      <c r="K23" s="1">
        <f>Mixto!G23/84</f>
        <v>0</v>
      </c>
      <c r="L23" s="9"/>
      <c r="M23" s="1">
        <f>Mixto!H23/84</f>
        <v>0</v>
      </c>
      <c r="N23" s="1">
        <f>Mixto!F23/84</f>
        <v>0</v>
      </c>
      <c r="O23" s="1">
        <f t="shared" si="4"/>
        <v>0</v>
      </c>
      <c r="P23" s="1">
        <f>Mixto!E23+Mixto!F23+Mixto!G23+Mixto!H23</f>
        <v>0</v>
      </c>
      <c r="Q23" s="9"/>
      <c r="R23" s="1">
        <f t="shared" si="5"/>
        <v>1</v>
      </c>
      <c r="T23" s="1">
        <f t="shared" si="6"/>
        <v>1</v>
      </c>
      <c r="V23" s="1">
        <f t="shared" si="7"/>
        <v>0</v>
      </c>
      <c r="Y23" s="1">
        <f t="shared" si="8"/>
        <v>0</v>
      </c>
      <c r="Z23" s="5">
        <f t="shared" si="9"/>
        <v>0</v>
      </c>
    </row>
    <row r="24" spans="1:26" s="5" customFormat="1">
      <c r="A24" s="5">
        <v>4</v>
      </c>
      <c r="B24" s="5" t="s">
        <v>86</v>
      </c>
      <c r="C24" s="5" t="s">
        <v>55</v>
      </c>
      <c r="D24" s="5" t="s">
        <v>52</v>
      </c>
      <c r="E24" s="5">
        <v>60</v>
      </c>
      <c r="F24" s="5">
        <v>50</v>
      </c>
      <c r="G24" s="5">
        <v>34</v>
      </c>
      <c r="H24" s="5">
        <v>24</v>
      </c>
      <c r="I24" s="9"/>
      <c r="J24" s="5">
        <f>Mixto!E24/84</f>
        <v>0.7142857142857143</v>
      </c>
      <c r="K24" s="5">
        <f>Mixto!G24/84</f>
        <v>0.40476190476190477</v>
      </c>
      <c r="L24" s="9"/>
      <c r="M24" s="5">
        <f>Mixto!H24/84</f>
        <v>0.2857142857142857</v>
      </c>
      <c r="N24" s="5">
        <f>Mixto!F24/84</f>
        <v>0.59523809523809523</v>
      </c>
      <c r="O24" s="5">
        <f t="shared" si="4"/>
        <v>2</v>
      </c>
      <c r="P24" s="5">
        <f>Mixto!E24+Mixto!F24+Mixto!G24+Mixto!H24</f>
        <v>168</v>
      </c>
      <c r="Q24" s="9"/>
      <c r="R24" s="5">
        <f t="shared" si="5"/>
        <v>0.2857142857142857</v>
      </c>
      <c r="S24" s="5">
        <v>-0.5655</v>
      </c>
      <c r="T24" s="5">
        <f t="shared" si="6"/>
        <v>0.59523809523809523</v>
      </c>
      <c r="U24" s="5">
        <v>0.2409</v>
      </c>
      <c r="V24" s="5">
        <f t="shared" si="7"/>
        <v>0.80640000000000001</v>
      </c>
      <c r="W24" s="5">
        <v>0.56559999999999999</v>
      </c>
      <c r="X24" s="5">
        <v>-0.2412</v>
      </c>
      <c r="Y24" s="5">
        <f>W24-X24</f>
        <v>0.80679999999999996</v>
      </c>
      <c r="Z24" s="5">
        <f t="shared" si="9"/>
        <v>-0.1623</v>
      </c>
    </row>
    <row r="25" spans="1:26" s="3" customFormat="1">
      <c r="D25" s="3" t="s">
        <v>54</v>
      </c>
      <c r="E25" s="3">
        <v>50</v>
      </c>
      <c r="F25" s="3">
        <v>52</v>
      </c>
      <c r="G25" s="3">
        <v>32</v>
      </c>
      <c r="H25" s="3">
        <v>34</v>
      </c>
      <c r="I25" s="9"/>
      <c r="J25" s="3">
        <f>Mixto!E25/84</f>
        <v>0.59523809523809523</v>
      </c>
      <c r="K25" s="3">
        <f>Mixto!G25/84</f>
        <v>0.38095238095238093</v>
      </c>
      <c r="L25" s="9"/>
      <c r="M25" s="3">
        <f>Mixto!H25/84</f>
        <v>0.40476190476190477</v>
      </c>
      <c r="N25" s="3">
        <f>Mixto!F25/84</f>
        <v>0.61904761904761907</v>
      </c>
      <c r="O25" s="3">
        <f t="shared" si="4"/>
        <v>2</v>
      </c>
      <c r="P25" s="3">
        <f>Mixto!E25+Mixto!F25+Mixto!G25+Mixto!H25</f>
        <v>168</v>
      </c>
      <c r="Q25" s="9"/>
      <c r="R25" s="3">
        <f t="shared" si="5"/>
        <v>0.40476190476190477</v>
      </c>
      <c r="S25" s="3">
        <v>-0.2412</v>
      </c>
      <c r="T25" s="3">
        <f t="shared" si="6"/>
        <v>0.61904761904761907</v>
      </c>
      <c r="U25" s="3">
        <v>0.30280000000000001</v>
      </c>
      <c r="V25" s="5">
        <f t="shared" si="7"/>
        <v>0.54400000000000004</v>
      </c>
      <c r="W25" s="3">
        <v>0.2409</v>
      </c>
      <c r="X25" s="3">
        <v>-0.30309999999999998</v>
      </c>
      <c r="Y25" s="5">
        <f t="shared" ref="Y25:Y37" si="10">W25-X25</f>
        <v>0.54400000000000004</v>
      </c>
      <c r="Z25" s="5">
        <f t="shared" si="9"/>
        <v>3.0799999999999994E-2</v>
      </c>
    </row>
    <row r="26" spans="1:26" s="6" customFormat="1">
      <c r="C26" s="6" t="s">
        <v>50</v>
      </c>
      <c r="D26" s="6" t="s">
        <v>52</v>
      </c>
      <c r="E26" s="6">
        <v>80</v>
      </c>
      <c r="F26" s="6">
        <v>54</v>
      </c>
      <c r="G26" s="6">
        <v>30</v>
      </c>
      <c r="H26" s="6">
        <v>4</v>
      </c>
      <c r="I26" s="9"/>
      <c r="J26" s="6">
        <f>Mixto!E26/84</f>
        <v>0.95238095238095233</v>
      </c>
      <c r="K26" s="6">
        <f>Mixto!G26/84</f>
        <v>0.35714285714285715</v>
      </c>
      <c r="L26" s="9"/>
      <c r="M26" s="6">
        <f>Mixto!H26/84</f>
        <v>4.7619047619047616E-2</v>
      </c>
      <c r="N26" s="6">
        <f>Mixto!F26/84</f>
        <v>0.6428571428571429</v>
      </c>
      <c r="O26" s="6">
        <f t="shared" si="4"/>
        <v>2</v>
      </c>
      <c r="P26" s="6">
        <f>Mixto!E26+Mixto!F26+Mixto!G26+Mixto!H26</f>
        <v>168</v>
      </c>
      <c r="Q26" s="9"/>
      <c r="R26" s="6">
        <f t="shared" si="5"/>
        <v>4.7619047619047672E-2</v>
      </c>
      <c r="S26" s="6">
        <v>-1.6685000000000001</v>
      </c>
      <c r="T26" s="6">
        <f t="shared" si="6"/>
        <v>0.64285714285714279</v>
      </c>
      <c r="U26" s="6">
        <v>0.3659</v>
      </c>
      <c r="V26" s="5">
        <f t="shared" si="7"/>
        <v>2.0344000000000002</v>
      </c>
      <c r="W26" s="6">
        <v>1.6675</v>
      </c>
      <c r="X26" s="6">
        <v>-0.36620000000000003</v>
      </c>
      <c r="Y26" s="5">
        <f t="shared" si="10"/>
        <v>2.0337000000000001</v>
      </c>
      <c r="Z26" s="5">
        <f t="shared" si="9"/>
        <v>-0.6513000000000001</v>
      </c>
    </row>
    <row r="27" spans="1:26" s="4" customFormat="1">
      <c r="D27" s="4" t="s">
        <v>54</v>
      </c>
      <c r="E27" s="4">
        <v>72</v>
      </c>
      <c r="F27" s="4">
        <v>63</v>
      </c>
      <c r="G27" s="4">
        <v>21</v>
      </c>
      <c r="H27" s="4">
        <v>12</v>
      </c>
      <c r="I27" s="9"/>
      <c r="J27" s="4">
        <f>Mixto!E27/84</f>
        <v>0.8571428571428571</v>
      </c>
      <c r="K27" s="4">
        <f>Mixto!G27/84</f>
        <v>0.25</v>
      </c>
      <c r="L27" s="9"/>
      <c r="M27" s="4">
        <f>Mixto!H27/84</f>
        <v>0.14285714285714285</v>
      </c>
      <c r="N27" s="4">
        <f>Mixto!F27/84</f>
        <v>0.75</v>
      </c>
      <c r="O27" s="4">
        <f t="shared" si="4"/>
        <v>2</v>
      </c>
      <c r="P27" s="4">
        <f>Mixto!E27+Mixto!F27+Mixto!G27+Mixto!H27</f>
        <v>168</v>
      </c>
      <c r="Q27" s="9"/>
      <c r="R27" s="4">
        <f t="shared" si="5"/>
        <v>0.1428571428571429</v>
      </c>
      <c r="S27" s="4">
        <v>-1.0678000000000001</v>
      </c>
      <c r="T27" s="4">
        <f t="shared" si="6"/>
        <v>0.75</v>
      </c>
      <c r="U27" s="4">
        <v>0.6744</v>
      </c>
      <c r="V27" s="5">
        <f t="shared" si="7"/>
        <v>1.7422</v>
      </c>
      <c r="W27" s="4">
        <v>1.0672999999999999</v>
      </c>
      <c r="X27" s="4">
        <v>-0.6744</v>
      </c>
      <c r="Y27" s="5">
        <f t="shared" si="10"/>
        <v>1.7416999999999998</v>
      </c>
      <c r="Z27" s="5">
        <f t="shared" si="9"/>
        <v>-0.19669999999999999</v>
      </c>
    </row>
    <row r="28" spans="1:26" s="1" customFormat="1">
      <c r="I28" s="9"/>
      <c r="J28" s="1">
        <f>Mixto!E28/84</f>
        <v>0</v>
      </c>
      <c r="K28" s="1">
        <f>Mixto!G28/84</f>
        <v>0</v>
      </c>
      <c r="L28" s="9"/>
      <c r="M28" s="1">
        <f>Mixto!H28/84</f>
        <v>0</v>
      </c>
      <c r="N28" s="1">
        <f>Mixto!F28/84</f>
        <v>0</v>
      </c>
      <c r="O28" s="1">
        <f t="shared" si="4"/>
        <v>0</v>
      </c>
      <c r="P28" s="1">
        <f>Mixto!E28+Mixto!F28+Mixto!G28+Mixto!H28</f>
        <v>0</v>
      </c>
      <c r="Q28" s="9"/>
      <c r="R28" s="1">
        <f t="shared" si="5"/>
        <v>1</v>
      </c>
      <c r="T28" s="1">
        <f t="shared" si="6"/>
        <v>1</v>
      </c>
      <c r="V28" s="1">
        <f t="shared" si="7"/>
        <v>0</v>
      </c>
      <c r="Y28" s="5">
        <f t="shared" si="10"/>
        <v>0</v>
      </c>
      <c r="Z28" s="5">
        <f t="shared" si="9"/>
        <v>0</v>
      </c>
    </row>
    <row r="29" spans="1:26" s="5" customFormat="1">
      <c r="A29" s="5">
        <v>5</v>
      </c>
      <c r="B29" s="5" t="s">
        <v>87</v>
      </c>
      <c r="C29" s="5" t="s">
        <v>55</v>
      </c>
      <c r="D29" s="5" t="s">
        <v>52</v>
      </c>
      <c r="E29" s="5">
        <v>82</v>
      </c>
      <c r="F29" s="5">
        <v>37</v>
      </c>
      <c r="G29" s="5">
        <v>47</v>
      </c>
      <c r="H29" s="5">
        <v>2</v>
      </c>
      <c r="I29" s="9"/>
      <c r="J29" s="5">
        <f>Mixto!E29/84</f>
        <v>0.97619047619047616</v>
      </c>
      <c r="K29" s="5">
        <f>Mixto!G29/84</f>
        <v>0.55952380952380953</v>
      </c>
      <c r="L29" s="9"/>
      <c r="M29" s="5">
        <f>Mixto!H29/84</f>
        <v>2.3809523809523808E-2</v>
      </c>
      <c r="N29" s="5">
        <f>Mixto!F29/84</f>
        <v>0.44047619047619047</v>
      </c>
      <c r="O29" s="5">
        <f t="shared" si="4"/>
        <v>1.9999999999999998</v>
      </c>
      <c r="P29" s="5">
        <f>Mixto!E29+Mixto!F29+Mixto!G29+Mixto!H29</f>
        <v>168</v>
      </c>
      <c r="Q29" s="9"/>
      <c r="R29" s="5">
        <f t="shared" si="5"/>
        <v>2.3809523809523836E-2</v>
      </c>
      <c r="S29" s="5">
        <v>-1.9809000000000001</v>
      </c>
      <c r="T29" s="5">
        <f t="shared" si="6"/>
        <v>0.44047619047619047</v>
      </c>
      <c r="U29" s="5">
        <v>-0.14990000000000001</v>
      </c>
      <c r="V29" s="5">
        <f t="shared" si="7"/>
        <v>1.8310000000000002</v>
      </c>
      <c r="W29" s="5">
        <v>1.9791000000000001</v>
      </c>
      <c r="X29" s="5">
        <v>0.1497</v>
      </c>
      <c r="Y29" s="5">
        <f t="shared" si="10"/>
        <v>1.8294000000000001</v>
      </c>
      <c r="Z29" s="5">
        <f t="shared" si="9"/>
        <v>-1.0654000000000001</v>
      </c>
    </row>
    <row r="30" spans="1:26" s="3" customFormat="1">
      <c r="D30" s="3" t="s">
        <v>54</v>
      </c>
      <c r="E30" s="3">
        <v>81</v>
      </c>
      <c r="F30" s="3">
        <v>38</v>
      </c>
      <c r="G30" s="3">
        <v>46</v>
      </c>
      <c r="H30" s="3">
        <v>3</v>
      </c>
      <c r="I30" s="9"/>
      <c r="J30" s="3">
        <f>Mixto!E30/84</f>
        <v>0.9642857142857143</v>
      </c>
      <c r="K30" s="3">
        <f>Mixto!G30/84</f>
        <v>0.54761904761904767</v>
      </c>
      <c r="L30" s="9"/>
      <c r="M30" s="3">
        <f>Mixto!H30/84</f>
        <v>3.5714285714285712E-2</v>
      </c>
      <c r="N30" s="3">
        <f>Mixto!F30/84</f>
        <v>0.45238095238095238</v>
      </c>
      <c r="O30" s="3">
        <f t="shared" si="4"/>
        <v>2</v>
      </c>
      <c r="P30" s="3">
        <f>Mixto!E30+Mixto!F30+Mixto!G30+Mixto!H30</f>
        <v>168</v>
      </c>
      <c r="Q30" s="9"/>
      <c r="R30" s="3">
        <f t="shared" si="5"/>
        <v>3.5714285714285698E-2</v>
      </c>
      <c r="S30" s="3">
        <v>-1.8028999999999999</v>
      </c>
      <c r="T30" s="3">
        <f t="shared" si="6"/>
        <v>0.45238095238095233</v>
      </c>
      <c r="U30" s="3">
        <v>-0.1198</v>
      </c>
      <c r="V30" s="5">
        <f t="shared" si="7"/>
        <v>1.6831</v>
      </c>
      <c r="W30" s="3">
        <v>1.8016000000000001</v>
      </c>
      <c r="X30" s="3">
        <v>0.1196</v>
      </c>
      <c r="Y30" s="5">
        <f t="shared" si="10"/>
        <v>1.6820000000000002</v>
      </c>
      <c r="Z30" s="5">
        <f t="shared" si="9"/>
        <v>-0.96135000000000004</v>
      </c>
    </row>
    <row r="31" spans="1:26" s="6" customFormat="1">
      <c r="C31" s="6" t="s">
        <v>50</v>
      </c>
      <c r="D31" s="6" t="s">
        <v>52</v>
      </c>
      <c r="E31" s="6">
        <v>81</v>
      </c>
      <c r="F31" s="6">
        <v>45</v>
      </c>
      <c r="G31" s="6">
        <v>39</v>
      </c>
      <c r="H31" s="6">
        <v>3</v>
      </c>
      <c r="I31" s="9"/>
      <c r="J31" s="6">
        <f>Mixto!E31/84</f>
        <v>0.9642857142857143</v>
      </c>
      <c r="K31" s="6">
        <f>Mixto!G31/84</f>
        <v>0.4642857142857143</v>
      </c>
      <c r="L31" s="9"/>
      <c r="M31" s="6">
        <f>Mixto!H31/84</f>
        <v>3.5714285714285712E-2</v>
      </c>
      <c r="N31" s="6">
        <f>Mixto!F31/84</f>
        <v>0.5357142857142857</v>
      </c>
      <c r="O31" s="6">
        <f t="shared" si="4"/>
        <v>2</v>
      </c>
      <c r="P31" s="6">
        <f>Mixto!E31+Mixto!F31+Mixto!G31+Mixto!H31</f>
        <v>168</v>
      </c>
      <c r="Q31" s="9"/>
      <c r="R31" s="6">
        <f t="shared" si="5"/>
        <v>3.5714285714285698E-2</v>
      </c>
      <c r="S31" s="6">
        <v>-1.8028999999999999</v>
      </c>
      <c r="T31" s="6">
        <f t="shared" si="6"/>
        <v>0.5357142857142857</v>
      </c>
      <c r="U31" s="6">
        <v>8.9599999999999999E-2</v>
      </c>
      <c r="V31" s="5">
        <f t="shared" si="7"/>
        <v>1.8924999999999998</v>
      </c>
      <c r="W31" s="6">
        <v>1.8016000000000001</v>
      </c>
      <c r="X31" s="6">
        <v>-8.9800000000000005E-2</v>
      </c>
      <c r="Y31" s="5">
        <f t="shared" si="10"/>
        <v>1.8914000000000002</v>
      </c>
      <c r="Z31" s="5">
        <f t="shared" si="9"/>
        <v>-0.85664999999999991</v>
      </c>
    </row>
    <row r="32" spans="1:26" s="4" customFormat="1">
      <c r="D32" s="4" t="s">
        <v>54</v>
      </c>
      <c r="E32" s="4">
        <v>83.99</v>
      </c>
      <c r="F32" s="4">
        <v>31</v>
      </c>
      <c r="G32" s="4">
        <v>53</v>
      </c>
      <c r="H32" s="4">
        <v>0.01</v>
      </c>
      <c r="I32" s="9"/>
      <c r="J32" s="4">
        <f>Mixto!E32/84</f>
        <v>0.99988095238095231</v>
      </c>
      <c r="K32" s="4">
        <f>Mixto!G32/84</f>
        <v>0.63095238095238093</v>
      </c>
      <c r="L32" s="9"/>
      <c r="M32" s="4">
        <f>Mixto!H32/84</f>
        <v>1.1904761904761905E-4</v>
      </c>
      <c r="N32" s="4">
        <f>Mixto!F32/84</f>
        <v>0.36904761904761907</v>
      </c>
      <c r="O32" s="4">
        <f t="shared" si="4"/>
        <v>2</v>
      </c>
      <c r="P32" s="4">
        <f>Mixto!E32+Mixto!F32+Mixto!G32+Mixto!H32</f>
        <v>168</v>
      </c>
      <c r="Q32" s="9"/>
      <c r="R32" s="4">
        <f t="shared" si="5"/>
        <v>1.1904761904768524E-4</v>
      </c>
      <c r="S32" s="4">
        <v>-3.71</v>
      </c>
      <c r="T32" s="4">
        <f t="shared" si="6"/>
        <v>0.36904761904761907</v>
      </c>
      <c r="U32" s="4">
        <v>-0.33450000000000002</v>
      </c>
      <c r="V32" s="5">
        <f t="shared" si="7"/>
        <v>3.3754999999999997</v>
      </c>
      <c r="W32" s="4">
        <v>3.54</v>
      </c>
      <c r="X32" s="4">
        <v>0.3342</v>
      </c>
      <c r="Y32" s="5">
        <f t="shared" si="10"/>
        <v>3.2058</v>
      </c>
      <c r="Z32" s="5">
        <f t="shared" si="9"/>
        <v>-2.0222499999999997</v>
      </c>
    </row>
    <row r="33" spans="1:26" s="1" customFormat="1">
      <c r="I33" s="9"/>
      <c r="J33" s="1">
        <f>Mixto!E33/84</f>
        <v>0</v>
      </c>
      <c r="K33" s="1">
        <f>Mixto!G33/84</f>
        <v>0</v>
      </c>
      <c r="L33" s="9"/>
      <c r="M33" s="1">
        <f>Mixto!H33/84</f>
        <v>0</v>
      </c>
      <c r="N33" s="1">
        <f>Mixto!F33/84</f>
        <v>0</v>
      </c>
      <c r="O33" s="1">
        <f t="shared" si="4"/>
        <v>0</v>
      </c>
      <c r="P33" s="1">
        <f>Mixto!E33+Mixto!F33+Mixto!G33+Mixto!H33</f>
        <v>0</v>
      </c>
      <c r="Q33" s="9"/>
      <c r="R33" s="1">
        <f t="shared" si="5"/>
        <v>1</v>
      </c>
      <c r="T33" s="1">
        <f t="shared" si="6"/>
        <v>1</v>
      </c>
      <c r="V33" s="1">
        <f t="shared" si="7"/>
        <v>0</v>
      </c>
      <c r="Y33" s="1">
        <f t="shared" si="10"/>
        <v>0</v>
      </c>
      <c r="Z33" s="5">
        <f t="shared" si="9"/>
        <v>0</v>
      </c>
    </row>
    <row r="34" spans="1:26" s="5" customFormat="1">
      <c r="A34" s="5">
        <v>6</v>
      </c>
      <c r="B34" s="5" t="s">
        <v>88</v>
      </c>
      <c r="C34" s="5" t="s">
        <v>55</v>
      </c>
      <c r="D34" s="5" t="s">
        <v>52</v>
      </c>
      <c r="E34" s="5">
        <v>73</v>
      </c>
      <c r="F34" s="5">
        <v>75</v>
      </c>
      <c r="G34" s="5">
        <v>9</v>
      </c>
      <c r="H34" s="5">
        <v>11</v>
      </c>
      <c r="I34" s="9"/>
      <c r="J34" s="5">
        <f>Mixto!E34/84</f>
        <v>0.86904761904761907</v>
      </c>
      <c r="K34" s="5">
        <f>Mixto!G34/84</f>
        <v>0.10714285714285714</v>
      </c>
      <c r="L34" s="9"/>
      <c r="M34" s="5">
        <f>Mixto!H34/84</f>
        <v>0.13095238095238096</v>
      </c>
      <c r="N34" s="5">
        <f>Mixto!F34/84</f>
        <v>0.8928571428571429</v>
      </c>
      <c r="O34" s="5">
        <f t="shared" si="4"/>
        <v>2</v>
      </c>
      <c r="P34" s="5">
        <f>Mixto!E34+Mixto!F34+Mixto!G34+Mixto!H34</f>
        <v>168</v>
      </c>
      <c r="Q34" s="9"/>
      <c r="R34" s="5">
        <f t="shared" si="5"/>
        <v>0.13095238095238093</v>
      </c>
      <c r="S34" s="5">
        <v>-1.1221000000000001</v>
      </c>
      <c r="T34" s="5">
        <f t="shared" si="6"/>
        <v>0.8928571428571429</v>
      </c>
      <c r="U34" s="5">
        <v>1.2415</v>
      </c>
      <c r="V34" s="5">
        <f t="shared" si="7"/>
        <v>2.3635999999999999</v>
      </c>
      <c r="W34" s="5">
        <v>1.1215999999999999</v>
      </c>
      <c r="X34" s="5">
        <v>-1.242</v>
      </c>
      <c r="Y34" s="5">
        <f t="shared" si="10"/>
        <v>2.3635999999999999</v>
      </c>
      <c r="Z34" s="5">
        <f t="shared" si="9"/>
        <v>5.9700000000000086E-2</v>
      </c>
    </row>
    <row r="35" spans="1:26" s="3" customFormat="1">
      <c r="D35" s="3" t="s">
        <v>54</v>
      </c>
      <c r="E35" s="3">
        <v>69</v>
      </c>
      <c r="F35" s="3">
        <v>74</v>
      </c>
      <c r="G35" s="3">
        <v>10</v>
      </c>
      <c r="H35" s="3">
        <v>15</v>
      </c>
      <c r="I35" s="9"/>
      <c r="J35" s="3">
        <f>Mixto!E35/84</f>
        <v>0.8214285714285714</v>
      </c>
      <c r="K35" s="3">
        <f>Mixto!G35/84</f>
        <v>0.11904761904761904</v>
      </c>
      <c r="L35" s="9"/>
      <c r="M35" s="3">
        <f>Mixto!H35/84</f>
        <v>0.17857142857142858</v>
      </c>
      <c r="N35" s="3">
        <f>Mixto!F35/84</f>
        <v>0.88095238095238093</v>
      </c>
      <c r="O35" s="3">
        <f t="shared" si="4"/>
        <v>2</v>
      </c>
      <c r="P35" s="3">
        <f>Mixto!E35+Mixto!F35+Mixto!G35+Mixto!H35</f>
        <v>168</v>
      </c>
      <c r="Q35" s="9"/>
      <c r="R35" s="3">
        <f t="shared" si="5"/>
        <v>0.1785714285714286</v>
      </c>
      <c r="S35" s="3">
        <v>-0.92100000000000004</v>
      </c>
      <c r="T35" s="3">
        <f t="shared" si="6"/>
        <v>0.88095238095238093</v>
      </c>
      <c r="U35" s="3">
        <v>1.1794</v>
      </c>
      <c r="V35" s="3">
        <f t="shared" si="7"/>
        <v>2.1004</v>
      </c>
      <c r="W35" s="3">
        <v>0.92069999999999996</v>
      </c>
      <c r="X35" s="3">
        <v>-1.1798999999999999</v>
      </c>
      <c r="Y35" s="3">
        <f t="shared" si="10"/>
        <v>2.1006</v>
      </c>
      <c r="Z35" s="5">
        <f t="shared" si="9"/>
        <v>0.12919999999999998</v>
      </c>
    </row>
    <row r="36" spans="1:26" s="6" customFormat="1">
      <c r="C36" s="6" t="s">
        <v>50</v>
      </c>
      <c r="D36" s="6" t="s">
        <v>52</v>
      </c>
      <c r="E36" s="6">
        <v>75</v>
      </c>
      <c r="F36" s="6">
        <v>73</v>
      </c>
      <c r="G36" s="6">
        <v>11</v>
      </c>
      <c r="H36" s="6">
        <v>9</v>
      </c>
      <c r="I36" s="9"/>
      <c r="J36" s="6">
        <f>Mixto!E36/84</f>
        <v>0.8928571428571429</v>
      </c>
      <c r="K36" s="6">
        <f>Mixto!G36/84</f>
        <v>0.13095238095238096</v>
      </c>
      <c r="L36" s="9"/>
      <c r="M36" s="6">
        <f>Mixto!H36/84</f>
        <v>0.10714285714285714</v>
      </c>
      <c r="N36" s="6">
        <f>Mixto!F36/84</f>
        <v>0.86904761904761907</v>
      </c>
      <c r="O36" s="6">
        <f t="shared" si="4"/>
        <v>2</v>
      </c>
      <c r="P36" s="6">
        <f>Mixto!E36+Mixto!F36+Mixto!G36+Mixto!H36</f>
        <v>168</v>
      </c>
      <c r="Q36" s="9"/>
      <c r="R36" s="6">
        <f t="shared" si="5"/>
        <v>0.1071428571428571</v>
      </c>
      <c r="S36" s="6">
        <v>-1.242</v>
      </c>
      <c r="T36" s="6">
        <f t="shared" si="6"/>
        <v>0.86904761904761907</v>
      </c>
      <c r="U36" s="6">
        <v>1.1215999999999999</v>
      </c>
      <c r="V36" s="6">
        <f t="shared" si="7"/>
        <v>2.3635999999999999</v>
      </c>
      <c r="W36" s="6">
        <v>1.2415</v>
      </c>
      <c r="X36" s="6">
        <v>-1.1221000000000001</v>
      </c>
      <c r="Y36" s="6">
        <f t="shared" si="10"/>
        <v>2.3635999999999999</v>
      </c>
      <c r="Z36" s="5">
        <f t="shared" si="9"/>
        <v>-6.0200000000000031E-2</v>
      </c>
    </row>
    <row r="37" spans="1:26" s="4" customFormat="1">
      <c r="D37" s="4" t="s">
        <v>54</v>
      </c>
      <c r="E37" s="4">
        <v>81</v>
      </c>
      <c r="F37" s="4">
        <v>79</v>
      </c>
      <c r="G37" s="4">
        <v>5</v>
      </c>
      <c r="H37" s="4">
        <v>3</v>
      </c>
      <c r="I37" s="9"/>
      <c r="J37" s="4">
        <f>Mixto!E37/84</f>
        <v>0.9642857142857143</v>
      </c>
      <c r="K37" s="4">
        <f>Mixto!G37/84</f>
        <v>5.9523809523809521E-2</v>
      </c>
      <c r="L37" s="9"/>
      <c r="M37" s="4">
        <f>Mixto!H37/84</f>
        <v>3.5714285714285712E-2</v>
      </c>
      <c r="N37" s="4">
        <f>Mixto!F37/84</f>
        <v>0.94047619047619047</v>
      </c>
      <c r="O37" s="4">
        <f t="shared" si="4"/>
        <v>2</v>
      </c>
      <c r="P37" s="4">
        <f>Mixto!E37+Mixto!F37+Mixto!G37+Mixto!H37</f>
        <v>168</v>
      </c>
      <c r="Q37" s="9"/>
      <c r="R37" s="4">
        <f t="shared" si="5"/>
        <v>3.5714285714285698E-2</v>
      </c>
      <c r="S37" s="4">
        <v>-1.8028999999999999</v>
      </c>
      <c r="T37" s="4">
        <f t="shared" si="6"/>
        <v>0.94047619047619047</v>
      </c>
      <c r="U37" s="4">
        <v>1.5581</v>
      </c>
      <c r="V37" s="4">
        <f t="shared" si="7"/>
        <v>3.3609999999999998</v>
      </c>
      <c r="W37" s="4">
        <v>1.8016000000000001</v>
      </c>
      <c r="X37" s="4">
        <v>-1.5589</v>
      </c>
      <c r="Y37" s="4">
        <f t="shared" si="10"/>
        <v>3.3605</v>
      </c>
      <c r="Z37" s="5">
        <f t="shared" si="9"/>
        <v>-0.12239999999999984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4" sqref="C24"/>
    </sheetView>
  </sheetViews>
  <sheetFormatPr defaultColWidth="11.42578125" defaultRowHeight="15"/>
  <sheetData>
    <row r="1" spans="1:10">
      <c r="A1" t="s">
        <v>89</v>
      </c>
      <c r="E1" t="s">
        <v>90</v>
      </c>
      <c r="I1" t="s">
        <v>91</v>
      </c>
    </row>
    <row r="2" spans="1:10">
      <c r="A2" t="s">
        <v>16</v>
      </c>
      <c r="B2" t="s">
        <v>17</v>
      </c>
      <c r="C2" t="s">
        <v>92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Adrifelcha</dc:creator>
  <cp:keywords/>
  <dc:description/>
  <cp:lastModifiedBy>Adriana Chávez</cp:lastModifiedBy>
  <cp:revision/>
  <dcterms:created xsi:type="dcterms:W3CDTF">2015-10-30T16:32:10Z</dcterms:created>
  <dcterms:modified xsi:type="dcterms:W3CDTF">2016-05-19T22:33:53Z</dcterms:modified>
  <cp:category/>
  <cp:contentStatus/>
</cp:coreProperties>
</file>