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AU32" i="1" l="1"/>
  <c r="AS21" i="1" l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20" i="1"/>
  <c r="AU21" i="1" l="1"/>
  <c r="AS19" i="1" l="1"/>
  <c r="AS18" i="1"/>
  <c r="AS17" i="1"/>
  <c r="AS15" i="1"/>
  <c r="J24" i="1" l="1"/>
  <c r="AV16" i="1" l="1"/>
  <c r="L28" i="1" l="1"/>
  <c r="L31" i="1"/>
  <c r="L27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2" i="1"/>
  <c r="AU23" i="1"/>
  <c r="AU24" i="1"/>
  <c r="AU25" i="1"/>
  <c r="AU26" i="1"/>
  <c r="AU27" i="1"/>
  <c r="AU28" i="1"/>
  <c r="AU29" i="1"/>
  <c r="AU30" i="1"/>
  <c r="AU31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AN20" i="1"/>
  <c r="Z20" i="1" s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V45" i="1" s="1"/>
  <c r="AN46" i="1"/>
  <c r="Z46" i="1" s="1"/>
  <c r="V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3" i="1"/>
  <c r="V4" i="1"/>
  <c r="V6" i="1"/>
  <c r="V8" i="1"/>
  <c r="V10" i="1"/>
  <c r="V12" i="1"/>
  <c r="V14" i="1"/>
  <c r="V16" i="1"/>
  <c r="V18" i="1"/>
  <c r="V21" i="1"/>
  <c r="V23" i="1"/>
  <c r="V25" i="1"/>
  <c r="V27" i="1"/>
  <c r="V29" i="1"/>
  <c r="V31" i="1"/>
  <c r="V33" i="1"/>
  <c r="V35" i="1"/>
  <c r="V37" i="1"/>
  <c r="V39" i="1"/>
  <c r="V41" i="1"/>
  <c r="V43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L3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D2" i="1" l="1"/>
  <c r="L6" i="1"/>
  <c r="L9" i="1"/>
  <c r="N4" i="1" s="1"/>
</calcChain>
</file>

<file path=xl/sharedStrings.xml><?xml version="1.0" encoding="utf-8"?>
<sst xmlns="http://schemas.openxmlformats.org/spreadsheetml/2006/main" count="341" uniqueCount="261">
  <si>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</si>
  <si>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</si>
  <si>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</si>
  <si>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</si>
  <si>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</si>
  <si>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</si>
  <si>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</si>
  <si>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</si>
  <si>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</si>
  <si>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</si>
  <si>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</si>
  <si>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</si>
  <si>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</si>
  <si>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</si>
  <si>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</si>
  <si>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</si>
  <si>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</si>
  <si>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</si>
  <si>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</si>
  <si>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</si>
  <si>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</si>
  <si>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</si>
  <si>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</si>
  <si>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</si>
  <si>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</si>
  <si>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</si>
  <si>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</si>
  <si>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</si>
  <si>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</si>
  <si>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</si>
  <si>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</si>
  <si>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</si>
  <si>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</si>
  <si>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</si>
  <si>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</si>
  <si>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</si>
  <si>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</si>
  <si>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</si>
  <si>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</si>
  <si>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</si>
  <si>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</si>
  <si>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</si>
  <si>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</si>
  <si>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</si>
  <si>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</si>
  <si>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</si>
  <si>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</si>
  <si>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</si>
  <si>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</si>
  <si>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</si>
  <si>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</si>
  <si>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</si>
  <si>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</si>
  <si>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</si>
  <si>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</si>
  <si>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</si>
  <si>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</si>
  <si>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</si>
  <si>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</si>
  <si>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</si>
  <si>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</si>
  <si>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</si>
  <si>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</si>
  <si>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</si>
  <si>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</si>
  <si>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</si>
  <si>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</si>
  <si>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</si>
  <si>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</si>
  <si>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</si>
  <si>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</si>
  <si>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</si>
  <si>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</si>
  <si>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</si>
  <si>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</si>
  <si>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</si>
  <si>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</si>
  <si>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</si>
  <si>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</si>
  <si>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</si>
  <si>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</si>
  <si>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</si>
  <si>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</si>
  <si>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</si>
  <si>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</si>
  <si>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</si>
  <si>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</si>
  <si>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</si>
  <si>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</si>
  <si>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</si>
  <si>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</si>
  <si>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</si>
  <si>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</si>
  <si>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</si>
  <si>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</si>
  <si>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</si>
  <si>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</si>
  <si>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</si>
  <si>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</si>
  <si>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</si>
  <si>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</si>
  <si>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</si>
  <si>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</si>
  <si>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</si>
  <si>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</si>
  <si>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</si>
  <si>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</si>
  <si>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</si>
  <si>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</si>
  <si>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</si>
  <si>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</si>
  <si>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</si>
  <si>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</si>
  <si>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</si>
  <si>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</si>
  <si>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</si>
  <si>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</si>
  <si>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</si>
  <si>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</si>
  <si>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</si>
  <si>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</si>
  <si>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</si>
  <si>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</si>
  <si>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</si>
  <si>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</si>
  <si>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</si>
  <si>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</si>
  <si>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</si>
  <si>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</si>
  <si>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</si>
  <si>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</si>
  <si>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</si>
  <si>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</si>
  <si>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</si>
  <si>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</si>
  <si>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</si>
  <si>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</si>
  <si>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</si>
  <si>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</si>
  <si>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</si>
  <si>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</si>
  <si>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</si>
  <si>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</si>
  <si>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</si>
  <si>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</si>
  <si>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</si>
  <si>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</si>
  <si>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</si>
  <si>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</si>
  <si>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</si>
  <si>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</si>
  <si>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</si>
  <si>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</si>
  <si>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</si>
  <si>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</si>
  <si>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</si>
  <si>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</si>
  <si>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</si>
  <si>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</si>
  <si>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</si>
  <si>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</si>
  <si>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</si>
  <si>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</si>
  <si>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</si>
  <si>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</si>
  <si>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</si>
  <si>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</si>
  <si>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</si>
  <si>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</si>
  <si>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</si>
  <si>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</si>
  <si>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</si>
  <si>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</si>
  <si>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</si>
  <si>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</si>
  <si>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</si>
  <si>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</si>
  <si>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</si>
  <si>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</si>
  <si>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</si>
  <si>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</si>
  <si>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</si>
  <si>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</si>
  <si>
    <t>Perro Negro</t>
  </si>
  <si>
    <t>Marco café</t>
  </si>
  <si>
    <t>ADRI FEST</t>
  </si>
  <si>
    <t>Enana y papá cooperaron</t>
  </si>
  <si>
    <t>Perro negro</t>
  </si>
  <si>
    <t>??????</t>
  </si>
  <si>
    <t>Helados Nutrisa</t>
  </si>
  <si>
    <t>Uber Fallido</t>
  </si>
  <si>
    <t>Descanso</t>
  </si>
  <si>
    <t>Papá Uber</t>
  </si>
  <si>
    <t>Mike Herrera</t>
  </si>
  <si>
    <t>Pastel Carlos</t>
  </si>
  <si>
    <t>Niño</t>
  </si>
  <si>
    <t>Pastel Carlos cooperacha</t>
  </si>
  <si>
    <t>Cine Pedro Ale</t>
  </si>
  <si>
    <t>Copias; Chocolate</t>
  </si>
  <si>
    <t xml:space="preserve"> ,</t>
  </si>
  <si>
    <t>China</t>
  </si>
  <si>
    <t>Palomitas; Boleto</t>
  </si>
  <si>
    <t>Examen Manu</t>
  </si>
  <si>
    <t>Yogurt; Granos</t>
  </si>
  <si>
    <t>Juev</t>
  </si>
  <si>
    <t>Edgar Zapata</t>
  </si>
  <si>
    <t>Jaime pago China</t>
  </si>
  <si>
    <t>Fiesta Manu</t>
  </si>
  <si>
    <t>Puente</t>
  </si>
  <si>
    <t>Mariscos</t>
  </si>
  <si>
    <t>Martes</t>
  </si>
  <si>
    <t>Hooters Juancho</t>
  </si>
  <si>
    <t>Arizona</t>
  </si>
  <si>
    <t>Coca</t>
  </si>
  <si>
    <t>Maíz; Coca (No registrada)</t>
  </si>
  <si>
    <t>Yogurth ; Prestamo Enana</t>
  </si>
  <si>
    <t>PAPIIT termino</t>
  </si>
  <si>
    <t xml:space="preserve">Mariscos </t>
  </si>
  <si>
    <t>Enigma Enana; Karaoke x2 +30 enana; Alambre noche; Coca enana; Karaoke Brandon</t>
  </si>
  <si>
    <t>Taxi; Starbucks</t>
  </si>
  <si>
    <t>CARNES :3</t>
  </si>
  <si>
    <t>Cooperacha café</t>
  </si>
  <si>
    <t>Mamá para cortar cabello</t>
  </si>
  <si>
    <t>Javs Invita Cumple</t>
  </si>
  <si>
    <t>Ingles (13-23 mar)</t>
  </si>
  <si>
    <t>Buffette Sushi</t>
  </si>
  <si>
    <t>Agua mineral</t>
  </si>
  <si>
    <t>Seminario</t>
  </si>
  <si>
    <t>Jaime cooperó 110 para la comida y 14 en Tacos</t>
  </si>
  <si>
    <t>El Gnomo</t>
  </si>
  <si>
    <t>Tacos carnitas; Yogurt</t>
  </si>
  <si>
    <t>Javs</t>
  </si>
  <si>
    <t xml:space="preserve">Uber </t>
  </si>
  <si>
    <t>Gatos</t>
  </si>
  <si>
    <t>Reunion Veracruz</t>
  </si>
  <si>
    <t>Papitas con la enana</t>
  </si>
  <si>
    <t>Torta El secreto (A michas con Jaime)</t>
  </si>
  <si>
    <t>Cooperacha alcohol</t>
  </si>
  <si>
    <t>&lt;- Corte</t>
  </si>
  <si>
    <t>(Consulta de Saldo)</t>
  </si>
  <si>
    <t>Cancelado (Boletos Christian)</t>
  </si>
  <si>
    <t>Trámites Jaime</t>
  </si>
  <si>
    <t>Mie</t>
  </si>
  <si>
    <t>Uber desde Casa de Manu</t>
  </si>
  <si>
    <t>Tramites Jaime</t>
  </si>
  <si>
    <t>Comida China</t>
  </si>
  <si>
    <t>Copias; Formato Permiso; Agua mineral</t>
  </si>
  <si>
    <t>Formato</t>
  </si>
  <si>
    <t>Pleito Basura</t>
  </si>
  <si>
    <t>Sra Lety</t>
  </si>
  <si>
    <t>Ingles (27-30 mar)</t>
  </si>
  <si>
    <t>Para Copias</t>
  </si>
  <si>
    <t>No Camila</t>
  </si>
  <si>
    <t>Uber Enana</t>
  </si>
  <si>
    <t>Café con Javs</t>
  </si>
  <si>
    <t>Clase Bayes</t>
  </si>
  <si>
    <t>Tortas Filosofía</t>
  </si>
  <si>
    <t>Agua mineral;Twist; Krespy Kreme</t>
  </si>
  <si>
    <t xml:space="preserve">Maíz </t>
  </si>
  <si>
    <t>Crepas (Jaime)</t>
  </si>
  <si>
    <t>Deposito Papá Uber Enana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</si>
</sst>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9" fillId="0" borderId="0" xfId="0" applyFont="1"/>
    <xf numFmtId="0" fontId="2" fillId="10" borderId="0" xfId="0" applyFont="1" applyFill="1"/>
    <xf numFmtId="0" fontId="20" fillId="4" borderId="0" xfId="0" applyFont="1" applyFill="1"/>
    <xf numFmtId="0" fontId="7" fillId="4" borderId="0" xfId="0" applyFont="1" applyFill="1"/>
    <xf numFmtId="16" fontId="0" fillId="4" borderId="0" xfId="0" applyNumberForma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2" fillId="22" borderId="0" xfId="0" applyFont="1" applyFill="1"/>
    <xf numFmtId="0" fontId="16" fillId="22" borderId="0" xfId="0" applyFont="1" applyFill="1"/>
    <xf numFmtId="0" fontId="0" fillId="18" borderId="0" xfId="0" applyFont="1" applyFill="1"/>
    <xf numFmtId="16" fontId="13" fillId="14" borderId="0" xfId="0" applyNumberFormat="1" applyFont="1" applyFill="1"/>
    <xf numFmtId="16" fontId="0" fillId="14" borderId="0" xfId="0" applyNumberFormat="1" applyFill="1"/>
    <xf numFmtId="16" fontId="0" fillId="14" borderId="0" xfId="0" applyNumberFormat="1" applyFont="1" applyFill="1"/>
    <xf numFmtId="16" fontId="14" fillId="26" borderId="0" xfId="0" applyNumberFormat="1" applyFont="1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3"/>
  <sheetViews>
    <sheetView tabSelected="1" workbookViewId="0">
      <selection activeCell="B25" activeCellId="1" sqref="B20 B25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79</v>
      </c>
      <c r="C1" s="56">
        <v>42782</v>
      </c>
      <c r="D1" s="80" t="s">
        <v>144</v>
      </c>
      <c r="P1" s="77"/>
      <c r="S1" s="46"/>
      <c r="T1" s="46"/>
      <c r="U1" s="46"/>
      <c r="V1" s="46" t="s">
        <v>78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4">
        <f>L3-C2</f>
        <v>-5184.9899999999989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58</v>
      </c>
      <c r="U2" s="48" t="s">
        <v>59</v>
      </c>
      <c r="V2" s="42" t="s">
        <v>77</v>
      </c>
      <c r="W2" s="41" t="s">
        <v>60</v>
      </c>
      <c r="X2" s="41" t="s">
        <v>76</v>
      </c>
      <c r="Y2" s="33" t="s">
        <v>74</v>
      </c>
      <c r="Z2" s="44" t="s">
        <v>75</v>
      </c>
      <c r="AA2" s="45" t="s">
        <v>63</v>
      </c>
      <c r="AB2" s="67" t="s">
        <v>10</v>
      </c>
      <c r="AC2" s="38" t="s">
        <v>74</v>
      </c>
      <c r="AD2" s="36" t="s">
        <v>64</v>
      </c>
      <c r="AE2" s="36" t="s">
        <v>65</v>
      </c>
      <c r="AF2" s="36" t="s">
        <v>66</v>
      </c>
      <c r="AG2" s="36" t="s">
        <v>67</v>
      </c>
      <c r="AH2" s="36" t="s">
        <v>68</v>
      </c>
      <c r="AI2" s="36" t="s">
        <v>69</v>
      </c>
      <c r="AJ2" s="36" t="s">
        <v>70</v>
      </c>
      <c r="AK2" s="36" t="s">
        <v>71</v>
      </c>
      <c r="AL2" s="36" t="s">
        <v>72</v>
      </c>
      <c r="AM2" s="36" t="s">
        <v>73</v>
      </c>
      <c r="AN2" s="63" t="s">
        <v>87</v>
      </c>
      <c r="AO2" s="62" t="s">
        <v>83</v>
      </c>
      <c r="AP2" s="62" t="s">
        <v>174</v>
      </c>
      <c r="AQ2" s="62" t="s">
        <v>175</v>
      </c>
      <c r="AR2" s="62" t="s">
        <v>91</v>
      </c>
      <c r="AS2" s="62" t="s">
        <v>84</v>
      </c>
      <c r="AT2" s="62" t="s">
        <v>85</v>
      </c>
      <c r="AU2" s="76" t="s">
        <v>112</v>
      </c>
      <c r="AV2" s="62" t="s">
        <v>86</v>
      </c>
      <c r="AX2" s="8"/>
      <c r="AY2" s="65" t="s">
        <v>88</v>
      </c>
      <c r="AZ2" s="65" t="s">
        <v>89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(SUM(C2,(E11:E497),(K11:K499)))-(SUM((D11:D497),(C11:C497)))</f>
        <v>4517.0100000000011</v>
      </c>
      <c r="M3" s="5"/>
      <c r="N3" s="5"/>
      <c r="S3" s="49">
        <v>42782</v>
      </c>
      <c r="T3" s="50" t="s">
        <v>62</v>
      </c>
      <c r="U3" s="51" t="s">
        <v>61</v>
      </c>
      <c r="V3" s="43">
        <f>(SUM(W3,X3))-Z3</f>
        <v>-162.5</v>
      </c>
      <c r="W3" s="52"/>
      <c r="X3" s="52">
        <v>100</v>
      </c>
      <c r="Z3" s="53">
        <f t="shared" ref="Z3:Z65" si="0">SUM(AA3,AD3,AE3,AF3,AG3,AH3,AI3,AJ3,AK3,AL3,AM3,AN3)</f>
        <v>262.5</v>
      </c>
      <c r="AA3">
        <v>140</v>
      </c>
      <c r="AB3" t="s">
        <v>96</v>
      </c>
      <c r="AC3" t="s">
        <v>94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98">
        <f>L3+L9</f>
        <v>28386.010000000002</v>
      </c>
      <c r="S4" s="49">
        <v>42783</v>
      </c>
      <c r="T4" s="50" t="s">
        <v>82</v>
      </c>
      <c r="U4" s="51" t="s">
        <v>104</v>
      </c>
      <c r="V4" s="43">
        <f t="shared" ref="V4:V66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97</v>
      </c>
      <c r="AC4" t="s">
        <v>95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6" si="4">AT4*5</f>
        <v>0</v>
      </c>
      <c r="AV4">
        <v>14</v>
      </c>
      <c r="AX4" s="64"/>
      <c r="AY4" s="64" t="s">
        <v>90</v>
      </c>
      <c r="AZ4" s="64">
        <f>(SUM((AO3:AO519)))-(SUM((AS3:AS519)))</f>
        <v>5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99</v>
      </c>
      <c r="U5" s="51" t="s">
        <v>105</v>
      </c>
      <c r="V5" s="43">
        <f t="shared" si="3"/>
        <v>300</v>
      </c>
      <c r="W5" s="52">
        <v>120</v>
      </c>
      <c r="X5" s="52">
        <v>200</v>
      </c>
      <c r="Y5" t="s">
        <v>101</v>
      </c>
      <c r="Z5" s="53">
        <f t="shared" si="0"/>
        <v>20</v>
      </c>
      <c r="AA5">
        <v>0</v>
      </c>
      <c r="AB5" t="s">
        <v>100</v>
      </c>
      <c r="AC5" s="59"/>
      <c r="AD5" s="59"/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(SUM((Q11:Q500),(V3:V519)))-(SUM(E11:E497))</f>
        <v>-23</v>
      </c>
      <c r="M6" s="32"/>
      <c r="N6" s="32"/>
      <c r="S6" s="49">
        <v>42785</v>
      </c>
      <c r="T6" s="50" t="s">
        <v>106</v>
      </c>
      <c r="U6" s="73" t="s">
        <v>108</v>
      </c>
      <c r="V6" s="43">
        <f t="shared" si="3"/>
        <v>50</v>
      </c>
      <c r="W6" s="52">
        <v>50</v>
      </c>
      <c r="X6" s="52"/>
      <c r="Y6" t="s">
        <v>109</v>
      </c>
      <c r="Z6" s="53">
        <f t="shared" si="0"/>
        <v>0</v>
      </c>
      <c r="AA6">
        <v>0</v>
      </c>
      <c r="AB6" s="40" t="s">
        <v>116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8"/>
      <c r="AY6" s="64"/>
      <c r="AZ6" s="64"/>
      <c r="BA6" s="64"/>
    </row>
    <row r="7" spans="1:53" x14ac:dyDescent="0.25">
      <c r="A7" s="77"/>
      <c r="I7" s="32"/>
      <c r="J7" s="32"/>
      <c r="K7" s="32"/>
      <c r="L7" s="32"/>
      <c r="M7" s="32"/>
      <c r="N7" s="32"/>
      <c r="S7" s="49">
        <v>42786</v>
      </c>
      <c r="T7" s="50" t="s">
        <v>107</v>
      </c>
      <c r="U7" s="51" t="s">
        <v>110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96</v>
      </c>
      <c r="AC7" t="s">
        <v>111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113</v>
      </c>
      <c r="U8" s="51" t="s">
        <v>115</v>
      </c>
      <c r="V8" s="43">
        <f t="shared" si="3"/>
        <v>-22.5</v>
      </c>
      <c r="W8" s="52">
        <v>75</v>
      </c>
      <c r="X8" s="75">
        <v>9</v>
      </c>
      <c r="Y8" t="s">
        <v>117</v>
      </c>
      <c r="Z8" s="53">
        <f t="shared" si="0"/>
        <v>106.5</v>
      </c>
      <c r="AA8">
        <v>70</v>
      </c>
      <c r="AB8" t="s">
        <v>118</v>
      </c>
      <c r="AC8" t="s">
        <v>114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49</v>
      </c>
      <c r="H9" s="15"/>
      <c r="I9" s="15"/>
      <c r="J9" s="20"/>
      <c r="K9" s="16" t="s">
        <v>25</v>
      </c>
      <c r="L9" s="15">
        <f>SUM(L11:L499)</f>
        <v>23869</v>
      </c>
      <c r="N9" s="35" t="s">
        <v>55</v>
      </c>
      <c r="O9" s="36"/>
      <c r="P9" s="36"/>
      <c r="Q9" s="36"/>
      <c r="S9" s="49">
        <v>42788</v>
      </c>
      <c r="T9" s="50" t="s">
        <v>120</v>
      </c>
      <c r="U9" s="51" t="s">
        <v>121</v>
      </c>
      <c r="V9" s="43">
        <f t="shared" si="3"/>
        <v>334</v>
      </c>
      <c r="W9" s="52"/>
      <c r="X9" s="52">
        <v>500</v>
      </c>
      <c r="Y9" t="s">
        <v>122</v>
      </c>
      <c r="Z9" s="53">
        <f t="shared" si="0"/>
        <v>166</v>
      </c>
      <c r="AA9">
        <v>100</v>
      </c>
      <c r="AB9" t="s">
        <v>123</v>
      </c>
      <c r="AC9" t="s">
        <v>124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48</v>
      </c>
      <c r="N10" s="59" t="s">
        <v>11</v>
      </c>
      <c r="O10" s="59" t="s">
        <v>53</v>
      </c>
      <c r="P10" s="59" t="s">
        <v>10</v>
      </c>
      <c r="Q10" s="38" t="s">
        <v>54</v>
      </c>
      <c r="S10" s="49">
        <v>42789</v>
      </c>
      <c r="T10" s="50" t="s">
        <v>62</v>
      </c>
      <c r="U10" s="51" t="s">
        <v>125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139</v>
      </c>
      <c r="AC10" t="s">
        <v>128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103">
        <v>42782</v>
      </c>
      <c r="B11" t="s">
        <v>52</v>
      </c>
      <c r="C11" s="40"/>
      <c r="D11" s="12">
        <v>4390</v>
      </c>
      <c r="E11" s="40"/>
      <c r="G11" s="59" t="s">
        <v>22</v>
      </c>
      <c r="H11" s="59" t="s">
        <v>23</v>
      </c>
      <c r="I11" s="59" t="s">
        <v>47</v>
      </c>
      <c r="J11" s="24">
        <v>5000</v>
      </c>
      <c r="K11" s="23">
        <v>0</v>
      </c>
      <c r="L11" s="21">
        <f t="shared" ref="L11:L25" si="5">J11-K11</f>
        <v>5000</v>
      </c>
      <c r="N11" s="60">
        <v>42782</v>
      </c>
      <c r="O11" s="59" t="s">
        <v>56</v>
      </c>
      <c r="P11" s="59" t="s">
        <v>57</v>
      </c>
      <c r="Q11" s="39">
        <v>500</v>
      </c>
      <c r="S11" s="49">
        <v>42790</v>
      </c>
      <c r="T11" s="50" t="s">
        <v>82</v>
      </c>
      <c r="U11" s="51" t="s">
        <v>134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133</v>
      </c>
      <c r="AC11" t="s">
        <v>135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102">
        <v>42782</v>
      </c>
      <c r="B12" t="s">
        <v>80</v>
      </c>
      <c r="D12" s="12">
        <v>60</v>
      </c>
      <c r="G12" s="59" t="s">
        <v>30</v>
      </c>
      <c r="H12" s="59" t="s">
        <v>23</v>
      </c>
      <c r="I12" s="59" t="s">
        <v>46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56</v>
      </c>
      <c r="P12" s="59" t="s">
        <v>158</v>
      </c>
      <c r="Q12" s="39">
        <v>465</v>
      </c>
      <c r="S12" s="49">
        <v>42791</v>
      </c>
      <c r="T12" s="50" t="s">
        <v>99</v>
      </c>
      <c r="U12" s="51" t="s">
        <v>129</v>
      </c>
      <c r="V12" s="43">
        <f t="shared" si="3"/>
        <v>30</v>
      </c>
      <c r="W12" s="52"/>
      <c r="X12" s="75">
        <v>120</v>
      </c>
      <c r="Z12" s="53">
        <f t="shared" si="0"/>
        <v>90</v>
      </c>
      <c r="AA12">
        <v>70</v>
      </c>
      <c r="AB12" t="s">
        <v>130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103">
        <v>42782</v>
      </c>
      <c r="B13" t="s">
        <v>81</v>
      </c>
      <c r="C13" s="13"/>
      <c r="D13" s="12">
        <v>145.13999999999999</v>
      </c>
      <c r="E13" s="14"/>
      <c r="G13" s="59"/>
      <c r="H13" s="59" t="s">
        <v>24</v>
      </c>
      <c r="I13" s="59" t="s">
        <v>45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168</v>
      </c>
      <c r="P13" s="59" t="s">
        <v>169</v>
      </c>
      <c r="Q13" s="39">
        <v>600</v>
      </c>
      <c r="S13" s="49">
        <v>42792</v>
      </c>
      <c r="T13" s="50" t="s">
        <v>106</v>
      </c>
      <c r="U13" s="51" t="s">
        <v>137</v>
      </c>
      <c r="V13" s="43">
        <f t="shared" si="3"/>
        <v>330</v>
      </c>
      <c r="W13" s="52"/>
      <c r="X13" s="52">
        <v>350</v>
      </c>
      <c r="Y13" t="s">
        <v>138</v>
      </c>
      <c r="Z13" s="53">
        <f t="shared" si="0"/>
        <v>20</v>
      </c>
      <c r="AA13">
        <v>0</v>
      </c>
      <c r="AB13" t="s">
        <v>142</v>
      </c>
      <c r="AC13" t="s">
        <v>141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79">
        <v>0</v>
      </c>
      <c r="AU13">
        <f t="shared" si="4"/>
        <v>0</v>
      </c>
      <c r="AV13">
        <v>0</v>
      </c>
    </row>
    <row r="14" spans="1:53" x14ac:dyDescent="0.25">
      <c r="A14" s="103">
        <v>42784</v>
      </c>
      <c r="B14" t="s">
        <v>98</v>
      </c>
      <c r="C14" s="13"/>
      <c r="D14" s="12">
        <v>935</v>
      </c>
      <c r="E14" s="14"/>
      <c r="G14" s="59"/>
      <c r="H14" s="59" t="s">
        <v>24</v>
      </c>
      <c r="I14" s="59" t="s">
        <v>44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173</v>
      </c>
      <c r="Q14" s="39">
        <v>500</v>
      </c>
      <c r="S14" s="49">
        <v>42793</v>
      </c>
      <c r="T14" s="50" t="s">
        <v>107</v>
      </c>
      <c r="U14" s="51" t="s">
        <v>140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145</v>
      </c>
      <c r="AC14" t="s">
        <v>146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102">
        <v>42787</v>
      </c>
      <c r="B15" t="s">
        <v>119</v>
      </c>
      <c r="C15" s="13"/>
      <c r="D15" s="99">
        <v>165.23</v>
      </c>
      <c r="E15" s="14"/>
      <c r="F15" s="89" t="s">
        <v>238</v>
      </c>
      <c r="G15" s="59"/>
      <c r="H15" s="59" t="s">
        <v>24</v>
      </c>
      <c r="I15" s="59" t="s">
        <v>43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56</v>
      </c>
      <c r="P15" s="59" t="s">
        <v>181</v>
      </c>
      <c r="Q15" s="39">
        <v>400</v>
      </c>
      <c r="S15" s="49">
        <v>42794</v>
      </c>
      <c r="T15" s="50" t="s">
        <v>113</v>
      </c>
      <c r="U15" s="73" t="s">
        <v>149</v>
      </c>
      <c r="V15" s="43">
        <f t="shared" si="3"/>
        <v>-30</v>
      </c>
      <c r="W15" s="52">
        <v>75</v>
      </c>
      <c r="X15" s="52">
        <v>40</v>
      </c>
      <c r="Y15" t="s">
        <v>150</v>
      </c>
      <c r="Z15" s="53">
        <f t="shared" si="0"/>
        <v>145</v>
      </c>
      <c r="AA15">
        <v>60</v>
      </c>
      <c r="AB15" t="s">
        <v>96</v>
      </c>
      <c r="AC15" t="s">
        <v>161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103">
        <v>42790</v>
      </c>
      <c r="B16" t="s">
        <v>131</v>
      </c>
      <c r="C16" s="13"/>
      <c r="D16" s="99">
        <v>170.67</v>
      </c>
      <c r="E16" s="14"/>
      <c r="G16" s="59"/>
      <c r="H16" s="59" t="s">
        <v>24</v>
      </c>
      <c r="I16" s="59" t="s">
        <v>42</v>
      </c>
      <c r="J16" s="24">
        <v>500</v>
      </c>
      <c r="K16" s="23">
        <v>0</v>
      </c>
      <c r="L16" s="21">
        <f t="shared" si="5"/>
        <v>500</v>
      </c>
      <c r="N16" s="60">
        <v>42817</v>
      </c>
      <c r="O16" s="59" t="s">
        <v>56</v>
      </c>
      <c r="P16" s="59" t="s">
        <v>224</v>
      </c>
      <c r="Q16" s="39">
        <v>400</v>
      </c>
      <c r="S16" s="49">
        <v>42795</v>
      </c>
      <c r="T16" s="50" t="s">
        <v>120</v>
      </c>
      <c r="U16" s="51" t="s">
        <v>153</v>
      </c>
      <c r="V16" s="43">
        <f t="shared" si="3"/>
        <v>-0.5</v>
      </c>
      <c r="W16" s="52">
        <v>75</v>
      </c>
      <c r="X16" s="52">
        <v>50</v>
      </c>
      <c r="Y16" t="s">
        <v>154</v>
      </c>
      <c r="Z16" s="82">
        <f t="shared" si="0"/>
        <v>125.5</v>
      </c>
      <c r="AA16">
        <v>70</v>
      </c>
      <c r="AB16" t="s">
        <v>118</v>
      </c>
      <c r="AC16" t="s">
        <v>155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103">
        <v>42790</v>
      </c>
      <c r="B17" t="s">
        <v>132</v>
      </c>
      <c r="C17" s="13"/>
      <c r="D17" s="12">
        <v>55</v>
      </c>
      <c r="E17" s="14"/>
      <c r="G17" s="59"/>
      <c r="H17" s="59" t="s">
        <v>24</v>
      </c>
      <c r="I17" s="59" t="s">
        <v>41</v>
      </c>
      <c r="J17" s="24">
        <v>100</v>
      </c>
      <c r="K17" s="23">
        <v>0</v>
      </c>
      <c r="L17" s="21">
        <f t="shared" si="5"/>
        <v>100</v>
      </c>
      <c r="N17" s="60">
        <v>42824</v>
      </c>
      <c r="O17" s="59" t="s">
        <v>249</v>
      </c>
      <c r="P17" s="59" t="s">
        <v>250</v>
      </c>
      <c r="Q17" s="39"/>
      <c r="S17" s="49">
        <v>42796</v>
      </c>
      <c r="T17" s="50" t="s">
        <v>62</v>
      </c>
      <c r="U17" s="51" t="s">
        <v>159</v>
      </c>
      <c r="V17" s="43">
        <f t="shared" si="3"/>
        <v>17.5</v>
      </c>
      <c r="W17" s="52">
        <v>75</v>
      </c>
      <c r="X17" s="75"/>
      <c r="Z17" s="53">
        <f t="shared" si="0"/>
        <v>57.5</v>
      </c>
      <c r="AA17">
        <v>40</v>
      </c>
      <c r="AB17" t="s">
        <v>118</v>
      </c>
      <c r="AC17" s="40" t="s">
        <v>160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s="103">
        <v>42793</v>
      </c>
      <c r="B18" t="s">
        <v>136</v>
      </c>
      <c r="C18" s="13"/>
      <c r="D18" s="12">
        <v>17.23</v>
      </c>
      <c r="E18" s="14"/>
      <c r="F18" s="40"/>
      <c r="G18" s="59"/>
      <c r="H18" s="59" t="s">
        <v>24</v>
      </c>
      <c r="I18" s="59" t="s">
        <v>40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82</v>
      </c>
      <c r="U18" s="51" t="s">
        <v>162</v>
      </c>
      <c r="V18" s="83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163</v>
      </c>
      <c r="AC18" t="s">
        <v>164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94">
        <v>42793</v>
      </c>
      <c r="B19" t="s">
        <v>143</v>
      </c>
      <c r="C19" s="13"/>
      <c r="D19" s="12"/>
      <c r="E19" s="14">
        <v>850</v>
      </c>
      <c r="G19" s="59"/>
      <c r="H19" s="59" t="s">
        <v>24</v>
      </c>
      <c r="I19" s="59" t="s">
        <v>39</v>
      </c>
      <c r="J19" s="24">
        <v>850</v>
      </c>
      <c r="K19" s="74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99</v>
      </c>
      <c r="U19" s="51" t="s">
        <v>165</v>
      </c>
      <c r="V19" s="43">
        <f t="shared" si="3"/>
        <v>-19</v>
      </c>
      <c r="W19" s="52">
        <v>0</v>
      </c>
      <c r="X19" s="52">
        <v>40</v>
      </c>
      <c r="Y19" t="s">
        <v>150</v>
      </c>
      <c r="Z19" s="53">
        <f t="shared" si="0"/>
        <v>59</v>
      </c>
      <c r="AA19">
        <v>30</v>
      </c>
      <c r="AB19" t="s">
        <v>166</v>
      </c>
      <c r="AC19" t="s">
        <v>167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105">
        <v>42798</v>
      </c>
      <c r="B20" s="106" t="s">
        <v>170</v>
      </c>
      <c r="C20" s="13"/>
      <c r="D20" s="12">
        <v>10.27</v>
      </c>
      <c r="E20" s="14"/>
      <c r="G20" s="59"/>
      <c r="H20" s="59" t="s">
        <v>24</v>
      </c>
      <c r="I20" s="59" t="s">
        <v>38</v>
      </c>
      <c r="J20" s="24">
        <v>100</v>
      </c>
      <c r="K20" s="23">
        <v>0</v>
      </c>
      <c r="L20" s="21">
        <f t="shared" si="5"/>
        <v>100</v>
      </c>
      <c r="N20" s="59"/>
      <c r="O20" s="59"/>
      <c r="P20" s="59"/>
      <c r="Q20" s="39"/>
      <c r="S20" s="49">
        <v>42800</v>
      </c>
      <c r="T20" s="50" t="s">
        <v>107</v>
      </c>
      <c r="U20" s="51" t="s">
        <v>172</v>
      </c>
      <c r="V20" s="43">
        <f t="shared" si="3"/>
        <v>-20.5</v>
      </c>
      <c r="W20" s="52">
        <v>125</v>
      </c>
      <c r="X20" s="52"/>
      <c r="Z20" s="53">
        <f t="shared" si="0"/>
        <v>145.5</v>
      </c>
      <c r="AA20">
        <v>60</v>
      </c>
      <c r="AB20" t="s">
        <v>96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ref="AN20:AN83" si="6">SUM(AO20,AV20,AU20)</f>
        <v>85.5</v>
      </c>
      <c r="AO20">
        <v>70</v>
      </c>
      <c r="AP20">
        <v>2</v>
      </c>
      <c r="AQ20" s="40">
        <v>0</v>
      </c>
      <c r="AR20" s="40">
        <v>2</v>
      </c>
      <c r="AS20">
        <f>(AP20*6)+(AQ20*8)+(AR20*5)</f>
        <v>22</v>
      </c>
      <c r="AT20">
        <v>0</v>
      </c>
      <c r="AU20">
        <f t="shared" si="4"/>
        <v>0</v>
      </c>
      <c r="AV20">
        <v>15.5</v>
      </c>
    </row>
    <row r="21" spans="1:57" x14ac:dyDescent="0.25">
      <c r="A21" s="102">
        <v>42798</v>
      </c>
      <c r="B21" t="s">
        <v>171</v>
      </c>
      <c r="C21" s="13"/>
      <c r="D21" s="72">
        <v>72.709999999999994</v>
      </c>
      <c r="E21" s="14"/>
      <c r="G21" s="59" t="s">
        <v>31</v>
      </c>
      <c r="H21" s="59" t="s">
        <v>26</v>
      </c>
      <c r="I21" s="59" t="s">
        <v>37</v>
      </c>
      <c r="J21" s="24">
        <v>1800</v>
      </c>
      <c r="K21" s="23">
        <v>0</v>
      </c>
      <c r="L21" s="21">
        <f t="shared" si="5"/>
        <v>1800</v>
      </c>
      <c r="N21" s="59"/>
      <c r="O21" s="59"/>
      <c r="P21" s="59"/>
      <c r="Q21" s="39"/>
      <c r="S21" s="49">
        <v>42801</v>
      </c>
      <c r="T21" s="50" t="s">
        <v>113</v>
      </c>
      <c r="U21" s="51" t="s">
        <v>176</v>
      </c>
      <c r="V21" s="43">
        <f t="shared" si="3"/>
        <v>14.5</v>
      </c>
      <c r="W21" s="52">
        <v>75</v>
      </c>
      <c r="X21" s="86"/>
      <c r="Z21" s="53">
        <f t="shared" si="0"/>
        <v>60.5</v>
      </c>
      <c r="AA21">
        <v>0</v>
      </c>
      <c r="AC21" t="s">
        <v>177</v>
      </c>
      <c r="AD21" s="40">
        <v>50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6"/>
        <v>10.5</v>
      </c>
      <c r="AO21">
        <v>0</v>
      </c>
      <c r="AP21">
        <v>0</v>
      </c>
      <c r="AQ21">
        <v>0</v>
      </c>
      <c r="AR21" s="40">
        <v>5</v>
      </c>
      <c r="AS21">
        <f t="shared" ref="AS21:AS84" si="7">(AP21*6)+(AQ21*8)+(AR21*5)</f>
        <v>25</v>
      </c>
      <c r="AT21">
        <v>0</v>
      </c>
      <c r="AU21">
        <f t="shared" si="4"/>
        <v>0</v>
      </c>
      <c r="AV21">
        <v>10.5</v>
      </c>
    </row>
    <row r="22" spans="1:57" x14ac:dyDescent="0.25">
      <c r="A22" s="94">
        <v>42800</v>
      </c>
      <c r="B22" t="s">
        <v>143</v>
      </c>
      <c r="C22" s="13"/>
      <c r="D22" s="12"/>
      <c r="E22" s="14">
        <v>900</v>
      </c>
      <c r="G22" s="59" t="s">
        <v>32</v>
      </c>
      <c r="H22" s="59" t="s">
        <v>27</v>
      </c>
      <c r="I22" s="59" t="s">
        <v>36</v>
      </c>
      <c r="J22" s="24">
        <v>10000</v>
      </c>
      <c r="K22" s="23">
        <v>0</v>
      </c>
      <c r="L22" s="21">
        <f t="shared" si="5"/>
        <v>10000</v>
      </c>
      <c r="N22" s="59"/>
      <c r="O22" s="59"/>
      <c r="P22" s="59"/>
      <c r="Q22" s="39"/>
      <c r="S22" s="49">
        <v>42802</v>
      </c>
      <c r="T22" s="50" t="s">
        <v>120</v>
      </c>
      <c r="U22" s="51" t="s">
        <v>179</v>
      </c>
      <c r="V22" s="43">
        <f t="shared" si="3"/>
        <v>-8.5</v>
      </c>
      <c r="W22" s="75">
        <v>75</v>
      </c>
      <c r="X22" s="75">
        <v>50</v>
      </c>
      <c r="Y22" t="s">
        <v>180</v>
      </c>
      <c r="Z22" s="53">
        <f t="shared" si="0"/>
        <v>133.5</v>
      </c>
      <c r="AA22">
        <v>110</v>
      </c>
      <c r="AB22" t="s">
        <v>179</v>
      </c>
      <c r="AC22" t="s">
        <v>146</v>
      </c>
      <c r="AD22">
        <v>7.5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16</v>
      </c>
      <c r="AO22">
        <v>0</v>
      </c>
      <c r="AP22">
        <v>2</v>
      </c>
      <c r="AQ22">
        <v>0</v>
      </c>
      <c r="AR22">
        <v>2</v>
      </c>
      <c r="AS22">
        <f t="shared" si="7"/>
        <v>22</v>
      </c>
      <c r="AT22">
        <v>0</v>
      </c>
      <c r="AU22">
        <f t="shared" si="4"/>
        <v>0</v>
      </c>
      <c r="AV22">
        <v>16</v>
      </c>
    </row>
    <row r="23" spans="1:57" x14ac:dyDescent="0.25">
      <c r="A23" s="103">
        <v>42802</v>
      </c>
      <c r="B23" t="s">
        <v>182</v>
      </c>
      <c r="C23" s="13"/>
      <c r="D23" s="90">
        <v>142.72999999999999</v>
      </c>
      <c r="E23" s="14"/>
      <c r="G23" s="68" t="s">
        <v>33</v>
      </c>
      <c r="H23" s="68" t="s">
        <v>28</v>
      </c>
      <c r="I23" s="68" t="s">
        <v>35</v>
      </c>
      <c r="J23" s="69">
        <v>150</v>
      </c>
      <c r="K23" s="70" t="s">
        <v>102</v>
      </c>
      <c r="L23" s="71">
        <v>0</v>
      </c>
      <c r="N23" s="59"/>
      <c r="O23" s="59"/>
      <c r="P23" s="59"/>
      <c r="Q23" s="39"/>
      <c r="S23" s="49">
        <v>42803</v>
      </c>
      <c r="T23" s="50" t="s">
        <v>62</v>
      </c>
      <c r="U23" s="51" t="s">
        <v>184</v>
      </c>
      <c r="V23" s="43">
        <f t="shared" si="3"/>
        <v>-30</v>
      </c>
      <c r="W23" s="52">
        <v>75</v>
      </c>
      <c r="X23" s="52"/>
      <c r="Z23" s="53">
        <f t="shared" si="0"/>
        <v>105</v>
      </c>
      <c r="AA23">
        <v>70</v>
      </c>
      <c r="AB23" t="s">
        <v>118</v>
      </c>
      <c r="AD23">
        <v>0</v>
      </c>
      <c r="AE23" s="40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40">
        <f t="shared" si="6"/>
        <v>35</v>
      </c>
      <c r="AO23">
        <v>30</v>
      </c>
      <c r="AP23">
        <v>2</v>
      </c>
      <c r="AQ23">
        <v>0</v>
      </c>
      <c r="AR23">
        <v>3</v>
      </c>
      <c r="AS23">
        <f t="shared" si="7"/>
        <v>27</v>
      </c>
      <c r="AT23">
        <v>0</v>
      </c>
      <c r="AU23">
        <f t="shared" si="4"/>
        <v>0</v>
      </c>
      <c r="AV23">
        <v>5</v>
      </c>
    </row>
    <row r="24" spans="1:57" x14ac:dyDescent="0.25">
      <c r="A24" s="103">
        <v>42802</v>
      </c>
      <c r="B24" t="s">
        <v>147</v>
      </c>
      <c r="C24" s="13"/>
      <c r="D24" s="12">
        <v>161.15</v>
      </c>
      <c r="E24" s="14"/>
      <c r="G24" s="87" t="s">
        <v>30</v>
      </c>
      <c r="H24" s="59" t="s">
        <v>29</v>
      </c>
      <c r="I24" s="59" t="s">
        <v>51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42804</v>
      </c>
      <c r="T24" s="50" t="s">
        <v>82</v>
      </c>
      <c r="U24" s="51" t="s">
        <v>183</v>
      </c>
      <c r="V24" s="43">
        <f t="shared" si="3"/>
        <v>-257.5</v>
      </c>
      <c r="W24" s="52">
        <v>75</v>
      </c>
      <c r="X24" s="52"/>
      <c r="Z24" s="53">
        <f t="shared" si="0"/>
        <v>332.5</v>
      </c>
      <c r="AA24">
        <v>250</v>
      </c>
      <c r="AB24" t="s">
        <v>183</v>
      </c>
      <c r="AC24" t="s">
        <v>214</v>
      </c>
      <c r="AD24">
        <v>10</v>
      </c>
      <c r="AE24" s="88">
        <v>12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6"/>
        <v>60.5</v>
      </c>
      <c r="AO24">
        <v>40</v>
      </c>
      <c r="AP24" s="40">
        <v>0</v>
      </c>
      <c r="AQ24">
        <v>0</v>
      </c>
      <c r="AR24">
        <v>2</v>
      </c>
      <c r="AS24">
        <f t="shared" si="7"/>
        <v>10</v>
      </c>
      <c r="AT24">
        <v>0</v>
      </c>
      <c r="AU24">
        <f t="shared" si="4"/>
        <v>0</v>
      </c>
      <c r="AV24">
        <v>20.5</v>
      </c>
    </row>
    <row r="25" spans="1:57" x14ac:dyDescent="0.25">
      <c r="A25" s="105">
        <v>42802</v>
      </c>
      <c r="B25" s="106" t="s">
        <v>148</v>
      </c>
      <c r="C25" s="13"/>
      <c r="D25" s="12">
        <v>129.34</v>
      </c>
      <c r="E25" s="14"/>
      <c r="G25" s="59" t="s">
        <v>34</v>
      </c>
      <c r="H25" s="59" t="s">
        <v>29</v>
      </c>
      <c r="I25" s="59" t="s">
        <v>50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42805</v>
      </c>
      <c r="T25" s="50" t="s">
        <v>99</v>
      </c>
      <c r="U25" s="51" t="s">
        <v>185</v>
      </c>
      <c r="V25" s="43">
        <f t="shared" si="3"/>
        <v>-190</v>
      </c>
      <c r="W25" s="52">
        <v>300</v>
      </c>
      <c r="X25" s="52">
        <v>500</v>
      </c>
      <c r="Y25" t="s">
        <v>186</v>
      </c>
      <c r="Z25" s="53">
        <f t="shared" si="0"/>
        <v>990</v>
      </c>
      <c r="AA25">
        <v>200</v>
      </c>
      <c r="AB25" t="s">
        <v>187</v>
      </c>
      <c r="AC25" t="s">
        <v>218</v>
      </c>
      <c r="AD25">
        <v>250</v>
      </c>
      <c r="AE25">
        <v>290</v>
      </c>
      <c r="AF25">
        <v>100</v>
      </c>
      <c r="AG25" s="88">
        <v>20</v>
      </c>
      <c r="AH25">
        <v>130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0</v>
      </c>
      <c r="AO25">
        <v>0</v>
      </c>
      <c r="AP25">
        <v>0</v>
      </c>
      <c r="AQ25">
        <v>0</v>
      </c>
      <c r="AR25">
        <v>4</v>
      </c>
      <c r="AS25">
        <f t="shared" si="7"/>
        <v>20</v>
      </c>
      <c r="AT25">
        <v>0</v>
      </c>
      <c r="AU25">
        <f t="shared" si="4"/>
        <v>0</v>
      </c>
      <c r="AV25">
        <v>0</v>
      </c>
    </row>
    <row r="26" spans="1:57" x14ac:dyDescent="0.25">
      <c r="A26" s="103">
        <v>42805</v>
      </c>
      <c r="B26" t="s">
        <v>189</v>
      </c>
      <c r="C26" s="13"/>
      <c r="D26" s="12">
        <v>201</v>
      </c>
      <c r="E26" s="14"/>
      <c r="G26" s="59" t="s">
        <v>92</v>
      </c>
      <c r="H26" s="59" t="s">
        <v>28</v>
      </c>
      <c r="I26" s="59" t="s">
        <v>93</v>
      </c>
      <c r="J26" s="24">
        <v>80</v>
      </c>
      <c r="K26" s="23" t="s">
        <v>103</v>
      </c>
      <c r="L26" s="21">
        <v>30</v>
      </c>
      <c r="N26" s="59"/>
      <c r="O26" s="59"/>
      <c r="P26" s="59"/>
      <c r="Q26" s="39"/>
      <c r="S26" s="49">
        <v>42806</v>
      </c>
      <c r="T26" s="50" t="s">
        <v>106</v>
      </c>
      <c r="U26" s="51" t="s">
        <v>191</v>
      </c>
      <c r="V26" s="43">
        <f t="shared" si="3"/>
        <v>50</v>
      </c>
      <c r="W26" s="52">
        <v>50</v>
      </c>
      <c r="X26" s="52"/>
      <c r="Y26" t="s">
        <v>192</v>
      </c>
      <c r="Z26" s="53">
        <f t="shared" si="0"/>
        <v>0</v>
      </c>
      <c r="AA26">
        <v>0</v>
      </c>
      <c r="AB26" t="s">
        <v>142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>
        <f t="shared" si="7"/>
        <v>0</v>
      </c>
      <c r="AT26">
        <v>0</v>
      </c>
      <c r="AU26">
        <f t="shared" si="4"/>
        <v>0</v>
      </c>
      <c r="AV26">
        <v>0</v>
      </c>
    </row>
    <row r="27" spans="1:57" x14ac:dyDescent="0.25">
      <c r="A27" s="104">
        <v>42805</v>
      </c>
      <c r="B27" t="s">
        <v>190</v>
      </c>
      <c r="C27" s="13"/>
      <c r="D27" s="12">
        <v>41.63</v>
      </c>
      <c r="E27" s="14"/>
      <c r="G27" s="60">
        <v>42789</v>
      </c>
      <c r="H27" s="59" t="s">
        <v>126</v>
      </c>
      <c r="I27" s="59" t="s">
        <v>127</v>
      </c>
      <c r="J27" s="24">
        <v>100</v>
      </c>
      <c r="K27" s="23"/>
      <c r="L27" s="21">
        <f>J27-K27</f>
        <v>100</v>
      </c>
      <c r="N27" s="59"/>
      <c r="O27" s="59"/>
      <c r="P27" s="59" t="s">
        <v>199</v>
      </c>
      <c r="Q27" s="39"/>
      <c r="S27" s="49">
        <v>42807</v>
      </c>
      <c r="T27" s="50" t="s">
        <v>107</v>
      </c>
      <c r="U27" s="51" t="s">
        <v>193</v>
      </c>
      <c r="V27" s="43">
        <f t="shared" si="3"/>
        <v>347.5</v>
      </c>
      <c r="W27" s="52">
        <v>175</v>
      </c>
      <c r="X27" s="52">
        <v>220</v>
      </c>
      <c r="Y27" t="s">
        <v>196</v>
      </c>
      <c r="Z27" s="53">
        <f t="shared" si="0"/>
        <v>47.5</v>
      </c>
      <c r="AA27" s="40">
        <v>0</v>
      </c>
      <c r="AC27" t="s">
        <v>198</v>
      </c>
      <c r="AD27">
        <v>6</v>
      </c>
      <c r="AE27">
        <v>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35.5</v>
      </c>
      <c r="AO27">
        <v>0</v>
      </c>
      <c r="AP27">
        <v>2</v>
      </c>
      <c r="AQ27">
        <v>0</v>
      </c>
      <c r="AR27">
        <v>0</v>
      </c>
      <c r="AS27">
        <f t="shared" si="7"/>
        <v>12</v>
      </c>
      <c r="AT27">
        <v>4</v>
      </c>
      <c r="AU27">
        <f t="shared" si="4"/>
        <v>20</v>
      </c>
      <c r="AV27">
        <v>15.5</v>
      </c>
    </row>
    <row r="28" spans="1:57" x14ac:dyDescent="0.25">
      <c r="A28" s="103">
        <v>42807</v>
      </c>
      <c r="B28" t="s">
        <v>194</v>
      </c>
      <c r="C28" s="13"/>
      <c r="D28" s="12">
        <v>354</v>
      </c>
      <c r="E28" s="14"/>
      <c r="G28" s="60">
        <v>42794</v>
      </c>
      <c r="H28" s="59" t="s">
        <v>151</v>
      </c>
      <c r="I28" s="81" t="s">
        <v>152</v>
      </c>
      <c r="J28" s="24">
        <v>10</v>
      </c>
      <c r="K28" s="23"/>
      <c r="L28" s="21">
        <f t="shared" ref="L28:L32" si="8">J28-K28</f>
        <v>10</v>
      </c>
      <c r="N28" s="59"/>
      <c r="O28" s="59"/>
      <c r="P28" s="59"/>
      <c r="Q28" s="39"/>
      <c r="S28" s="49">
        <v>42808</v>
      </c>
      <c r="T28" s="50" t="s">
        <v>113</v>
      </c>
      <c r="U28" s="51" t="s">
        <v>197</v>
      </c>
      <c r="V28" s="43">
        <f t="shared" si="3"/>
        <v>-93.5</v>
      </c>
      <c r="W28" s="52">
        <v>75</v>
      </c>
      <c r="X28" s="52">
        <v>20</v>
      </c>
      <c r="Y28" t="s">
        <v>195</v>
      </c>
      <c r="Z28" s="53">
        <f t="shared" si="0"/>
        <v>188.5</v>
      </c>
      <c r="AA28">
        <v>50</v>
      </c>
      <c r="AB28" t="s">
        <v>200</v>
      </c>
      <c r="AC28" t="s">
        <v>201</v>
      </c>
      <c r="AD28">
        <v>43</v>
      </c>
      <c r="AE28">
        <v>80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15.5</v>
      </c>
      <c r="AO28">
        <v>0</v>
      </c>
      <c r="AP28">
        <v>0</v>
      </c>
      <c r="AQ28">
        <v>0</v>
      </c>
      <c r="AR28">
        <v>1</v>
      </c>
      <c r="AS28">
        <f t="shared" si="7"/>
        <v>5</v>
      </c>
      <c r="AT28">
        <v>0</v>
      </c>
      <c r="AU28">
        <f t="shared" si="4"/>
        <v>0</v>
      </c>
      <c r="AV28">
        <v>15.5</v>
      </c>
    </row>
    <row r="29" spans="1:57" x14ac:dyDescent="0.25">
      <c r="A29" s="103">
        <v>42812</v>
      </c>
      <c r="B29" t="s">
        <v>243</v>
      </c>
      <c r="C29" s="13"/>
      <c r="D29" s="12">
        <v>127.61</v>
      </c>
      <c r="E29" s="14"/>
      <c r="G29" s="94">
        <v>42795</v>
      </c>
      <c r="H29" s="64" t="s">
        <v>156</v>
      </c>
      <c r="I29" s="64" t="s">
        <v>157</v>
      </c>
      <c r="J29" s="95">
        <v>20</v>
      </c>
      <c r="K29" s="100" t="s">
        <v>178</v>
      </c>
      <c r="L29" s="97">
        <v>0</v>
      </c>
      <c r="N29" s="59"/>
      <c r="O29" s="59"/>
      <c r="P29" s="59"/>
      <c r="Q29" s="39"/>
      <c r="S29" s="49">
        <v>42809</v>
      </c>
      <c r="T29" s="50" t="s">
        <v>120</v>
      </c>
      <c r="U29" s="51" t="s">
        <v>202</v>
      </c>
      <c r="V29" s="83">
        <f t="shared" si="3"/>
        <v>-25.5</v>
      </c>
      <c r="W29" s="52">
        <v>75</v>
      </c>
      <c r="X29" s="52"/>
      <c r="Z29" s="53">
        <f t="shared" si="0"/>
        <v>100.5</v>
      </c>
      <c r="AA29">
        <v>70</v>
      </c>
      <c r="AB29" t="s">
        <v>118</v>
      </c>
      <c r="AC29" t="s">
        <v>203</v>
      </c>
      <c r="AD29">
        <v>10</v>
      </c>
      <c r="AE29">
        <v>10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10.5</v>
      </c>
      <c r="AO29" s="40">
        <v>0</v>
      </c>
      <c r="AP29">
        <v>0</v>
      </c>
      <c r="AQ29">
        <v>0</v>
      </c>
      <c r="AR29" s="40">
        <v>0</v>
      </c>
      <c r="AS29">
        <f t="shared" si="7"/>
        <v>0</v>
      </c>
      <c r="AT29" s="40">
        <v>0</v>
      </c>
      <c r="AU29">
        <f t="shared" si="4"/>
        <v>0</v>
      </c>
      <c r="AV29">
        <v>10.5</v>
      </c>
    </row>
    <row r="30" spans="1:57" x14ac:dyDescent="0.25">
      <c r="A30" s="34">
        <v>42821</v>
      </c>
      <c r="B30" t="s">
        <v>143</v>
      </c>
      <c r="C30" s="13"/>
      <c r="D30" s="12"/>
      <c r="E30" s="14">
        <v>500</v>
      </c>
      <c r="G30" s="94">
        <v>42816</v>
      </c>
      <c r="H30" s="64" t="s">
        <v>28</v>
      </c>
      <c r="I30" s="64" t="s">
        <v>211</v>
      </c>
      <c r="J30" s="95">
        <v>150</v>
      </c>
      <c r="K30" s="96" t="s">
        <v>240</v>
      </c>
      <c r="L30" s="97">
        <v>0</v>
      </c>
      <c r="N30" s="59"/>
      <c r="O30" s="59"/>
      <c r="P30" s="59"/>
      <c r="Q30" s="39"/>
      <c r="S30" s="49">
        <v>42810</v>
      </c>
      <c r="T30" s="50" t="s">
        <v>204</v>
      </c>
      <c r="U30" s="51" t="s">
        <v>205</v>
      </c>
      <c r="V30" s="43">
        <f t="shared" si="3"/>
        <v>-147.5</v>
      </c>
      <c r="W30" s="52">
        <v>75</v>
      </c>
      <c r="X30" s="52"/>
      <c r="Z30" s="53">
        <f t="shared" si="0"/>
        <v>222.5</v>
      </c>
      <c r="AA30">
        <v>0</v>
      </c>
      <c r="AB30" t="s">
        <v>206</v>
      </c>
      <c r="AC30" t="s">
        <v>219</v>
      </c>
      <c r="AD30">
        <v>60</v>
      </c>
      <c r="AE30" s="88">
        <v>128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34.5</v>
      </c>
      <c r="AO30" s="88">
        <v>20</v>
      </c>
      <c r="AP30">
        <v>0</v>
      </c>
      <c r="AQ30">
        <v>0</v>
      </c>
      <c r="AR30">
        <v>1</v>
      </c>
      <c r="AS30">
        <f t="shared" si="7"/>
        <v>5</v>
      </c>
      <c r="AT30">
        <v>0</v>
      </c>
      <c r="AU30">
        <f t="shared" si="4"/>
        <v>0</v>
      </c>
      <c r="AV30">
        <v>14.5</v>
      </c>
    </row>
    <row r="31" spans="1:57" x14ac:dyDescent="0.25">
      <c r="A31" s="93">
        <v>42821</v>
      </c>
      <c r="B31" s="91" t="s">
        <v>239</v>
      </c>
      <c r="C31" s="91"/>
      <c r="D31" s="91">
        <v>-140</v>
      </c>
      <c r="E31" s="92"/>
      <c r="G31" s="60">
        <v>42802</v>
      </c>
      <c r="H31" s="59" t="s">
        <v>231</v>
      </c>
      <c r="I31" s="59" t="s">
        <v>232</v>
      </c>
      <c r="J31" s="24">
        <v>140</v>
      </c>
      <c r="K31" s="23"/>
      <c r="L31" s="21">
        <f t="shared" si="8"/>
        <v>140</v>
      </c>
      <c r="N31" s="59"/>
      <c r="O31" s="59"/>
      <c r="P31" s="59"/>
      <c r="Q31" s="39"/>
      <c r="S31" s="49">
        <v>42811</v>
      </c>
      <c r="T31" s="50" t="s">
        <v>82</v>
      </c>
      <c r="U31" s="51" t="s">
        <v>207</v>
      </c>
      <c r="V31" s="43">
        <f t="shared" si="3"/>
        <v>-410.5</v>
      </c>
      <c r="W31" s="52">
        <v>75</v>
      </c>
      <c r="X31" s="52"/>
      <c r="Z31" s="53">
        <f t="shared" si="0"/>
        <v>485.5</v>
      </c>
      <c r="AA31">
        <v>450</v>
      </c>
      <c r="AB31" s="40" t="s">
        <v>220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35.5</v>
      </c>
      <c r="AO31">
        <v>0</v>
      </c>
      <c r="AP31">
        <v>2</v>
      </c>
      <c r="AQ31">
        <v>0</v>
      </c>
      <c r="AR31">
        <v>0</v>
      </c>
      <c r="AS31">
        <f t="shared" si="7"/>
        <v>12</v>
      </c>
      <c r="AT31" s="12">
        <v>1</v>
      </c>
      <c r="AU31">
        <f t="shared" si="4"/>
        <v>5</v>
      </c>
      <c r="AV31">
        <v>30.5</v>
      </c>
    </row>
    <row r="32" spans="1:57" x14ac:dyDescent="0.25">
      <c r="A32" s="34">
        <v>42823</v>
      </c>
      <c r="C32" s="13"/>
      <c r="D32" s="72">
        <v>156.22</v>
      </c>
      <c r="E32" s="14"/>
      <c r="G32" s="60">
        <v>42802</v>
      </c>
      <c r="H32" s="59" t="s">
        <v>231</v>
      </c>
      <c r="I32" s="59" t="s">
        <v>233</v>
      </c>
      <c r="J32" s="24">
        <v>200</v>
      </c>
      <c r="K32" s="23"/>
      <c r="L32" s="21">
        <f t="shared" si="8"/>
        <v>200</v>
      </c>
      <c r="N32" s="59"/>
      <c r="O32" s="59"/>
      <c r="P32" s="59"/>
      <c r="Q32" s="39"/>
      <c r="S32" s="49">
        <v>42812</v>
      </c>
      <c r="T32" s="50" t="s">
        <v>99</v>
      </c>
      <c r="U32" s="51" t="s">
        <v>209</v>
      </c>
      <c r="V32" s="43">
        <f t="shared" si="3"/>
        <v>26</v>
      </c>
      <c r="W32" s="52">
        <v>120</v>
      </c>
      <c r="X32" s="52"/>
      <c r="Z32" s="53">
        <f t="shared" si="0"/>
        <v>94</v>
      </c>
      <c r="AA32" s="88">
        <v>62</v>
      </c>
      <c r="AB32" t="s">
        <v>217</v>
      </c>
      <c r="AC32" t="s">
        <v>213</v>
      </c>
      <c r="AD32">
        <v>12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20</v>
      </c>
      <c r="AO32">
        <v>20</v>
      </c>
      <c r="AP32">
        <v>0</v>
      </c>
      <c r="AQ32">
        <v>0</v>
      </c>
      <c r="AR32">
        <v>3</v>
      </c>
      <c r="AS32">
        <f t="shared" si="7"/>
        <v>15</v>
      </c>
      <c r="AT32">
        <v>0</v>
      </c>
      <c r="AU32">
        <f t="shared" si="4"/>
        <v>0</v>
      </c>
      <c r="AV32">
        <v>0</v>
      </c>
    </row>
    <row r="33" spans="1:49" x14ac:dyDescent="0.25">
      <c r="A33" s="34">
        <v>42823</v>
      </c>
      <c r="B33" t="s">
        <v>253</v>
      </c>
      <c r="C33" s="13"/>
      <c r="D33" s="12">
        <v>219.16</v>
      </c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42813</v>
      </c>
      <c r="T33" s="50" t="s">
        <v>106</v>
      </c>
      <c r="U33" s="51" t="s">
        <v>191</v>
      </c>
      <c r="V33" s="43">
        <f t="shared" si="3"/>
        <v>0</v>
      </c>
      <c r="W33" s="52">
        <v>0</v>
      </c>
      <c r="X33" s="52"/>
      <c r="Z33" s="53">
        <f t="shared" si="0"/>
        <v>0</v>
      </c>
      <c r="AA33">
        <v>0</v>
      </c>
      <c r="AB33" t="s">
        <v>142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>
        <f t="shared" si="7"/>
        <v>0</v>
      </c>
      <c r="AT33">
        <v>0</v>
      </c>
      <c r="AU33">
        <f t="shared" si="4"/>
        <v>0</v>
      </c>
      <c r="AV33">
        <v>0</v>
      </c>
    </row>
    <row r="34" spans="1:49" x14ac:dyDescent="0.25">
      <c r="A34" s="34">
        <v>42824</v>
      </c>
      <c r="B34" t="s">
        <v>254</v>
      </c>
      <c r="C34" s="85"/>
      <c r="D34" s="12">
        <v>53</v>
      </c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0</v>
      </c>
      <c r="T34" s="50" t="s">
        <v>107</v>
      </c>
      <c r="U34" s="51" t="s">
        <v>208</v>
      </c>
      <c r="V34" s="43">
        <f t="shared" si="3"/>
        <v>79</v>
      </c>
      <c r="W34" s="52">
        <v>100</v>
      </c>
      <c r="X34" s="52"/>
      <c r="Z34" s="53">
        <f t="shared" si="0"/>
        <v>21</v>
      </c>
      <c r="AA34">
        <v>0</v>
      </c>
      <c r="AB34" t="s">
        <v>142</v>
      </c>
      <c r="AC34" t="s">
        <v>212</v>
      </c>
      <c r="AD34">
        <v>11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10</v>
      </c>
      <c r="AO34">
        <v>0</v>
      </c>
      <c r="AP34">
        <v>0</v>
      </c>
      <c r="AQ34">
        <v>0</v>
      </c>
      <c r="AR34">
        <v>0</v>
      </c>
      <c r="AS34">
        <f t="shared" si="7"/>
        <v>0</v>
      </c>
      <c r="AT34">
        <v>2</v>
      </c>
      <c r="AU34">
        <f t="shared" si="4"/>
        <v>10</v>
      </c>
      <c r="AV34">
        <v>0</v>
      </c>
    </row>
    <row r="35" spans="1:49" x14ac:dyDescent="0.25">
      <c r="A35" s="34">
        <v>42825</v>
      </c>
      <c r="B35" t="s">
        <v>188</v>
      </c>
      <c r="C35" s="13"/>
      <c r="D35" s="12">
        <v>217.9</v>
      </c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42815</v>
      </c>
      <c r="T35" s="50" t="s">
        <v>210</v>
      </c>
      <c r="U35" s="51" t="s">
        <v>211</v>
      </c>
      <c r="V35" s="43">
        <f t="shared" si="3"/>
        <v>-122.5</v>
      </c>
      <c r="W35" s="52">
        <v>75</v>
      </c>
      <c r="X35" s="52">
        <v>80</v>
      </c>
      <c r="Z35" s="53">
        <f t="shared" si="0"/>
        <v>277.5</v>
      </c>
      <c r="AA35">
        <v>60</v>
      </c>
      <c r="AB35" t="s">
        <v>200</v>
      </c>
      <c r="AC35" t="s">
        <v>215</v>
      </c>
      <c r="AD35">
        <v>12</v>
      </c>
      <c r="AE35" s="19">
        <v>150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55.5</v>
      </c>
      <c r="AO35">
        <v>40</v>
      </c>
      <c r="AP35">
        <v>2</v>
      </c>
      <c r="AQ35">
        <v>0</v>
      </c>
      <c r="AR35">
        <v>2</v>
      </c>
      <c r="AS35">
        <f t="shared" si="7"/>
        <v>22</v>
      </c>
      <c r="AT35">
        <v>0</v>
      </c>
      <c r="AU35">
        <f t="shared" si="4"/>
        <v>0</v>
      </c>
      <c r="AV35">
        <v>15.5</v>
      </c>
    </row>
    <row r="36" spans="1:49" x14ac:dyDescent="0.25">
      <c r="A36" s="34">
        <v>42825</v>
      </c>
      <c r="B36" t="s">
        <v>260</v>
      </c>
      <c r="C36" s="13"/>
      <c r="D36" s="12"/>
      <c r="E36" s="14">
        <v>250</v>
      </c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42816</v>
      </c>
      <c r="T36" s="50" t="s">
        <v>120</v>
      </c>
      <c r="U36" s="51" t="s">
        <v>216</v>
      </c>
      <c r="V36" s="43">
        <f t="shared" si="3"/>
        <v>80.5</v>
      </c>
      <c r="W36" s="52">
        <v>105</v>
      </c>
      <c r="X36" s="52">
        <v>75</v>
      </c>
      <c r="Y36" t="s">
        <v>222</v>
      </c>
      <c r="Z36" s="53">
        <f t="shared" si="0"/>
        <v>99.5</v>
      </c>
      <c r="AA36">
        <v>70</v>
      </c>
      <c r="AB36" t="s">
        <v>118</v>
      </c>
      <c r="AC36" t="s">
        <v>221</v>
      </c>
      <c r="AD36">
        <v>20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9.5</v>
      </c>
      <c r="AO36">
        <v>0</v>
      </c>
      <c r="AP36">
        <v>0</v>
      </c>
      <c r="AQ36">
        <v>0</v>
      </c>
      <c r="AR36">
        <v>2</v>
      </c>
      <c r="AS36">
        <f t="shared" si="7"/>
        <v>10</v>
      </c>
      <c r="AT36">
        <v>0</v>
      </c>
      <c r="AU36">
        <f t="shared" si="4"/>
        <v>0</v>
      </c>
      <c r="AV36">
        <v>9.5</v>
      </c>
    </row>
    <row r="37" spans="1:49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42817</v>
      </c>
      <c r="T37" s="50" t="s">
        <v>62</v>
      </c>
      <c r="U37" s="51" t="s">
        <v>223</v>
      </c>
      <c r="V37" s="43">
        <f t="shared" si="3"/>
        <v>65</v>
      </c>
      <c r="W37" s="52">
        <v>75</v>
      </c>
      <c r="X37" s="52">
        <v>40</v>
      </c>
      <c r="Y37" t="s">
        <v>150</v>
      </c>
      <c r="Z37" s="53">
        <f t="shared" si="0"/>
        <v>50</v>
      </c>
      <c r="AA37">
        <v>0</v>
      </c>
      <c r="AB37" t="s">
        <v>225</v>
      </c>
      <c r="AC37" t="s">
        <v>226</v>
      </c>
      <c r="AD37">
        <v>10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40</v>
      </c>
      <c r="AO37">
        <v>30</v>
      </c>
      <c r="AP37">
        <v>4</v>
      </c>
      <c r="AQ37">
        <v>0</v>
      </c>
      <c r="AR37">
        <v>4</v>
      </c>
      <c r="AS37">
        <f t="shared" si="7"/>
        <v>44</v>
      </c>
      <c r="AT37">
        <v>0</v>
      </c>
      <c r="AU37">
        <f t="shared" si="4"/>
        <v>0</v>
      </c>
      <c r="AV37">
        <v>10</v>
      </c>
    </row>
    <row r="38" spans="1:49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42818</v>
      </c>
      <c r="T38" s="50" t="s">
        <v>82</v>
      </c>
      <c r="U38" s="51" t="s">
        <v>227</v>
      </c>
      <c r="V38" s="43">
        <f t="shared" si="3"/>
        <v>-126</v>
      </c>
      <c r="W38" s="52">
        <v>75</v>
      </c>
      <c r="X38" s="52">
        <v>127</v>
      </c>
      <c r="Y38" t="s">
        <v>228</v>
      </c>
      <c r="Z38" s="53">
        <f t="shared" si="0"/>
        <v>328</v>
      </c>
      <c r="AA38">
        <v>260</v>
      </c>
      <c r="AB38" t="s">
        <v>229</v>
      </c>
      <c r="AC38" t="s">
        <v>230</v>
      </c>
      <c r="AD38">
        <v>34</v>
      </c>
      <c r="AE38">
        <v>9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25</v>
      </c>
      <c r="AO38">
        <v>20</v>
      </c>
      <c r="AP38">
        <v>0</v>
      </c>
      <c r="AQ38">
        <v>0</v>
      </c>
      <c r="AR38">
        <v>3</v>
      </c>
      <c r="AS38">
        <f t="shared" si="7"/>
        <v>15</v>
      </c>
      <c r="AT38">
        <v>0</v>
      </c>
      <c r="AU38">
        <f t="shared" si="4"/>
        <v>0</v>
      </c>
      <c r="AV38">
        <v>5</v>
      </c>
    </row>
    <row r="39" spans="1:49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42819</v>
      </c>
      <c r="T39" s="50" t="s">
        <v>99</v>
      </c>
      <c r="U39" s="51" t="s">
        <v>234</v>
      </c>
      <c r="V39" s="43">
        <f t="shared" si="3"/>
        <v>25</v>
      </c>
      <c r="W39" s="52">
        <v>120</v>
      </c>
      <c r="X39" s="52"/>
      <c r="Z39" s="53">
        <f t="shared" si="0"/>
        <v>95</v>
      </c>
      <c r="AA39">
        <v>25</v>
      </c>
      <c r="AB39" t="s">
        <v>236</v>
      </c>
      <c r="AC39" t="s">
        <v>237</v>
      </c>
      <c r="AD39">
        <v>50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20</v>
      </c>
      <c r="AO39">
        <v>20</v>
      </c>
      <c r="AP39">
        <v>1</v>
      </c>
      <c r="AQ39">
        <v>2</v>
      </c>
      <c r="AR39">
        <v>0</v>
      </c>
      <c r="AS39">
        <f t="shared" si="7"/>
        <v>22</v>
      </c>
      <c r="AT39">
        <v>0</v>
      </c>
      <c r="AU39">
        <f t="shared" si="4"/>
        <v>0</v>
      </c>
      <c r="AV39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42820</v>
      </c>
      <c r="T40" s="50" t="s">
        <v>106</v>
      </c>
      <c r="U40" s="51" t="s">
        <v>191</v>
      </c>
      <c r="V40" s="43">
        <f t="shared" si="3"/>
        <v>-10</v>
      </c>
      <c r="W40" s="52">
        <v>0</v>
      </c>
      <c r="X40" s="52">
        <v>0</v>
      </c>
      <c r="Z40" s="53">
        <f t="shared" si="0"/>
        <v>10</v>
      </c>
      <c r="AA40">
        <v>0</v>
      </c>
      <c r="AC40" t="s">
        <v>235</v>
      </c>
      <c r="AD40">
        <v>10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>
        <f t="shared" si="7"/>
        <v>0</v>
      </c>
      <c r="AT40">
        <v>0</v>
      </c>
      <c r="AU40">
        <f t="shared" si="4"/>
        <v>0</v>
      </c>
      <c r="AV40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42821</v>
      </c>
      <c r="T41" s="50" t="s">
        <v>107</v>
      </c>
      <c r="U41" s="51" t="s">
        <v>241</v>
      </c>
      <c r="V41" s="43">
        <f t="shared" si="3"/>
        <v>96.5</v>
      </c>
      <c r="W41" s="52">
        <v>125</v>
      </c>
      <c r="X41" s="52"/>
      <c r="Z41" s="53">
        <f t="shared" si="0"/>
        <v>28.5</v>
      </c>
      <c r="AC41" t="s">
        <v>247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25.5</v>
      </c>
      <c r="AO41">
        <v>10</v>
      </c>
      <c r="AP41">
        <v>2</v>
      </c>
      <c r="AQ41">
        <v>0</v>
      </c>
      <c r="AR41">
        <v>0</v>
      </c>
      <c r="AS41">
        <f t="shared" si="7"/>
        <v>12</v>
      </c>
      <c r="AT41">
        <v>0</v>
      </c>
      <c r="AU41">
        <f t="shared" si="4"/>
        <v>0</v>
      </c>
      <c r="AV41">
        <v>15.5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42822</v>
      </c>
      <c r="T42" s="50" t="s">
        <v>113</v>
      </c>
      <c r="U42" s="51" t="s">
        <v>244</v>
      </c>
      <c r="V42" s="43">
        <f t="shared" si="3"/>
        <v>-38.5</v>
      </c>
      <c r="W42" s="52">
        <v>75</v>
      </c>
      <c r="X42" s="52"/>
      <c r="Z42" s="53">
        <f t="shared" si="0"/>
        <v>113.5</v>
      </c>
      <c r="AA42">
        <v>60</v>
      </c>
      <c r="AB42" t="s">
        <v>245</v>
      </c>
      <c r="AC42" t="s">
        <v>246</v>
      </c>
      <c r="AD42">
        <v>6</v>
      </c>
      <c r="AE42">
        <v>3</v>
      </c>
      <c r="AF42">
        <v>10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34.5</v>
      </c>
      <c r="AO42">
        <v>20</v>
      </c>
      <c r="AP42">
        <v>2</v>
      </c>
      <c r="AQ42">
        <v>0</v>
      </c>
      <c r="AR42">
        <v>1</v>
      </c>
      <c r="AS42">
        <f t="shared" si="7"/>
        <v>17</v>
      </c>
      <c r="AT42">
        <v>0</v>
      </c>
      <c r="AU42">
        <f t="shared" si="4"/>
        <v>0</v>
      </c>
      <c r="AV42">
        <v>14.5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42823</v>
      </c>
      <c r="T43" s="50" t="s">
        <v>242</v>
      </c>
      <c r="U43" s="51" t="s">
        <v>248</v>
      </c>
      <c r="V43" s="43">
        <f t="shared" si="3"/>
        <v>-21.5</v>
      </c>
      <c r="W43" s="52">
        <v>80</v>
      </c>
      <c r="X43" s="52">
        <v>10</v>
      </c>
      <c r="Y43" t="s">
        <v>251</v>
      </c>
      <c r="Z43" s="53">
        <f t="shared" si="0"/>
        <v>111.5</v>
      </c>
      <c r="AA43">
        <v>69</v>
      </c>
      <c r="AB43" t="s">
        <v>179</v>
      </c>
      <c r="AC43" t="s">
        <v>213</v>
      </c>
      <c r="AD43">
        <v>7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35.5</v>
      </c>
      <c r="AO43" s="12">
        <v>20</v>
      </c>
      <c r="AP43">
        <v>2</v>
      </c>
      <c r="AQ43">
        <v>0</v>
      </c>
      <c r="AR43">
        <v>2</v>
      </c>
      <c r="AS43">
        <f t="shared" si="7"/>
        <v>22</v>
      </c>
      <c r="AT43">
        <v>0</v>
      </c>
      <c r="AU43">
        <f t="shared" si="4"/>
        <v>0</v>
      </c>
      <c r="AV43">
        <v>15.5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42824</v>
      </c>
      <c r="T44" s="50" t="s">
        <v>62</v>
      </c>
      <c r="U44" s="101" t="s">
        <v>252</v>
      </c>
      <c r="V44" s="43">
        <f t="shared" si="3"/>
        <v>-112.5</v>
      </c>
      <c r="W44" s="52">
        <v>75</v>
      </c>
      <c r="X44" s="52"/>
      <c r="Z44" s="53">
        <f t="shared" si="0"/>
        <v>187.5</v>
      </c>
      <c r="AA44">
        <v>95</v>
      </c>
      <c r="AB44" s="77" t="s">
        <v>256</v>
      </c>
      <c r="AC44" t="s">
        <v>257</v>
      </c>
      <c r="AD44">
        <v>11</v>
      </c>
      <c r="AE44">
        <v>10</v>
      </c>
      <c r="AF44">
        <v>45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26.5</v>
      </c>
      <c r="AO44" s="12">
        <v>12</v>
      </c>
      <c r="AP44" s="12">
        <v>1</v>
      </c>
      <c r="AQ44">
        <v>0</v>
      </c>
      <c r="AR44">
        <v>2</v>
      </c>
      <c r="AS44">
        <f t="shared" si="7"/>
        <v>16</v>
      </c>
      <c r="AT44">
        <v>0</v>
      </c>
      <c r="AU44">
        <f t="shared" si="4"/>
        <v>0</v>
      </c>
      <c r="AV44">
        <v>14.5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42825</v>
      </c>
      <c r="T45" s="50" t="s">
        <v>82</v>
      </c>
      <c r="U45" s="51" t="s">
        <v>255</v>
      </c>
      <c r="V45" s="43">
        <f t="shared" si="3"/>
        <v>85</v>
      </c>
      <c r="W45" s="52">
        <v>75</v>
      </c>
      <c r="X45" s="52">
        <v>20</v>
      </c>
      <c r="Z45" s="53">
        <f t="shared" si="0"/>
        <v>10</v>
      </c>
      <c r="AA45">
        <v>0</v>
      </c>
      <c r="AB45" s="77" t="s">
        <v>259</v>
      </c>
      <c r="AC45" t="s">
        <v>258</v>
      </c>
      <c r="AD45">
        <v>10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  <c r="AW45" s="40"/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50"/>
      <c r="T46" s="50"/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ref="Z66:Z129" si="9">SUM(AA66,AD66,AE66,AF66,AG66,AH66,AI66,AJ66,AK66,AL66,AM66,AN66)</f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ref="V67:V130" si="10">(SUM(W67,X67))-Z67</f>
        <v>0</v>
      </c>
      <c r="W67" s="52"/>
      <c r="X67" s="52"/>
      <c r="Z67" s="53">
        <f t="shared" si="9"/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ref="AU67:AU130" si="11">AT67*5</f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si="10"/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si="11"/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ref="AN84:AN147" si="12">SUM(AO84,AV84,AU84)</f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12"/>
        <v>0</v>
      </c>
      <c r="AS85">
        <f t="shared" ref="AS85:AS148" si="13">(AP85*6)+(AQ85*8)+(AR85*5)</f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si="13"/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ref="Z130:Z193" si="14">SUM(AA130,AD130,AE130,AF130,AG130,AH130,AI130,AJ130,AK130,AL130,AM130,AN130)</f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ref="V131:V194" si="15">(SUM(W131,X131))-Z131</f>
        <v>0</v>
      </c>
      <c r="W131" s="52"/>
      <c r="X131" s="52"/>
      <c r="Z131" s="53">
        <f t="shared" si="14"/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ref="AU131:AU194" si="16">AT131*5</f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si="15"/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si="16"/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ref="AN148:AN211" si="17">SUM(AO148,AV148,AU148)</f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7"/>
        <v>0</v>
      </c>
      <c r="AS149">
        <f t="shared" ref="AS149:AS212" si="18">(AP149*6)+(AQ149*8)+(AR149*5)</f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si="18"/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ref="Z194:Z257" si="19">SUM(AA194,AD194,AE194,AF194,AG194,AH194,AI194,AJ194,AK194,AL194,AM194,AN194)</f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ref="V195:V258" si="20">(SUM(W195,X195))-Z195</f>
        <v>0</v>
      </c>
      <c r="W195" s="52"/>
      <c r="X195" s="52"/>
      <c r="Z195" s="53">
        <f t="shared" si="19"/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ref="AU195:AU258" si="21">AT195*5</f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si="20"/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si="21"/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ref="AN212:AN275" si="22">SUM(AO212,AV212,AU212)</f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22"/>
        <v>0</v>
      </c>
      <c r="AS213">
        <f t="shared" ref="AS213:AS276" si="23">(AP213*6)+(AQ213*8)+(AR213*5)</f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si="23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ref="Z258:Z321" si="24">SUM(AA258,AD258,AE258,AF258,AG258,AH258,AI258,AJ258,AK258,AL258,AM258,AN258)</f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ref="V259:V322" si="25">(SUM(W259,X259))-Z259</f>
        <v>0</v>
      </c>
      <c r="W259" s="52"/>
      <c r="X259" s="52"/>
      <c r="Z259" s="53">
        <f t="shared" si="24"/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ref="AU259:AU322" si="26">AT259*5</f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si="25"/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si="26"/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ref="AN276:AN339" si="27">SUM(AO276,AV276,AU276)</f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7"/>
        <v>0</v>
      </c>
      <c r="AS277">
        <f t="shared" ref="AS277:AS340" si="28">(AP277*6)+(AQ277*8)+(AR277*5)</f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si="28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ref="Z322:Z385" si="29">SUM(AA322,AD322,AE322,AF322,AG322,AH322,AI322,AJ322,AK322,AL322,AM322,AN322)</f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ref="V323:V386" si="30">(SUM(W323,X323))-Z323</f>
        <v>0</v>
      </c>
      <c r="W323" s="52"/>
      <c r="X323" s="52"/>
      <c r="Z323" s="53">
        <f t="shared" si="29"/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ref="AU323:AU386" si="31">AT323*5</f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si="30"/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si="31"/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ref="AN340:AN403" si="32">SUM(AO340,AV340,AU340)</f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32"/>
        <v>0</v>
      </c>
      <c r="AS341">
        <f t="shared" ref="AS341:AS404" si="33">(AP341*6)+(AQ341*8)+(AR341*5)</f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si="33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1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1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1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ref="Z386:Z449" si="34">SUM(AA386,AD386,AE386,AF386,AG386,AH386,AI386,AJ386,AK386,AL386,AM386,AN386)</f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ref="V387:V450" si="35">(SUM(W387,X387))-Z387</f>
        <v>0</v>
      </c>
      <c r="W387" s="52"/>
      <c r="X387" s="52"/>
      <c r="Z387" s="53">
        <f t="shared" si="34"/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ref="AU387:AU450" si="36">AT387*5</f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si="35"/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si="36"/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ref="AN404:AN467" si="37">SUM(AO404,AV404,AU404)</f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7"/>
        <v>0</v>
      </c>
      <c r="AS405">
        <f t="shared" ref="AS405:AS468" si="38">(AP405*6)+(AQ405*8)+(AR405*5)</f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si="38"/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ref="Z450:Z513" si="39">SUM(AA450,AD450,AE450,AF450,AG450,AH450,AI450,AJ450,AK450,AL450,AM450,AN450)</f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ref="V451:V514" si="40">(SUM(W451,X451))-Z451</f>
        <v>0</v>
      </c>
      <c r="W451" s="52"/>
      <c r="X451" s="52"/>
      <c r="Z451" s="53">
        <f t="shared" si="39"/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ref="AU451:AU514" si="41">AT451*5</f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si="40"/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si="41"/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ref="AN468:AN531" si="42">SUM(AO468,AV468,AU468)</f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42"/>
        <v>0</v>
      </c>
      <c r="AS469">
        <f t="shared" ref="AS469:AS532" si="43">(AP469*6)+(AQ469*8)+(AR469*5)</f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si="43"/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19:47" x14ac:dyDescent="0.25"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19:47" x14ac:dyDescent="0.25">
      <c r="S514" s="50"/>
      <c r="T514" s="50"/>
      <c r="U514" s="51"/>
      <c r="V514" s="43">
        <f t="shared" si="40"/>
        <v>0</v>
      </c>
      <c r="W514" s="52"/>
      <c r="X514" s="52"/>
      <c r="Z514" s="53">
        <f t="shared" ref="Z514:Z577" si="44">SUM(AA514,AD514,AE514,AF514,AG514,AH514,AI514,AJ514,AK514,AL514,AM514,AN514)</f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19:47" x14ac:dyDescent="0.25">
      <c r="S515" s="50"/>
      <c r="T515" s="50"/>
      <c r="U515" s="51"/>
      <c r="V515" s="43">
        <f t="shared" ref="V515:V519" si="45">(SUM(W515,X515))-Z515</f>
        <v>0</v>
      </c>
      <c r="W515" s="52"/>
      <c r="X515" s="52"/>
      <c r="Z515" s="53">
        <f t="shared" si="44"/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ref="AU515:AU578" si="46">AT515*5</f>
        <v>0</v>
      </c>
    </row>
    <row r="516" spans="19:47" x14ac:dyDescent="0.25">
      <c r="S516" s="50"/>
      <c r="T516" s="50"/>
      <c r="U516" s="51"/>
      <c r="V516" s="43">
        <f t="shared" si="45"/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si="46"/>
        <v>0</v>
      </c>
    </row>
    <row r="517" spans="19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19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19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19:47" x14ac:dyDescent="0.25"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19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19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19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19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19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19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19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19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ref="AN532:AN595" si="47">SUM(AO532,AV532,AU532)</f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7"/>
        <v>0</v>
      </c>
      <c r="AS533">
        <f t="shared" ref="AS533:AS596" si="48">(AP533*6)+(AQ533*8)+(AR533*5)</f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si="48"/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ref="AU579:AU592" si="49">AT579*5</f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si="49"/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5" x14ac:dyDescent="0.25">
      <c r="AN593">
        <f t="shared" si="47"/>
        <v>0</v>
      </c>
      <c r="AS593">
        <f t="shared" si="48"/>
        <v>0</v>
      </c>
    </row>
    <row r="594" spans="40:45" x14ac:dyDescent="0.25">
      <c r="AN594">
        <f t="shared" si="47"/>
        <v>0</v>
      </c>
      <c r="AS594">
        <f t="shared" si="48"/>
        <v>0</v>
      </c>
    </row>
    <row r="595" spans="40:45" x14ac:dyDescent="0.25">
      <c r="AN595">
        <f t="shared" si="47"/>
        <v>0</v>
      </c>
      <c r="AS595">
        <f t="shared" si="48"/>
        <v>0</v>
      </c>
    </row>
    <row r="596" spans="40:45" x14ac:dyDescent="0.25">
      <c r="AN596">
        <f t="shared" ref="AN596:AN597" si="50">SUM(AO596,AV596,AU596)</f>
        <v>0</v>
      </c>
      <c r="AS596">
        <f t="shared" si="48"/>
        <v>0</v>
      </c>
    </row>
    <row r="597" spans="40:45" x14ac:dyDescent="0.25">
      <c r="AN597">
        <f t="shared" si="50"/>
        <v>0</v>
      </c>
      <c r="AS597">
        <f t="shared" ref="AS597:AS660" si="51">(AP597*6)+(AQ597*8)+(AR597*5)</f>
        <v>0</v>
      </c>
    </row>
    <row r="598" spans="40:45" x14ac:dyDescent="0.25">
      <c r="AS598">
        <f t="shared" si="51"/>
        <v>0</v>
      </c>
    </row>
    <row r="599" spans="40:45" x14ac:dyDescent="0.25">
      <c r="AS599">
        <f t="shared" si="51"/>
        <v>0</v>
      </c>
    </row>
    <row r="600" spans="40:45" x14ac:dyDescent="0.25">
      <c r="AS600">
        <f t="shared" si="51"/>
        <v>0</v>
      </c>
    </row>
    <row r="601" spans="40:45" x14ac:dyDescent="0.25">
      <c r="AS601">
        <f t="shared" si="51"/>
        <v>0</v>
      </c>
    </row>
    <row r="602" spans="40:45" x14ac:dyDescent="0.25">
      <c r="AS602">
        <f t="shared" si="51"/>
        <v>0</v>
      </c>
    </row>
    <row r="603" spans="40:45" x14ac:dyDescent="0.25">
      <c r="AS603">
        <f t="shared" si="51"/>
        <v>0</v>
      </c>
    </row>
    <row r="604" spans="40:45" x14ac:dyDescent="0.25">
      <c r="AS604">
        <f t="shared" si="51"/>
        <v>0</v>
      </c>
    </row>
    <row r="605" spans="40:45" x14ac:dyDescent="0.25">
      <c r="AS605">
        <f t="shared" si="51"/>
        <v>0</v>
      </c>
    </row>
    <row r="606" spans="40:45" x14ac:dyDescent="0.25">
      <c r="AS606">
        <f t="shared" si="51"/>
        <v>0</v>
      </c>
    </row>
    <row r="607" spans="40:45" x14ac:dyDescent="0.25">
      <c r="AS607">
        <f t="shared" si="51"/>
        <v>0</v>
      </c>
    </row>
    <row r="608" spans="40:45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ref="AS661:AS724" si="52">(AP661*6)+(AQ661*8)+(AR661*5)</f>
        <v>0</v>
      </c>
    </row>
    <row r="662" spans="45:45" x14ac:dyDescent="0.25">
      <c r="AS662">
        <f t="shared" si="52"/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ref="AS725:AS788" si="53">(AP725*6)+(AQ725*8)+(AR725*5)</f>
        <v>0</v>
      </c>
    </row>
    <row r="726" spans="45:45" x14ac:dyDescent="0.25">
      <c r="AS726">
        <f t="shared" si="53"/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ref="AS789:AS852" si="54">(AP789*6)+(AQ789*8)+(AR789*5)</f>
        <v>0</v>
      </c>
    </row>
    <row r="790" spans="45:45" x14ac:dyDescent="0.25">
      <c r="AS790">
        <f t="shared" si="54"/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ref="AS853:AS916" si="55">(AP853*6)+(AQ853*8)+(AR853*5)</f>
        <v>0</v>
      </c>
    </row>
    <row r="854" spans="45:45" x14ac:dyDescent="0.25">
      <c r="AS854">
        <f t="shared" si="55"/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ref="AS917:AS963" si="56">(AP917*6)+(AQ917*8)+(AR917*5)</f>
        <v>0</v>
      </c>
    </row>
    <row r="918" spans="45:45" x14ac:dyDescent="0.25">
      <c r="AS918">
        <f t="shared" si="56"/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2017-04-06T20:04:01Z</dcterms:modified>
</cp:coreProperties>
</file>