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obótica\Física 1\Práctica laboratorio 1\"/>
    </mc:Choice>
  </mc:AlternateContent>
  <xr:revisionPtr revIDLastSave="0" documentId="13_ncr:1_{A960083A-B3A0-4518-A19B-3FCCDCD9CB04}" xr6:coauthVersionLast="47" xr6:coauthVersionMax="47" xr10:uidLastSave="{00000000-0000-0000-0000-000000000000}"/>
  <bookViews>
    <workbookView xWindow="1380" yWindow="90" windowWidth="12570" windowHeight="15510" firstSheet="2" activeTab="3" xr2:uid="{00000000-000D-0000-FFFF-FFFF00000000}"/>
  </bookViews>
  <sheets>
    <sheet name="2 mallas - Por defecto" sheetId="4" state="hidden" r:id="rId1"/>
    <sheet name="Thevenin - Por defecto" sheetId="5" state="hidden" r:id="rId2"/>
    <sheet name="2 mallas" sheetId="6" r:id="rId3"/>
    <sheet name="Thevenin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7" l="1"/>
  <c r="B21" i="7" l="1"/>
  <c r="B16" i="7"/>
  <c r="G19" i="6"/>
  <c r="F24" i="6" s="1"/>
  <c r="G18" i="6"/>
  <c r="F23" i="6" s="1"/>
  <c r="F18" i="6"/>
  <c r="D18" i="6"/>
  <c r="I23" i="6" s="1"/>
  <c r="B12" i="6"/>
  <c r="D19" i="6" s="1"/>
  <c r="I24" i="6" s="1"/>
  <c r="E23" i="6" l="1"/>
  <c r="G10" i="7"/>
  <c r="H10" i="7" s="1"/>
  <c r="F19" i="6"/>
  <c r="H24" i="6" s="1"/>
  <c r="E27" i="6"/>
  <c r="H23" i="6"/>
  <c r="G12" i="7"/>
  <c r="H12" i="7" s="1"/>
  <c r="G20" i="7"/>
  <c r="H20" i="7" s="1"/>
  <c r="G23" i="7"/>
  <c r="H23" i="7" s="1"/>
  <c r="G21" i="7"/>
  <c r="H21" i="7" s="1"/>
  <c r="G18" i="7"/>
  <c r="H18" i="7" s="1"/>
  <c r="G11" i="7"/>
  <c r="H11" i="7" s="1"/>
  <c r="G19" i="7"/>
  <c r="H19" i="7" s="1"/>
  <c r="G13" i="7"/>
  <c r="H13" i="7" s="1"/>
  <c r="G6" i="7"/>
  <c r="G17" i="7"/>
  <c r="H17" i="7" s="1"/>
  <c r="G24" i="7"/>
  <c r="H24" i="7" s="1"/>
  <c r="G14" i="7"/>
  <c r="H14" i="7" s="1"/>
  <c r="G7" i="7"/>
  <c r="H7" i="7" s="1"/>
  <c r="G15" i="7"/>
  <c r="H15" i="7" s="1"/>
  <c r="G22" i="7"/>
  <c r="H22" i="7" s="1"/>
  <c r="G8" i="7"/>
  <c r="H8" i="7" s="1"/>
  <c r="G16" i="7"/>
  <c r="H16" i="7" s="1"/>
  <c r="G9" i="7"/>
  <c r="H9" i="7" s="1"/>
  <c r="B24" i="7"/>
  <c r="E29" i="6"/>
  <c r="E24" i="6"/>
  <c r="E28" i="6" s="1"/>
  <c r="H20" i="5"/>
  <c r="G21" i="5"/>
  <c r="H21" i="5" s="1"/>
  <c r="G20" i="5"/>
  <c r="G18" i="5"/>
  <c r="H18" i="5" s="1"/>
  <c r="G10" i="5"/>
  <c r="H10" i="5" s="1"/>
  <c r="G12" i="5"/>
  <c r="H12" i="5" s="1"/>
  <c r="G16" i="5"/>
  <c r="H16" i="5" s="1"/>
  <c r="G6" i="5"/>
  <c r="H6" i="5" s="1"/>
  <c r="B21" i="5"/>
  <c r="G19" i="5" s="1"/>
  <c r="H19" i="5" s="1"/>
  <c r="B16" i="5"/>
  <c r="G24" i="5" s="1"/>
  <c r="H24" i="5" s="1"/>
  <c r="G19" i="4"/>
  <c r="F18" i="4"/>
  <c r="G14" i="5" l="1"/>
  <c r="H14" i="5" s="1"/>
  <c r="G15" i="5"/>
  <c r="H15" i="5" s="1"/>
  <c r="G9" i="5"/>
  <c r="H9" i="5" s="1"/>
  <c r="G8" i="5"/>
  <c r="H8" i="5" s="1"/>
  <c r="G23" i="5"/>
  <c r="H23" i="5" s="1"/>
  <c r="B24" i="5"/>
  <c r="G13" i="5"/>
  <c r="H13" i="5" s="1"/>
  <c r="G7" i="5"/>
  <c r="H7" i="5" s="1"/>
  <c r="G22" i="5"/>
  <c r="H22" i="5" s="1"/>
  <c r="G17" i="5"/>
  <c r="H17" i="5" s="1"/>
  <c r="G11" i="5"/>
  <c r="H11" i="5" s="1"/>
  <c r="F32" i="6"/>
  <c r="F31" i="6"/>
  <c r="B12" i="4"/>
  <c r="D19" i="4" s="1"/>
  <c r="E24" i="4" s="1"/>
  <c r="D18" i="4"/>
  <c r="E23" i="4" s="1"/>
  <c r="G18" i="4"/>
  <c r="H23" i="4"/>
  <c r="F24" i="4"/>
  <c r="F19" i="4" l="1"/>
  <c r="H24" i="4" s="1"/>
  <c r="E27" i="4"/>
  <c r="E29" i="4"/>
  <c r="E28" i="4"/>
  <c r="F33" i="6"/>
  <c r="F23" i="4"/>
  <c r="I23" i="4"/>
  <c r="I24" i="4"/>
  <c r="F31" i="4" l="1"/>
  <c r="F32" i="4"/>
</calcChain>
</file>

<file path=xl/sharedStrings.xml><?xml version="1.0" encoding="utf-8"?>
<sst xmlns="http://schemas.openxmlformats.org/spreadsheetml/2006/main" count="93" uniqueCount="38">
  <si>
    <t>Matriz f.e.m</t>
  </si>
  <si>
    <t>Matriz Resitencias</t>
  </si>
  <si>
    <t>Matriz intensidades</t>
  </si>
  <si>
    <t>i1</t>
  </si>
  <si>
    <t>i2</t>
  </si>
  <si>
    <t>i3</t>
  </si>
  <si>
    <t>(-) R12</t>
  </si>
  <si>
    <t>(-) R13</t>
  </si>
  <si>
    <t>(-) R23</t>
  </si>
  <si>
    <t xml:space="preserve">v1 </t>
  </si>
  <si>
    <t>v2</t>
  </si>
  <si>
    <t>v3</t>
  </si>
  <si>
    <t>R11</t>
  </si>
  <si>
    <t>R22</t>
  </si>
  <si>
    <t>R33</t>
  </si>
  <si>
    <t>V1/V</t>
  </si>
  <si>
    <t>V2/V</t>
  </si>
  <si>
    <r>
      <t>R1/</t>
    </r>
    <r>
      <rPr>
        <sz val="11"/>
        <color theme="1"/>
        <rFont val="Calibri"/>
        <family val="2"/>
      </rPr>
      <t>Ω</t>
    </r>
  </si>
  <si>
    <t>R2/Ω</t>
  </si>
  <si>
    <t>R3/Ω</t>
  </si>
  <si>
    <t>Matriz 1</t>
  </si>
  <si>
    <t>Matriz 2</t>
  </si>
  <si>
    <t xml:space="preserve"> ∆1 determinante matríz 1</t>
  </si>
  <si>
    <t xml:space="preserve"> ∆2 determinante matríz 2</t>
  </si>
  <si>
    <t xml:space="preserve"> ∆ determinante matríz resistencias</t>
  </si>
  <si>
    <r>
      <t xml:space="preserve">i2 = </t>
    </r>
    <r>
      <rPr>
        <sz val="11"/>
        <color theme="1"/>
        <rFont val="Calibri"/>
        <family val="2"/>
      </rPr>
      <t>∆2/ ∆ / Amperios</t>
    </r>
  </si>
  <si>
    <r>
      <t xml:space="preserve">i1 = </t>
    </r>
    <r>
      <rPr>
        <sz val="11"/>
        <color theme="1"/>
        <rFont val="Calibri"/>
        <family val="2"/>
      </rPr>
      <t>∆1/ ∆ / Amperios</t>
    </r>
  </si>
  <si>
    <t>Circutios de mallas. 2 incógnitas</t>
  </si>
  <si>
    <t>T</t>
  </si>
  <si>
    <r>
      <t>R2/</t>
    </r>
    <r>
      <rPr>
        <sz val="11"/>
        <color theme="1"/>
        <rFont val="Calibri"/>
        <family val="2"/>
      </rPr>
      <t>Ω</t>
    </r>
  </si>
  <si>
    <r>
      <t>RTh/</t>
    </r>
    <r>
      <rPr>
        <sz val="11"/>
        <color theme="1"/>
        <rFont val="Calibri"/>
        <family val="2"/>
      </rPr>
      <t>Ω</t>
    </r>
  </si>
  <si>
    <t>V/V</t>
  </si>
  <si>
    <t>Vth/V</t>
  </si>
  <si>
    <t>RL/Ω</t>
  </si>
  <si>
    <t>Pmax/W</t>
  </si>
  <si>
    <t>P/W</t>
  </si>
  <si>
    <t>P/ mW</t>
  </si>
  <si>
    <r>
      <t xml:space="preserve">i3 = </t>
    </r>
    <r>
      <rPr>
        <sz val="11"/>
        <color theme="1"/>
        <rFont val="Calibri"/>
        <family val="2"/>
      </rPr>
      <t>i1 - i2 / Amperios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</si>
</sst>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Potencia en RL/ W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5860892388451445"/>
          <c:y val="0.17634259259259263"/>
          <c:w val="0.76805774278215222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'Thevenin - Por defecto'!$F$6:$F$24</c:f>
              <c:numCache>
                <c:formatCode>General</c:formatCode>
                <c:ptCount val="1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1600</c:v>
                </c:pt>
                <c:pt idx="4">
                  <c:v>1700</c:v>
                </c:pt>
                <c:pt idx="5">
                  <c:v>2000</c:v>
                </c:pt>
                <c:pt idx="6">
                  <c:v>2500</c:v>
                </c:pt>
                <c:pt idx="7">
                  <c:v>2615</c:v>
                </c:pt>
                <c:pt idx="8">
                  <c:v>3500</c:v>
                </c:pt>
                <c:pt idx="9">
                  <c:v>3650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6500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</c:numCache>
            </c:numRef>
          </c:xVal>
          <c:yVal>
            <c:numRef>
              <c:f>'Thevenin - Por defecto'!$H$6:$H$24</c:f>
              <c:numCache>
                <c:formatCode>General</c:formatCode>
                <c:ptCount val="19"/>
                <c:pt idx="0">
                  <c:v>0.69432816360649241</c:v>
                </c:pt>
                <c:pt idx="1">
                  <c:v>1.0311108440440717</c:v>
                </c:pt>
                <c:pt idx="2">
                  <c:v>1.1936635262532622</c:v>
                </c:pt>
                <c:pt idx="3">
                  <c:v>1.2135470167627247</c:v>
                </c:pt>
                <c:pt idx="4">
                  <c:v>1.2303267746919202</c:v>
                </c:pt>
                <c:pt idx="5">
                  <c:v>1.2653873769467976</c:v>
                </c:pt>
                <c:pt idx="6">
                  <c:v>1.287629536491893</c:v>
                </c:pt>
                <c:pt idx="7">
                  <c:v>1.2882839189754749</c:v>
                </c:pt>
                <c:pt idx="8">
                  <c:v>1.2613200411809222</c:v>
                </c:pt>
                <c:pt idx="9">
                  <c:v>1.2531465575694856</c:v>
                </c:pt>
                <c:pt idx="10">
                  <c:v>1.1978946199780414</c:v>
                </c:pt>
                <c:pt idx="11">
                  <c:v>1.161952570480578</c:v>
                </c:pt>
                <c:pt idx="12">
                  <c:v>1.125500965901848</c:v>
                </c:pt>
                <c:pt idx="13">
                  <c:v>1.0542985634550472</c:v>
                </c:pt>
                <c:pt idx="14">
                  <c:v>0.98786090762899359</c:v>
                </c:pt>
                <c:pt idx="15">
                  <c:v>0.95679183889710584</c:v>
                </c:pt>
                <c:pt idx="16">
                  <c:v>0.92718953528542425</c:v>
                </c:pt>
                <c:pt idx="17">
                  <c:v>0.89902874370632158</c:v>
                </c:pt>
                <c:pt idx="18">
                  <c:v>0.87226239780909487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F2-43F3-A304-11584D947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539880"/>
        <c:axId val="443540864"/>
      </c:scatterChart>
      <c:valAx>
        <c:axId val="44353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R/</a:t>
                </a:r>
                <a:r>
                  <a:rPr lang="el-GR"/>
                  <a:t>Ω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3540864"/>
        <c:crosses val="autoZero"/>
        <c:crossBetween val="midCat"/>
      </c:valAx>
      <c:valAx>
        <c:axId val="443540864"/>
        <c:scaling>
          <c:orientation val="minMax"/>
          <c:min val="4.000000000000001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</a:t>
                </a:r>
                <a:r>
                  <a:rPr lang="es-ES" baseline="0"/>
                  <a:t> / mW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3539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Potencia en RL/ W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5860892388451445"/>
          <c:y val="0.17634259259259263"/>
          <c:w val="0.76805774278215222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Thevenin!$F$6:$F$24</c:f>
              <c:numCache>
                <c:formatCode>General</c:formatCode>
                <c:ptCount val="19"/>
                <c:pt idx="0">
                  <c:v>245.07</c:v>
                </c:pt>
                <c:pt idx="1">
                  <c:v>651.54999999999995</c:v>
                </c:pt>
                <c:pt idx="2">
                  <c:v>983.01</c:v>
                </c:pt>
                <c:pt idx="3">
                  <c:v>1190.3699999999999</c:v>
                </c:pt>
                <c:pt idx="4">
                  <c:v>1650.97</c:v>
                </c:pt>
                <c:pt idx="5">
                  <c:v>2279.19</c:v>
                </c:pt>
                <c:pt idx="6">
                  <c:v>2551.67</c:v>
                </c:pt>
                <c:pt idx="7">
                  <c:v>2875.09</c:v>
                </c:pt>
                <c:pt idx="8">
                  <c:v>3345.38</c:v>
                </c:pt>
                <c:pt idx="9">
                  <c:v>3785.87</c:v>
                </c:pt>
                <c:pt idx="10">
                  <c:v>4861.49</c:v>
                </c:pt>
                <c:pt idx="11">
                  <c:v>5618.14</c:v>
                </c:pt>
                <c:pt idx="12">
                  <c:v>5679.89</c:v>
                </c:pt>
                <c:pt idx="13">
                  <c:v>6719.29</c:v>
                </c:pt>
                <c:pt idx="14">
                  <c:v>7294.24</c:v>
                </c:pt>
                <c:pt idx="15">
                  <c:v>7981.31</c:v>
                </c:pt>
                <c:pt idx="16">
                  <c:v>8191.59</c:v>
                </c:pt>
                <c:pt idx="17">
                  <c:v>9480.11</c:v>
                </c:pt>
                <c:pt idx="18">
                  <c:v>9661.6</c:v>
                </c:pt>
              </c:numCache>
            </c:numRef>
          </c:xVal>
          <c:yVal>
            <c:numRef>
              <c:f>Thevenin!$H$6:$H$24</c:f>
              <c:numCache>
                <c:formatCode>General</c:formatCode>
                <c:ptCount val="19"/>
                <c:pt idx="0">
                  <c:v>5.6472081076616089E-2</c:v>
                </c:pt>
                <c:pt idx="1">
                  <c:v>0.12237644735038829</c:v>
                </c:pt>
                <c:pt idx="2">
                  <c:v>0.15851529913350751</c:v>
                </c:pt>
                <c:pt idx="3">
                  <c:v>0.17546377034344662</c:v>
                </c:pt>
                <c:pt idx="4">
                  <c:v>0.20202135709000874</c:v>
                </c:pt>
                <c:pt idx="5">
                  <c:v>0.22184762006179143</c:v>
                </c:pt>
                <c:pt idx="6">
                  <c:v>0.2266175308752052</c:v>
                </c:pt>
                <c:pt idx="7">
                  <c:v>0.23021078842287965</c:v>
                </c:pt>
                <c:pt idx="8">
                  <c:v>0.23248214900487779</c:v>
                </c:pt>
                <c:pt idx="9">
                  <c:v>0.23237096282203171</c:v>
                </c:pt>
                <c:pt idx="10">
                  <c:v>0.226809094391734</c:v>
                </c:pt>
                <c:pt idx="11">
                  <c:v>0.22055050653753358</c:v>
                </c:pt>
                <c:pt idx="12">
                  <c:v>0.21999511054312929</c:v>
                </c:pt>
                <c:pt idx="13">
                  <c:v>0.2101508156943887</c:v>
                </c:pt>
                <c:pt idx="14">
                  <c:v>0.20454399070733259</c:v>
                </c:pt>
                <c:pt idx="15">
                  <c:v>0.19789409111915493</c:v>
                </c:pt>
                <c:pt idx="16">
                  <c:v>0.19588680320131252</c:v>
                </c:pt>
                <c:pt idx="17">
                  <c:v>0.18402280464053436</c:v>
                </c:pt>
                <c:pt idx="18">
                  <c:v>0.18242131638068476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90-4D01-9245-170EDCE9E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539880"/>
        <c:axId val="443540864"/>
      </c:scatterChart>
      <c:valAx>
        <c:axId val="44353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R/</a:t>
                </a:r>
                <a:r>
                  <a:rPr lang="el-GR"/>
                  <a:t>Ω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3540864"/>
        <c:crosses val="autoZero"/>
        <c:crossBetween val="midCat"/>
      </c:valAx>
      <c:valAx>
        <c:axId val="443540864"/>
        <c:scaling>
          <c:orientation val="minMax"/>
          <c:min val="4.000000000000001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</a:t>
                </a:r>
                <a:r>
                  <a:rPr lang="es-ES" baseline="0"/>
                  <a:t> / mW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3539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123825</xdr:rowOff>
    </xdr:from>
    <xdr:to>
      <xdr:col>3</xdr:col>
      <xdr:colOff>31751</xdr:colOff>
      <xdr:row>8</xdr:row>
      <xdr:rowOff>66675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3003551" cy="127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533400</xdr:colOff>
      <xdr:row>4</xdr:row>
      <xdr:rowOff>76199</xdr:rowOff>
    </xdr:from>
    <xdr:to>
      <xdr:col>2</xdr:col>
      <xdr:colOff>190500</xdr:colOff>
      <xdr:row>6</xdr:row>
      <xdr:rowOff>57149</xdr:rowOff>
    </xdr:to>
    <xdr:sp macro="" textlink="">
      <xdr:nvSpPr>
        <xdr:cNvPr id="5" name="4 Flecha circular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 rot="5107303">
          <a:off x="1866900" y="809624"/>
          <a:ext cx="361950" cy="419100"/>
        </a:xfrm>
        <a:prstGeom prst="circular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790576</xdr:colOff>
      <xdr:row>4</xdr:row>
      <xdr:rowOff>57150</xdr:rowOff>
    </xdr:from>
    <xdr:to>
      <xdr:col>0</xdr:col>
      <xdr:colOff>1209676</xdr:colOff>
      <xdr:row>6</xdr:row>
      <xdr:rowOff>38100</xdr:rowOff>
    </xdr:to>
    <xdr:sp macro="" textlink="">
      <xdr:nvSpPr>
        <xdr:cNvPr id="6" name="5 Flecha circular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5107303">
          <a:off x="819151" y="790575"/>
          <a:ext cx="361950" cy="419100"/>
        </a:xfrm>
        <a:prstGeom prst="circular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447675</xdr:colOff>
      <xdr:row>8</xdr:row>
      <xdr:rowOff>139234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33675" cy="1663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4</xdr:row>
      <xdr:rowOff>176212</xdr:rowOff>
    </xdr:from>
    <xdr:to>
      <xdr:col>15</xdr:col>
      <xdr:colOff>0</xdr:colOff>
      <xdr:row>19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123825</xdr:rowOff>
    </xdr:from>
    <xdr:to>
      <xdr:col>3</xdr:col>
      <xdr:colOff>31751</xdr:colOff>
      <xdr:row>8</xdr:row>
      <xdr:rowOff>66675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3003551" cy="127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533400</xdr:colOff>
      <xdr:row>4</xdr:row>
      <xdr:rowOff>76199</xdr:rowOff>
    </xdr:from>
    <xdr:to>
      <xdr:col>2</xdr:col>
      <xdr:colOff>190500</xdr:colOff>
      <xdr:row>6</xdr:row>
      <xdr:rowOff>57149</xdr:rowOff>
    </xdr:to>
    <xdr:sp macro="" textlink="">
      <xdr:nvSpPr>
        <xdr:cNvPr id="3" name="4 Flecha circular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5107303">
          <a:off x="1866900" y="809624"/>
          <a:ext cx="361950" cy="419100"/>
        </a:xfrm>
        <a:prstGeom prst="circular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790576</xdr:colOff>
      <xdr:row>4</xdr:row>
      <xdr:rowOff>57150</xdr:rowOff>
    </xdr:from>
    <xdr:to>
      <xdr:col>0</xdr:col>
      <xdr:colOff>1209676</xdr:colOff>
      <xdr:row>6</xdr:row>
      <xdr:rowOff>38100</xdr:rowOff>
    </xdr:to>
    <xdr:sp macro="" textlink="">
      <xdr:nvSpPr>
        <xdr:cNvPr id="4" name="5 Flecha circular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 rot="5107303">
          <a:off x="819151" y="790575"/>
          <a:ext cx="361950" cy="419100"/>
        </a:xfrm>
        <a:prstGeom prst="circular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447675</xdr:colOff>
      <xdr:row>8</xdr:row>
      <xdr:rowOff>139234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33675" cy="1663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4</xdr:row>
      <xdr:rowOff>176212</xdr:rowOff>
    </xdr:from>
    <xdr:to>
      <xdr:col>15</xdr:col>
      <xdr:colOff>0</xdr:colOff>
      <xdr:row>19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workbookViewId="0">
      <selection activeCell="A18" sqref="A18"/>
    </sheetView>
  </sheetViews>
  <sheetFormatPr baseColWidth="10" defaultRowHeight="15" x14ac:dyDescent="0.25"/>
  <cols>
    <col min="1" max="1" width="19.5703125" customWidth="1"/>
    <col min="3" max="3" width="14.42578125" customWidth="1"/>
    <col min="4" max="4" width="16.85546875" customWidth="1"/>
    <col min="5" max="5" width="20.28515625" customWidth="1"/>
    <col min="7" max="7" width="17" customWidth="1"/>
    <col min="10" max="10" width="19.28515625" customWidth="1"/>
  </cols>
  <sheetData>
    <row r="1" spans="1:10" x14ac:dyDescent="0.25">
      <c r="A1" t="s">
        <v>27</v>
      </c>
    </row>
    <row r="9" spans="1:10" x14ac:dyDescent="0.25">
      <c r="D9" s="9" t="s">
        <v>0</v>
      </c>
      <c r="E9" s="3"/>
      <c r="F9" s="5"/>
      <c r="G9" s="5" t="s">
        <v>1</v>
      </c>
      <c r="H9" s="5"/>
      <c r="I9" s="3"/>
      <c r="J9" s="8" t="s">
        <v>2</v>
      </c>
    </row>
    <row r="10" spans="1:10" x14ac:dyDescent="0.25">
      <c r="D10" s="9" t="s">
        <v>9</v>
      </c>
      <c r="E10" s="2"/>
      <c r="F10" s="6" t="s">
        <v>12</v>
      </c>
      <c r="G10" s="7" t="s">
        <v>6</v>
      </c>
      <c r="H10" s="7" t="s">
        <v>7</v>
      </c>
      <c r="I10" s="4"/>
      <c r="J10" s="8" t="s">
        <v>3</v>
      </c>
    </row>
    <row r="11" spans="1:10" x14ac:dyDescent="0.25">
      <c r="A11" t="s">
        <v>15</v>
      </c>
      <c r="B11">
        <v>12</v>
      </c>
      <c r="D11" s="9" t="s">
        <v>10</v>
      </c>
      <c r="E11" s="2"/>
      <c r="F11" s="7" t="s">
        <v>6</v>
      </c>
      <c r="G11" s="6" t="s">
        <v>13</v>
      </c>
      <c r="H11" s="7" t="s">
        <v>8</v>
      </c>
      <c r="I11" s="4"/>
      <c r="J11" s="8" t="s">
        <v>4</v>
      </c>
    </row>
    <row r="12" spans="1:10" x14ac:dyDescent="0.25">
      <c r="A12" t="s">
        <v>16</v>
      </c>
      <c r="B12">
        <f>-5</f>
        <v>-5</v>
      </c>
      <c r="D12" s="9" t="s">
        <v>11</v>
      </c>
      <c r="E12" s="2"/>
      <c r="F12" s="7" t="s">
        <v>7</v>
      </c>
      <c r="G12" s="7" t="s">
        <v>8</v>
      </c>
      <c r="H12" s="6" t="s">
        <v>14</v>
      </c>
      <c r="I12" s="2"/>
      <c r="J12" s="8" t="s">
        <v>5</v>
      </c>
    </row>
    <row r="13" spans="1:10" x14ac:dyDescent="0.25">
      <c r="D13" s="9"/>
      <c r="E13" s="2"/>
      <c r="F13" s="6"/>
      <c r="G13" s="6"/>
      <c r="H13" s="6"/>
      <c r="I13" s="2"/>
      <c r="J13" s="8"/>
    </row>
    <row r="14" spans="1:10" x14ac:dyDescent="0.25">
      <c r="D14" s="9"/>
      <c r="E14" s="2"/>
      <c r="F14" s="6"/>
      <c r="G14" s="6"/>
      <c r="H14" s="6"/>
      <c r="I14" s="2"/>
      <c r="J14" s="8"/>
    </row>
    <row r="15" spans="1:10" x14ac:dyDescent="0.25">
      <c r="D15" s="9"/>
      <c r="E15" s="2"/>
      <c r="F15" s="6"/>
      <c r="G15" s="6"/>
      <c r="H15" s="6"/>
      <c r="I15" s="2"/>
      <c r="J15" s="8"/>
    </row>
    <row r="16" spans="1:10" x14ac:dyDescent="0.25">
      <c r="D16" s="9" t="s">
        <v>0</v>
      </c>
      <c r="E16" s="3"/>
      <c r="F16" s="5"/>
      <c r="G16" s="5" t="s">
        <v>1</v>
      </c>
      <c r="H16" s="5"/>
      <c r="I16" s="3"/>
      <c r="J16" s="8" t="s">
        <v>2</v>
      </c>
    </row>
    <row r="17" spans="1:10" x14ac:dyDescent="0.25">
      <c r="D17" s="9"/>
      <c r="E17" s="2"/>
      <c r="F17" s="6"/>
      <c r="G17" s="6"/>
      <c r="H17" s="6"/>
      <c r="I17" s="2"/>
      <c r="J17" s="8"/>
    </row>
    <row r="18" spans="1:10" x14ac:dyDescent="0.25">
      <c r="A18" t="s">
        <v>17</v>
      </c>
      <c r="B18">
        <v>3562</v>
      </c>
      <c r="D18" s="9">
        <f>B11</f>
        <v>12</v>
      </c>
      <c r="E18" s="2"/>
      <c r="F18" s="6">
        <f>B18+B20</f>
        <v>5528</v>
      </c>
      <c r="G18" s="6">
        <f>-B20</f>
        <v>-1966</v>
      </c>
      <c r="H18" s="6"/>
      <c r="I18" s="2"/>
      <c r="J18" s="8" t="s">
        <v>3</v>
      </c>
    </row>
    <row r="19" spans="1:10" x14ac:dyDescent="0.25">
      <c r="A19" t="s">
        <v>18</v>
      </c>
      <c r="B19">
        <v>9840</v>
      </c>
      <c r="D19" s="9">
        <f>B12</f>
        <v>-5</v>
      </c>
      <c r="E19" s="2"/>
      <c r="F19" s="6">
        <f>G18</f>
        <v>-1966</v>
      </c>
      <c r="G19" s="6">
        <f>B19+B20</f>
        <v>11806</v>
      </c>
      <c r="H19" s="6"/>
      <c r="I19" s="2"/>
      <c r="J19" s="8" t="s">
        <v>4</v>
      </c>
    </row>
    <row r="20" spans="1:10" x14ac:dyDescent="0.25">
      <c r="A20" t="s">
        <v>19</v>
      </c>
      <c r="B20">
        <v>1966</v>
      </c>
      <c r="D20" s="1"/>
      <c r="E20" s="1"/>
      <c r="F20" s="1"/>
      <c r="G20" s="1"/>
      <c r="H20" s="1"/>
      <c r="I20" s="1"/>
      <c r="J20" s="1"/>
    </row>
    <row r="21" spans="1:10" x14ac:dyDescent="0.25">
      <c r="H21" s="11"/>
      <c r="I21" s="11"/>
    </row>
    <row r="22" spans="1:10" x14ac:dyDescent="0.25">
      <c r="E22" s="10"/>
      <c r="F22" s="10" t="s">
        <v>20</v>
      </c>
      <c r="H22" s="11"/>
      <c r="I22" s="11" t="s">
        <v>21</v>
      </c>
    </row>
    <row r="23" spans="1:10" x14ac:dyDescent="0.25">
      <c r="E23" s="10">
        <f>D18</f>
        <v>12</v>
      </c>
      <c r="F23" s="10">
        <f>G18</f>
        <v>-1966</v>
      </c>
      <c r="H23" s="11">
        <f>F18</f>
        <v>5528</v>
      </c>
      <c r="I23" s="11">
        <f>D18</f>
        <v>12</v>
      </c>
    </row>
    <row r="24" spans="1:10" x14ac:dyDescent="0.25">
      <c r="E24" s="10">
        <f>D19</f>
        <v>-5</v>
      </c>
      <c r="F24" s="10">
        <f>G19</f>
        <v>11806</v>
      </c>
      <c r="H24" s="11">
        <f>F19</f>
        <v>-1966</v>
      </c>
      <c r="I24" s="11">
        <f>D19</f>
        <v>-5</v>
      </c>
    </row>
    <row r="27" spans="1:10" x14ac:dyDescent="0.25">
      <c r="B27" t="s">
        <v>24</v>
      </c>
      <c r="E27">
        <f>MDETERM(F18:G19)</f>
        <v>61398412.000000007</v>
      </c>
    </row>
    <row r="28" spans="1:10" x14ac:dyDescent="0.25">
      <c r="B28" t="s">
        <v>22</v>
      </c>
      <c r="C28" s="1"/>
      <c r="E28">
        <f>MDETERM(E23:F24)</f>
        <v>131842</v>
      </c>
    </row>
    <row r="29" spans="1:10" x14ac:dyDescent="0.25">
      <c r="B29" t="s">
        <v>23</v>
      </c>
      <c r="E29">
        <f>MDETERM(H23:I24)</f>
        <v>-4048.0000000000014</v>
      </c>
    </row>
    <row r="31" spans="1:10" x14ac:dyDescent="0.25">
      <c r="E31" s="1" t="s">
        <v>26</v>
      </c>
      <c r="F31">
        <f>E28/E27</f>
        <v>2.1473193801820147E-3</v>
      </c>
    </row>
    <row r="32" spans="1:10" x14ac:dyDescent="0.25">
      <c r="E32" s="1" t="s">
        <v>25</v>
      </c>
      <c r="F32">
        <f>E29/E27</f>
        <v>-6.5930043923611588E-5</v>
      </c>
    </row>
  </sheetData>
  <pageMargins left="0.7" right="0.7" top="0.75" bottom="0.75" header="0.3" footer="0.3"/>
  <pageSetup paperSize="9" orientation="portrait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"/>
  <sheetViews>
    <sheetView workbookViewId="0">
      <selection activeCell="J22" sqref="J22"/>
    </sheetView>
  </sheetViews>
  <sheetFormatPr baseColWidth="10" defaultRowHeight="15" x14ac:dyDescent="0.25"/>
  <sheetData>
    <row r="1" spans="1:8" x14ac:dyDescent="0.25">
      <c r="A1" t="s">
        <v>28</v>
      </c>
    </row>
    <row r="5" spans="1:8" x14ac:dyDescent="0.25">
      <c r="F5" t="s">
        <v>33</v>
      </c>
      <c r="G5" t="s">
        <v>35</v>
      </c>
      <c r="H5" t="s">
        <v>36</v>
      </c>
    </row>
    <row r="6" spans="1:8" x14ac:dyDescent="0.25">
      <c r="F6">
        <v>500</v>
      </c>
      <c r="G6">
        <f>(B$21/(F6+B$16))^2*(F6)</f>
        <v>6.9432816360649242E-4</v>
      </c>
      <c r="H6">
        <f>G6*1000</f>
        <v>0.69432816360649241</v>
      </c>
    </row>
    <row r="7" spans="1:8" x14ac:dyDescent="0.25">
      <c r="F7">
        <v>1000</v>
      </c>
      <c r="G7">
        <f t="shared" ref="G7:G24" si="0">(B$21/(F7+B$16))^2*(F7)</f>
        <v>1.0311108440440716E-3</v>
      </c>
      <c r="H7">
        <f t="shared" ref="H7:H24" si="1">G7*1000</f>
        <v>1.0311108440440717</v>
      </c>
    </row>
    <row r="8" spans="1:8" x14ac:dyDescent="0.25">
      <c r="F8">
        <v>1500</v>
      </c>
      <c r="G8">
        <f t="shared" si="0"/>
        <v>1.1936635262532623E-3</v>
      </c>
      <c r="H8">
        <f t="shared" si="1"/>
        <v>1.1936635262532622</v>
      </c>
    </row>
    <row r="9" spans="1:8" x14ac:dyDescent="0.25">
      <c r="F9">
        <v>1600</v>
      </c>
      <c r="G9">
        <f t="shared" si="0"/>
        <v>1.2135470167627246E-3</v>
      </c>
      <c r="H9">
        <f t="shared" si="1"/>
        <v>1.2135470167627247</v>
      </c>
    </row>
    <row r="10" spans="1:8" x14ac:dyDescent="0.25">
      <c r="F10">
        <v>1700</v>
      </c>
      <c r="G10">
        <f t="shared" si="0"/>
        <v>1.2303267746919201E-3</v>
      </c>
      <c r="H10">
        <f t="shared" si="1"/>
        <v>1.2303267746919202</v>
      </c>
    </row>
    <row r="11" spans="1:8" x14ac:dyDescent="0.25">
      <c r="F11">
        <v>2000</v>
      </c>
      <c r="G11">
        <f t="shared" si="0"/>
        <v>1.2653873769467975E-3</v>
      </c>
      <c r="H11">
        <f t="shared" si="1"/>
        <v>1.2653873769467976</v>
      </c>
    </row>
    <row r="12" spans="1:8" x14ac:dyDescent="0.25">
      <c r="F12">
        <v>2500</v>
      </c>
      <c r="G12">
        <f t="shared" si="0"/>
        <v>1.287629536491893E-3</v>
      </c>
      <c r="H12">
        <f t="shared" si="1"/>
        <v>1.287629536491893</v>
      </c>
    </row>
    <row r="13" spans="1:8" x14ac:dyDescent="0.25">
      <c r="A13" t="s">
        <v>17</v>
      </c>
      <c r="B13">
        <v>3562</v>
      </c>
      <c r="F13">
        <v>2615</v>
      </c>
      <c r="G13">
        <f t="shared" si="0"/>
        <v>1.2882839189754748E-3</v>
      </c>
      <c r="H13">
        <f t="shared" si="1"/>
        <v>1.2882839189754749</v>
      </c>
    </row>
    <row r="14" spans="1:8" x14ac:dyDescent="0.25">
      <c r="A14" t="s">
        <v>29</v>
      </c>
      <c r="B14">
        <v>9840</v>
      </c>
      <c r="F14">
        <v>3500</v>
      </c>
      <c r="G14">
        <f t="shared" si="0"/>
        <v>1.2613200411809222E-3</v>
      </c>
      <c r="H14">
        <f t="shared" si="1"/>
        <v>1.2613200411809222</v>
      </c>
    </row>
    <row r="15" spans="1:8" x14ac:dyDescent="0.25">
      <c r="F15">
        <v>3650</v>
      </c>
      <c r="G15">
        <f t="shared" si="0"/>
        <v>1.2531465575694855E-3</v>
      </c>
      <c r="H15">
        <f t="shared" si="1"/>
        <v>1.2531465575694856</v>
      </c>
    </row>
    <row r="16" spans="1:8" x14ac:dyDescent="0.25">
      <c r="A16" t="s">
        <v>30</v>
      </c>
      <c r="B16" s="14">
        <f>B13*B14/(B13+B14)</f>
        <v>2615.2872705566333</v>
      </c>
      <c r="F16">
        <v>4500</v>
      </c>
      <c r="G16">
        <f t="shared" si="0"/>
        <v>1.1978946199780415E-3</v>
      </c>
      <c r="H16">
        <f t="shared" si="1"/>
        <v>1.1978946199780414</v>
      </c>
    </row>
    <row r="17" spans="1:8" x14ac:dyDescent="0.25">
      <c r="F17">
        <v>5000</v>
      </c>
      <c r="G17">
        <f t="shared" si="0"/>
        <v>1.1619525704805781E-3</v>
      </c>
      <c r="H17">
        <f t="shared" si="1"/>
        <v>1.161952570480578</v>
      </c>
    </row>
    <row r="18" spans="1:8" x14ac:dyDescent="0.25">
      <c r="F18">
        <v>5500</v>
      </c>
      <c r="G18">
        <f t="shared" si="0"/>
        <v>1.1255009659018481E-3</v>
      </c>
      <c r="H18">
        <f t="shared" si="1"/>
        <v>1.125500965901848</v>
      </c>
    </row>
    <row r="19" spans="1:8" x14ac:dyDescent="0.25">
      <c r="A19" t="s">
        <v>31</v>
      </c>
      <c r="B19">
        <v>5</v>
      </c>
      <c r="F19">
        <v>6500</v>
      </c>
      <c r="G19">
        <f t="shared" si="0"/>
        <v>1.0542985634550473E-3</v>
      </c>
      <c r="H19">
        <f t="shared" si="1"/>
        <v>1.0542985634550472</v>
      </c>
    </row>
    <row r="20" spans="1:8" x14ac:dyDescent="0.25">
      <c r="F20">
        <v>7500</v>
      </c>
      <c r="G20">
        <f t="shared" si="0"/>
        <v>9.8786090762899357E-4</v>
      </c>
      <c r="H20">
        <f t="shared" si="1"/>
        <v>0.98786090762899359</v>
      </c>
    </row>
    <row r="21" spans="1:8" x14ac:dyDescent="0.25">
      <c r="A21" t="s">
        <v>32</v>
      </c>
      <c r="B21" s="13">
        <f>B14*B19/(B13+B14)</f>
        <v>3.6710938665870767</v>
      </c>
      <c r="F21">
        <v>8000</v>
      </c>
      <c r="G21">
        <f t="shared" si="0"/>
        <v>9.5679183889710588E-4</v>
      </c>
      <c r="H21">
        <f t="shared" si="1"/>
        <v>0.95679183889710584</v>
      </c>
    </row>
    <row r="22" spans="1:8" x14ac:dyDescent="0.25">
      <c r="F22">
        <v>8500</v>
      </c>
      <c r="G22">
        <f t="shared" si="0"/>
        <v>9.271895352854242E-4</v>
      </c>
      <c r="H22">
        <f t="shared" si="1"/>
        <v>0.92718953528542425</v>
      </c>
    </row>
    <row r="23" spans="1:8" x14ac:dyDescent="0.25">
      <c r="F23">
        <v>9000</v>
      </c>
      <c r="G23">
        <f t="shared" si="0"/>
        <v>8.9902874370632153E-4</v>
      </c>
      <c r="H23">
        <f t="shared" si="1"/>
        <v>0.89902874370632158</v>
      </c>
    </row>
    <row r="24" spans="1:8" x14ac:dyDescent="0.25">
      <c r="A24" t="s">
        <v>34</v>
      </c>
      <c r="B24" s="12">
        <f>B21^2/(4*B16)</f>
        <v>1.2882839228618322E-3</v>
      </c>
      <c r="F24">
        <v>9500</v>
      </c>
      <c r="G24">
        <f t="shared" si="0"/>
        <v>8.7226239780909486E-4</v>
      </c>
      <c r="H24">
        <f t="shared" si="1"/>
        <v>0.87226239780909487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3"/>
  <sheetViews>
    <sheetView workbookViewId="0">
      <selection activeCell="C21" sqref="C21"/>
    </sheetView>
  </sheetViews>
  <sheetFormatPr baseColWidth="10" defaultRowHeight="15" x14ac:dyDescent="0.25"/>
  <cols>
    <col min="1" max="1" width="19.5703125" customWidth="1"/>
    <col min="3" max="3" width="14.42578125" customWidth="1"/>
    <col min="4" max="4" width="16.85546875" customWidth="1"/>
    <col min="5" max="5" width="20.28515625" customWidth="1"/>
    <col min="7" max="7" width="17" customWidth="1"/>
    <col min="10" max="10" width="19.28515625" customWidth="1"/>
  </cols>
  <sheetData>
    <row r="1" spans="1:10" x14ac:dyDescent="0.25">
      <c r="A1" t="s">
        <v>27</v>
      </c>
    </row>
    <row r="9" spans="1:10" x14ac:dyDescent="0.25">
      <c r="D9" s="9" t="s">
        <v>0</v>
      </c>
      <c r="E9" s="3"/>
      <c r="F9" s="5"/>
      <c r="G9" s="5" t="s">
        <v>1</v>
      </c>
      <c r="H9" s="5"/>
      <c r="I9" s="3"/>
      <c r="J9" s="8" t="s">
        <v>2</v>
      </c>
    </row>
    <row r="10" spans="1:10" x14ac:dyDescent="0.25">
      <c r="D10" s="9" t="s">
        <v>9</v>
      </c>
      <c r="E10" s="2"/>
      <c r="F10" s="6" t="s">
        <v>12</v>
      </c>
      <c r="G10" s="7" t="s">
        <v>6</v>
      </c>
      <c r="H10" s="7" t="s">
        <v>7</v>
      </c>
      <c r="I10" s="4"/>
      <c r="J10" s="8" t="s">
        <v>3</v>
      </c>
    </row>
    <row r="11" spans="1:10" x14ac:dyDescent="0.25">
      <c r="A11" t="s">
        <v>15</v>
      </c>
      <c r="B11">
        <v>12</v>
      </c>
      <c r="D11" s="9" t="s">
        <v>10</v>
      </c>
      <c r="E11" s="2"/>
      <c r="F11" s="7" t="s">
        <v>6</v>
      </c>
      <c r="G11" s="6" t="s">
        <v>13</v>
      </c>
      <c r="H11" s="7" t="s">
        <v>8</v>
      </c>
      <c r="I11" s="4"/>
      <c r="J11" s="8" t="s">
        <v>4</v>
      </c>
    </row>
    <row r="12" spans="1:10" x14ac:dyDescent="0.25">
      <c r="A12" t="s">
        <v>16</v>
      </c>
      <c r="B12">
        <f>-5</f>
        <v>-5</v>
      </c>
      <c r="D12" s="9" t="s">
        <v>11</v>
      </c>
      <c r="E12" s="2"/>
      <c r="F12" s="7" t="s">
        <v>7</v>
      </c>
      <c r="G12" s="7" t="s">
        <v>8</v>
      </c>
      <c r="H12" s="6" t="s">
        <v>14</v>
      </c>
      <c r="I12" s="2"/>
      <c r="J12" s="8" t="s">
        <v>5</v>
      </c>
    </row>
    <row r="13" spans="1:10" x14ac:dyDescent="0.25">
      <c r="D13" s="9"/>
      <c r="E13" s="2"/>
      <c r="F13" s="6"/>
      <c r="G13" s="6"/>
      <c r="H13" s="6"/>
      <c r="I13" s="2"/>
      <c r="J13" s="8"/>
    </row>
    <row r="14" spans="1:10" x14ac:dyDescent="0.25">
      <c r="D14" s="9"/>
      <c r="E14" s="2"/>
      <c r="F14" s="6"/>
      <c r="G14" s="6"/>
      <c r="H14" s="6"/>
      <c r="I14" s="2"/>
      <c r="J14" s="8"/>
    </row>
    <row r="15" spans="1:10" x14ac:dyDescent="0.25">
      <c r="D15" s="9"/>
      <c r="E15" s="2"/>
      <c r="F15" s="6"/>
      <c r="G15" s="6"/>
      <c r="H15" s="6"/>
      <c r="I15" s="2"/>
      <c r="J15" s="8"/>
    </row>
    <row r="16" spans="1:10" x14ac:dyDescent="0.25">
      <c r="D16" s="9" t="s">
        <v>0</v>
      </c>
      <c r="E16" s="3"/>
      <c r="F16" s="5"/>
      <c r="G16" s="5" t="s">
        <v>1</v>
      </c>
      <c r="H16" s="5"/>
      <c r="I16" s="3"/>
      <c r="J16" s="8" t="s">
        <v>2</v>
      </c>
    </row>
    <row r="17" spans="1:10" x14ac:dyDescent="0.25">
      <c r="D17" s="9"/>
      <c r="E17" s="2"/>
      <c r="F17" s="6"/>
      <c r="G17" s="6"/>
      <c r="H17" s="6"/>
      <c r="I17" s="2"/>
      <c r="J17" s="8"/>
    </row>
    <row r="18" spans="1:10" x14ac:dyDescent="0.25">
      <c r="A18" t="s">
        <v>17</v>
      </c>
      <c r="B18">
        <v>9740</v>
      </c>
      <c r="D18" s="9">
        <f>B11</f>
        <v>12</v>
      </c>
      <c r="E18" s="2"/>
      <c r="F18" s="6">
        <f>B18+B20</f>
        <v>15330</v>
      </c>
      <c r="G18" s="6">
        <f>-B20</f>
        <v>-5590</v>
      </c>
      <c r="H18" s="6"/>
      <c r="I18" s="2"/>
      <c r="J18" s="8" t="s">
        <v>3</v>
      </c>
    </row>
    <row r="19" spans="1:10" x14ac:dyDescent="0.25">
      <c r="A19" t="s">
        <v>18</v>
      </c>
      <c r="B19">
        <v>5540</v>
      </c>
      <c r="D19" s="9">
        <f>B12</f>
        <v>-5</v>
      </c>
      <c r="E19" s="2"/>
      <c r="F19" s="6">
        <f>G18</f>
        <v>-5590</v>
      </c>
      <c r="G19" s="6">
        <f>B19+B20</f>
        <v>11130</v>
      </c>
      <c r="H19" s="6"/>
      <c r="I19" s="2"/>
      <c r="J19" s="8" t="s">
        <v>4</v>
      </c>
    </row>
    <row r="20" spans="1:10" x14ac:dyDescent="0.25">
      <c r="A20" t="s">
        <v>19</v>
      </c>
      <c r="B20">
        <v>5590</v>
      </c>
      <c r="D20" s="1"/>
      <c r="E20" s="1"/>
      <c r="F20" s="1"/>
      <c r="G20" s="1"/>
      <c r="H20" s="1"/>
      <c r="I20" s="1"/>
      <c r="J20" s="1"/>
    </row>
    <row r="21" spans="1:10" x14ac:dyDescent="0.25">
      <c r="H21" s="11"/>
      <c r="I21" s="11"/>
    </row>
    <row r="22" spans="1:10" x14ac:dyDescent="0.25">
      <c r="E22" s="10"/>
      <c r="F22" s="10" t="s">
        <v>20</v>
      </c>
      <c r="H22" s="11"/>
      <c r="I22" s="11" t="s">
        <v>21</v>
      </c>
    </row>
    <row r="23" spans="1:10" x14ac:dyDescent="0.25">
      <c r="E23" s="10">
        <f>D18</f>
        <v>12</v>
      </c>
      <c r="F23" s="10">
        <f>G18</f>
        <v>-5590</v>
      </c>
      <c r="H23" s="11">
        <f>F18</f>
        <v>15330</v>
      </c>
      <c r="I23" s="11">
        <f>D18</f>
        <v>12</v>
      </c>
    </row>
    <row r="24" spans="1:10" x14ac:dyDescent="0.25">
      <c r="E24" s="10">
        <f>D19</f>
        <v>-5</v>
      </c>
      <c r="F24" s="10">
        <f>G19</f>
        <v>11130</v>
      </c>
      <c r="H24" s="11">
        <f>F19</f>
        <v>-5590</v>
      </c>
      <c r="I24" s="11">
        <f>D19</f>
        <v>-5</v>
      </c>
    </row>
    <row r="27" spans="1:10" x14ac:dyDescent="0.25">
      <c r="B27" t="s">
        <v>24</v>
      </c>
      <c r="E27">
        <f>MDETERM(F18:G19)</f>
        <v>139374800</v>
      </c>
    </row>
    <row r="28" spans="1:10" x14ac:dyDescent="0.25">
      <c r="B28" t="s">
        <v>22</v>
      </c>
      <c r="C28" s="1"/>
      <c r="E28">
        <f>MDETERM(E23:F24)</f>
        <v>105609.99999999999</v>
      </c>
    </row>
    <row r="29" spans="1:10" x14ac:dyDescent="0.25">
      <c r="B29" t="s">
        <v>23</v>
      </c>
      <c r="E29">
        <f>MDETERM(H23:I24)</f>
        <v>-9570</v>
      </c>
    </row>
    <row r="31" spans="1:10" x14ac:dyDescent="0.25">
      <c r="E31" s="1" t="s">
        <v>26</v>
      </c>
      <c r="F31">
        <f>E28/E27</f>
        <v>7.5774099765524316E-4</v>
      </c>
    </row>
    <row r="32" spans="1:10" x14ac:dyDescent="0.25">
      <c r="E32" s="1" t="s">
        <v>25</v>
      </c>
      <c r="F32">
        <f>E29/E27</f>
        <v>-6.866377566102337E-5</v>
      </c>
    </row>
    <row r="33" spans="5:6" x14ac:dyDescent="0.25">
      <c r="E33" s="1" t="s">
        <v>37</v>
      </c>
      <c r="F33">
        <f>F31-F32</f>
        <v>8.2640477331626648E-4</v>
      </c>
    </row>
  </sheetData>
  <pageMargins left="0.7" right="0.7" top="0.75" bottom="0.75" header="0.3" footer="0.3"/>
  <pageSetup paperSize="9" orientation="portrait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4"/>
  <sheetViews>
    <sheetView tabSelected="1" topLeftCell="B1" workbookViewId="0">
      <selection activeCell="J22" sqref="J22"/>
    </sheetView>
  </sheetViews>
  <sheetFormatPr baseColWidth="10" defaultRowHeight="15" x14ac:dyDescent="0.25"/>
  <sheetData>
    <row r="1" spans="1:8" x14ac:dyDescent="0.25">
      <c r="A1" t="s">
        <v>28</v>
      </c>
    </row>
    <row r="5" spans="1:8" x14ac:dyDescent="0.25">
      <c r="F5" t="s">
        <v>33</v>
      </c>
      <c r="G5" t="s">
        <v>35</v>
      </c>
      <c r="H5" t="s">
        <v>36</v>
      </c>
    </row>
    <row r="6" spans="1:8" x14ac:dyDescent="0.25">
      <c r="F6">
        <v>245.07</v>
      </c>
      <c r="G6">
        <f>(B$21/(F6+B$16))^2*(F6)</f>
        <v>5.6472081076616087E-5</v>
      </c>
      <c r="H6">
        <f>G6*1000</f>
        <v>5.6472081076616089E-2</v>
      </c>
    </row>
    <row r="7" spans="1:8" x14ac:dyDescent="0.25">
      <c r="F7">
        <v>651.54999999999995</v>
      </c>
      <c r="G7">
        <f t="shared" ref="G7:G24" si="0">(B$21/(F7+B$16))^2*(F7)</f>
        <v>1.2237644735038828E-4</v>
      </c>
      <c r="H7">
        <f t="shared" ref="H7:H24" si="1">G7*1000</f>
        <v>0.12237644735038829</v>
      </c>
    </row>
    <row r="8" spans="1:8" x14ac:dyDescent="0.25">
      <c r="F8">
        <v>983.01</v>
      </c>
      <c r="G8">
        <f t="shared" si="0"/>
        <v>1.5851529913350751E-4</v>
      </c>
      <c r="H8">
        <f t="shared" si="1"/>
        <v>0.15851529913350751</v>
      </c>
    </row>
    <row r="9" spans="1:8" x14ac:dyDescent="0.25">
      <c r="F9">
        <v>1190.3699999999999</v>
      </c>
      <c r="G9">
        <f t="shared" si="0"/>
        <v>1.7546377034344664E-4</v>
      </c>
      <c r="H9">
        <f t="shared" si="1"/>
        <v>0.17546377034344662</v>
      </c>
    </row>
    <row r="10" spans="1:8" x14ac:dyDescent="0.25">
      <c r="F10">
        <v>1650.97</v>
      </c>
      <c r="G10">
        <f t="shared" si="0"/>
        <v>2.0202135709000875E-4</v>
      </c>
      <c r="H10">
        <f t="shared" si="1"/>
        <v>0.20202135709000874</v>
      </c>
    </row>
    <row r="11" spans="1:8" x14ac:dyDescent="0.25">
      <c r="F11">
        <v>2279.19</v>
      </c>
      <c r="G11">
        <f t="shared" si="0"/>
        <v>2.2184762006179144E-4</v>
      </c>
      <c r="H11">
        <f t="shared" si="1"/>
        <v>0.22184762006179143</v>
      </c>
    </row>
    <row r="12" spans="1:8" x14ac:dyDescent="0.25">
      <c r="F12">
        <v>2551.67</v>
      </c>
      <c r="G12">
        <f t="shared" si="0"/>
        <v>2.2661753087520521E-4</v>
      </c>
      <c r="H12">
        <f t="shared" si="1"/>
        <v>0.2266175308752052</v>
      </c>
    </row>
    <row r="13" spans="1:8" x14ac:dyDescent="0.25">
      <c r="A13" t="s">
        <v>17</v>
      </c>
      <c r="B13">
        <v>9740</v>
      </c>
      <c r="F13">
        <v>2875.09</v>
      </c>
      <c r="G13">
        <f t="shared" si="0"/>
        <v>2.3021078842287964E-4</v>
      </c>
      <c r="H13">
        <f t="shared" si="1"/>
        <v>0.23021078842287965</v>
      </c>
    </row>
    <row r="14" spans="1:8" x14ac:dyDescent="0.25">
      <c r="A14" t="s">
        <v>29</v>
      </c>
      <c r="B14">
        <v>5540</v>
      </c>
      <c r="F14">
        <v>3345.38</v>
      </c>
      <c r="G14">
        <f t="shared" si="0"/>
        <v>2.324821490048778E-4</v>
      </c>
      <c r="H14">
        <f t="shared" si="1"/>
        <v>0.23248214900487779</v>
      </c>
    </row>
    <row r="15" spans="1:8" x14ac:dyDescent="0.25">
      <c r="F15">
        <v>3785.87</v>
      </c>
      <c r="G15">
        <f t="shared" si="0"/>
        <v>2.3237096282203171E-4</v>
      </c>
      <c r="H15">
        <f t="shared" si="1"/>
        <v>0.23237096282203171</v>
      </c>
    </row>
    <row r="16" spans="1:8" x14ac:dyDescent="0.25">
      <c r="A16" t="s">
        <v>30</v>
      </c>
      <c r="B16" s="14">
        <f>B13*B14/(B13+B14)</f>
        <v>3531.3874345549739</v>
      </c>
      <c r="F16">
        <v>4861.49</v>
      </c>
      <c r="G16">
        <f t="shared" si="0"/>
        <v>2.26809094391734E-4</v>
      </c>
      <c r="H16">
        <f t="shared" si="1"/>
        <v>0.226809094391734</v>
      </c>
    </row>
    <row r="17" spans="1:8" x14ac:dyDescent="0.25">
      <c r="F17">
        <v>5618.14</v>
      </c>
      <c r="G17">
        <f t="shared" si="0"/>
        <v>2.2055050653753359E-4</v>
      </c>
      <c r="H17">
        <f t="shared" si="1"/>
        <v>0.22055050653753358</v>
      </c>
    </row>
    <row r="18" spans="1:8" x14ac:dyDescent="0.25">
      <c r="F18">
        <v>5679.89</v>
      </c>
      <c r="G18">
        <f t="shared" si="0"/>
        <v>2.1999511054312929E-4</v>
      </c>
      <c r="H18">
        <f t="shared" si="1"/>
        <v>0.21999511054312929</v>
      </c>
    </row>
    <row r="19" spans="1:8" x14ac:dyDescent="0.25">
      <c r="A19" t="s">
        <v>31</v>
      </c>
      <c r="B19">
        <v>5</v>
      </c>
      <c r="F19">
        <v>6719.29</v>
      </c>
      <c r="G19">
        <f t="shared" si="0"/>
        <v>2.101508156943887E-4</v>
      </c>
      <c r="H19">
        <f t="shared" si="1"/>
        <v>0.2101508156943887</v>
      </c>
    </row>
    <row r="20" spans="1:8" x14ac:dyDescent="0.25">
      <c r="F20">
        <v>7294.24</v>
      </c>
      <c r="G20">
        <f t="shared" si="0"/>
        <v>2.0454399070733259E-4</v>
      </c>
      <c r="H20">
        <f t="shared" si="1"/>
        <v>0.20454399070733259</v>
      </c>
    </row>
    <row r="21" spans="1:8" x14ac:dyDescent="0.25">
      <c r="A21" t="s">
        <v>32</v>
      </c>
      <c r="B21" s="13">
        <f>B14*B19/(B13+B14)</f>
        <v>1.8128272251308901</v>
      </c>
      <c r="F21">
        <v>7981.31</v>
      </c>
      <c r="G21">
        <f t="shared" si="0"/>
        <v>1.9789409111915492E-4</v>
      </c>
      <c r="H21">
        <f t="shared" si="1"/>
        <v>0.19789409111915493</v>
      </c>
    </row>
    <row r="22" spans="1:8" x14ac:dyDescent="0.25">
      <c r="F22">
        <v>8191.59</v>
      </c>
      <c r="G22">
        <f t="shared" si="0"/>
        <v>1.9588680320131252E-4</v>
      </c>
      <c r="H22">
        <f t="shared" si="1"/>
        <v>0.19588680320131252</v>
      </c>
    </row>
    <row r="23" spans="1:8" x14ac:dyDescent="0.25">
      <c r="F23">
        <v>9480.11</v>
      </c>
      <c r="G23">
        <f t="shared" si="0"/>
        <v>1.8402280464053437E-4</v>
      </c>
      <c r="H23">
        <f t="shared" si="1"/>
        <v>0.18402280464053436</v>
      </c>
    </row>
    <row r="24" spans="1:8" x14ac:dyDescent="0.25">
      <c r="A24" t="s">
        <v>34</v>
      </c>
      <c r="B24" s="12">
        <f>B21^2/(4*B16)</f>
        <v>2.326523646215208E-4</v>
      </c>
      <c r="F24">
        <v>9661.6</v>
      </c>
      <c r="G24">
        <f t="shared" si="0"/>
        <v>1.8242131638068477E-4</v>
      </c>
      <c r="H24">
        <f t="shared" si="1"/>
        <v>0.18242131638068476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 mallas - Por defecto</vt:lpstr>
      <vt:lpstr>Thevenin - Por defecto</vt:lpstr>
      <vt:lpstr>2 mallas</vt:lpstr>
      <vt:lpstr>Thevenin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Adrian Losada Alvarez</cp:lastModifiedBy>
  <dcterms:created xsi:type="dcterms:W3CDTF">2020-10-26T10:16:29Z</dcterms:created>
  <dcterms:modified xsi:type="dcterms:W3CDTF">2021-11-12T21:16:48Z</dcterms:modified>
</cp:coreProperties>
</file>