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ila\Documents\4. CV\CERTIFICATIONS\"/>
    </mc:Choice>
  </mc:AlternateContent>
  <xr:revisionPtr revIDLastSave="0" documentId="13_ncr:1_{CD1D3DAB-1D5F-4699-A633-A57A121070A4}" xr6:coauthVersionLast="47" xr6:coauthVersionMax="47" xr10:uidLastSave="{00000000-0000-0000-0000-000000000000}"/>
  <bookViews>
    <workbookView xWindow="-108" yWindow="-108" windowWidth="23256" windowHeight="12576" tabRatio="862" activeTab="1" xr2:uid="{3241E698-9FDB-4C67-BB87-3840F257D943}"/>
  </bookViews>
  <sheets>
    <sheet name="METHODS" sheetId="12" r:id="rId1"/>
    <sheet name="REPLENISHMENT (2)" sheetId="21" r:id="rId2"/>
    <sheet name="REPLENISHMENT" sheetId="20" r:id="rId3"/>
    <sheet name="REGRESSION" sheetId="19" r:id="rId4"/>
    <sheet name="FORECAST SHEET" sheetId="14" r:id="rId5"/>
  </sheets>
  <definedNames>
    <definedName name="_xlnm._FilterDatabase" localSheetId="1" hidden="1">'REPLENISHMENT (2)'!$O$3:$AD$3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21" l="1"/>
  <c r="Q2" i="21" l="1"/>
  <c r="V21" i="21"/>
  <c r="W21" i="21" s="1"/>
  <c r="V22" i="21"/>
  <c r="W22" i="21" s="1"/>
  <c r="AA22" i="21" s="1"/>
  <c r="AB22" i="21" s="1"/>
  <c r="AC22" i="21" s="1"/>
  <c r="V41" i="21"/>
  <c r="W41" i="21" s="1"/>
  <c r="AA41" i="21" s="1"/>
  <c r="AB41" i="21" s="1"/>
  <c r="AC41" i="21" s="1"/>
  <c r="V65" i="21"/>
  <c r="W65" i="21" s="1"/>
  <c r="AA65" i="21" s="1"/>
  <c r="AB65" i="21" s="1"/>
  <c r="AC65" i="21" s="1"/>
  <c r="V35" i="21"/>
  <c r="W35" i="21" s="1"/>
  <c r="V4" i="21"/>
  <c r="W4" i="21" s="1"/>
  <c r="AA4" i="21" s="1"/>
  <c r="V95" i="21"/>
  <c r="W95" i="21" s="1"/>
  <c r="AA95" i="21" s="1"/>
  <c r="AB95" i="21" s="1"/>
  <c r="AC95" i="21" s="1"/>
  <c r="V10" i="21"/>
  <c r="W10" i="21" s="1"/>
  <c r="AA10" i="21" s="1"/>
  <c r="AB10" i="21" s="1"/>
  <c r="AC10" i="21" s="1"/>
  <c r="V23" i="21"/>
  <c r="W23" i="21" s="1"/>
  <c r="V66" i="21"/>
  <c r="W66" i="21" s="1"/>
  <c r="AA66" i="21" s="1"/>
  <c r="AB66" i="21" s="1"/>
  <c r="AC66" i="21" s="1"/>
  <c r="V67" i="21"/>
  <c r="W67" i="21" s="1"/>
  <c r="AA67" i="21" s="1"/>
  <c r="AB67" i="21" s="1"/>
  <c r="AC67" i="21" s="1"/>
  <c r="V45" i="21"/>
  <c r="W45" i="21" s="1"/>
  <c r="AA45" i="21" s="1"/>
  <c r="AB45" i="21" s="1"/>
  <c r="AC45" i="21" s="1"/>
  <c r="V38" i="21"/>
  <c r="W38" i="21" s="1"/>
  <c r="V55" i="21"/>
  <c r="W55" i="21" s="1"/>
  <c r="AA55" i="21" s="1"/>
  <c r="AB55" i="21" s="1"/>
  <c r="AC55" i="21" s="1"/>
  <c r="V36" i="21"/>
  <c r="W36" i="21" s="1"/>
  <c r="AA36" i="21" s="1"/>
  <c r="AB36" i="21" s="1"/>
  <c r="AC36" i="21" s="1"/>
  <c r="V56" i="21"/>
  <c r="W56" i="21" s="1"/>
  <c r="AA56" i="21" s="1"/>
  <c r="AB56" i="21" s="1"/>
  <c r="AC56" i="21" s="1"/>
  <c r="V61" i="21"/>
  <c r="W61" i="21" s="1"/>
  <c r="V37" i="21"/>
  <c r="W37" i="21" s="1"/>
  <c r="AA37" i="21" s="1"/>
  <c r="AB37" i="21" s="1"/>
  <c r="AC37" i="21" s="1"/>
  <c r="V50" i="21"/>
  <c r="W50" i="21" s="1"/>
  <c r="AA50" i="21" s="1"/>
  <c r="AB50" i="21" s="1"/>
  <c r="AC50" i="21" s="1"/>
  <c r="V62" i="21"/>
  <c r="W62" i="21" s="1"/>
  <c r="AA62" i="21" s="1"/>
  <c r="AB62" i="21" s="1"/>
  <c r="AC62" i="21" s="1"/>
  <c r="V15" i="21"/>
  <c r="W15" i="21" s="1"/>
  <c r="V53" i="21"/>
  <c r="W53" i="21" s="1"/>
  <c r="AA53" i="21" s="1"/>
  <c r="AB53" i="21" s="1"/>
  <c r="AC53" i="21" s="1"/>
  <c r="V92" i="21"/>
  <c r="W92" i="21" s="1"/>
  <c r="AA92" i="21" s="1"/>
  <c r="AB92" i="21" s="1"/>
  <c r="AC92" i="21" s="1"/>
  <c r="V27" i="21"/>
  <c r="W27" i="21" s="1"/>
  <c r="AA27" i="21" s="1"/>
  <c r="AB27" i="21" s="1"/>
  <c r="AC27" i="21" s="1"/>
  <c r="V34" i="21"/>
  <c r="W34" i="21" s="1"/>
  <c r="V106" i="21"/>
  <c r="W106" i="21" s="1"/>
  <c r="AA106" i="21" s="1"/>
  <c r="AB106" i="21" s="1"/>
  <c r="AC106" i="21" s="1"/>
  <c r="V28" i="21"/>
  <c r="W28" i="21" s="1"/>
  <c r="AA28" i="21" s="1"/>
  <c r="AB28" i="21" s="1"/>
  <c r="AC28" i="21" s="1"/>
  <c r="V43" i="21"/>
  <c r="W43" i="21" s="1"/>
  <c r="AA43" i="21" s="1"/>
  <c r="AB43" i="21" s="1"/>
  <c r="AC43" i="21" s="1"/>
  <c r="V30" i="21"/>
  <c r="W30" i="21" s="1"/>
  <c r="V13" i="21"/>
  <c r="W13" i="21" s="1"/>
  <c r="AA13" i="21" s="1"/>
  <c r="AB13" i="21" s="1"/>
  <c r="AC13" i="21" s="1"/>
  <c r="V48" i="21"/>
  <c r="W48" i="21" s="1"/>
  <c r="AA48" i="21" s="1"/>
  <c r="AB48" i="21" s="1"/>
  <c r="AC48" i="21" s="1"/>
  <c r="V17" i="21"/>
  <c r="W17" i="21" s="1"/>
  <c r="AA17" i="21" s="1"/>
  <c r="AB17" i="21" s="1"/>
  <c r="AC17" i="21" s="1"/>
  <c r="V107" i="21"/>
  <c r="W107" i="21" s="1"/>
  <c r="AA107" i="21" s="1"/>
  <c r="AB107" i="21" s="1"/>
  <c r="AC107" i="21" s="1"/>
  <c r="V11" i="21"/>
  <c r="W11" i="21" s="1"/>
  <c r="AA11" i="21" s="1"/>
  <c r="AB11" i="21" s="1"/>
  <c r="AC11" i="21" s="1"/>
  <c r="V58" i="21"/>
  <c r="W58" i="21" s="1"/>
  <c r="AA58" i="21" s="1"/>
  <c r="AB58" i="21" s="1"/>
  <c r="AC58" i="21" s="1"/>
  <c r="V100" i="21"/>
  <c r="W100" i="21" s="1"/>
  <c r="AA100" i="21" s="1"/>
  <c r="AB100" i="21" s="1"/>
  <c r="AC100" i="21" s="1"/>
  <c r="V5" i="21"/>
  <c r="W5" i="21" s="1"/>
  <c r="AA5" i="21" s="1"/>
  <c r="AB5" i="21" s="1"/>
  <c r="AC5" i="21" s="1"/>
  <c r="V102" i="21"/>
  <c r="W102" i="21" s="1"/>
  <c r="AA102" i="21" s="1"/>
  <c r="AB102" i="21" s="1"/>
  <c r="AC102" i="21" s="1"/>
  <c r="V31" i="21"/>
  <c r="W31" i="21" s="1"/>
  <c r="AA31" i="21" s="1"/>
  <c r="AB31" i="21" s="1"/>
  <c r="AC31" i="21" s="1"/>
  <c r="V97" i="21"/>
  <c r="W97" i="21" s="1"/>
  <c r="AA97" i="21" s="1"/>
  <c r="AB97" i="21" s="1"/>
  <c r="AC97" i="21" s="1"/>
  <c r="V29" i="21"/>
  <c r="W29" i="21" s="1"/>
  <c r="AA29" i="21" s="1"/>
  <c r="AB29" i="21" s="1"/>
  <c r="AC29" i="21" s="1"/>
  <c r="V108" i="21"/>
  <c r="W108" i="21" s="1"/>
  <c r="AA108" i="21" s="1"/>
  <c r="AB108" i="21" s="1"/>
  <c r="AC108" i="21" s="1"/>
  <c r="V98" i="21"/>
  <c r="W98" i="21" s="1"/>
  <c r="AA98" i="21" s="1"/>
  <c r="AB98" i="21" s="1"/>
  <c r="AC98" i="21" s="1"/>
  <c r="V46" i="21"/>
  <c r="W46" i="21" s="1"/>
  <c r="AA46" i="21" s="1"/>
  <c r="AB46" i="21" s="1"/>
  <c r="AC46" i="21" s="1"/>
  <c r="V9" i="21"/>
  <c r="W9" i="21" s="1"/>
  <c r="AA9" i="21" s="1"/>
  <c r="AB9" i="21" s="1"/>
  <c r="AC9" i="21" s="1"/>
  <c r="V6" i="21"/>
  <c r="W6" i="21" s="1"/>
  <c r="AA6" i="21" s="1"/>
  <c r="AB6" i="21" s="1"/>
  <c r="AC6" i="21" s="1"/>
  <c r="V88" i="21"/>
  <c r="W88" i="21" s="1"/>
  <c r="AA88" i="21" s="1"/>
  <c r="AB88" i="21" s="1"/>
  <c r="AC88" i="21" s="1"/>
  <c r="V91" i="21"/>
  <c r="W91" i="21" s="1"/>
  <c r="AA91" i="21" s="1"/>
  <c r="AB91" i="21" s="1"/>
  <c r="AC91" i="21" s="1"/>
  <c r="V79" i="21"/>
  <c r="W79" i="21" s="1"/>
  <c r="AA79" i="21" s="1"/>
  <c r="AB79" i="21" s="1"/>
  <c r="AC79" i="21" s="1"/>
  <c r="V93" i="21"/>
  <c r="W93" i="21" s="1"/>
  <c r="AA93" i="21" s="1"/>
  <c r="AB93" i="21" s="1"/>
  <c r="AC93" i="21" s="1"/>
  <c r="V82" i="21"/>
  <c r="W82" i="21" s="1"/>
  <c r="AA82" i="21" s="1"/>
  <c r="AB82" i="21" s="1"/>
  <c r="AC82" i="21" s="1"/>
  <c r="V84" i="21"/>
  <c r="W84" i="21" s="1"/>
  <c r="AA84" i="21" s="1"/>
  <c r="AB84" i="21" s="1"/>
  <c r="AC84" i="21" s="1"/>
  <c r="V69" i="21"/>
  <c r="W69" i="21" s="1"/>
  <c r="AA69" i="21" s="1"/>
  <c r="AB69" i="21" s="1"/>
  <c r="AC69" i="21" s="1"/>
  <c r="V72" i="21"/>
  <c r="W72" i="21" s="1"/>
  <c r="AA72" i="21" s="1"/>
  <c r="AB72" i="21" s="1"/>
  <c r="AC72" i="21" s="1"/>
  <c r="V83" i="21"/>
  <c r="W83" i="21" s="1"/>
  <c r="AA83" i="21" s="1"/>
  <c r="AB83" i="21" s="1"/>
  <c r="AC83" i="21" s="1"/>
  <c r="V75" i="21"/>
  <c r="W75" i="21" s="1"/>
  <c r="AA75" i="21" s="1"/>
  <c r="AB75" i="21" s="1"/>
  <c r="AC75" i="21" s="1"/>
  <c r="V86" i="21"/>
  <c r="W86" i="21" s="1"/>
  <c r="AA86" i="21" s="1"/>
  <c r="AB86" i="21" s="1"/>
  <c r="AC86" i="21" s="1"/>
  <c r="V78" i="21"/>
  <c r="W78" i="21" s="1"/>
  <c r="AA78" i="21" s="1"/>
  <c r="AB78" i="21" s="1"/>
  <c r="AC78" i="21" s="1"/>
  <c r="V54" i="21"/>
  <c r="W54" i="21" s="1"/>
  <c r="AA54" i="21" s="1"/>
  <c r="AB54" i="21" s="1"/>
  <c r="AC54" i="21" s="1"/>
  <c r="V57" i="21"/>
  <c r="W57" i="21" s="1"/>
  <c r="AA57" i="21" s="1"/>
  <c r="AB57" i="21" s="1"/>
  <c r="AC57" i="21" s="1"/>
  <c r="V59" i="21"/>
  <c r="W59" i="21" s="1"/>
  <c r="AA59" i="21" s="1"/>
  <c r="AB59" i="21" s="1"/>
  <c r="AC59" i="21" s="1"/>
  <c r="V42" i="21"/>
  <c r="W42" i="21" s="1"/>
  <c r="AA42" i="21" s="1"/>
  <c r="AB42" i="21" s="1"/>
  <c r="AC42" i="21" s="1"/>
  <c r="V49" i="21"/>
  <c r="W49" i="21" s="1"/>
  <c r="AA49" i="21" s="1"/>
  <c r="AB49" i="21" s="1"/>
  <c r="AC49" i="21" s="1"/>
  <c r="V39" i="21"/>
  <c r="W39" i="21" s="1"/>
  <c r="AA39" i="21" s="1"/>
  <c r="AB39" i="21" s="1"/>
  <c r="AC39" i="21" s="1"/>
  <c r="V76" i="21"/>
  <c r="W76" i="21" s="1"/>
  <c r="AA76" i="21" s="1"/>
  <c r="AB76" i="21" s="1"/>
  <c r="AC76" i="21" s="1"/>
  <c r="V40" i="21"/>
  <c r="W40" i="21" s="1"/>
  <c r="AA40" i="21" s="1"/>
  <c r="AB40" i="21" s="1"/>
  <c r="AC40" i="21" s="1"/>
  <c r="V18" i="21"/>
  <c r="W18" i="21" s="1"/>
  <c r="AA18" i="21" s="1"/>
  <c r="AB18" i="21" s="1"/>
  <c r="AC18" i="21" s="1"/>
  <c r="V24" i="21"/>
  <c r="W24" i="21" s="1"/>
  <c r="AA24" i="21" s="1"/>
  <c r="AB24" i="21" s="1"/>
  <c r="AC24" i="21" s="1"/>
  <c r="V51" i="21"/>
  <c r="W51" i="21" s="1"/>
  <c r="AA51" i="21" s="1"/>
  <c r="AB51" i="21" s="1"/>
  <c r="AC51" i="21" s="1"/>
  <c r="V25" i="21"/>
  <c r="W25" i="21" s="1"/>
  <c r="AA25" i="21" s="1"/>
  <c r="AB25" i="21" s="1"/>
  <c r="AC25" i="21" s="1"/>
  <c r="V71" i="21"/>
  <c r="W71" i="21" s="1"/>
  <c r="AA71" i="21" s="1"/>
  <c r="AB71" i="21" s="1"/>
  <c r="AC71" i="21" s="1"/>
  <c r="V80" i="21"/>
  <c r="W80" i="21" s="1"/>
  <c r="AA80" i="21" s="1"/>
  <c r="AB80" i="21" s="1"/>
  <c r="AC80" i="21" s="1"/>
  <c r="V81" i="21"/>
  <c r="W81" i="21" s="1"/>
  <c r="AA81" i="21" s="1"/>
  <c r="AB81" i="21" s="1"/>
  <c r="AC81" i="21" s="1"/>
  <c r="V73" i="21"/>
  <c r="W73" i="21" s="1"/>
  <c r="AA73" i="21" s="1"/>
  <c r="AB73" i="21" s="1"/>
  <c r="AC73" i="21" s="1"/>
  <c r="V63" i="21"/>
  <c r="W63" i="21" s="1"/>
  <c r="AA63" i="21" s="1"/>
  <c r="AB63" i="21" s="1"/>
  <c r="AC63" i="21" s="1"/>
  <c r="V77" i="21"/>
  <c r="W77" i="21" s="1"/>
  <c r="AA77" i="21" s="1"/>
  <c r="AB77" i="21" s="1"/>
  <c r="AC77" i="21" s="1"/>
  <c r="V89" i="21"/>
  <c r="W89" i="21" s="1"/>
  <c r="AA89" i="21" s="1"/>
  <c r="AB89" i="21" s="1"/>
  <c r="AC89" i="21" s="1"/>
  <c r="V64" i="21"/>
  <c r="W64" i="21" s="1"/>
  <c r="AA64" i="21" s="1"/>
  <c r="AB64" i="21" s="1"/>
  <c r="AC64" i="21" s="1"/>
  <c r="V74" i="21"/>
  <c r="W74" i="21" s="1"/>
  <c r="AA74" i="21" s="1"/>
  <c r="AB74" i="21" s="1"/>
  <c r="AC74" i="21" s="1"/>
  <c r="V90" i="21"/>
  <c r="W90" i="21" s="1"/>
  <c r="AA90" i="21" s="1"/>
  <c r="AB90" i="21" s="1"/>
  <c r="AC90" i="21" s="1"/>
  <c r="V99" i="21"/>
  <c r="W99" i="21" s="1"/>
  <c r="AA99" i="21" s="1"/>
  <c r="AB99" i="21" s="1"/>
  <c r="AC99" i="21" s="1"/>
  <c r="V60" i="21"/>
  <c r="W60" i="21" s="1"/>
  <c r="AA60" i="21" s="1"/>
  <c r="AB60" i="21" s="1"/>
  <c r="AC60" i="21" s="1"/>
  <c r="V94" i="21"/>
  <c r="W94" i="21" s="1"/>
  <c r="AA94" i="21" s="1"/>
  <c r="AB94" i="21" s="1"/>
  <c r="AC94" i="21" s="1"/>
  <c r="V8" i="21"/>
  <c r="W8" i="21" s="1"/>
  <c r="AA8" i="21" s="1"/>
  <c r="AB8" i="21" s="1"/>
  <c r="AC8" i="21" s="1"/>
  <c r="V101" i="21"/>
  <c r="W101" i="21" s="1"/>
  <c r="AA101" i="21" s="1"/>
  <c r="AB101" i="21" s="1"/>
  <c r="AC101" i="21" s="1"/>
  <c r="V68" i="21"/>
  <c r="W68" i="21" s="1"/>
  <c r="AA68" i="21" s="1"/>
  <c r="AB68" i="21" s="1"/>
  <c r="AC68" i="21" s="1"/>
  <c r="V32" i="21"/>
  <c r="W32" i="21" s="1"/>
  <c r="AA32" i="21" s="1"/>
  <c r="AB32" i="21" s="1"/>
  <c r="AC32" i="21" s="1"/>
  <c r="V33" i="21"/>
  <c r="W33" i="21" s="1"/>
  <c r="AA33" i="21" s="1"/>
  <c r="AB33" i="21" s="1"/>
  <c r="AC33" i="21" s="1"/>
  <c r="V16" i="21"/>
  <c r="W16" i="21" s="1"/>
  <c r="AA16" i="21" s="1"/>
  <c r="AB16" i="21" s="1"/>
  <c r="AC16" i="21" s="1"/>
  <c r="V109" i="21"/>
  <c r="W109" i="21" s="1"/>
  <c r="AA109" i="21" s="1"/>
  <c r="AB109" i="21" s="1"/>
  <c r="AC109" i="21" s="1"/>
  <c r="V52" i="21"/>
  <c r="W52" i="21" s="1"/>
  <c r="AA52" i="21" s="1"/>
  <c r="AB52" i="21" s="1"/>
  <c r="AC52" i="21" s="1"/>
  <c r="V110" i="21"/>
  <c r="W110" i="21" s="1"/>
  <c r="AA110" i="21" s="1"/>
  <c r="AB110" i="21" s="1"/>
  <c r="AC110" i="21" s="1"/>
  <c r="V85" i="21"/>
  <c r="W85" i="21" s="1"/>
  <c r="AA85" i="21" s="1"/>
  <c r="AB85" i="21" s="1"/>
  <c r="AC85" i="21" s="1"/>
  <c r="V14" i="21"/>
  <c r="W14" i="21" s="1"/>
  <c r="AA14" i="21" s="1"/>
  <c r="AB14" i="21" s="1"/>
  <c r="AC14" i="21" s="1"/>
  <c r="V70" i="21"/>
  <c r="W70" i="21" s="1"/>
  <c r="AA70" i="21" s="1"/>
  <c r="AB70" i="21" s="1"/>
  <c r="AC70" i="21" s="1"/>
  <c r="V12" i="21"/>
  <c r="W12" i="21" s="1"/>
  <c r="AA12" i="21" s="1"/>
  <c r="AB12" i="21" s="1"/>
  <c r="AC12" i="21" s="1"/>
  <c r="V103" i="21"/>
  <c r="W103" i="21" s="1"/>
  <c r="AA103" i="21" s="1"/>
  <c r="AB103" i="21" s="1"/>
  <c r="AC103" i="21" s="1"/>
  <c r="V7" i="21"/>
  <c r="W7" i="21" s="1"/>
  <c r="AA7" i="21" s="1"/>
  <c r="AB7" i="21" s="1"/>
  <c r="AC7" i="21" s="1"/>
  <c r="V19" i="21"/>
  <c r="W19" i="21" s="1"/>
  <c r="AA19" i="21" s="1"/>
  <c r="AB19" i="21" s="1"/>
  <c r="AC19" i="21" s="1"/>
  <c r="V104" i="21"/>
  <c r="W104" i="21" s="1"/>
  <c r="AA104" i="21" s="1"/>
  <c r="AB104" i="21" s="1"/>
  <c r="AC104" i="21" s="1"/>
  <c r="V47" i="21"/>
  <c r="W47" i="21" s="1"/>
  <c r="AA47" i="21" s="1"/>
  <c r="AB47" i="21" s="1"/>
  <c r="AC47" i="21" s="1"/>
  <c r="V111" i="21"/>
  <c r="W111" i="21" s="1"/>
  <c r="V105" i="21"/>
  <c r="W105" i="21" s="1"/>
  <c r="AA105" i="21" s="1"/>
  <c r="AB105" i="21" s="1"/>
  <c r="AC105" i="21" s="1"/>
  <c r="V20" i="21"/>
  <c r="W20" i="21" s="1"/>
  <c r="AA20" i="21" s="1"/>
  <c r="AB20" i="21" s="1"/>
  <c r="AC20" i="21" s="1"/>
  <c r="V44" i="21"/>
  <c r="W44" i="21" s="1"/>
  <c r="AA44" i="21" s="1"/>
  <c r="AB44" i="21" s="1"/>
  <c r="AC44" i="21" s="1"/>
  <c r="V26" i="21"/>
  <c r="W26" i="21" s="1"/>
  <c r="V87" i="21"/>
  <c r="W87" i="21" s="1"/>
  <c r="AA87" i="21" s="1"/>
  <c r="AB87" i="21" s="1"/>
  <c r="AC87" i="21" s="1"/>
  <c r="V96" i="21"/>
  <c r="W96" i="21" s="1"/>
  <c r="AA96" i="21" s="1"/>
  <c r="AB96" i="21" s="1"/>
  <c r="AC96" i="21" s="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2" i="20"/>
  <c r="B20" i="19"/>
  <c r="C59" i="12"/>
  <c r="C60" i="12" s="1"/>
  <c r="C15" i="12"/>
  <c r="C14" i="12"/>
  <c r="C13" i="12"/>
  <c r="C13" i="14"/>
  <c r="C11" i="14"/>
  <c r="C107" i="12"/>
  <c r="C12" i="14"/>
  <c r="C106" i="12"/>
  <c r="C108" i="12"/>
  <c r="R21" i="21" l="1"/>
  <c r="AD21" i="21" s="1"/>
  <c r="AG21" i="21" s="1"/>
  <c r="R7" i="21"/>
  <c r="R8" i="21"/>
  <c r="AD8" i="21" s="1"/>
  <c r="AG8" i="21" s="1"/>
  <c r="R9" i="21"/>
  <c r="AD9" i="21" s="1"/>
  <c r="AG9" i="21" s="1"/>
  <c r="R10" i="21"/>
  <c r="AB4" i="21"/>
  <c r="AC4" i="21" s="1"/>
  <c r="AF21" i="21"/>
  <c r="R96" i="21"/>
  <c r="AD96" i="21" s="1"/>
  <c r="AG96" i="21" s="1"/>
  <c r="R20" i="21"/>
  <c r="AD20" i="21" s="1"/>
  <c r="AG20" i="21" s="1"/>
  <c r="R104" i="21"/>
  <c r="AD104" i="21" s="1"/>
  <c r="AG104" i="21" s="1"/>
  <c r="R12" i="21"/>
  <c r="AD12" i="21" s="1"/>
  <c r="AG12" i="21" s="1"/>
  <c r="R110" i="21"/>
  <c r="AD110" i="21" s="1"/>
  <c r="AG110" i="21" s="1"/>
  <c r="R33" i="21"/>
  <c r="AD33" i="21" s="1"/>
  <c r="AG33" i="21" s="1"/>
  <c r="R90" i="21"/>
  <c r="AD90" i="21" s="1"/>
  <c r="AG90" i="21" s="1"/>
  <c r="R77" i="21"/>
  <c r="AD77" i="21" s="1"/>
  <c r="AG77" i="21" s="1"/>
  <c r="R80" i="21"/>
  <c r="AD80" i="21" s="1"/>
  <c r="AG80" i="21" s="1"/>
  <c r="R24" i="21"/>
  <c r="AD24" i="21" s="1"/>
  <c r="AG24" i="21" s="1"/>
  <c r="R39" i="21"/>
  <c r="AD39" i="21" s="1"/>
  <c r="AG39" i="21" s="1"/>
  <c r="R57" i="21"/>
  <c r="AD57" i="21" s="1"/>
  <c r="AG57" i="21" s="1"/>
  <c r="R75" i="21"/>
  <c r="AD75" i="21" s="1"/>
  <c r="AG75" i="21" s="1"/>
  <c r="R84" i="21"/>
  <c r="AD84" i="21" s="1"/>
  <c r="AG84" i="21" s="1"/>
  <c r="R91" i="21"/>
  <c r="AD91" i="21" s="1"/>
  <c r="AG91" i="21" s="1"/>
  <c r="R46" i="21"/>
  <c r="AD46" i="21" s="1"/>
  <c r="AG46" i="21" s="1"/>
  <c r="R97" i="21"/>
  <c r="AD97" i="21" s="1"/>
  <c r="AG97" i="21" s="1"/>
  <c r="R100" i="21"/>
  <c r="AD100" i="21" s="1"/>
  <c r="AG100" i="21" s="1"/>
  <c r="R17" i="21"/>
  <c r="AD17" i="21" s="1"/>
  <c r="AG17" i="21" s="1"/>
  <c r="R43" i="21"/>
  <c r="AD43" i="21" s="1"/>
  <c r="AG43" i="21" s="1"/>
  <c r="R27" i="21"/>
  <c r="AD27" i="21" s="1"/>
  <c r="AG27" i="21" s="1"/>
  <c r="R62" i="21"/>
  <c r="AD62" i="21" s="1"/>
  <c r="AG62" i="21" s="1"/>
  <c r="R56" i="21"/>
  <c r="AD56" i="21" s="1"/>
  <c r="AG56" i="21" s="1"/>
  <c r="R45" i="21"/>
  <c r="AD45" i="21" s="1"/>
  <c r="AG45" i="21" s="1"/>
  <c r="AD10" i="21"/>
  <c r="AG10" i="21" s="1"/>
  <c r="R65" i="21"/>
  <c r="AD65" i="21" s="1"/>
  <c r="AG65" i="21" s="1"/>
  <c r="Z85" i="21"/>
  <c r="R87" i="21"/>
  <c r="AD87" i="21" s="1"/>
  <c r="AG87" i="21" s="1"/>
  <c r="R105" i="21"/>
  <c r="AD105" i="21" s="1"/>
  <c r="AG105" i="21" s="1"/>
  <c r="R19" i="21"/>
  <c r="AD19" i="21" s="1"/>
  <c r="AG19" i="21" s="1"/>
  <c r="R70" i="21"/>
  <c r="AD70" i="21" s="1"/>
  <c r="AG70" i="21" s="1"/>
  <c r="R52" i="21"/>
  <c r="AD52" i="21" s="1"/>
  <c r="AG52" i="21" s="1"/>
  <c r="R32" i="21"/>
  <c r="AD32" i="21" s="1"/>
  <c r="AG32" i="21" s="1"/>
  <c r="R94" i="21"/>
  <c r="AD94" i="21" s="1"/>
  <c r="AG94" i="21" s="1"/>
  <c r="R74" i="21"/>
  <c r="AD74" i="21" s="1"/>
  <c r="AG74" i="21" s="1"/>
  <c r="R63" i="21"/>
  <c r="AD63" i="21" s="1"/>
  <c r="AG63" i="21" s="1"/>
  <c r="R71" i="21"/>
  <c r="AD71" i="21" s="1"/>
  <c r="AG71" i="21" s="1"/>
  <c r="R18" i="21"/>
  <c r="AD18" i="21" s="1"/>
  <c r="AG18" i="21" s="1"/>
  <c r="R49" i="21"/>
  <c r="AD49" i="21" s="1"/>
  <c r="AG49" i="21" s="1"/>
  <c r="R54" i="21"/>
  <c r="AD54" i="21" s="1"/>
  <c r="AG54" i="21" s="1"/>
  <c r="R83" i="21"/>
  <c r="AD83" i="21" s="1"/>
  <c r="AG83" i="21" s="1"/>
  <c r="R82" i="21"/>
  <c r="AD82" i="21" s="1"/>
  <c r="AG82" i="21" s="1"/>
  <c r="R88" i="21"/>
  <c r="AD88" i="21" s="1"/>
  <c r="AG88" i="21" s="1"/>
  <c r="R98" i="21"/>
  <c r="AD98" i="21" s="1"/>
  <c r="AG98" i="21" s="1"/>
  <c r="R31" i="21"/>
  <c r="AD31" i="21" s="1"/>
  <c r="AG31" i="21" s="1"/>
  <c r="R58" i="21"/>
  <c r="AD58" i="21" s="1"/>
  <c r="AG58" i="21" s="1"/>
  <c r="R48" i="21"/>
  <c r="AD48" i="21" s="1"/>
  <c r="AG48" i="21" s="1"/>
  <c r="R28" i="21"/>
  <c r="AD28" i="21" s="1"/>
  <c r="AG28" i="21" s="1"/>
  <c r="R92" i="21"/>
  <c r="AD92" i="21" s="1"/>
  <c r="AG92" i="21" s="1"/>
  <c r="R50" i="21"/>
  <c r="AD50" i="21" s="1"/>
  <c r="AG50" i="21" s="1"/>
  <c r="R36" i="21"/>
  <c r="AD36" i="21" s="1"/>
  <c r="AG36" i="21" s="1"/>
  <c r="R67" i="21"/>
  <c r="AD67" i="21" s="1"/>
  <c r="AG67" i="21" s="1"/>
  <c r="R95" i="21"/>
  <c r="AD95" i="21" s="1"/>
  <c r="AG95" i="21" s="1"/>
  <c r="R41" i="21"/>
  <c r="AD41" i="21" s="1"/>
  <c r="AG41" i="21" s="1"/>
  <c r="Z59" i="21"/>
  <c r="R26" i="21"/>
  <c r="AD26" i="21" s="1"/>
  <c r="AG26" i="21" s="1"/>
  <c r="R111" i="21"/>
  <c r="AD111" i="21" s="1"/>
  <c r="AG111" i="21" s="1"/>
  <c r="AD7" i="21"/>
  <c r="AG7" i="21" s="1"/>
  <c r="R14" i="21"/>
  <c r="AD14" i="21" s="1"/>
  <c r="AG14" i="21" s="1"/>
  <c r="R109" i="21"/>
  <c r="AD109" i="21" s="1"/>
  <c r="AG109" i="21" s="1"/>
  <c r="R68" i="21"/>
  <c r="AD68" i="21" s="1"/>
  <c r="AG68" i="21" s="1"/>
  <c r="R60" i="21"/>
  <c r="AD60" i="21" s="1"/>
  <c r="AG60" i="21" s="1"/>
  <c r="R64" i="21"/>
  <c r="AD64" i="21" s="1"/>
  <c r="AG64" i="21" s="1"/>
  <c r="R73" i="21"/>
  <c r="AD73" i="21" s="1"/>
  <c r="AG73" i="21" s="1"/>
  <c r="R25" i="21"/>
  <c r="AD25" i="21" s="1"/>
  <c r="AG25" i="21" s="1"/>
  <c r="R40" i="21"/>
  <c r="AD40" i="21" s="1"/>
  <c r="AG40" i="21" s="1"/>
  <c r="R42" i="21"/>
  <c r="AD42" i="21" s="1"/>
  <c r="AG42" i="21" s="1"/>
  <c r="R78" i="21"/>
  <c r="AD78" i="21" s="1"/>
  <c r="AG78" i="21" s="1"/>
  <c r="R72" i="21"/>
  <c r="AD72" i="21" s="1"/>
  <c r="AG72" i="21" s="1"/>
  <c r="R93" i="21"/>
  <c r="AD93" i="21" s="1"/>
  <c r="AG93" i="21" s="1"/>
  <c r="R6" i="21"/>
  <c r="AD6" i="21" s="1"/>
  <c r="AG6" i="21" s="1"/>
  <c r="R108" i="21"/>
  <c r="AD108" i="21" s="1"/>
  <c r="AG108" i="21" s="1"/>
  <c r="R102" i="21"/>
  <c r="AD102" i="21" s="1"/>
  <c r="AG102" i="21" s="1"/>
  <c r="R11" i="21"/>
  <c r="AD11" i="21" s="1"/>
  <c r="AG11" i="21" s="1"/>
  <c r="R13" i="21"/>
  <c r="AD13" i="21" s="1"/>
  <c r="AG13" i="21" s="1"/>
  <c r="R106" i="21"/>
  <c r="AD106" i="21" s="1"/>
  <c r="AG106" i="21" s="1"/>
  <c r="R53" i="21"/>
  <c r="AD53" i="21" s="1"/>
  <c r="AG53" i="21" s="1"/>
  <c r="R37" i="21"/>
  <c r="AD37" i="21" s="1"/>
  <c r="AG37" i="21" s="1"/>
  <c r="R55" i="21"/>
  <c r="AD55" i="21" s="1"/>
  <c r="AG55" i="21" s="1"/>
  <c r="R66" i="21"/>
  <c r="AD66" i="21" s="1"/>
  <c r="AG66" i="21" s="1"/>
  <c r="R4" i="21"/>
  <c r="AD4" i="21" s="1"/>
  <c r="AG4" i="21" s="1"/>
  <c r="R22" i="21"/>
  <c r="AD22" i="21" s="1"/>
  <c r="AG22" i="21" s="1"/>
  <c r="R44" i="21"/>
  <c r="AD44" i="21" s="1"/>
  <c r="AG44" i="21" s="1"/>
  <c r="R47" i="21"/>
  <c r="AD47" i="21" s="1"/>
  <c r="AG47" i="21" s="1"/>
  <c r="R103" i="21"/>
  <c r="AD103" i="21" s="1"/>
  <c r="AG103" i="21" s="1"/>
  <c r="R85" i="21"/>
  <c r="AD85" i="21" s="1"/>
  <c r="AG85" i="21" s="1"/>
  <c r="R16" i="21"/>
  <c r="AD16" i="21" s="1"/>
  <c r="AG16" i="21" s="1"/>
  <c r="R101" i="21"/>
  <c r="AD101" i="21" s="1"/>
  <c r="AG101" i="21" s="1"/>
  <c r="R99" i="21"/>
  <c r="AD99" i="21" s="1"/>
  <c r="AG99" i="21" s="1"/>
  <c r="R89" i="21"/>
  <c r="AD89" i="21" s="1"/>
  <c r="AG89" i="21" s="1"/>
  <c r="R81" i="21"/>
  <c r="AD81" i="21" s="1"/>
  <c r="AG81" i="21" s="1"/>
  <c r="R51" i="21"/>
  <c r="AD51" i="21" s="1"/>
  <c r="AG51" i="21" s="1"/>
  <c r="R76" i="21"/>
  <c r="AD76" i="21" s="1"/>
  <c r="AG76" i="21" s="1"/>
  <c r="R59" i="21"/>
  <c r="AD59" i="21" s="1"/>
  <c r="AG59" i="21" s="1"/>
  <c r="R86" i="21"/>
  <c r="AD86" i="21" s="1"/>
  <c r="AG86" i="21" s="1"/>
  <c r="R69" i="21"/>
  <c r="AD69" i="21" s="1"/>
  <c r="AG69" i="21" s="1"/>
  <c r="R79" i="21"/>
  <c r="AD79" i="21" s="1"/>
  <c r="AG79" i="21" s="1"/>
  <c r="R29" i="21"/>
  <c r="AD29" i="21" s="1"/>
  <c r="AG29" i="21" s="1"/>
  <c r="R5" i="21"/>
  <c r="AD5" i="21" s="1"/>
  <c r="AG5" i="21" s="1"/>
  <c r="R107" i="21"/>
  <c r="AD107" i="21" s="1"/>
  <c r="AG107" i="21" s="1"/>
  <c r="R30" i="21"/>
  <c r="AD30" i="21" s="1"/>
  <c r="AG30" i="21" s="1"/>
  <c r="R34" i="21"/>
  <c r="AD34" i="21" s="1"/>
  <c r="AG34" i="21" s="1"/>
  <c r="R15" i="21"/>
  <c r="AD15" i="21" s="1"/>
  <c r="AG15" i="21" s="1"/>
  <c r="R61" i="21"/>
  <c r="AD61" i="21" s="1"/>
  <c r="AG61" i="21" s="1"/>
  <c r="R38" i="21"/>
  <c r="AD38" i="21" s="1"/>
  <c r="AG38" i="21" s="1"/>
  <c r="R23" i="21"/>
  <c r="AD23" i="21" s="1"/>
  <c r="AG23" i="21" s="1"/>
  <c r="R35" i="21"/>
  <c r="AD35" i="21" s="1"/>
  <c r="AG35" i="21" s="1"/>
  <c r="Z16" i="21"/>
  <c r="Z86" i="21"/>
  <c r="Z89" i="21"/>
  <c r="Z9" i="21"/>
  <c r="Z44" i="21"/>
  <c r="Z81" i="21"/>
  <c r="Z29" i="21"/>
  <c r="AA111" i="21"/>
  <c r="AB111" i="21" s="1"/>
  <c r="AC111" i="21" s="1"/>
  <c r="Z111" i="21"/>
  <c r="AA30" i="21"/>
  <c r="AB30" i="21" s="1"/>
  <c r="AC30" i="21" s="1"/>
  <c r="Z30" i="21"/>
  <c r="AA34" i="21"/>
  <c r="AB34" i="21" s="1"/>
  <c r="AC34" i="21" s="1"/>
  <c r="Z34" i="21"/>
  <c r="AA15" i="21"/>
  <c r="AB15" i="21" s="1"/>
  <c r="AC15" i="21" s="1"/>
  <c r="Z15" i="21"/>
  <c r="AA61" i="21"/>
  <c r="AB61" i="21" s="1"/>
  <c r="AC61" i="21" s="1"/>
  <c r="Z61" i="21"/>
  <c r="AA38" i="21"/>
  <c r="AB38" i="21" s="1"/>
  <c r="AC38" i="21" s="1"/>
  <c r="Z38" i="21"/>
  <c r="AA23" i="21"/>
  <c r="AB23" i="21" s="1"/>
  <c r="AC23" i="21" s="1"/>
  <c r="Z23" i="21"/>
  <c r="AA35" i="21"/>
  <c r="AB35" i="21" s="1"/>
  <c r="AC35" i="21" s="1"/>
  <c r="Z35" i="21"/>
  <c r="AA21" i="21"/>
  <c r="AB21" i="21" s="1"/>
  <c r="AC21" i="21" s="1"/>
  <c r="Z21" i="21"/>
  <c r="Z47" i="21"/>
  <c r="Z101" i="21"/>
  <c r="Z51" i="21"/>
  <c r="Z69" i="21"/>
  <c r="Z5" i="21"/>
  <c r="AA26" i="21"/>
  <c r="AB26" i="21" s="1"/>
  <c r="AC26" i="21" s="1"/>
  <c r="Z26" i="21"/>
  <c r="Z103" i="21"/>
  <c r="Z99" i="21"/>
  <c r="Z76" i="21"/>
  <c r="Z79" i="21"/>
  <c r="Z107" i="21"/>
  <c r="Z96" i="21"/>
  <c r="Z20" i="21"/>
  <c r="Z104" i="21"/>
  <c r="Z12" i="21"/>
  <c r="Z110" i="21"/>
  <c r="Z33" i="21"/>
  <c r="Z8" i="21"/>
  <c r="Z90" i="21"/>
  <c r="Z77" i="21"/>
  <c r="Z80" i="21"/>
  <c r="Z24" i="21"/>
  <c r="Z39" i="21"/>
  <c r="Z57" i="21"/>
  <c r="Z75" i="21"/>
  <c r="Z84" i="21"/>
  <c r="Z91" i="21"/>
  <c r="Z46" i="21"/>
  <c r="Z97" i="21"/>
  <c r="Z100" i="21"/>
  <c r="Z17" i="21"/>
  <c r="Z43" i="21"/>
  <c r="Z27" i="21"/>
  <c r="Z62" i="21"/>
  <c r="Z56" i="21"/>
  <c r="Z45" i="21"/>
  <c r="Z10" i="21"/>
  <c r="Z65" i="21"/>
  <c r="Z87" i="21"/>
  <c r="Z105" i="21"/>
  <c r="Z19" i="21"/>
  <c r="Z70" i="21"/>
  <c r="Z52" i="21"/>
  <c r="Z32" i="21"/>
  <c r="Z94" i="21"/>
  <c r="Z74" i="21"/>
  <c r="Z63" i="21"/>
  <c r="Z71" i="21"/>
  <c r="Z18" i="21"/>
  <c r="Z49" i="21"/>
  <c r="Z54" i="21"/>
  <c r="Z83" i="21"/>
  <c r="Z82" i="21"/>
  <c r="Z88" i="21"/>
  <c r="Z98" i="21"/>
  <c r="Z31" i="21"/>
  <c r="Z58" i="21"/>
  <c r="Z48" i="21"/>
  <c r="Z28" i="21"/>
  <c r="Z92" i="21"/>
  <c r="Z50" i="21"/>
  <c r="Z36" i="21"/>
  <c r="Z67" i="21"/>
  <c r="Z95" i="21"/>
  <c r="Z41" i="21"/>
  <c r="Z7" i="21"/>
  <c r="Z14" i="21"/>
  <c r="Z109" i="21"/>
  <c r="Z68" i="21"/>
  <c r="Z60" i="21"/>
  <c r="Z64" i="21"/>
  <c r="Z73" i="21"/>
  <c r="Z25" i="21"/>
  <c r="Z40" i="21"/>
  <c r="Z42" i="21"/>
  <c r="Z78" i="21"/>
  <c r="Z72" i="21"/>
  <c r="Z93" i="21"/>
  <c r="Z6" i="21"/>
  <c r="Z108" i="21"/>
  <c r="Z102" i="21"/>
  <c r="Z11" i="21"/>
  <c r="Z13" i="21"/>
  <c r="Z106" i="21"/>
  <c r="Z53" i="21"/>
  <c r="Z37" i="21"/>
  <c r="Z55" i="21"/>
  <c r="Z66" i="21"/>
  <c r="Z4" i="21"/>
  <c r="Z22" i="21"/>
  <c r="C61" i="12"/>
  <c r="D12" i="14"/>
  <c r="E13" i="14"/>
  <c r="E12" i="14"/>
  <c r="D13" i="14"/>
  <c r="E11" i="14"/>
  <c r="D11" i="14"/>
  <c r="AE21" i="21" l="1"/>
  <c r="Z2" i="21"/>
  <c r="AG2" i="21"/>
  <c r="AE23" i="21"/>
  <c r="AF23" i="21"/>
  <c r="AE29" i="21"/>
  <c r="AF29" i="21"/>
  <c r="AE16" i="21"/>
  <c r="AF16" i="21"/>
  <c r="AE55" i="21"/>
  <c r="AF55" i="21"/>
  <c r="AE6" i="21"/>
  <c r="AF6" i="21"/>
  <c r="AE14" i="21"/>
  <c r="AF14" i="21"/>
  <c r="AE36" i="21"/>
  <c r="AF36" i="21"/>
  <c r="AE88" i="21"/>
  <c r="AF88" i="21"/>
  <c r="AE70" i="21"/>
  <c r="AF70" i="21"/>
  <c r="AE56" i="21"/>
  <c r="AF56" i="21"/>
  <c r="AE39" i="21"/>
  <c r="AF39" i="21"/>
  <c r="AE12" i="21"/>
  <c r="AF12" i="21"/>
  <c r="AE30" i="21"/>
  <c r="AF30" i="21"/>
  <c r="AE59" i="21"/>
  <c r="AF59" i="21"/>
  <c r="AE85" i="21"/>
  <c r="AF85" i="21"/>
  <c r="AE37" i="21"/>
  <c r="AF37" i="21"/>
  <c r="AE40" i="21"/>
  <c r="AF40" i="21"/>
  <c r="AE7" i="21"/>
  <c r="AF7" i="21"/>
  <c r="AE50" i="21"/>
  <c r="AF50" i="21"/>
  <c r="AE82" i="21"/>
  <c r="AF82" i="21"/>
  <c r="AE94" i="21"/>
  <c r="AF94" i="21"/>
  <c r="AE65" i="21"/>
  <c r="AF65" i="21"/>
  <c r="AE62" i="21"/>
  <c r="AF62" i="21"/>
  <c r="AE84" i="21"/>
  <c r="AF84" i="21"/>
  <c r="AE104" i="21"/>
  <c r="AF104" i="21"/>
  <c r="AE107" i="21"/>
  <c r="AF107" i="21"/>
  <c r="AE76" i="21"/>
  <c r="AF76" i="21"/>
  <c r="AE4" i="21"/>
  <c r="AF4" i="21"/>
  <c r="AE53" i="21"/>
  <c r="AF53" i="21"/>
  <c r="AE72" i="21"/>
  <c r="AF72" i="21"/>
  <c r="AE25" i="21"/>
  <c r="AF25" i="21"/>
  <c r="AE68" i="21"/>
  <c r="AF68" i="21"/>
  <c r="AE111" i="21"/>
  <c r="AF111" i="21"/>
  <c r="AE92" i="21"/>
  <c r="AF92" i="21"/>
  <c r="AE31" i="21"/>
  <c r="AF31" i="21"/>
  <c r="AE83" i="21"/>
  <c r="AF83" i="21"/>
  <c r="AE71" i="21"/>
  <c r="AF71" i="21"/>
  <c r="AE32" i="21"/>
  <c r="AF32" i="21"/>
  <c r="AE105" i="21"/>
  <c r="AF105" i="21"/>
  <c r="AE10" i="21"/>
  <c r="AF10" i="21"/>
  <c r="AE27" i="21"/>
  <c r="AF27" i="21"/>
  <c r="AE97" i="21"/>
  <c r="AF97" i="21"/>
  <c r="AE75" i="21"/>
  <c r="AF75" i="21"/>
  <c r="AE80" i="21"/>
  <c r="AF80" i="21"/>
  <c r="AE33" i="21"/>
  <c r="AF33" i="21"/>
  <c r="AE20" i="21"/>
  <c r="AF20" i="21"/>
  <c r="AA2" i="21"/>
  <c r="AE34" i="21"/>
  <c r="AF34" i="21"/>
  <c r="AE86" i="21"/>
  <c r="AF86" i="21"/>
  <c r="AE81" i="21"/>
  <c r="AF81" i="21"/>
  <c r="AE44" i="21"/>
  <c r="AF44" i="21"/>
  <c r="AE13" i="21"/>
  <c r="AF13" i="21"/>
  <c r="AE42" i="21"/>
  <c r="AF42" i="21"/>
  <c r="AE64" i="21"/>
  <c r="AF64" i="21"/>
  <c r="AE48" i="21"/>
  <c r="AF48" i="21"/>
  <c r="AE49" i="21"/>
  <c r="AF49" i="21"/>
  <c r="AE74" i="21"/>
  <c r="AF74" i="21"/>
  <c r="AE17" i="21"/>
  <c r="AF17" i="21"/>
  <c r="AE91" i="21"/>
  <c r="AF91" i="21"/>
  <c r="AE90" i="21"/>
  <c r="AF90" i="21"/>
  <c r="AE38" i="21"/>
  <c r="AF38" i="21"/>
  <c r="AE9" i="21"/>
  <c r="AF9" i="21"/>
  <c r="AE89" i="21"/>
  <c r="AF89" i="21"/>
  <c r="AE22" i="21"/>
  <c r="AF22" i="21"/>
  <c r="AE11" i="21"/>
  <c r="AF11" i="21"/>
  <c r="AE93" i="21"/>
  <c r="AF93" i="21"/>
  <c r="AE60" i="21"/>
  <c r="AF60" i="21"/>
  <c r="AE41" i="21"/>
  <c r="AF41" i="21"/>
  <c r="AE58" i="21"/>
  <c r="AF58" i="21"/>
  <c r="AE18" i="21"/>
  <c r="AF18" i="21"/>
  <c r="AE19" i="21"/>
  <c r="AF19" i="21"/>
  <c r="AE100" i="21"/>
  <c r="AF100" i="21"/>
  <c r="AE24" i="21"/>
  <c r="AF24" i="21"/>
  <c r="AE8" i="21"/>
  <c r="AF8" i="21"/>
  <c r="AE61" i="21"/>
  <c r="AF61" i="21"/>
  <c r="AE79" i="21"/>
  <c r="AF79" i="21"/>
  <c r="AE99" i="21"/>
  <c r="AF99" i="21"/>
  <c r="AE103" i="21"/>
  <c r="AF103" i="21"/>
  <c r="AE102" i="21"/>
  <c r="AF102" i="21"/>
  <c r="AE95" i="21"/>
  <c r="AF95" i="21"/>
  <c r="AE35" i="21"/>
  <c r="AF35" i="21"/>
  <c r="AE15" i="21"/>
  <c r="AF15" i="21"/>
  <c r="AE5" i="21"/>
  <c r="AF5" i="21"/>
  <c r="AE69" i="21"/>
  <c r="AF69" i="21"/>
  <c r="AE51" i="21"/>
  <c r="AF51" i="21"/>
  <c r="AE101" i="21"/>
  <c r="AF101" i="21"/>
  <c r="AE47" i="21"/>
  <c r="AF47" i="21"/>
  <c r="AE66" i="21"/>
  <c r="AF66" i="21"/>
  <c r="AE106" i="21"/>
  <c r="AF106" i="21"/>
  <c r="AE108" i="21"/>
  <c r="AF108" i="21"/>
  <c r="AE78" i="21"/>
  <c r="AF78" i="21"/>
  <c r="AE73" i="21"/>
  <c r="AF73" i="21"/>
  <c r="AE109" i="21"/>
  <c r="AF109" i="21"/>
  <c r="AE26" i="21"/>
  <c r="AF26" i="21"/>
  <c r="AE67" i="21"/>
  <c r="AF67" i="21"/>
  <c r="AE28" i="21"/>
  <c r="AF28" i="21"/>
  <c r="AE98" i="21"/>
  <c r="AF98" i="21"/>
  <c r="AE54" i="21"/>
  <c r="AF54" i="21"/>
  <c r="AE63" i="21"/>
  <c r="AF63" i="21"/>
  <c r="AE52" i="21"/>
  <c r="AF52" i="21"/>
  <c r="AE87" i="21"/>
  <c r="AF87" i="21"/>
  <c r="AE45" i="21"/>
  <c r="AF45" i="21"/>
  <c r="AE43" i="21"/>
  <c r="AF43" i="21"/>
  <c r="AE46" i="21"/>
  <c r="AF46" i="21"/>
  <c r="AE57" i="21"/>
  <c r="AF57" i="21"/>
  <c r="AE77" i="21"/>
  <c r="AF77" i="21"/>
  <c r="AE110" i="21"/>
  <c r="AF110" i="21"/>
  <c r="AE96" i="21"/>
  <c r="AF96" i="21"/>
  <c r="AE2" i="2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DEA8-777B-444E-9DEA-EE3116CF45FA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<sst xmlns="http://schemas.openxmlformats.org/spreadsheetml/2006/main" count="447" uniqueCount="88">
  <si>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</si>
  <si>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</si>
  <si>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</si>
  <si>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</si>
  <si>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</si>
  <si>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</si>
  <si>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</si>
  <si>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</si>
  <si>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</si>
  <si>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</si>
  <si>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</si>
  <si>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</si>
  <si>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</si>
  <si>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</si>
  <si>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</si>
  <si>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</si>
  <si>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</si>
  <si>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</si>
  <si>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</si>
  <si>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</si>
  <si>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</si>
  <si>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</si>
  <si>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</si>
  <si>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</si>
  <si>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MONTH /YEAR</t>
  </si>
  <si>
    <t>SALES</t>
  </si>
  <si>
    <t>FORECAST</t>
  </si>
  <si>
    <t>STRAIGHT LINE</t>
  </si>
  <si>
    <t>MOVING AVERAGE</t>
  </si>
  <si>
    <t>EXPONENTIAL SMOOTHING</t>
  </si>
  <si>
    <t>AVERAGE OF ALL MONTHS</t>
  </si>
  <si>
    <t>AVERAGE OF LAST3 MONTHS</t>
  </si>
  <si>
    <t>CONSIDERS SEASONALITY</t>
  </si>
  <si>
    <t>Forecast(SALES)</t>
  </si>
  <si>
    <t>Lower Confidence Bound(SALES)</t>
  </si>
  <si>
    <t>Upper Confidence Bound(SALES)</t>
  </si>
  <si>
    <t>IMPACTS SALES FOOTFALL</t>
  </si>
  <si>
    <t>25000 GV</t>
  </si>
  <si>
    <t>FORECASTED SHEET</t>
  </si>
  <si>
    <t>REGRESSION FORECAST</t>
  </si>
  <si>
    <t>PRODUCT_ID</t>
  </si>
  <si>
    <t>MONTH</t>
  </si>
  <si>
    <t>UNIT_SALES</t>
  </si>
  <si>
    <t>PRODUCT_NAME</t>
  </si>
  <si>
    <t>SUPPLY_TIME</t>
  </si>
  <si>
    <t>QUANTITY_ON_HAND</t>
  </si>
  <si>
    <t>Berry Juice</t>
  </si>
  <si>
    <t>Mango Drink</t>
  </si>
  <si>
    <t>Strawberry Drink</t>
  </si>
  <si>
    <t>Cream Soda</t>
  </si>
  <si>
    <t>Diet Soda</t>
  </si>
  <si>
    <t>Cola</t>
  </si>
  <si>
    <t>Diet Cola</t>
  </si>
  <si>
    <t>Orange Juice</t>
  </si>
  <si>
    <t>Cranberry Juice</t>
  </si>
  <si>
    <t>CURRENT DOH</t>
  </si>
  <si>
    <t>ORDER DAYS</t>
  </si>
  <si>
    <t>DAILY RUN RATE</t>
  </si>
  <si>
    <t>COVER DAYS</t>
  </si>
  <si>
    <t>CURRENT SOH</t>
  </si>
  <si>
    <t>ROP</t>
  </si>
  <si>
    <t>DAYS TO ORDER</t>
  </si>
  <si>
    <t>ORDER</t>
  </si>
  <si>
    <t>ORDER QTY</t>
  </si>
  <si>
    <t>ORDER DAYS+SUPPLY TIME</t>
  </si>
  <si>
    <t>TOTAL</t>
  </si>
  <si>
    <t>SALES CONTRI</t>
  </si>
  <si>
    <t>JAN</t>
  </si>
  <si>
    <t>TARGET FEB</t>
  </si>
  <si>
    <t>REORDER BY TARGET</t>
  </si>
  <si>
    <t>QUANTITY_ON HAND</t>
  </si>
  <si>
    <t>UNIT SALES MONTH</t>
  </si>
  <si>
    <t>Row Labels</t>
  </si>
  <si>
    <t>Grand Total</t>
  </si>
  <si>
    <t>(All)</t>
  </si>
  <si>
    <t>S.UNIT SALES MONTH</t>
  </si>
  <si>
    <t>S.QUANTITY_ON HAND</t>
  </si>
  <si>
    <t>S.DAILY RUN RATE</t>
  </si>
  <si>
    <t>RAW DATA</t>
  </si>
  <si>
    <t>CALCULATED FIELDS</t>
  </si>
  <si>
    <t>EXCESS STOCK</t>
  </si>
  <si>
    <t>EXCESS STOCK QTY</t>
  </si>
  <si>
    <t>SALES RPL ORDER QTY</t>
  </si>
  <si>
    <t>S.REORDER BY TARGET</t>
  </si>
  <si>
    <t>S.EXCESS STOCK QTY</t>
  </si>
  <si>
    <t>ORDER FORECAST</t>
  </si>
  <si>
    <t>STOCK AND SALES</t>
  </si>
  <si>
    <t>REPLENISHMENT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</si>
</sst>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4" fontId="0" fillId="0" borderId="0" xfId="0" applyNumberFormat="1"/>
    <xf numFmtId="1" fontId="0" fillId="0" borderId="0" xfId="0" applyNumberFormat="1" applyAlignment="1">
      <alignment horizontal="right" indent="4"/>
    </xf>
    <xf numFmtId="1" fontId="0" fillId="0" borderId="0" xfId="0" applyNumberFormat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ill="1"/>
    <xf numFmtId="0" fontId="1" fillId="0" borderId="0" xfId="0" applyFont="1" applyFill="1"/>
    <xf numFmtId="14" fontId="0" fillId="0" borderId="0" xfId="0" applyNumberFormat="1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 vertical="top" wrapText="1"/>
    </xf>
    <xf numFmtId="0" fontId="4" fillId="0" borderId="0" xfId="0" applyFont="1" applyAlignment="1">
      <alignment horizontal="center"/>
    </xf>
    <xf numFmtId="164" fontId="5" fillId="2" borderId="0" xfId="1" applyNumberFormat="1" applyFont="1" applyFill="1" applyAlignment="1">
      <alignment horizontal="center" vertical="top" wrapText="1"/>
    </xf>
    <xf numFmtId="164" fontId="4" fillId="0" borderId="0" xfId="1" applyNumberFormat="1" applyFont="1" applyAlignment="1">
      <alignment horizontal="right"/>
    </xf>
    <xf numFmtId="0" fontId="7" fillId="0" borderId="0" xfId="0" pivotButton="1" applyFont="1"/>
    <xf numFmtId="0" fontId="7" fillId="0" borderId="0" xfId="0" applyFont="1"/>
    <xf numFmtId="164" fontId="7" fillId="0" borderId="0" xfId="1" applyNumberFormat="1" applyFont="1" applyAlignment="1">
      <alignment horizontal="right"/>
    </xf>
    <xf numFmtId="164" fontId="7" fillId="0" borderId="0" xfId="1" applyNumberFormat="1" applyFont="1" applyAlignment="1">
      <alignment horizontal="center"/>
    </xf>
    <xf numFmtId="3" fontId="7" fillId="0" borderId="0" xfId="0" applyNumberFormat="1" applyFont="1"/>
    <xf numFmtId="4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NumberFormat="1" applyFont="1"/>
    <xf numFmtId="43" fontId="7" fillId="0" borderId="0" xfId="1" applyFont="1" applyAlignment="1">
      <alignment horizontal="center"/>
    </xf>
    <xf numFmtId="43" fontId="7" fillId="0" borderId="0" xfId="1" applyFont="1"/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 vertical="top" wrapText="1"/>
    </xf>
    <xf numFmtId="164" fontId="8" fillId="2" borderId="0" xfId="1" applyNumberFormat="1" applyFont="1" applyFill="1" applyAlignment="1">
      <alignment horizontal="center" vertical="top" wrapText="1"/>
    </xf>
    <xf numFmtId="3" fontId="8" fillId="2" borderId="0" xfId="0" applyNumberFormat="1" applyFont="1" applyFill="1" applyAlignment="1">
      <alignment horizontal="center" vertical="top" wrapText="1"/>
    </xf>
    <xf numFmtId="4" fontId="8" fillId="3" borderId="0" xfId="0" applyNumberFormat="1" applyFont="1" applyFill="1" applyAlignment="1">
      <alignment horizontal="center" vertical="top" wrapText="1"/>
    </xf>
    <xf numFmtId="3" fontId="8" fillId="3" borderId="0" xfId="0" applyNumberFormat="1" applyFont="1" applyFill="1" applyAlignment="1">
      <alignment horizontal="center" vertical="top" wrapText="1"/>
    </xf>
    <xf numFmtId="3" fontId="8" fillId="4" borderId="0" xfId="0" applyNumberFormat="1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8" fillId="5" borderId="0" xfId="0" applyFont="1" applyFill="1" applyAlignment="1">
      <alignment horizontal="center" vertical="top" wrapText="1"/>
    </xf>
    <xf numFmtId="0" fontId="7" fillId="0" borderId="0" xfId="1" applyNumberFormat="1" applyFont="1" applyAlignment="1">
      <alignment horizontal="right"/>
    </xf>
    <xf numFmtId="9" fontId="7" fillId="0" borderId="0" xfId="2" applyFont="1" applyAlignment="1">
      <alignment horizontal="center"/>
    </xf>
    <xf numFmtId="3" fontId="7" fillId="0" borderId="0" xfId="0" applyNumberFormat="1" applyFont="1" applyAlignment="1"/>
    <xf numFmtId="4" fontId="7" fillId="0" borderId="0" xfId="0" applyNumberFormat="1" applyFont="1" applyAlignment="1"/>
    <xf numFmtId="0" fontId="7" fillId="0" borderId="0" xfId="0" applyFont="1" applyFill="1" applyAlignment="1">
      <alignment horizontal="center"/>
    </xf>
    <xf numFmtId="0" fontId="7" fillId="0" borderId="0" xfId="1" applyNumberFormat="1" applyFont="1" applyFill="1" applyAlignment="1">
      <alignment horizontal="right"/>
    </xf>
    <xf numFmtId="9" fontId="7" fillId="0" borderId="0" xfId="2" applyFont="1" applyFill="1" applyAlignment="1">
      <alignment horizontal="center"/>
    </xf>
    <xf numFmtId="0" fontId="7" fillId="0" borderId="0" xfId="0" applyFont="1" applyFill="1"/>
    <xf numFmtId="3" fontId="7" fillId="0" borderId="0" xfId="0" applyNumberFormat="1" applyFont="1" applyFill="1" applyAlignment="1"/>
    <xf numFmtId="4" fontId="7" fillId="0" borderId="0" xfId="0" applyNumberFormat="1" applyFont="1" applyFill="1" applyAlignment="1"/>
    <xf numFmtId="3" fontId="7" fillId="0" borderId="0" xfId="0" applyNumberFormat="1" applyFont="1" applyFill="1"/>
    <xf numFmtId="0" fontId="8" fillId="0" borderId="0" xfId="0" applyFont="1" applyFill="1" applyAlignment="1">
      <alignment horizontal="center" vertical="top" wrapText="1"/>
    </xf>
    <xf numFmtId="0" fontId="8" fillId="0" borderId="0" xfId="0" applyFont="1"/>
    <xf numFmtId="3" fontId="7" fillId="0" borderId="0" xfId="0" applyNumberFormat="1" applyFont="1" applyAlignment="1">
      <alignment horizontal="center"/>
    </xf>
    <xf numFmtId="0" fontId="8" fillId="7" borderId="0" xfId="0" applyFont="1" applyFill="1" applyAlignment="1">
      <alignment horizontal="center"/>
    </xf>
    <xf numFmtId="0" fontId="8" fillId="7" borderId="0" xfId="0" applyFont="1" applyFill="1"/>
    <xf numFmtId="164" fontId="8" fillId="7" borderId="0" xfId="1" applyNumberFormat="1" applyFont="1" applyFill="1" applyAlignment="1">
      <alignment horizontal="center"/>
    </xf>
    <xf numFmtId="3" fontId="8" fillId="7" borderId="0" xfId="0" applyNumberFormat="1" applyFont="1" applyFill="1"/>
    <xf numFmtId="4" fontId="8" fillId="7" borderId="0" xfId="0" applyNumberFormat="1" applyFont="1" applyFill="1"/>
    <xf numFmtId="0" fontId="8" fillId="0" borderId="0" xfId="0" pivotButton="1" applyFont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0" xfId="0" applyFont="1" applyAlignment="1">
      <alignment vertical="top"/>
    </xf>
    <xf numFmtId="164" fontId="7" fillId="0" borderId="0" xfId="1" applyNumberFormat="1" applyFont="1" applyAlignment="1">
      <alignment horizontal="center" vertical="top"/>
    </xf>
    <xf numFmtId="0" fontId="7" fillId="0" borderId="0" xfId="0" applyFont="1" applyAlignment="1">
      <alignment horizontal="left" wrapText="1"/>
    </xf>
    <xf numFmtId="0" fontId="10" fillId="0" borderId="0" xfId="0" pivotButton="1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4" fontId="8" fillId="8" borderId="0" xfId="0" applyNumberFormat="1" applyFont="1" applyFill="1" applyAlignment="1">
      <alignment horizontal="center"/>
    </xf>
    <xf numFmtId="0" fontId="9" fillId="9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19" formatCode="dd/mm/yyyy"/>
    </dxf>
    <dxf>
      <alignment wrapText="1"/>
    </dxf>
    <dxf>
      <alignment wrapText="1"/>
    </dxf>
    <dxf>
      <font>
        <b/>
      </font>
    </dxf>
    <dxf>
      <font>
        <b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1"/>
    </dxf>
    <dxf>
      <alignment wrapText="1"/>
    </dxf>
    <dxf>
      <alignment vertical="top"/>
    </dxf>
    <dxf>
      <alignment vertical="top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vertical="top"/>
    </dxf>
    <dxf>
      <alignment vertical="top"/>
    </dxf>
    <dxf>
      <alignment wrapText="1"/>
    </dxf>
    <dxf>
      <alignment wrapText="1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alignment wrapText="1"/>
    </dxf>
    <dxf>
      <alignment wrapText="1"/>
    </dxf>
    <dxf>
      <alignment vertical="top"/>
    </dxf>
    <dxf>
      <alignment vertical="top"/>
    </dxf>
    <dxf>
      <alignment horizontal="center"/>
    </dxf>
    <dxf>
      <alignment horizontal="center"/>
    </dxf>
    <dxf>
      <alignment horizontal="center"/>
    </dxf>
    <dxf>
      <font>
        <sz val="12"/>
      </font>
    </dxf>
    <dxf>
      <font>
        <sz val="12"/>
      </font>
    </dxf>
    <dxf>
      <font>
        <sz val="12"/>
      </font>
    </dxf>
    <dxf>
      <alignment horizontal="center"/>
    </dxf>
    <dxf>
      <alignment horizontal="center"/>
    </dxf>
    <dxf>
      <alignment horizontal="center"/>
    </dxf>
    <dxf>
      <alignment vertical="top"/>
    </dxf>
    <dxf>
      <alignment vertical="top"/>
    </dxf>
    <dxf>
      <alignment wrapText="1"/>
    </dxf>
    <dxf>
      <alignment wrapText="1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vertical="top"/>
    </dxf>
    <dxf>
      <alignment vertical="top"/>
    </dxf>
    <dxf>
      <alignment wrapText="1"/>
    </dxf>
    <dxf>
      <alignment wrapText="1"/>
    </dxf>
    <dxf>
      <numFmt numFmtId="2" formatCode="0.00"/>
    </dxf>
    <dxf>
      <font>
        <b/>
      </font>
    </dxf>
    <dxf>
      <font>
        <b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wrapText="1"/>
    </dxf>
    <dxf>
      <alignment wrapText="1"/>
    </dxf>
    <dxf>
      <alignment vertical="top"/>
    </dxf>
    <dxf>
      <alignment vertical="top"/>
    </dxf>
    <dxf>
      <alignment horizontal="center"/>
    </dxf>
    <dxf>
      <alignment horizontal="center"/>
    </dxf>
    <dxf>
      <font>
        <sz val="9"/>
      </font>
    </dxf>
    <dxf>
      <font>
        <sz val="9"/>
      </font>
    </dxf>
    <dxf>
      <font>
        <sz val="9"/>
      </font>
    </dxf>
    <dxf>
      <alignment horizontal="center"/>
    </dxf>
    <dxf>
      <alignment horizontal="center"/>
    </dxf>
    <dxf>
      <alignment vertical="top"/>
    </dxf>
    <dxf>
      <alignment vertical="top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Straight</a:t>
            </a:r>
            <a:r>
              <a:rPr lang="en-GB" baseline="0"/>
              <a:t> Line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METHODS!$B$3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METHODS!$A$4:$A$16</c:f>
              <c:numCache>
                <c:formatCode>m/d/yyyy</c:formatCode>
                <c:ptCount val="13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</c:numCache>
            </c:numRef>
          </c:cat>
          <c:val>
            <c:numRef>
              <c:f>METHODS!$B$4:$B$16</c:f>
              <c:numCache>
                <c:formatCode>General</c:formatCode>
                <c:ptCount val="13"/>
                <c:pt idx="0">
                  <c:v>198000</c:v>
                </c:pt>
                <c:pt idx="1">
                  <c:v>200000</c:v>
                </c:pt>
                <c:pt idx="2">
                  <c:v>205000</c:v>
                </c:pt>
                <c:pt idx="3">
                  <c:v>216000</c:v>
                </c:pt>
                <c:pt idx="4">
                  <c:v>220000</c:v>
                </c:pt>
                <c:pt idx="5">
                  <c:v>231000</c:v>
                </c:pt>
                <c:pt idx="6">
                  <c:v>222000</c:v>
                </c:pt>
                <c:pt idx="7">
                  <c:v>229000</c:v>
                </c:pt>
                <c:pt idx="8">
                  <c:v>215000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F4-49A4-AA62-9AB1A9A57DBC}"/>
            </c:ext>
          </c:extLst>
        </c:ser>
        <c:ser>
          <c:idx val="1"/>
          <c:order val="1"/>
          <c:tx>
            <c:strRef>
              <c:f>METHODS!$C$3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METHODS!$A$4:$A$16</c:f>
              <c:numCache>
                <c:formatCode>m/d/yyyy</c:formatCode>
                <c:ptCount val="13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</c:numCache>
            </c:numRef>
          </c:cat>
          <c:val>
            <c:numRef>
              <c:f>METHODS!$C$4:$C$16</c:f>
              <c:numCache>
                <c:formatCode>General</c:formatCode>
                <c:ptCount val="13"/>
                <c:pt idx="8">
                  <c:v>215000</c:v>
                </c:pt>
                <c:pt idx="9">
                  <c:v>215112</c:v>
                </c:pt>
                <c:pt idx="10">
                  <c:v>215112</c:v>
                </c:pt>
                <c:pt idx="11">
                  <c:v>215112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F4-49A4-AA62-9AB1A9A57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605919"/>
        <c:axId val="1645610719"/>
      </c:lineChart>
      <c:dateAx>
        <c:axId val="1645605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10719"/>
        <c:crosses val="autoZero"/>
        <c:auto val="1"/>
        <c:lblOffset val="100"/>
        <c:baseTimeUnit val="days"/>
      </c:dateAx>
      <c:valAx>
        <c:axId val="164561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0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METHODS!$B$49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METHODS!$A$50:$A$62</c:f>
              <c:numCache>
                <c:formatCode>m/d/yyyy</c:formatCode>
                <c:ptCount val="13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</c:numCache>
            </c:numRef>
          </c:cat>
          <c:val>
            <c:numRef>
              <c:f>METHODS!$B$50:$B$62</c:f>
              <c:numCache>
                <c:formatCode>General</c:formatCode>
                <c:ptCount val="13"/>
                <c:pt idx="0">
                  <c:v>198000</c:v>
                </c:pt>
                <c:pt idx="1">
                  <c:v>200000</c:v>
                </c:pt>
                <c:pt idx="2">
                  <c:v>205000</c:v>
                </c:pt>
                <c:pt idx="3">
                  <c:v>216000</c:v>
                </c:pt>
                <c:pt idx="4">
                  <c:v>220000</c:v>
                </c:pt>
                <c:pt idx="5">
                  <c:v>231000</c:v>
                </c:pt>
                <c:pt idx="6">
                  <c:v>222000</c:v>
                </c:pt>
                <c:pt idx="7">
                  <c:v>229000</c:v>
                </c:pt>
                <c:pt idx="8">
                  <c:v>215000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1-497A-823C-D57A91FF8BA9}"/>
            </c:ext>
          </c:extLst>
        </c:ser>
        <c:ser>
          <c:idx val="1"/>
          <c:order val="1"/>
          <c:tx>
            <c:strRef>
              <c:f>METHODS!$C$49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METHODS!$A$50:$A$62</c:f>
              <c:numCache>
                <c:formatCode>m/d/yyyy</c:formatCode>
                <c:ptCount val="13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</c:numCache>
            </c:numRef>
          </c:cat>
          <c:val>
            <c:numRef>
              <c:f>METHODS!$C$50:$C$62</c:f>
              <c:numCache>
                <c:formatCode>General</c:formatCode>
                <c:ptCount val="13"/>
                <c:pt idx="8">
                  <c:v>215000</c:v>
                </c:pt>
                <c:pt idx="9">
                  <c:v>222000</c:v>
                </c:pt>
                <c:pt idx="10">
                  <c:v>222000</c:v>
                </c:pt>
                <c:pt idx="11">
                  <c:v>219667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1-497A-823C-D57A91FF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5432399"/>
        <c:axId val="1635433359"/>
      </c:lineChart>
      <c:dateAx>
        <c:axId val="16354323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33359"/>
        <c:crosses val="autoZero"/>
        <c:auto val="1"/>
        <c:lblOffset val="100"/>
        <c:baseTimeUnit val="days"/>
      </c:dateAx>
      <c:valAx>
        <c:axId val="163543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4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Exponential Smoothing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METHODS!$B$96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METHODS!$A$97:$A$109</c:f>
              <c:numCache>
                <c:formatCode>m/d/yyyy</c:formatCode>
                <c:ptCount val="13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</c:numCache>
            </c:numRef>
          </c:cat>
          <c:val>
            <c:numRef>
              <c:f>METHODS!$B$97:$B$109</c:f>
              <c:numCache>
                <c:formatCode>General</c:formatCode>
                <c:ptCount val="13"/>
                <c:pt idx="0">
                  <c:v>198000</c:v>
                </c:pt>
                <c:pt idx="1">
                  <c:v>200000</c:v>
                </c:pt>
                <c:pt idx="2">
                  <c:v>205000</c:v>
                </c:pt>
                <c:pt idx="3">
                  <c:v>216000</c:v>
                </c:pt>
                <c:pt idx="4">
                  <c:v>220000</c:v>
                </c:pt>
                <c:pt idx="5">
                  <c:v>231000</c:v>
                </c:pt>
                <c:pt idx="6">
                  <c:v>222000</c:v>
                </c:pt>
                <c:pt idx="7">
                  <c:v>229000</c:v>
                </c:pt>
                <c:pt idx="8">
                  <c:v>215000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2-479E-991B-0402DC853637}"/>
            </c:ext>
          </c:extLst>
        </c:ser>
        <c:ser>
          <c:idx val="1"/>
          <c:order val="1"/>
          <c:tx>
            <c:strRef>
              <c:f>METHODS!$C$96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METHODS!$A$97:$A$109</c:f>
              <c:numCache>
                <c:formatCode>m/d/yyyy</c:formatCode>
                <c:ptCount val="13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</c:numCache>
            </c:numRef>
          </c:cat>
          <c:val>
            <c:numRef>
              <c:f>METHODS!$C$97:$C$109</c:f>
              <c:numCache>
                <c:formatCode>General</c:formatCode>
                <c:ptCount val="13"/>
                <c:pt idx="8">
                  <c:v>215000</c:v>
                </c:pt>
                <c:pt idx="9">
                  <c:v>230750</c:v>
                </c:pt>
                <c:pt idx="10">
                  <c:v>234170</c:v>
                </c:pt>
                <c:pt idx="11">
                  <c:v>237591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32-479E-991B-0402DC853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660751"/>
        <c:axId val="1626662191"/>
      </c:lineChart>
      <c:dateAx>
        <c:axId val="16266607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62191"/>
        <c:crosses val="autoZero"/>
        <c:auto val="1"/>
        <c:lblOffset val="100"/>
        <c:baseTimeUnit val="days"/>
      </c:dateAx>
      <c:valAx>
        <c:axId val="162666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6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[REPLENISHMENT TOOL.pdf.xlsx]REPLENISHMENT (2)!PivotTable17</c:name>
    <c:fmtId val="8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'REPLENISHMENT (2)'!$B$21</c:f>
              <c:strCache>
                <c:ptCount val="1"/>
                <c:pt idx="0">
                  <c:v>S.UNIT SALES MONTH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'REPLENISHMENT (2)'!$A$22:$A$31</c:f>
              <c:strCache>
                <c:ptCount val="9"/>
                <c:pt idx="0">
                  <c:v>Strawberry Drink</c:v>
                </c:pt>
                <c:pt idx="1">
                  <c:v>Berry Juice</c:v>
                </c:pt>
                <c:pt idx="2">
                  <c:v>Cola</c:v>
                </c:pt>
                <c:pt idx="3">
                  <c:v>Mango Drink</c:v>
                </c:pt>
                <c:pt idx="4">
                  <c:v>Cranberry Juice</c:v>
                </c:pt>
                <c:pt idx="5">
                  <c:v>Orange Juice</c:v>
                </c:pt>
                <c:pt idx="6">
                  <c:v>Cream Soda</c:v>
                </c:pt>
                <c:pt idx="7">
                  <c:v>Diet Cola</c:v>
                </c:pt>
                <c:pt idx="8">
                  <c:v>Diet Soda</c:v>
                </c:pt>
              </c:strCache>
            </c:strRef>
          </c:cat>
          <c:val>
            <c:numRef>
              <c:f>'REPLENISHMENT (2)'!$B$22:$B$31</c:f>
              <c:numCache>
                <c:formatCode>General</c:formatCode>
                <c:ptCount val="9"/>
                <c:pt idx="0">
                  <c:v>727</c:v>
                </c:pt>
                <c:pt idx="1">
                  <c:v>691</c:v>
                </c:pt>
                <c:pt idx="2">
                  <c:v>689</c:v>
                </c:pt>
                <c:pt idx="3">
                  <c:v>637</c:v>
                </c:pt>
                <c:pt idx="4">
                  <c:v>601</c:v>
                </c:pt>
                <c:pt idx="5">
                  <c:v>577</c:v>
                </c:pt>
                <c:pt idx="6">
                  <c:v>564</c:v>
                </c:pt>
                <c:pt idx="7">
                  <c:v>335</c:v>
                </c:pt>
                <c:pt idx="8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8-4CDE-BAA2-5F48447F5CE8}"/>
            </c:ext>
          </c:extLst>
        </c:ser>
        <c:ser>
          <c:idx val="1"/>
          <c:order val="1"/>
          <c:tx>
            <c:strRef>
              <c:f>'REPLENISHMENT (2)'!$C$21</c:f>
              <c:strCache>
                <c:ptCount val="1"/>
                <c:pt idx="0">
                  <c:v>S.QUANTITY_ON HAND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'REPLENISHMENT (2)'!$A$22:$A$31</c:f>
              <c:strCache>
                <c:ptCount val="9"/>
                <c:pt idx="0">
                  <c:v>Strawberry Drink</c:v>
                </c:pt>
                <c:pt idx="1">
                  <c:v>Berry Juice</c:v>
                </c:pt>
                <c:pt idx="2">
                  <c:v>Cola</c:v>
                </c:pt>
                <c:pt idx="3">
                  <c:v>Mango Drink</c:v>
                </c:pt>
                <c:pt idx="4">
                  <c:v>Cranberry Juice</c:v>
                </c:pt>
                <c:pt idx="5">
                  <c:v>Orange Juice</c:v>
                </c:pt>
                <c:pt idx="6">
                  <c:v>Cream Soda</c:v>
                </c:pt>
                <c:pt idx="7">
                  <c:v>Diet Cola</c:v>
                </c:pt>
                <c:pt idx="8">
                  <c:v>Diet Soda</c:v>
                </c:pt>
              </c:strCache>
            </c:strRef>
          </c:cat>
          <c:val>
            <c:numRef>
              <c:f>'REPLENISHMENT (2)'!$C$22:$C$31</c:f>
              <c:numCache>
                <c:formatCode>General</c:formatCode>
                <c:ptCount val="9"/>
                <c:pt idx="0">
                  <c:v>1420</c:v>
                </c:pt>
                <c:pt idx="1">
                  <c:v>699</c:v>
                </c:pt>
                <c:pt idx="2">
                  <c:v>1231</c:v>
                </c:pt>
                <c:pt idx="3">
                  <c:v>786</c:v>
                </c:pt>
                <c:pt idx="4">
                  <c:v>1158</c:v>
                </c:pt>
                <c:pt idx="5">
                  <c:v>959</c:v>
                </c:pt>
                <c:pt idx="6">
                  <c:v>862</c:v>
                </c:pt>
                <c:pt idx="7">
                  <c:v>1433</c:v>
                </c:pt>
                <c:pt idx="8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48-4C4F-9540-B64E51A358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90043711"/>
        <c:axId val="1590045631"/>
      </c:barChart>
      <c:catAx>
        <c:axId val="159004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45631"/>
        <c:crosses val="autoZero"/>
        <c:auto val="1"/>
        <c:lblAlgn val="ctr"/>
        <c:lblOffset val="100"/>
        <c:noMultiLvlLbl val="0"/>
      </c:catAx>
      <c:valAx>
        <c:axId val="15900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04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[REPLENISHMENT TOOL.pdf.xlsx]REPLENISHMENT (2)!PivotTable15</c:name>
    <c:fmtId val="8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'REPLENISHMENT (2)'!$B$42</c:f>
              <c:strCache>
                <c:ptCount val="1"/>
                <c:pt idx="0">
                  <c:v>S.UNIT SALES MONTH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'REPLENISHMENT (2)'!$A$43:$A$52</c:f>
              <c:strCache>
                <c:ptCount val="9"/>
                <c:pt idx="0">
                  <c:v>Strawberry Drink</c:v>
                </c:pt>
                <c:pt idx="1">
                  <c:v>Berry Juice</c:v>
                </c:pt>
                <c:pt idx="2">
                  <c:v>Cola</c:v>
                </c:pt>
                <c:pt idx="3">
                  <c:v>Mango Drink</c:v>
                </c:pt>
                <c:pt idx="4">
                  <c:v>Cranberry Juice</c:v>
                </c:pt>
                <c:pt idx="5">
                  <c:v>Orange Juice</c:v>
                </c:pt>
                <c:pt idx="6">
                  <c:v>Cream Soda</c:v>
                </c:pt>
                <c:pt idx="7">
                  <c:v>Diet Cola</c:v>
                </c:pt>
                <c:pt idx="8">
                  <c:v>Diet Soda</c:v>
                </c:pt>
              </c:strCache>
            </c:strRef>
          </c:cat>
          <c:val>
            <c:numRef>
              <c:f>'REPLENISHMENT (2)'!$B$43:$B$52</c:f>
              <c:numCache>
                <c:formatCode>General</c:formatCode>
                <c:ptCount val="9"/>
                <c:pt idx="0">
                  <c:v>727</c:v>
                </c:pt>
                <c:pt idx="1">
                  <c:v>691</c:v>
                </c:pt>
                <c:pt idx="2">
                  <c:v>689</c:v>
                </c:pt>
                <c:pt idx="3">
                  <c:v>637</c:v>
                </c:pt>
                <c:pt idx="4">
                  <c:v>601</c:v>
                </c:pt>
                <c:pt idx="5">
                  <c:v>577</c:v>
                </c:pt>
                <c:pt idx="6">
                  <c:v>564</c:v>
                </c:pt>
                <c:pt idx="7">
                  <c:v>335</c:v>
                </c:pt>
                <c:pt idx="8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7B-49C1-BFEE-716CA308F41F}"/>
            </c:ext>
          </c:extLst>
        </c:ser>
        <c:ser>
          <c:idx val="1"/>
          <c:order val="1"/>
          <c:tx>
            <c:strRef>
              <c:f>'REPLENISHMENT (2)'!$C$42</c:f>
              <c:strCache>
                <c:ptCount val="1"/>
                <c:pt idx="0">
                  <c:v>S.QUANTITY_ON HAND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'REPLENISHMENT (2)'!$A$43:$A$52</c:f>
              <c:strCache>
                <c:ptCount val="9"/>
                <c:pt idx="0">
                  <c:v>Strawberry Drink</c:v>
                </c:pt>
                <c:pt idx="1">
                  <c:v>Berry Juice</c:v>
                </c:pt>
                <c:pt idx="2">
                  <c:v>Cola</c:v>
                </c:pt>
                <c:pt idx="3">
                  <c:v>Mango Drink</c:v>
                </c:pt>
                <c:pt idx="4">
                  <c:v>Cranberry Juice</c:v>
                </c:pt>
                <c:pt idx="5">
                  <c:v>Orange Juice</c:v>
                </c:pt>
                <c:pt idx="6">
                  <c:v>Cream Soda</c:v>
                </c:pt>
                <c:pt idx="7">
                  <c:v>Diet Cola</c:v>
                </c:pt>
                <c:pt idx="8">
                  <c:v>Diet Soda</c:v>
                </c:pt>
              </c:strCache>
            </c:strRef>
          </c:cat>
          <c:val>
            <c:numRef>
              <c:f>'REPLENISHMENT (2)'!$C$43:$C$52</c:f>
              <c:numCache>
                <c:formatCode>General</c:formatCode>
                <c:ptCount val="9"/>
                <c:pt idx="0">
                  <c:v>1420</c:v>
                </c:pt>
                <c:pt idx="1">
                  <c:v>699</c:v>
                </c:pt>
                <c:pt idx="2">
                  <c:v>1231</c:v>
                </c:pt>
                <c:pt idx="3">
                  <c:v>786</c:v>
                </c:pt>
                <c:pt idx="4">
                  <c:v>1158</c:v>
                </c:pt>
                <c:pt idx="5">
                  <c:v>959</c:v>
                </c:pt>
                <c:pt idx="6">
                  <c:v>862</c:v>
                </c:pt>
                <c:pt idx="7">
                  <c:v>1433</c:v>
                </c:pt>
                <c:pt idx="8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7B-49C1-BFEE-716CA308F41F}"/>
            </c:ext>
          </c:extLst>
        </c:ser>
        <c:ser>
          <c:idx val="2"/>
          <c:order val="2"/>
          <c:tx>
            <c:strRef>
              <c:f>'REPLENISHMENT (2)'!$D$42</c:f>
              <c:strCache>
                <c:ptCount val="1"/>
                <c:pt idx="0">
                  <c:v>SALES RPL ORDER QTY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'REPLENISHMENT (2)'!$A$43:$A$52</c:f>
              <c:strCache>
                <c:ptCount val="9"/>
                <c:pt idx="0">
                  <c:v>Strawberry Drink</c:v>
                </c:pt>
                <c:pt idx="1">
                  <c:v>Berry Juice</c:v>
                </c:pt>
                <c:pt idx="2">
                  <c:v>Cola</c:v>
                </c:pt>
                <c:pt idx="3">
                  <c:v>Mango Drink</c:v>
                </c:pt>
                <c:pt idx="4">
                  <c:v>Cranberry Juice</c:v>
                </c:pt>
                <c:pt idx="5">
                  <c:v>Orange Juice</c:v>
                </c:pt>
                <c:pt idx="6">
                  <c:v>Cream Soda</c:v>
                </c:pt>
                <c:pt idx="7">
                  <c:v>Diet Cola</c:v>
                </c:pt>
                <c:pt idx="8">
                  <c:v>Diet Soda</c:v>
                </c:pt>
              </c:strCache>
            </c:strRef>
          </c:cat>
          <c:val>
            <c:numRef>
              <c:f>'REPLENISHMENT (2)'!$D$43:$D$52</c:f>
              <c:numCache>
                <c:formatCode>General</c:formatCode>
                <c:ptCount val="9"/>
                <c:pt idx="0">
                  <c:v>337</c:v>
                </c:pt>
                <c:pt idx="1">
                  <c:v>268</c:v>
                </c:pt>
                <c:pt idx="2">
                  <c:v>153</c:v>
                </c:pt>
                <c:pt idx="3">
                  <c:v>260</c:v>
                </c:pt>
                <c:pt idx="4">
                  <c:v>252</c:v>
                </c:pt>
                <c:pt idx="5">
                  <c:v>181</c:v>
                </c:pt>
                <c:pt idx="6">
                  <c:v>274</c:v>
                </c:pt>
                <c:pt idx="7">
                  <c:v>61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B-49C1-BFEE-716CA308F41F}"/>
            </c:ext>
          </c:extLst>
        </c:ser>
        <c:ser>
          <c:idx val="3"/>
          <c:order val="3"/>
          <c:tx>
            <c:strRef>
              <c:f>'REPLENISHMENT (2)'!$E$42</c:f>
              <c:strCache>
                <c:ptCount val="1"/>
                <c:pt idx="0">
                  <c:v>S.REORDER BY TARGET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'REPLENISHMENT (2)'!$A$43:$A$52</c:f>
              <c:strCache>
                <c:ptCount val="9"/>
                <c:pt idx="0">
                  <c:v>Strawberry Drink</c:v>
                </c:pt>
                <c:pt idx="1">
                  <c:v>Berry Juice</c:v>
                </c:pt>
                <c:pt idx="2">
                  <c:v>Cola</c:v>
                </c:pt>
                <c:pt idx="3">
                  <c:v>Mango Drink</c:v>
                </c:pt>
                <c:pt idx="4">
                  <c:v>Cranberry Juice</c:v>
                </c:pt>
                <c:pt idx="5">
                  <c:v>Orange Juice</c:v>
                </c:pt>
                <c:pt idx="6">
                  <c:v>Cream Soda</c:v>
                </c:pt>
                <c:pt idx="7">
                  <c:v>Diet Cola</c:v>
                </c:pt>
                <c:pt idx="8">
                  <c:v>Diet Soda</c:v>
                </c:pt>
              </c:strCache>
            </c:strRef>
          </c:cat>
          <c:val>
            <c:numRef>
              <c:f>'REPLENISHMENT (2)'!$E$43:$E$52</c:f>
              <c:numCache>
                <c:formatCode>General</c:formatCode>
                <c:ptCount val="9"/>
                <c:pt idx="0">
                  <c:v>423</c:v>
                </c:pt>
                <c:pt idx="1">
                  <c:v>361</c:v>
                </c:pt>
                <c:pt idx="2">
                  <c:v>224</c:v>
                </c:pt>
                <c:pt idx="3">
                  <c:v>319</c:v>
                </c:pt>
                <c:pt idx="4">
                  <c:v>322</c:v>
                </c:pt>
                <c:pt idx="5">
                  <c:v>225</c:v>
                </c:pt>
                <c:pt idx="6">
                  <c:v>335</c:v>
                </c:pt>
                <c:pt idx="7">
                  <c:v>51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7B-49C1-BFEE-716CA308F41F}"/>
            </c:ext>
          </c:extLst>
        </c:ser>
        <c:ser>
          <c:idx val="4"/>
          <c:order val="4"/>
          <c:tx>
            <c:strRef>
              <c:f>'REPLENISHMENT (2)'!$F$42</c:f>
              <c:strCache>
                <c:ptCount val="1"/>
                <c:pt idx="0">
                  <c:v>S.EXCESS STOCK QTY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'REPLENISHMENT (2)'!$A$43:$A$52</c:f>
              <c:strCache>
                <c:ptCount val="9"/>
                <c:pt idx="0">
                  <c:v>Strawberry Drink</c:v>
                </c:pt>
                <c:pt idx="1">
                  <c:v>Berry Juice</c:v>
                </c:pt>
                <c:pt idx="2">
                  <c:v>Cola</c:v>
                </c:pt>
                <c:pt idx="3">
                  <c:v>Mango Drink</c:v>
                </c:pt>
                <c:pt idx="4">
                  <c:v>Cranberry Juice</c:v>
                </c:pt>
                <c:pt idx="5">
                  <c:v>Orange Juice</c:v>
                </c:pt>
                <c:pt idx="6">
                  <c:v>Cream Soda</c:v>
                </c:pt>
                <c:pt idx="7">
                  <c:v>Diet Cola</c:v>
                </c:pt>
                <c:pt idx="8">
                  <c:v>Diet Soda</c:v>
                </c:pt>
              </c:strCache>
            </c:strRef>
          </c:cat>
          <c:val>
            <c:numRef>
              <c:f>'REPLENISHMENT (2)'!$F$43:$F$52</c:f>
              <c:numCache>
                <c:formatCode>General</c:formatCode>
                <c:ptCount val="9"/>
                <c:pt idx="0">
                  <c:v>918</c:v>
                </c:pt>
                <c:pt idx="1">
                  <c:v>183</c:v>
                </c:pt>
                <c:pt idx="2">
                  <c:v>579</c:v>
                </c:pt>
                <c:pt idx="3">
                  <c:v>294</c:v>
                </c:pt>
                <c:pt idx="4">
                  <c:v>716</c:v>
                </c:pt>
                <c:pt idx="5">
                  <c:v>449</c:v>
                </c:pt>
                <c:pt idx="6">
                  <c:v>479</c:v>
                </c:pt>
                <c:pt idx="7">
                  <c:v>1055</c:v>
                </c:pt>
                <c:pt idx="8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7B-49C1-BFEE-716CA308F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118976"/>
        <c:axId val="215121376"/>
      </c:barChart>
      <c:catAx>
        <c:axId val="2151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21376"/>
        <c:crosses val="autoZero"/>
        <c:auto val="1"/>
        <c:lblAlgn val="ctr"/>
        <c:lblOffset val="100"/>
        <c:noMultiLvlLbl val="0"/>
      </c:catAx>
      <c:valAx>
        <c:axId val="2151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1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SHEET'!$B$2:$B$13</c:f>
              <c:numCache>
                <c:formatCode>General</c:formatCode>
                <c:ptCount val="12"/>
                <c:pt idx="0">
                  <c:v>198000</c:v>
                </c:pt>
                <c:pt idx="1">
                  <c:v>200000</c:v>
                </c:pt>
                <c:pt idx="2">
                  <c:v>205000</c:v>
                </c:pt>
                <c:pt idx="3">
                  <c:v>216000</c:v>
                </c:pt>
                <c:pt idx="4">
                  <c:v>220000</c:v>
                </c:pt>
                <c:pt idx="5">
                  <c:v>231000</c:v>
                </c:pt>
                <c:pt idx="6">
                  <c:v>222000</c:v>
                </c:pt>
                <c:pt idx="7">
                  <c:v>229000</c:v>
                </c:pt>
                <c:pt idx="8">
                  <c:v>215000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AF-45E9-BA5B-733FACD1B521}"/>
            </c:ext>
          </c:extLst>
        </c:ser>
        <c:ser>
          <c:idx val="1"/>
          <c:order val="1"/>
          <c:tx>
            <c:strRef>
              <c:f>'FORECAST SHEET'!$C$1</c:f>
              <c:strCache>
                <c:ptCount val="1"/>
                <c:pt idx="0">
                  <c:v>Forecast(SALES)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SHEET'!$A$2:$A$13</c:f>
              <c:numCache>
                <c:formatCode>m/d/yyyy</c:formatCode>
                <c:ptCount val="12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</c:numCache>
            </c:numRef>
          </c:cat>
          <c:val>
            <c:numRef>
              <c:f>'FORECAST SHEET'!$C$2:$C$13</c:f>
              <c:numCache>
                <c:formatCode>General</c:formatCode>
                <c:ptCount val="12"/>
                <c:pt idx="8">
                  <c:v>215000</c:v>
                </c:pt>
                <c:pt idx="9" formatCode="0">
                  <c:v>230749.69157788737</c:v>
                </c:pt>
                <c:pt idx="10" formatCode="0">
                  <c:v>234169.87026888182</c:v>
                </c:pt>
                <c:pt idx="11" formatCode="0">
                  <c:v>237590.04895987627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AF-45E9-BA5B-733FACD1B521}"/>
            </c:ext>
          </c:extLst>
        </c:ser>
        <c:ser>
          <c:idx val="2"/>
          <c:order val="2"/>
          <c:tx>
            <c:strRef>
              <c:f>'FORECAST SHEET'!$D$1</c:f>
              <c:strCache>
                <c:ptCount val="1"/>
                <c:pt idx="0">
                  <c:v>Lower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SHEET'!$A$2:$A$13</c:f>
              <c:numCache>
                <c:formatCode>m/d/yyyy</c:formatCode>
                <c:ptCount val="12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</c:numCache>
            </c:numRef>
          </c:cat>
          <c:val>
            <c:numRef>
              <c:f>'FORECAST SHEET'!$D$2:$D$13</c:f>
              <c:numCache>
                <c:formatCode>General</c:formatCode>
                <c:ptCount val="12"/>
                <c:pt idx="8" formatCode="0">
                  <c:v>215000</c:v>
                </c:pt>
                <c:pt idx="9" formatCode="0">
                  <c:v>215562.89623501425</c:v>
                </c:pt>
                <c:pt idx="10" formatCode="0">
                  <c:v>218905.81121817432</c:v>
                </c:pt>
                <c:pt idx="11" formatCode="0">
                  <c:v>222247.58943451091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AF-45E9-BA5B-733FACD1B521}"/>
            </c:ext>
          </c:extLst>
        </c:ser>
        <c:ser>
          <c:idx val="3"/>
          <c:order val="3"/>
          <c:tx>
            <c:strRef>
              <c:f>'FORECAST SHEET'!$E$1</c:f>
              <c:strCache>
                <c:ptCount val="1"/>
                <c:pt idx="0">
                  <c:v>Upper Confidence Bound(SALES)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SHEET'!$A$2:$A$13</c:f>
              <c:numCache>
                <c:formatCode>m/d/yyyy</c:formatCode>
                <c:ptCount val="12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</c:numCache>
            </c:numRef>
          </c:cat>
          <c:val>
            <c:numRef>
              <c:f>'FORECAST SHEET'!$E$2:$E$13</c:f>
              <c:numCache>
                <c:formatCode>General</c:formatCode>
                <c:ptCount val="12"/>
                <c:pt idx="8" formatCode="0">
                  <c:v>215000</c:v>
                </c:pt>
                <c:pt idx="9" formatCode="0">
                  <c:v>245936.48692076048</c:v>
                </c:pt>
                <c:pt idx="10" formatCode="0">
                  <c:v>249433.92931958931</c:v>
                </c:pt>
                <c:pt idx="11" formatCode="0">
                  <c:v>252932.50848524162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AF-45E9-BA5B-733FACD1B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132639"/>
        <c:axId val="1639129279"/>
      </c:lineChart>
      <c:catAx>
        <c:axId val="163913263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29279"/>
        <c:crosses val="autoZero"/>
        <c:auto val="1"/>
        <c:lblAlgn val="ctr"/>
        <c:lblOffset val="100"/>
        <c:noMultiLvlLbl val="0"/>
      </c:catAx>
      <c:valAx>
        <c:axId val="16391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13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</xdr:colOff>
      <xdr:row>17</xdr:row>
      <xdr:rowOff>47624</xdr:rowOff>
    </xdr:from>
    <xdr:to>
      <xdr:col>3</xdr:col>
      <xdr:colOff>914400</xdr:colOff>
      <xdr:row>38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B3623E-D08C-CBAE-8338-7993DBC80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</xdr:colOff>
      <xdr:row>63</xdr:row>
      <xdr:rowOff>76200</xdr:rowOff>
    </xdr:from>
    <xdr:to>
      <xdr:col>3</xdr:col>
      <xdr:colOff>914400</xdr:colOff>
      <xdr:row>83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2D7F6F-2D99-8734-4183-1E40FE6C8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</xdr:colOff>
      <xdr:row>110</xdr:row>
      <xdr:rowOff>66675</xdr:rowOff>
    </xdr:from>
    <xdr:to>
      <xdr:col>3</xdr:col>
      <xdr:colOff>975360</xdr:colOff>
      <xdr:row>129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33602E-5607-4224-4C70-4A7EED90E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19051</xdr:colOff>
      <xdr:row>157</xdr:row>
      <xdr:rowOff>19050</xdr:rowOff>
    </xdr:from>
    <xdr:to>
      <xdr:col>3</xdr:col>
      <xdr:colOff>932003</xdr:colOff>
      <xdr:row>170</xdr:row>
      <xdr:rowOff>91439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94333B-D6EF-8DA8-8501-F119A6819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1" y="28914090"/>
          <a:ext cx="5850712" cy="2449829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189</xdr:row>
      <xdr:rowOff>167640</xdr:rowOff>
    </xdr:from>
    <xdr:ext cx="5861702" cy="4709160"/>
    <xdr:pic>
      <xdr:nvPicPr>
        <xdr:cNvPr id="3" name="Picture 2">
          <a:extLst>
            <a:ext uri="{FF2B5EF4-FFF2-40B4-BE49-F238E27FC236}">
              <a16:creationId xmlns:a16="http://schemas.microsoft.com/office/drawing/2014/main" id="{D40C411F-EA1C-4269-8CBE-BF8E31595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4914840"/>
          <a:ext cx="5861702" cy="470916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4</xdr:row>
      <xdr:rowOff>22860</xdr:rowOff>
    </xdr:from>
    <xdr:to>
      <xdr:col>13</xdr:col>
      <xdr:colOff>393700</xdr:colOff>
      <xdr:row>33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416491-EC91-47D4-24BC-70BBC0A77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260350</xdr:colOff>
      <xdr:row>54</xdr:row>
      <xdr:rowOff>139700</xdr:rowOff>
    </xdr:from>
    <xdr:to>
      <xdr:col>13</xdr:col>
      <xdr:colOff>342900</xdr:colOff>
      <xdr:row>97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1805F-7DF9-2A26-E24F-AA44CA1AD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449581</xdr:colOff>
      <xdr:row>13</xdr:row>
      <xdr:rowOff>175260</xdr:rowOff>
    </xdr:from>
    <xdr:to>
      <xdr:col>4</xdr:col>
      <xdr:colOff>906781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B1143-ED3C-3BDB-B2B8-F7976403C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la" refreshedDate="45747.617529861112" createdVersion="8" refreshedVersion="8" minRefreshableVersion="3" recordCount="108" xr:uid="{115358FD-597E-4BC4-9DBF-5147AA9DBA26}">
  <cacheSource type="worksheet">
    <worksheetSource ref="O3:AG111" sheet="REPLENISHMENT (2)"/>
  </cacheSource>
  <cacheFields count="20">
    <cacheField name="PRODUCT_ID" numFmtId="0">
      <sharedItems containsSemiMixedTypes="0" containsString="0" containsNumber="1" containsInteger="1" minValue="1" maxValue="9"/>
    </cacheField>
    <cacheField name="MONTH" numFmtId="0">
      <sharedItems count="1">
        <s v="JAN"/>
      </sharedItems>
    </cacheField>
    <cacheField name="UNIT SALES MONTH" numFmtId="0">
      <sharedItems containsSemiMixedTypes="0" containsString="0" containsNumber="1" containsInteger="1" minValue="10" maxValue="96" count="59">
        <n v="96"/>
        <n v="95"/>
        <n v="94"/>
        <n v="91"/>
        <n v="88"/>
        <n v="86"/>
        <n v="85"/>
        <n v="84"/>
        <n v="83"/>
        <n v="81"/>
        <n v="80"/>
        <n v="79"/>
        <n v="78"/>
        <n v="77"/>
        <n v="75"/>
        <n v="70"/>
        <n v="69"/>
        <n v="68"/>
        <n v="67"/>
        <n v="66"/>
        <n v="64"/>
        <n v="63"/>
        <n v="61"/>
        <n v="59"/>
        <n v="57"/>
        <n v="55"/>
        <n v="54"/>
        <n v="53"/>
        <n v="51"/>
        <n v="50"/>
        <n v="49"/>
        <n v="47"/>
        <n v="46"/>
        <n v="43"/>
        <n v="41"/>
        <n v="39"/>
        <n v="37"/>
        <n v="36"/>
        <n v="35"/>
        <n v="32"/>
        <n v="30"/>
        <n v="29"/>
        <n v="28"/>
        <n v="27"/>
        <n v="26"/>
        <n v="25"/>
        <n v="23"/>
        <n v="22"/>
        <n v="21"/>
        <n v="20"/>
        <n v="18"/>
        <n v="17"/>
        <n v="16"/>
        <n v="15"/>
        <n v="14"/>
        <n v="13"/>
        <n v="12"/>
        <n v="11"/>
        <n v="10"/>
      </sharedItems>
    </cacheField>
    <cacheField name="SALES CONTRI" numFmtId="9">
      <sharedItems containsSemiMixedTypes="0" containsString="0" containsNumber="1" minValue="1.94325689856199E-3" maxValue="1.8655266226195105E-2"/>
    </cacheField>
    <cacheField name="PRODUCT_NAME" numFmtId="0">
      <sharedItems count="9">
        <s v="Berry Juice"/>
        <s v="Cream Soda"/>
        <s v="Cranberry Juice"/>
        <s v="Orange Juice"/>
        <s v="Strawberry Drink"/>
        <s v="Mango Drink"/>
        <s v="Cola"/>
        <s v="Diet Soda"/>
        <s v="Diet Cola"/>
      </sharedItems>
    </cacheField>
    <cacheField name="SUPPLY_TIME" numFmtId="3">
      <sharedItems containsSemiMixedTypes="0" containsString="0" containsNumber="1" containsInteger="1" minValue="2" maxValue="3"/>
    </cacheField>
    <cacheField name="QUANTITY_ON HAND" numFmtId="3">
      <sharedItems containsSemiMixedTypes="0" containsString="0" containsNumber="1" containsInteger="1" minValue="9" maxValue="946"/>
    </cacheField>
    <cacheField name="DAILY RUN RATE" numFmtId="4">
      <sharedItems containsSemiMixedTypes="0" containsString="0" containsNumber="1" minValue="0.33333333333333331" maxValue="3.2"/>
    </cacheField>
    <cacheField name="CURRENT SOH" numFmtId="3">
      <sharedItems containsSemiMixedTypes="0" containsString="0" containsNumber="1" containsInteger="1" minValue="4" maxValue="1589"/>
    </cacheField>
    <cacheField name="COVER DAYS" numFmtId="3">
      <sharedItems containsSemiMixedTypes="0" containsString="0" containsNumber="1" containsInteger="1" minValue="30" maxValue="30"/>
    </cacheField>
    <cacheField name="ROP" numFmtId="3">
      <sharedItems containsSemiMixedTypes="0" containsString="0" containsNumber="1" containsInteger="1" minValue="15" maxValue="15"/>
    </cacheField>
    <cacheField name="ORDER" numFmtId="3">
      <sharedItems/>
    </cacheField>
    <cacheField name="DAYS TO ORDER" numFmtId="3">
      <sharedItems containsSemiMixedTypes="0" containsString="0" containsNumber="1" containsInteger="1" minValue="0" maxValue="26"/>
    </cacheField>
    <cacheField name="ORDER DAYS+SUPPLY TIME" numFmtId="3">
      <sharedItems containsSemiMixedTypes="0" containsString="0" containsNumber="1" containsInteger="1" minValue="2" maxValue="28"/>
    </cacheField>
    <cacheField name="ORDER QTY" numFmtId="0">
      <sharedItems containsSemiMixedTypes="0" containsString="0" containsNumber="1" containsInteger="1" minValue="1" maxValue="90"/>
    </cacheField>
    <cacheField name="TARGET FEB" numFmtId="0">
      <sharedItems containsSemiMixedTypes="0" containsString="0" containsNumber="1" containsInteger="1" minValue="13" maxValue="122"/>
    </cacheField>
    <cacheField name="REORDER BY TARGET" numFmtId="3">
      <sharedItems containsSemiMixedTypes="0" containsString="0" containsNumber="1" containsInteger="1" minValue="0" maxValue="110"/>
    </cacheField>
    <cacheField name="EXCESS STOCK" numFmtId="0">
      <sharedItems containsMixedTypes="1" containsNumber="1" containsInteger="1" minValue="0" maxValue="0"/>
    </cacheField>
    <cacheField name="EXCESS STOCK QTY" numFmtId="3">
      <sharedItems containsSemiMixedTypes="0" containsString="0" containsNumber="1" containsInteger="1" minValue="0" maxValue="887"/>
    </cacheField>
    <cacheField name="CURRENT SOH COVER" numFmtId="0" formula="'QUANTITY_ON HAND'/'DAILY RUN RATE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n v="1"/>
    <x v="0"/>
    <x v="0"/>
    <n v="1.8655266226195105E-2"/>
    <x v="0"/>
    <n v="3"/>
    <n v="70"/>
    <n v="3.2"/>
    <n v="22"/>
    <n v="30"/>
    <n v="15"/>
    <s v="NO ORDER"/>
    <n v="8"/>
    <n v="11"/>
    <n v="36"/>
    <n v="122"/>
    <n v="52"/>
    <n v="0"/>
    <n v="0"/>
  </r>
  <r>
    <n v="4"/>
    <x v="0"/>
    <x v="0"/>
    <n v="1.8655266226195105E-2"/>
    <x v="1"/>
    <n v="2"/>
    <n v="12"/>
    <n v="3.2"/>
    <n v="4"/>
    <n v="30"/>
    <n v="15"/>
    <s v="REORDER"/>
    <n v="26"/>
    <n v="28"/>
    <n v="90"/>
    <n v="122"/>
    <n v="110"/>
    <n v="0"/>
    <n v="0"/>
  </r>
  <r>
    <n v="4"/>
    <x v="0"/>
    <x v="0"/>
    <n v="1.8655266226195105E-2"/>
    <x v="1"/>
    <n v="2"/>
    <n v="53"/>
    <n v="3.2"/>
    <n v="17"/>
    <n v="30"/>
    <n v="15"/>
    <s v="NO ORDER"/>
    <n v="13"/>
    <n v="15"/>
    <n v="48"/>
    <n v="122"/>
    <n v="69"/>
    <n v="0"/>
    <n v="0"/>
  </r>
  <r>
    <n v="9"/>
    <x v="0"/>
    <x v="1"/>
    <n v="1.8460940536338902E-2"/>
    <x v="2"/>
    <n v="3"/>
    <n v="87"/>
    <n v="3.1666666666666665"/>
    <n v="28"/>
    <n v="30"/>
    <n v="15"/>
    <s v="NO ORDER"/>
    <n v="2"/>
    <n v="5"/>
    <n v="16"/>
    <n v="120"/>
    <n v="33"/>
    <n v="0"/>
    <n v="0"/>
  </r>
  <r>
    <n v="8"/>
    <x v="0"/>
    <x v="2"/>
    <n v="1.8266614846482704E-2"/>
    <x v="3"/>
    <n v="3"/>
    <n v="33"/>
    <n v="3.1333333333333333"/>
    <n v="11"/>
    <n v="30"/>
    <n v="15"/>
    <s v="REORDER"/>
    <n v="19"/>
    <n v="22"/>
    <n v="69"/>
    <n v="119"/>
    <n v="86"/>
    <n v="0"/>
    <n v="0"/>
  </r>
  <r>
    <n v="4"/>
    <x v="0"/>
    <x v="3"/>
    <n v="1.7683637776914108E-2"/>
    <x v="1"/>
    <n v="2"/>
    <n v="43"/>
    <n v="3.0333333333333332"/>
    <n v="15"/>
    <n v="30"/>
    <n v="15"/>
    <s v="REORDER"/>
    <n v="15"/>
    <n v="17"/>
    <n v="52"/>
    <n v="115"/>
    <n v="72"/>
    <n v="0"/>
    <n v="0"/>
  </r>
  <r>
    <n v="1"/>
    <x v="0"/>
    <x v="4"/>
    <n v="1.7100660707345512E-2"/>
    <x v="0"/>
    <n v="3"/>
    <n v="88"/>
    <n v="2.9333333333333331"/>
    <n v="30"/>
    <n v="30"/>
    <n v="15"/>
    <s v="NO ORDER"/>
    <n v="0"/>
    <n v="3"/>
    <n v="9"/>
    <n v="112"/>
    <n v="24"/>
    <n v="0"/>
    <n v="0"/>
  </r>
  <r>
    <n v="3"/>
    <x v="0"/>
    <x v="4"/>
    <n v="1.7100660707345512E-2"/>
    <x v="4"/>
    <n v="3"/>
    <n v="54"/>
    <n v="2.9333333333333331"/>
    <n v="19"/>
    <n v="30"/>
    <n v="15"/>
    <s v="NO ORDER"/>
    <n v="11"/>
    <n v="14"/>
    <n v="42"/>
    <n v="112"/>
    <n v="58"/>
    <n v="0"/>
    <n v="0"/>
  </r>
  <r>
    <n v="9"/>
    <x v="0"/>
    <x v="4"/>
    <n v="1.7100660707345512E-2"/>
    <x v="2"/>
    <n v="3"/>
    <n v="33"/>
    <n v="2.9333333333333331"/>
    <n v="12"/>
    <n v="30"/>
    <n v="15"/>
    <s v="REORDER"/>
    <n v="18"/>
    <n v="21"/>
    <n v="62"/>
    <n v="112"/>
    <n v="79"/>
    <n v="0"/>
    <n v="0"/>
  </r>
  <r>
    <n v="3"/>
    <x v="0"/>
    <x v="5"/>
    <n v="1.6712009327633112E-2"/>
    <x v="4"/>
    <n v="3"/>
    <n v="32"/>
    <n v="2.8666666666666667"/>
    <n v="12"/>
    <n v="30"/>
    <n v="15"/>
    <s v="REORDER"/>
    <n v="18"/>
    <n v="21"/>
    <n v="61"/>
    <n v="109"/>
    <n v="77"/>
    <n v="0"/>
    <n v="0"/>
  </r>
  <r>
    <n v="8"/>
    <x v="0"/>
    <x v="6"/>
    <n v="1.6517683637776913E-2"/>
    <x v="3"/>
    <n v="3"/>
    <n v="95"/>
    <n v="2.8333333333333335"/>
    <n v="34"/>
    <n v="30"/>
    <n v="15"/>
    <s v="NO ORDER"/>
    <n v="0"/>
    <n v="3"/>
    <n v="9"/>
    <n v="108"/>
    <n v="13"/>
    <n v="0"/>
    <n v="0"/>
  </r>
  <r>
    <n v="2"/>
    <x v="0"/>
    <x v="7"/>
    <n v="1.6323357947920714E-2"/>
    <x v="5"/>
    <n v="2"/>
    <n v="27"/>
    <n v="2.8"/>
    <n v="10"/>
    <n v="30"/>
    <n v="15"/>
    <s v="REORDER"/>
    <n v="20"/>
    <n v="22"/>
    <n v="62"/>
    <n v="107"/>
    <n v="80"/>
    <n v="0"/>
    <n v="0"/>
  </r>
  <r>
    <n v="8"/>
    <x v="0"/>
    <x v="8"/>
    <n v="1.6129032258064516E-2"/>
    <x v="3"/>
    <n v="3"/>
    <n v="56"/>
    <n v="2.7666666666666666"/>
    <n v="21"/>
    <n v="30"/>
    <n v="15"/>
    <s v="NO ORDER"/>
    <n v="9"/>
    <n v="12"/>
    <n v="34"/>
    <n v="105"/>
    <n v="49"/>
    <n v="0"/>
    <n v="0"/>
  </r>
  <r>
    <n v="3"/>
    <x v="0"/>
    <x v="9"/>
    <n v="1.5740380878352118E-2"/>
    <x v="4"/>
    <n v="3"/>
    <n v="12"/>
    <n v="2.7"/>
    <n v="5"/>
    <n v="30"/>
    <n v="15"/>
    <s v="REORDER"/>
    <n v="25"/>
    <n v="28"/>
    <n v="76"/>
    <n v="103"/>
    <n v="91"/>
    <n v="0"/>
    <n v="0"/>
  </r>
  <r>
    <n v="6"/>
    <x v="0"/>
    <x v="9"/>
    <n v="1.5740380878352118E-2"/>
    <x v="6"/>
    <n v="2"/>
    <n v="83"/>
    <n v="2.7"/>
    <n v="31"/>
    <n v="30"/>
    <n v="15"/>
    <s v="NO ORDER"/>
    <n v="0"/>
    <n v="2"/>
    <n v="6"/>
    <n v="103"/>
    <n v="20"/>
    <n v="0"/>
    <n v="0"/>
  </r>
  <r>
    <n v="9"/>
    <x v="0"/>
    <x v="10"/>
    <n v="1.554605518849592E-2"/>
    <x v="2"/>
    <n v="3"/>
    <n v="53"/>
    <n v="2.6666666666666665"/>
    <n v="20"/>
    <n v="30"/>
    <n v="15"/>
    <s v="NO ORDER"/>
    <n v="10"/>
    <n v="13"/>
    <n v="35"/>
    <n v="102"/>
    <n v="49"/>
    <n v="0"/>
    <n v="0"/>
  </r>
  <r>
    <n v="9"/>
    <x v="0"/>
    <x v="10"/>
    <n v="1.554605518849592E-2"/>
    <x v="2"/>
    <n v="3"/>
    <n v="32"/>
    <n v="2.6666666666666665"/>
    <n v="12"/>
    <n v="30"/>
    <n v="15"/>
    <s v="REORDER"/>
    <n v="18"/>
    <n v="21"/>
    <n v="56"/>
    <n v="102"/>
    <n v="70"/>
    <n v="0"/>
    <n v="0"/>
  </r>
  <r>
    <n v="1"/>
    <x v="0"/>
    <x v="11"/>
    <n v="1.535172949863972E-2"/>
    <x v="0"/>
    <n v="3"/>
    <n v="30"/>
    <n v="2.6333333333333333"/>
    <n v="12"/>
    <n v="30"/>
    <n v="15"/>
    <s v="REORDER"/>
    <n v="18"/>
    <n v="21"/>
    <n v="56"/>
    <n v="100"/>
    <n v="70"/>
    <n v="0"/>
    <n v="0"/>
  </r>
  <r>
    <n v="1"/>
    <x v="0"/>
    <x v="11"/>
    <n v="1.535172949863972E-2"/>
    <x v="0"/>
    <n v="3"/>
    <n v="20"/>
    <n v="2.6333333333333333"/>
    <n v="8"/>
    <n v="30"/>
    <n v="15"/>
    <s v="REORDER"/>
    <n v="22"/>
    <n v="25"/>
    <n v="66"/>
    <n v="100"/>
    <n v="80"/>
    <n v="0"/>
    <n v="0"/>
  </r>
  <r>
    <n v="1"/>
    <x v="0"/>
    <x v="11"/>
    <n v="1.535172949863972E-2"/>
    <x v="0"/>
    <n v="3"/>
    <n v="66"/>
    <n v="2.6333333333333333"/>
    <n v="26"/>
    <n v="30"/>
    <n v="15"/>
    <s v="NO ORDER"/>
    <n v="4"/>
    <n v="7"/>
    <n v="19"/>
    <n v="100"/>
    <n v="34"/>
    <n v="0"/>
    <n v="0"/>
  </r>
  <r>
    <n v="6"/>
    <x v="0"/>
    <x v="11"/>
    <n v="1.535172949863972E-2"/>
    <x v="6"/>
    <n v="2"/>
    <n v="49"/>
    <n v="2.6333333333333333"/>
    <n v="19"/>
    <n v="30"/>
    <n v="15"/>
    <s v="NO ORDER"/>
    <n v="11"/>
    <n v="13"/>
    <n v="35"/>
    <n v="100"/>
    <n v="51"/>
    <n v="0"/>
    <n v="0"/>
  </r>
  <r>
    <n v="6"/>
    <x v="0"/>
    <x v="11"/>
    <n v="1.535172949863972E-2"/>
    <x v="6"/>
    <n v="2"/>
    <n v="35"/>
    <n v="2.6333333333333333"/>
    <n v="14"/>
    <n v="30"/>
    <n v="15"/>
    <s v="REORDER"/>
    <n v="16"/>
    <n v="18"/>
    <n v="48"/>
    <n v="100"/>
    <n v="65"/>
    <n v="0"/>
    <n v="0"/>
  </r>
  <r>
    <n v="9"/>
    <x v="0"/>
    <x v="12"/>
    <n v="1.5157403808783521E-2"/>
    <x v="2"/>
    <n v="3"/>
    <n v="93"/>
    <n v="2.6"/>
    <n v="36"/>
    <n v="30"/>
    <n v="15"/>
    <s v="NO ORDER"/>
    <n v="0"/>
    <n v="3"/>
    <n v="8"/>
    <n v="99"/>
    <n v="6"/>
    <n v="0"/>
    <n v="0"/>
  </r>
  <r>
    <n v="3"/>
    <x v="0"/>
    <x v="13"/>
    <n v="1.4963078118927322E-2"/>
    <x v="4"/>
    <n v="3"/>
    <n v="34"/>
    <n v="2.5666666666666669"/>
    <n v="14"/>
    <n v="30"/>
    <n v="15"/>
    <s v="REORDER"/>
    <n v="16"/>
    <n v="19"/>
    <n v="49"/>
    <n v="98"/>
    <n v="64"/>
    <n v="0"/>
    <n v="0"/>
  </r>
  <r>
    <n v="3"/>
    <x v="0"/>
    <x v="14"/>
    <n v="1.4574426739214923E-2"/>
    <x v="4"/>
    <n v="3"/>
    <n v="87"/>
    <n v="2.5"/>
    <n v="35"/>
    <n v="30"/>
    <n v="15"/>
    <s v="NO ORDER"/>
    <n v="0"/>
    <n v="3"/>
    <n v="8"/>
    <n v="95"/>
    <n v="8"/>
    <n v="0"/>
    <n v="0"/>
  </r>
  <r>
    <n v="4"/>
    <x v="0"/>
    <x v="14"/>
    <n v="1.4574426739214923E-2"/>
    <x v="1"/>
    <n v="2"/>
    <n v="11"/>
    <n v="2.5"/>
    <n v="5"/>
    <n v="30"/>
    <n v="15"/>
    <s v="REORDER"/>
    <n v="25"/>
    <n v="27"/>
    <n v="68"/>
    <n v="95"/>
    <n v="84"/>
    <n v="0"/>
    <n v="0"/>
  </r>
  <r>
    <n v="3"/>
    <x v="0"/>
    <x v="15"/>
    <n v="1.3602798289933929E-2"/>
    <x v="4"/>
    <n v="3"/>
    <n v="35"/>
    <n v="2.3333333333333335"/>
    <n v="15"/>
    <n v="30"/>
    <n v="15"/>
    <s v="REORDER"/>
    <n v="15"/>
    <n v="18"/>
    <n v="42"/>
    <n v="89"/>
    <n v="54"/>
    <n v="0"/>
    <n v="0"/>
  </r>
  <r>
    <n v="4"/>
    <x v="0"/>
    <x v="15"/>
    <n v="1.3602798289933929E-2"/>
    <x v="1"/>
    <n v="2"/>
    <n v="99"/>
    <n v="2.3333333333333335"/>
    <n v="43"/>
    <n v="30"/>
    <n v="15"/>
    <s v="NO ORDER"/>
    <n v="0"/>
    <n v="2"/>
    <n v="5"/>
    <n v="89"/>
    <n v="0"/>
    <s v="EXCESS STOCK"/>
    <n v="10"/>
  </r>
  <r>
    <n v="8"/>
    <x v="0"/>
    <x v="16"/>
    <n v="1.340847260007773E-2"/>
    <x v="3"/>
    <n v="3"/>
    <n v="96"/>
    <n v="2.2999999999999998"/>
    <n v="42"/>
    <n v="30"/>
    <n v="15"/>
    <s v="NO ORDER"/>
    <n v="0"/>
    <n v="3"/>
    <n v="7"/>
    <n v="88"/>
    <n v="0"/>
    <s v="EXCESS STOCK"/>
    <n v="8"/>
  </r>
  <r>
    <n v="8"/>
    <x v="0"/>
    <x v="16"/>
    <n v="1.340847260007773E-2"/>
    <x v="3"/>
    <n v="3"/>
    <n v="57"/>
    <n v="2.2999999999999998"/>
    <n v="25"/>
    <n v="30"/>
    <n v="15"/>
    <s v="NO ORDER"/>
    <n v="5"/>
    <n v="8"/>
    <n v="19"/>
    <n v="88"/>
    <n v="31"/>
    <n v="0"/>
    <n v="0"/>
  </r>
  <r>
    <n v="3"/>
    <x v="0"/>
    <x v="17"/>
    <n v="1.3214146910221531E-2"/>
    <x v="4"/>
    <n v="3"/>
    <n v="43"/>
    <n v="2.2666666666666666"/>
    <n v="19"/>
    <n v="30"/>
    <n v="15"/>
    <s v="NO ORDER"/>
    <n v="11"/>
    <n v="14"/>
    <n v="32"/>
    <n v="86"/>
    <n v="43"/>
    <n v="0"/>
    <n v="0"/>
  </r>
  <r>
    <n v="1"/>
    <x v="0"/>
    <x v="18"/>
    <n v="1.3019821220365333E-2"/>
    <x v="0"/>
    <n v="3"/>
    <n v="66"/>
    <n v="2.2333333333333334"/>
    <n v="30"/>
    <n v="30"/>
    <n v="15"/>
    <s v="NO ORDER"/>
    <n v="0"/>
    <n v="3"/>
    <n v="7"/>
    <n v="85"/>
    <n v="19"/>
    <n v="0"/>
    <n v="0"/>
  </r>
  <r>
    <n v="2"/>
    <x v="0"/>
    <x v="19"/>
    <n v="1.2825495530509134E-2"/>
    <x v="5"/>
    <n v="2"/>
    <n v="45"/>
    <n v="2.2000000000000002"/>
    <n v="21"/>
    <n v="30"/>
    <n v="15"/>
    <s v="NO ORDER"/>
    <n v="9"/>
    <n v="11"/>
    <n v="25"/>
    <n v="84"/>
    <n v="39"/>
    <n v="0"/>
    <n v="0"/>
  </r>
  <r>
    <n v="2"/>
    <x v="0"/>
    <x v="19"/>
    <n v="1.2825495530509134E-2"/>
    <x v="5"/>
    <n v="2"/>
    <n v="32"/>
    <n v="2.2000000000000002"/>
    <n v="15"/>
    <n v="30"/>
    <n v="15"/>
    <s v="REORDER"/>
    <n v="15"/>
    <n v="17"/>
    <n v="38"/>
    <n v="84"/>
    <n v="52"/>
    <n v="0"/>
    <n v="0"/>
  </r>
  <r>
    <n v="2"/>
    <x v="0"/>
    <x v="20"/>
    <n v="1.2436844150796735E-2"/>
    <x v="5"/>
    <n v="2"/>
    <n v="83"/>
    <n v="2.1333333333333333"/>
    <n v="39"/>
    <n v="30"/>
    <n v="15"/>
    <s v="NO ORDER"/>
    <n v="0"/>
    <n v="2"/>
    <n v="5"/>
    <n v="81"/>
    <n v="0"/>
    <s v="EXCESS STOCK"/>
    <n v="2"/>
  </r>
  <r>
    <n v="6"/>
    <x v="0"/>
    <x v="20"/>
    <n v="1.2436844150796735E-2"/>
    <x v="6"/>
    <n v="2"/>
    <n v="64"/>
    <n v="2.1333333333333333"/>
    <n v="30"/>
    <n v="30"/>
    <n v="15"/>
    <s v="NO ORDER"/>
    <n v="0"/>
    <n v="2"/>
    <n v="5"/>
    <n v="81"/>
    <n v="17"/>
    <n v="0"/>
    <n v="0"/>
  </r>
  <r>
    <n v="6"/>
    <x v="0"/>
    <x v="20"/>
    <n v="1.2436844150796735E-2"/>
    <x v="6"/>
    <n v="2"/>
    <n v="92"/>
    <n v="2.1333333333333333"/>
    <n v="44"/>
    <n v="30"/>
    <n v="15"/>
    <s v="NO ORDER"/>
    <n v="0"/>
    <n v="2"/>
    <n v="5"/>
    <n v="81"/>
    <n v="0"/>
    <s v="EXCESS STOCK"/>
    <n v="11"/>
  </r>
  <r>
    <n v="1"/>
    <x v="0"/>
    <x v="21"/>
    <n v="1.2242518460940537E-2"/>
    <x v="0"/>
    <n v="3"/>
    <n v="15"/>
    <n v="2.1"/>
    <n v="8"/>
    <n v="30"/>
    <n v="15"/>
    <s v="REORDER"/>
    <n v="22"/>
    <n v="25"/>
    <n v="53"/>
    <n v="80"/>
    <n v="65"/>
    <n v="0"/>
    <n v="0"/>
  </r>
  <r>
    <n v="6"/>
    <x v="0"/>
    <x v="21"/>
    <n v="1.2242518460940537E-2"/>
    <x v="6"/>
    <n v="2"/>
    <n v="77"/>
    <n v="2.1"/>
    <n v="37"/>
    <n v="30"/>
    <n v="15"/>
    <s v="NO ORDER"/>
    <n v="0"/>
    <n v="2"/>
    <n v="5"/>
    <n v="80"/>
    <n v="3"/>
    <n v="0"/>
    <n v="0"/>
  </r>
  <r>
    <n v="3"/>
    <x v="0"/>
    <x v="22"/>
    <n v="1.1853867081228138E-2"/>
    <x v="4"/>
    <n v="3"/>
    <n v="54"/>
    <n v="2.0333333333333332"/>
    <n v="27"/>
    <n v="30"/>
    <n v="15"/>
    <s v="NO ORDER"/>
    <n v="3"/>
    <n v="6"/>
    <n v="13"/>
    <n v="78"/>
    <n v="24"/>
    <n v="0"/>
    <n v="0"/>
  </r>
  <r>
    <n v="9"/>
    <x v="0"/>
    <x v="23"/>
    <n v="1.146521570151574E-2"/>
    <x v="2"/>
    <n v="3"/>
    <n v="28"/>
    <n v="1.9666666666666666"/>
    <n v="15"/>
    <n v="30"/>
    <n v="15"/>
    <s v="REORDER"/>
    <n v="15"/>
    <n v="18"/>
    <n v="36"/>
    <n v="75"/>
    <n v="47"/>
    <n v="0"/>
    <n v="0"/>
  </r>
  <r>
    <n v="2"/>
    <x v="0"/>
    <x v="24"/>
    <n v="1.1076564321803343E-2"/>
    <x v="5"/>
    <n v="2"/>
    <n v="11"/>
    <n v="1.9"/>
    <n v="6"/>
    <n v="30"/>
    <n v="15"/>
    <s v="REORDER"/>
    <n v="24"/>
    <n v="26"/>
    <n v="50"/>
    <n v="72"/>
    <n v="61"/>
    <n v="0"/>
    <n v="0"/>
  </r>
  <r>
    <n v="4"/>
    <x v="0"/>
    <x v="24"/>
    <n v="1.1076564321803343E-2"/>
    <x v="1"/>
    <n v="2"/>
    <n v="74"/>
    <n v="1.9"/>
    <n v="39"/>
    <n v="30"/>
    <n v="15"/>
    <s v="NO ORDER"/>
    <n v="0"/>
    <n v="2"/>
    <n v="4"/>
    <n v="72"/>
    <n v="0"/>
    <s v="EXCESS STOCK"/>
    <n v="2"/>
  </r>
  <r>
    <n v="9"/>
    <x v="0"/>
    <x v="24"/>
    <n v="1.1076564321803343E-2"/>
    <x v="2"/>
    <n v="3"/>
    <n v="34"/>
    <n v="1.9"/>
    <n v="18"/>
    <n v="30"/>
    <n v="15"/>
    <s v="NO ORDER"/>
    <n v="12"/>
    <n v="15"/>
    <n v="29"/>
    <n v="72"/>
    <n v="38"/>
    <n v="0"/>
    <n v="0"/>
  </r>
  <r>
    <n v="3"/>
    <x v="0"/>
    <x v="25"/>
    <n v="1.0687912942090944E-2"/>
    <x v="4"/>
    <n v="3"/>
    <n v="78"/>
    <n v="1.8333333333333333"/>
    <n v="43"/>
    <n v="30"/>
    <n v="15"/>
    <s v="NO ORDER"/>
    <n v="0"/>
    <n v="3"/>
    <n v="6"/>
    <n v="70"/>
    <n v="0"/>
    <s v="EXCESS STOCK"/>
    <n v="8"/>
  </r>
  <r>
    <n v="6"/>
    <x v="0"/>
    <x v="26"/>
    <n v="1.0493587252234746E-2"/>
    <x v="6"/>
    <n v="2"/>
    <n v="87"/>
    <n v="1.8"/>
    <n v="49"/>
    <n v="30"/>
    <n v="15"/>
    <s v="NO ORDER"/>
    <n v="0"/>
    <n v="2"/>
    <n v="4"/>
    <n v="69"/>
    <n v="0"/>
    <s v="EXCESS STOCK"/>
    <n v="18"/>
  </r>
  <r>
    <n v="2"/>
    <x v="0"/>
    <x v="27"/>
    <n v="1.0299261562378547E-2"/>
    <x v="5"/>
    <n v="2"/>
    <n v="64"/>
    <n v="1.7666666666666666"/>
    <n v="37"/>
    <n v="30"/>
    <n v="15"/>
    <s v="NO ORDER"/>
    <n v="0"/>
    <n v="2"/>
    <n v="4"/>
    <n v="67"/>
    <n v="3"/>
    <n v="0"/>
    <n v="0"/>
  </r>
  <r>
    <n v="6"/>
    <x v="0"/>
    <x v="28"/>
    <n v="9.9106101826661481E-3"/>
    <x v="6"/>
    <n v="2"/>
    <n v="24"/>
    <n v="1.7"/>
    <n v="15"/>
    <n v="30"/>
    <n v="15"/>
    <s v="REORDER"/>
    <n v="15"/>
    <n v="17"/>
    <n v="29"/>
    <n v="65"/>
    <n v="41"/>
    <n v="0"/>
    <n v="0"/>
  </r>
  <r>
    <n v="8"/>
    <x v="0"/>
    <x v="28"/>
    <n v="9.9106101826661481E-3"/>
    <x v="3"/>
    <n v="3"/>
    <n v="34"/>
    <n v="1.7"/>
    <n v="20"/>
    <n v="30"/>
    <n v="15"/>
    <s v="NO ORDER"/>
    <n v="10"/>
    <n v="13"/>
    <n v="23"/>
    <n v="65"/>
    <n v="31"/>
    <n v="0"/>
    <n v="0"/>
  </r>
  <r>
    <n v="2"/>
    <x v="0"/>
    <x v="29"/>
    <n v="9.7162844928099495E-3"/>
    <x v="5"/>
    <n v="2"/>
    <n v="92"/>
    <n v="1.6666666666666667"/>
    <n v="56"/>
    <n v="30"/>
    <n v="15"/>
    <s v="NO ORDER"/>
    <n v="0"/>
    <n v="2"/>
    <n v="4"/>
    <n v="64"/>
    <n v="0"/>
    <s v="EXCESS STOCK"/>
    <n v="28"/>
  </r>
  <r>
    <n v="5"/>
    <x v="0"/>
    <x v="30"/>
    <n v="9.5219588029537509E-3"/>
    <x v="7"/>
    <n v="2"/>
    <n v="356"/>
    <n v="1.6333333333333333"/>
    <n v="218"/>
    <n v="30"/>
    <n v="15"/>
    <s v="NO ORDER"/>
    <n v="0"/>
    <n v="2"/>
    <n v="4"/>
    <n v="62"/>
    <n v="0"/>
    <s v="EXCESS STOCK"/>
    <n v="294"/>
  </r>
  <r>
    <n v="2"/>
    <x v="0"/>
    <x v="31"/>
    <n v="9.1333074232413519E-3"/>
    <x v="5"/>
    <n v="2"/>
    <n v="13"/>
    <n v="1.5666666666666667"/>
    <n v="9"/>
    <n v="30"/>
    <n v="15"/>
    <s v="REORDER"/>
    <n v="21"/>
    <n v="23"/>
    <n v="37"/>
    <n v="60"/>
    <n v="47"/>
    <n v="0"/>
    <n v="0"/>
  </r>
  <r>
    <n v="2"/>
    <x v="0"/>
    <x v="31"/>
    <n v="9.1333074232413519E-3"/>
    <x v="5"/>
    <n v="2"/>
    <n v="23"/>
    <n v="1.5666666666666667"/>
    <n v="15"/>
    <n v="30"/>
    <n v="15"/>
    <s v="REORDER"/>
    <n v="15"/>
    <n v="17"/>
    <n v="27"/>
    <n v="60"/>
    <n v="37"/>
    <n v="0"/>
    <n v="0"/>
  </r>
  <r>
    <n v="6"/>
    <x v="0"/>
    <x v="31"/>
    <n v="9.1333074232413519E-3"/>
    <x v="6"/>
    <n v="2"/>
    <n v="43"/>
    <n v="1.5666666666666667"/>
    <n v="28"/>
    <n v="30"/>
    <n v="15"/>
    <s v="NO ORDER"/>
    <n v="2"/>
    <n v="4"/>
    <n v="7"/>
    <n v="60"/>
    <n v="17"/>
    <n v="0"/>
    <n v="0"/>
  </r>
  <r>
    <n v="3"/>
    <x v="0"/>
    <x v="32"/>
    <n v="8.9389817333851533E-3"/>
    <x v="4"/>
    <n v="3"/>
    <n v="946"/>
    <n v="1.5333333333333334"/>
    <n v="617"/>
    <n v="30"/>
    <n v="15"/>
    <s v="NO ORDER"/>
    <n v="0"/>
    <n v="3"/>
    <n v="5"/>
    <n v="59"/>
    <n v="0"/>
    <s v="EXCESS STOCK"/>
    <n v="887"/>
  </r>
  <r>
    <n v="6"/>
    <x v="0"/>
    <x v="32"/>
    <n v="8.9389817333851533E-3"/>
    <x v="6"/>
    <n v="2"/>
    <n v="49"/>
    <n v="1.5333333333333334"/>
    <n v="32"/>
    <n v="30"/>
    <n v="15"/>
    <s v="NO ORDER"/>
    <n v="0"/>
    <n v="2"/>
    <n v="4"/>
    <n v="59"/>
    <n v="10"/>
    <n v="0"/>
    <n v="0"/>
  </r>
  <r>
    <n v="7"/>
    <x v="0"/>
    <x v="32"/>
    <n v="8.9389817333851533E-3"/>
    <x v="8"/>
    <n v="3"/>
    <n v="84"/>
    <n v="1.5333333333333334"/>
    <n v="55"/>
    <n v="30"/>
    <n v="15"/>
    <s v="NO ORDER"/>
    <n v="0"/>
    <n v="3"/>
    <n v="5"/>
    <n v="59"/>
    <n v="0"/>
    <s v="EXCESS STOCK"/>
    <n v="25"/>
  </r>
  <r>
    <n v="2"/>
    <x v="0"/>
    <x v="33"/>
    <n v="8.3560046638165558E-3"/>
    <x v="5"/>
    <n v="2"/>
    <n v="86"/>
    <n v="1.4333333333333333"/>
    <n v="60"/>
    <n v="30"/>
    <n v="15"/>
    <s v="NO ORDER"/>
    <n v="0"/>
    <n v="2"/>
    <n v="3"/>
    <n v="55"/>
    <n v="0"/>
    <s v="EXCESS STOCK"/>
    <n v="31"/>
  </r>
  <r>
    <n v="2"/>
    <x v="0"/>
    <x v="33"/>
    <n v="8.3560046638165558E-3"/>
    <x v="5"/>
    <n v="2"/>
    <n v="90"/>
    <n v="1.4333333333333333"/>
    <n v="63"/>
    <n v="30"/>
    <n v="15"/>
    <s v="NO ORDER"/>
    <n v="0"/>
    <n v="2"/>
    <n v="3"/>
    <n v="55"/>
    <n v="0"/>
    <s v="EXCESS STOCK"/>
    <n v="35"/>
  </r>
  <r>
    <n v="7"/>
    <x v="0"/>
    <x v="34"/>
    <n v="7.9673532841041585E-3"/>
    <x v="8"/>
    <n v="3"/>
    <n v="30"/>
    <n v="1.3666666666666667"/>
    <n v="22"/>
    <n v="30"/>
    <n v="15"/>
    <s v="NO ORDER"/>
    <n v="8"/>
    <n v="11"/>
    <n v="16"/>
    <n v="52"/>
    <n v="22"/>
    <n v="0"/>
    <n v="0"/>
  </r>
  <r>
    <n v="7"/>
    <x v="0"/>
    <x v="35"/>
    <n v="7.5787019043917605E-3"/>
    <x v="8"/>
    <n v="3"/>
    <n v="26"/>
    <n v="1.3"/>
    <n v="20"/>
    <n v="30"/>
    <n v="15"/>
    <s v="NO ORDER"/>
    <n v="10"/>
    <n v="13"/>
    <n v="17"/>
    <n v="50"/>
    <n v="24"/>
    <n v="0"/>
    <n v="0"/>
  </r>
  <r>
    <n v="1"/>
    <x v="0"/>
    <x v="36"/>
    <n v="7.1900505246793624E-3"/>
    <x v="0"/>
    <n v="3"/>
    <n v="44"/>
    <n v="1.2333333333333334"/>
    <n v="36"/>
    <n v="30"/>
    <n v="15"/>
    <s v="NO ORDER"/>
    <n v="0"/>
    <n v="3"/>
    <n v="4"/>
    <n v="47"/>
    <n v="3"/>
    <n v="0"/>
    <n v="0"/>
  </r>
  <r>
    <n v="1"/>
    <x v="0"/>
    <x v="36"/>
    <n v="7.1900505246793624E-3"/>
    <x v="0"/>
    <n v="3"/>
    <n v="47"/>
    <n v="1.2333333333333334"/>
    <n v="39"/>
    <n v="30"/>
    <n v="15"/>
    <s v="NO ORDER"/>
    <n v="0"/>
    <n v="3"/>
    <n v="4"/>
    <n v="47"/>
    <n v="0"/>
    <n v="0"/>
    <n v="0"/>
  </r>
  <r>
    <n v="1"/>
    <x v="0"/>
    <x v="36"/>
    <n v="7.1900505246793624E-3"/>
    <x v="0"/>
    <n v="3"/>
    <n v="230"/>
    <n v="1.2333333333333334"/>
    <n v="187"/>
    <n v="30"/>
    <n v="15"/>
    <s v="NO ORDER"/>
    <n v="0"/>
    <n v="3"/>
    <n v="4"/>
    <n v="47"/>
    <n v="0"/>
    <s v="EXCESS STOCK"/>
    <n v="183"/>
  </r>
  <r>
    <n v="8"/>
    <x v="0"/>
    <x v="36"/>
    <n v="7.1900505246793624E-3"/>
    <x v="3"/>
    <n v="3"/>
    <n v="32"/>
    <n v="1.2333333333333334"/>
    <n v="26"/>
    <n v="30"/>
    <n v="15"/>
    <s v="NO ORDER"/>
    <n v="4"/>
    <n v="7"/>
    <n v="9"/>
    <n v="47"/>
    <n v="15"/>
    <n v="0"/>
    <n v="0"/>
  </r>
  <r>
    <n v="5"/>
    <x v="0"/>
    <x v="37"/>
    <n v="6.9957248348231638E-3"/>
    <x v="7"/>
    <n v="2"/>
    <n v="56"/>
    <n v="1.2"/>
    <n v="47"/>
    <n v="30"/>
    <n v="15"/>
    <s v="NO ORDER"/>
    <n v="0"/>
    <n v="2"/>
    <n v="3"/>
    <n v="46"/>
    <n v="0"/>
    <s v="EXCESS STOCK"/>
    <n v="10"/>
  </r>
  <r>
    <n v="8"/>
    <x v="0"/>
    <x v="38"/>
    <n v="6.8013991449669643E-3"/>
    <x v="3"/>
    <n v="3"/>
    <n v="349"/>
    <n v="1.1666666666666667"/>
    <n v="300"/>
    <n v="30"/>
    <n v="15"/>
    <s v="NO ORDER"/>
    <n v="0"/>
    <n v="3"/>
    <n v="4"/>
    <n v="45"/>
    <n v="0"/>
    <s v="EXCESS STOCK"/>
    <n v="304"/>
  </r>
  <r>
    <n v="6"/>
    <x v="0"/>
    <x v="39"/>
    <n v="6.2184220753983676E-3"/>
    <x v="6"/>
    <n v="2"/>
    <n v="555"/>
    <n v="1.0666666666666667"/>
    <n v="521"/>
    <n v="30"/>
    <n v="15"/>
    <s v="NO ORDER"/>
    <n v="0"/>
    <n v="2"/>
    <n v="3"/>
    <n v="41"/>
    <n v="0"/>
    <s v="EXCESS STOCK"/>
    <n v="514"/>
  </r>
  <r>
    <n v="5"/>
    <x v="0"/>
    <x v="40"/>
    <n v="5.8297706956859695E-3"/>
    <x v="7"/>
    <n v="2"/>
    <n v="31"/>
    <n v="1"/>
    <n v="31"/>
    <n v="30"/>
    <n v="15"/>
    <s v="NO ORDER"/>
    <n v="0"/>
    <n v="2"/>
    <n v="2"/>
    <n v="38"/>
    <n v="7"/>
    <n v="0"/>
    <n v="0"/>
  </r>
  <r>
    <n v="7"/>
    <x v="0"/>
    <x v="40"/>
    <n v="5.8297706956859695E-3"/>
    <x v="8"/>
    <n v="3"/>
    <n v="84"/>
    <n v="1"/>
    <n v="84"/>
    <n v="30"/>
    <n v="15"/>
    <s v="NO ORDER"/>
    <n v="0"/>
    <n v="3"/>
    <n v="3"/>
    <n v="38"/>
    <n v="0"/>
    <s v="EXCESS STOCK"/>
    <n v="46"/>
  </r>
  <r>
    <n v="7"/>
    <x v="0"/>
    <x v="40"/>
    <n v="5.8297706956859695E-3"/>
    <x v="8"/>
    <n v="3"/>
    <n v="45"/>
    <n v="1"/>
    <n v="45"/>
    <n v="30"/>
    <n v="15"/>
    <s v="NO ORDER"/>
    <n v="0"/>
    <n v="3"/>
    <n v="3"/>
    <n v="38"/>
    <n v="0"/>
    <s v="EXCESS STOCK"/>
    <n v="7"/>
  </r>
  <r>
    <n v="5"/>
    <x v="0"/>
    <x v="41"/>
    <n v="5.6354450058297709E-3"/>
    <x v="7"/>
    <n v="2"/>
    <n v="32"/>
    <n v="0.96666666666666667"/>
    <n v="34"/>
    <n v="30"/>
    <n v="15"/>
    <s v="NO ORDER"/>
    <n v="0"/>
    <n v="2"/>
    <n v="2"/>
    <n v="37"/>
    <n v="5"/>
    <n v="0"/>
    <n v="0"/>
  </r>
  <r>
    <n v="6"/>
    <x v="0"/>
    <x v="41"/>
    <n v="5.6354450058297709E-3"/>
    <x v="6"/>
    <n v="2"/>
    <n v="73"/>
    <n v="0.96666666666666667"/>
    <n v="76"/>
    <n v="30"/>
    <n v="15"/>
    <s v="NO ORDER"/>
    <n v="0"/>
    <n v="2"/>
    <n v="2"/>
    <n v="37"/>
    <n v="0"/>
    <s v="EXCESS STOCK"/>
    <n v="36"/>
  </r>
  <r>
    <n v="7"/>
    <x v="0"/>
    <x v="42"/>
    <n v="5.4411193159735714E-3"/>
    <x v="8"/>
    <n v="3"/>
    <n v="69"/>
    <n v="0.93333333333333335"/>
    <n v="74"/>
    <n v="30"/>
    <n v="15"/>
    <s v="NO ORDER"/>
    <n v="0"/>
    <n v="3"/>
    <n v="3"/>
    <n v="36"/>
    <n v="0"/>
    <s v="EXCESS STOCK"/>
    <n v="33"/>
  </r>
  <r>
    <n v="5"/>
    <x v="0"/>
    <x v="43"/>
    <n v="5.2467936261173728E-3"/>
    <x v="7"/>
    <n v="2"/>
    <n v="78"/>
    <n v="0.9"/>
    <n v="87"/>
    <n v="30"/>
    <n v="15"/>
    <s v="NO ORDER"/>
    <n v="0"/>
    <n v="2"/>
    <n v="2"/>
    <n v="35"/>
    <n v="0"/>
    <s v="EXCESS STOCK"/>
    <n v="43"/>
  </r>
  <r>
    <n v="5"/>
    <x v="0"/>
    <x v="44"/>
    <n v="5.0524679362611733E-3"/>
    <x v="7"/>
    <n v="2"/>
    <n v="87"/>
    <n v="0.8666666666666667"/>
    <n v="101"/>
    <n v="30"/>
    <n v="15"/>
    <s v="NO ORDER"/>
    <n v="0"/>
    <n v="2"/>
    <n v="2"/>
    <n v="33"/>
    <n v="0"/>
    <s v="EXCESS STOCK"/>
    <n v="54"/>
  </r>
  <r>
    <n v="7"/>
    <x v="0"/>
    <x v="44"/>
    <n v="5.0524679362611733E-3"/>
    <x v="8"/>
    <n v="3"/>
    <n v="28"/>
    <n v="0.8666666666666667"/>
    <n v="33"/>
    <n v="30"/>
    <n v="15"/>
    <s v="NO ORDER"/>
    <n v="0"/>
    <n v="3"/>
    <n v="3"/>
    <n v="33"/>
    <n v="5"/>
    <n v="0"/>
    <n v="0"/>
  </r>
  <r>
    <n v="7"/>
    <x v="0"/>
    <x v="44"/>
    <n v="5.0524679362611733E-3"/>
    <x v="8"/>
    <n v="3"/>
    <n v="77"/>
    <n v="0.8666666666666667"/>
    <n v="89"/>
    <n v="30"/>
    <n v="15"/>
    <s v="NO ORDER"/>
    <n v="0"/>
    <n v="3"/>
    <n v="3"/>
    <n v="33"/>
    <n v="0"/>
    <s v="EXCESS STOCK"/>
    <n v="44"/>
  </r>
  <r>
    <n v="5"/>
    <x v="0"/>
    <x v="45"/>
    <n v="4.8581422464049747E-3"/>
    <x v="7"/>
    <n v="2"/>
    <n v="34"/>
    <n v="0.83333333333333337"/>
    <n v="41"/>
    <n v="30"/>
    <n v="15"/>
    <s v="NO ORDER"/>
    <n v="0"/>
    <n v="2"/>
    <n v="2"/>
    <n v="32"/>
    <n v="0"/>
    <s v="EXCESS STOCK"/>
    <n v="2"/>
  </r>
  <r>
    <n v="5"/>
    <x v="0"/>
    <x v="45"/>
    <n v="4.8581422464049747E-3"/>
    <x v="7"/>
    <n v="2"/>
    <n v="46"/>
    <n v="0.83333333333333337"/>
    <n v="56"/>
    <n v="30"/>
    <n v="15"/>
    <s v="NO ORDER"/>
    <n v="0"/>
    <n v="2"/>
    <n v="2"/>
    <n v="32"/>
    <n v="0"/>
    <s v="EXCESS STOCK"/>
    <n v="14"/>
  </r>
  <r>
    <n v="5"/>
    <x v="0"/>
    <x v="46"/>
    <n v="4.4694908666925767E-3"/>
    <x v="7"/>
    <n v="2"/>
    <n v="87"/>
    <n v="0.76666666666666672"/>
    <n v="114"/>
    <n v="30"/>
    <n v="15"/>
    <s v="NO ORDER"/>
    <n v="0"/>
    <n v="2"/>
    <n v="2"/>
    <n v="30"/>
    <n v="0"/>
    <s v="EXCESS STOCK"/>
    <n v="57"/>
  </r>
  <r>
    <n v="8"/>
    <x v="0"/>
    <x v="47"/>
    <n v="4.275165176836378E-3"/>
    <x v="3"/>
    <n v="3"/>
    <n v="86"/>
    <n v="0.73333333333333328"/>
    <n v="118"/>
    <n v="30"/>
    <n v="15"/>
    <s v="NO ORDER"/>
    <n v="0"/>
    <n v="3"/>
    <n v="3"/>
    <n v="28"/>
    <n v="0"/>
    <s v="EXCESS STOCK"/>
    <n v="58"/>
  </r>
  <r>
    <n v="5"/>
    <x v="0"/>
    <x v="48"/>
    <n v="4.0808394869801786E-3"/>
    <x v="7"/>
    <n v="2"/>
    <n v="23"/>
    <n v="0.7"/>
    <n v="33"/>
    <n v="30"/>
    <n v="15"/>
    <s v="NO ORDER"/>
    <n v="0"/>
    <n v="2"/>
    <n v="2"/>
    <n v="27"/>
    <n v="4"/>
    <n v="0"/>
    <n v="0"/>
  </r>
  <r>
    <n v="9"/>
    <x v="0"/>
    <x v="48"/>
    <n v="4.0808394869801786E-3"/>
    <x v="2"/>
    <n v="3"/>
    <n v="654"/>
    <n v="0.7"/>
    <n v="935"/>
    <n v="30"/>
    <n v="15"/>
    <s v="NO ORDER"/>
    <n v="0"/>
    <n v="3"/>
    <n v="3"/>
    <n v="27"/>
    <n v="0"/>
    <s v="EXCESS STOCK"/>
    <n v="627"/>
  </r>
  <r>
    <n v="4"/>
    <x v="0"/>
    <x v="49"/>
    <n v="3.88651379712398E-3"/>
    <x v="1"/>
    <n v="2"/>
    <n v="298"/>
    <n v="0.66666666666666663"/>
    <n v="447"/>
    <n v="30"/>
    <n v="15"/>
    <s v="NO ORDER"/>
    <n v="0"/>
    <n v="2"/>
    <n v="2"/>
    <n v="26"/>
    <n v="0"/>
    <s v="EXCESS STOCK"/>
    <n v="272"/>
  </r>
  <r>
    <n v="7"/>
    <x v="0"/>
    <x v="49"/>
    <n v="3.88651379712398E-3"/>
    <x v="8"/>
    <n v="3"/>
    <n v="37"/>
    <n v="0.66666666666666663"/>
    <n v="56"/>
    <n v="30"/>
    <n v="15"/>
    <s v="NO ORDER"/>
    <n v="0"/>
    <n v="3"/>
    <n v="2"/>
    <n v="26"/>
    <n v="0"/>
    <s v="EXCESS STOCK"/>
    <n v="11"/>
  </r>
  <r>
    <n v="7"/>
    <x v="0"/>
    <x v="49"/>
    <n v="3.88651379712398E-3"/>
    <x v="8"/>
    <n v="3"/>
    <n v="85"/>
    <n v="0.66666666666666663"/>
    <n v="128"/>
    <n v="30"/>
    <n v="15"/>
    <s v="NO ORDER"/>
    <n v="0"/>
    <n v="3"/>
    <n v="2"/>
    <n v="26"/>
    <n v="0"/>
    <s v="EXCESS STOCK"/>
    <n v="59"/>
  </r>
  <r>
    <n v="5"/>
    <x v="0"/>
    <x v="50"/>
    <n v="3.4978624174115819E-3"/>
    <x v="7"/>
    <n v="2"/>
    <n v="12"/>
    <n v="0.6"/>
    <n v="20"/>
    <n v="30"/>
    <n v="15"/>
    <s v="NO ORDER"/>
    <n v="10"/>
    <n v="12"/>
    <n v="8"/>
    <n v="23"/>
    <n v="11"/>
    <n v="0"/>
    <n v="0"/>
  </r>
  <r>
    <n v="2"/>
    <x v="0"/>
    <x v="51"/>
    <n v="3.3035367275553828E-3"/>
    <x v="5"/>
    <n v="2"/>
    <n v="220"/>
    <n v="0.56666666666666665"/>
    <n v="389"/>
    <n v="30"/>
    <n v="15"/>
    <s v="NO ORDER"/>
    <n v="0"/>
    <n v="2"/>
    <n v="2"/>
    <n v="22"/>
    <n v="0"/>
    <s v="EXCESS STOCK"/>
    <n v="198"/>
  </r>
  <r>
    <n v="5"/>
    <x v="0"/>
    <x v="52"/>
    <n v="3.1092110376991838E-3"/>
    <x v="7"/>
    <n v="2"/>
    <n v="45"/>
    <n v="0.53333333333333333"/>
    <n v="85"/>
    <n v="30"/>
    <n v="15"/>
    <s v="NO ORDER"/>
    <n v="0"/>
    <n v="2"/>
    <n v="2"/>
    <n v="21"/>
    <n v="0"/>
    <s v="EXCESS STOCK"/>
    <n v="24"/>
  </r>
  <r>
    <n v="7"/>
    <x v="0"/>
    <x v="52"/>
    <n v="3.1092110376991838E-3"/>
    <x v="8"/>
    <n v="3"/>
    <n v="847"/>
    <n v="0.53333333333333333"/>
    <n v="1589"/>
    <n v="30"/>
    <n v="15"/>
    <s v="NO ORDER"/>
    <n v="0"/>
    <n v="3"/>
    <n v="2"/>
    <n v="21"/>
    <n v="0"/>
    <s v="EXCESS STOCK"/>
    <n v="826"/>
  </r>
  <r>
    <n v="1"/>
    <x v="0"/>
    <x v="53"/>
    <n v="2.9148853478429848E-3"/>
    <x v="0"/>
    <n v="3"/>
    <n v="12"/>
    <n v="0.5"/>
    <n v="24"/>
    <n v="30"/>
    <n v="15"/>
    <s v="NO ORDER"/>
    <n v="6"/>
    <n v="9"/>
    <n v="5"/>
    <n v="19"/>
    <n v="7"/>
    <n v="0"/>
    <n v="0"/>
  </r>
  <r>
    <n v="1"/>
    <x v="0"/>
    <x v="54"/>
    <n v="2.7205596579867857E-3"/>
    <x v="0"/>
    <n v="3"/>
    <n v="11"/>
    <n v="0.46666666666666667"/>
    <n v="24"/>
    <n v="30"/>
    <n v="15"/>
    <s v="NO ORDER"/>
    <n v="6"/>
    <n v="9"/>
    <n v="5"/>
    <n v="18"/>
    <n v="7"/>
    <n v="0"/>
    <n v="0"/>
  </r>
  <r>
    <n v="4"/>
    <x v="0"/>
    <x v="55"/>
    <n v="2.5262339681305867E-3"/>
    <x v="1"/>
    <n v="2"/>
    <n v="26"/>
    <n v="0.43333333333333335"/>
    <n v="60"/>
    <n v="30"/>
    <n v="15"/>
    <s v="NO ORDER"/>
    <n v="0"/>
    <n v="2"/>
    <n v="1"/>
    <n v="17"/>
    <n v="0"/>
    <s v="EXCESS STOCK"/>
    <n v="9"/>
  </r>
  <r>
    <n v="4"/>
    <x v="0"/>
    <x v="55"/>
    <n v="2.5262339681305867E-3"/>
    <x v="1"/>
    <n v="2"/>
    <n v="84"/>
    <n v="0.43333333333333335"/>
    <n v="194"/>
    <n v="30"/>
    <n v="15"/>
    <s v="NO ORDER"/>
    <n v="0"/>
    <n v="2"/>
    <n v="1"/>
    <n v="17"/>
    <n v="0"/>
    <s v="EXCESS STOCK"/>
    <n v="67"/>
  </r>
  <r>
    <n v="7"/>
    <x v="0"/>
    <x v="55"/>
    <n v="2.5262339681305867E-3"/>
    <x v="8"/>
    <n v="3"/>
    <n v="21"/>
    <n v="0.43333333333333335"/>
    <n v="49"/>
    <n v="30"/>
    <n v="15"/>
    <s v="NO ORDER"/>
    <n v="0"/>
    <n v="3"/>
    <n v="2"/>
    <n v="17"/>
    <n v="0"/>
    <s v="EXCESS STOCK"/>
    <n v="4"/>
  </r>
  <r>
    <n v="4"/>
    <x v="0"/>
    <x v="56"/>
    <n v="2.3319082782743881E-3"/>
    <x v="1"/>
    <n v="2"/>
    <n v="32"/>
    <n v="0.4"/>
    <n v="80"/>
    <n v="30"/>
    <n v="15"/>
    <s v="NO ORDER"/>
    <n v="0"/>
    <n v="2"/>
    <n v="1"/>
    <n v="16"/>
    <n v="0"/>
    <s v="EXCESS STOCK"/>
    <n v="16"/>
  </r>
  <r>
    <n v="8"/>
    <x v="0"/>
    <x v="56"/>
    <n v="2.3319082782743881E-3"/>
    <x v="3"/>
    <n v="3"/>
    <n v="22"/>
    <n v="0.4"/>
    <n v="55"/>
    <n v="30"/>
    <n v="15"/>
    <s v="NO ORDER"/>
    <n v="0"/>
    <n v="3"/>
    <n v="2"/>
    <n v="16"/>
    <n v="0"/>
    <s v="EXCESS STOCK"/>
    <n v="6"/>
  </r>
  <r>
    <n v="4"/>
    <x v="0"/>
    <x v="57"/>
    <n v="2.137582588418189E-3"/>
    <x v="1"/>
    <n v="2"/>
    <n v="74"/>
    <n v="0.36666666666666664"/>
    <n v="202"/>
    <n v="30"/>
    <n v="15"/>
    <s v="NO ORDER"/>
    <n v="0"/>
    <n v="2"/>
    <n v="1"/>
    <n v="14"/>
    <n v="0"/>
    <s v="EXCESS STOCK"/>
    <n v="60"/>
  </r>
  <r>
    <n v="9"/>
    <x v="0"/>
    <x v="57"/>
    <n v="2.137582588418189E-3"/>
    <x v="2"/>
    <n v="3"/>
    <n v="21"/>
    <n v="0.36666666666666664"/>
    <n v="58"/>
    <n v="30"/>
    <n v="15"/>
    <s v="NO ORDER"/>
    <n v="0"/>
    <n v="3"/>
    <n v="2"/>
    <n v="14"/>
    <n v="0"/>
    <s v="EXCESS STOCK"/>
    <n v="7"/>
  </r>
  <r>
    <n v="9"/>
    <x v="0"/>
    <x v="57"/>
    <n v="2.137582588418189E-3"/>
    <x v="2"/>
    <n v="3"/>
    <n v="35"/>
    <n v="0.36666666666666664"/>
    <n v="96"/>
    <n v="30"/>
    <n v="15"/>
    <s v="NO ORDER"/>
    <n v="0"/>
    <n v="3"/>
    <n v="2"/>
    <n v="14"/>
    <n v="0"/>
    <s v="EXCESS STOCK"/>
    <n v="21"/>
  </r>
  <r>
    <n v="9"/>
    <x v="0"/>
    <x v="57"/>
    <n v="2.137582588418189E-3"/>
    <x v="2"/>
    <n v="3"/>
    <n v="53"/>
    <n v="0.36666666666666664"/>
    <n v="145"/>
    <n v="30"/>
    <n v="15"/>
    <s v="NO ORDER"/>
    <n v="0"/>
    <n v="3"/>
    <n v="2"/>
    <n v="14"/>
    <n v="0"/>
    <s v="EXCESS STOCK"/>
    <n v="39"/>
  </r>
  <r>
    <n v="3"/>
    <x v="0"/>
    <x v="58"/>
    <n v="1.94325689856199E-3"/>
    <x v="4"/>
    <n v="3"/>
    <n v="36"/>
    <n v="0.33333333333333331"/>
    <n v="108"/>
    <n v="30"/>
    <n v="15"/>
    <s v="NO ORDER"/>
    <n v="0"/>
    <n v="3"/>
    <n v="1"/>
    <n v="13"/>
    <n v="0"/>
    <s v="EXCESS STOCK"/>
    <n v="23"/>
  </r>
  <r>
    <n v="3"/>
    <x v="0"/>
    <x v="58"/>
    <n v="1.94325689856199E-3"/>
    <x v="4"/>
    <n v="3"/>
    <n v="9"/>
    <n v="0.33333333333333331"/>
    <n v="27"/>
    <n v="30"/>
    <n v="15"/>
    <s v="NO ORDER"/>
    <n v="3"/>
    <n v="6"/>
    <n v="2"/>
    <n v="13"/>
    <n v="4"/>
    <n v="0"/>
    <n v="0"/>
  </r>
  <r>
    <n v="4"/>
    <x v="0"/>
    <x v="58"/>
    <n v="1.94325689856199E-3"/>
    <x v="1"/>
    <n v="2"/>
    <n v="56"/>
    <n v="0.33333333333333331"/>
    <n v="168"/>
    <n v="30"/>
    <n v="15"/>
    <s v="NO ORDER"/>
    <n v="0"/>
    <n v="2"/>
    <n v="1"/>
    <n v="13"/>
    <n v="0"/>
    <s v="EXCESS STOCK"/>
    <n v="43"/>
  </r>
  <r>
    <n v="8"/>
    <x v="0"/>
    <x v="58"/>
    <n v="1.94325689856199E-3"/>
    <x v="3"/>
    <n v="3"/>
    <n v="54"/>
    <n v="0.33333333333333331"/>
    <n v="162"/>
    <n v="30"/>
    <n v="15"/>
    <s v="NO ORDER"/>
    <n v="0"/>
    <n v="3"/>
    <n v="1"/>
    <n v="13"/>
    <n v="0"/>
    <s v="EXCESS STOCK"/>
    <n v="41"/>
  </r>
  <r>
    <n v="8"/>
    <x v="0"/>
    <x v="58"/>
    <n v="1.94325689856199E-3"/>
    <x v="3"/>
    <n v="3"/>
    <n v="45"/>
    <n v="0.33333333333333331"/>
    <n v="135"/>
    <n v="30"/>
    <n v="15"/>
    <s v="NO ORDER"/>
    <n v="0"/>
    <n v="3"/>
    <n v="1"/>
    <n v="13"/>
    <n v="0"/>
    <s v="EXCESS STOCK"/>
    <n v="32"/>
  </r>
  <r>
    <n v="9"/>
    <x v="0"/>
    <x v="58"/>
    <n v="1.94325689856199E-3"/>
    <x v="2"/>
    <n v="3"/>
    <n v="35"/>
    <n v="0.33333333333333331"/>
    <n v="105"/>
    <n v="30"/>
    <n v="15"/>
    <s v="NO ORDER"/>
    <n v="0"/>
    <n v="3"/>
    <n v="1"/>
    <n v="13"/>
    <n v="0"/>
    <s v="EXCESS STOCK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F2CEA-C3B8-4643-8671-514716D18869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6">
  <location ref="A21:C31" firstHeaderRow="0" firstDataRow="1" firstDataCol="1" rowPageCount="1" colPageCount="1"/>
  <pivotFields count="20">
    <pivotField showAll="0"/>
    <pivotField axis="axisPage" showAll="0">
      <items count="2">
        <item x="0"/>
        <item t="default"/>
      </items>
    </pivotField>
    <pivotField dataField="1" showAll="0"/>
    <pivotField numFmtId="9" showAll="0"/>
    <pivotField axis="axisRow" showAll="0" sortType="descending">
      <items count="10">
        <item x="0"/>
        <item x="6"/>
        <item x="2"/>
        <item x="1"/>
        <item x="8"/>
        <item x="7"/>
        <item x="5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dataField="1" numFmtId="3" showAll="0"/>
    <pivotField numFmtId="4" showAll="0"/>
    <pivotField numFmtId="3" showAll="0"/>
    <pivotField numFmtId="3" showAll="0"/>
    <pivotField numFmtId="3" showAll="0"/>
    <pivotField showAll="0"/>
    <pivotField numFmtId="3" showAll="0"/>
    <pivotField numFmtId="3" showAll="0"/>
    <pivotField showAll="0"/>
    <pivotField showAll="0"/>
    <pivotField numFmtId="3" showAll="0"/>
    <pivotField showAll="0"/>
    <pivotField numFmtId="3" showAll="0"/>
    <pivotField dragToRow="0" dragToCol="0" dragToPage="0" showAll="0" defaultSubtotal="0"/>
  </pivotFields>
  <rowFields count="1">
    <field x="4"/>
  </rowFields>
  <rowItems count="10">
    <i>
      <x v="8"/>
    </i>
    <i>
      <x/>
    </i>
    <i>
      <x v="1"/>
    </i>
    <i>
      <x v="6"/>
    </i>
    <i>
      <x v="2"/>
    </i>
    <i>
      <x v="7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.UNIT SALES MONTH" fld="2" baseField="4" baseItem="8"/>
    <dataField name="S.QUANTITY_ON HAND" fld="6" baseField="4" baseItem="8"/>
  </dataFields>
  <formats count="25">
    <format dxfId="29">
      <pivotArea field="4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7">
      <pivotArea field="4" type="button" dataOnly="0" labelOnly="1" outline="0" axis="axisRow" fieldPosition="0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field="4" type="button" dataOnly="0" labelOnly="1" outline="0" axis="axisRow" fieldPosition="0"/>
    </format>
    <format dxfId="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">
      <pivotArea type="all" dataOnly="0" outline="0" fieldPosition="0"/>
    </format>
    <format dxfId="22">
      <pivotArea field="4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field="4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8">
      <pivotArea field="4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6">
      <pivotArea field="4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4" type="button" dataOnly="0" labelOnly="1" outline="0" axis="axisRow" fieldPosition="0"/>
    </format>
    <format dxfId="11">
      <pivotArea dataOnly="0" labelOnly="1" fieldPosition="0">
        <references count="1">
          <reference field="4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field="4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fieldPosition="0">
        <references count="1">
          <reference field="4" count="0"/>
        </references>
      </pivotArea>
    </format>
    <format dxfId="5">
      <pivotArea dataOnly="0" labelOnly="1" grandCol="1" outline="0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3D7204-8482-41CC-9522-D3964FB527FE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7" firstHeaderRow="0" firstDataRow="1" firstDataCol="1"/>
  <pivotFields count="20">
    <pivotField showAll="0"/>
    <pivotField axis="axisRow" showAll="0">
      <items count="2">
        <item x="0"/>
        <item t="default"/>
      </items>
    </pivotField>
    <pivotField dataField="1" showAll="0"/>
    <pivotField numFmtId="9" showAll="0"/>
    <pivotField showAll="0" sortType="descending">
      <items count="10">
        <item x="0"/>
        <item x="6"/>
        <item x="2"/>
        <item x="1"/>
        <item x="8"/>
        <item x="7"/>
        <item x="5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numFmtId="3" showAll="0"/>
    <pivotField dataField="1" numFmtId="4" showAll="0"/>
    <pivotField numFmtId="3" showAll="0"/>
    <pivotField numFmtId="3" showAll="0"/>
    <pivotField numFmtId="3" showAll="0"/>
    <pivotField showAll="0"/>
    <pivotField numFmtId="3" showAll="0"/>
    <pivotField numFmtId="3" showAll="0"/>
    <pivotField showAll="0"/>
    <pivotField showAll="0"/>
    <pivotField numFmtId="3" showAll="0"/>
    <pivotField showAll="0"/>
    <pivotField numFmtId="3" showAll="0"/>
    <pivotField dragToRow="0" dragToCol="0" dragToPage="0" showAll="0" defaultSubtotal="0"/>
  </pivotFields>
  <rowFields count="1">
    <field x="1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.UNIT SALES MONTH" fld="2" baseField="4" baseItem="8"/>
    <dataField name="S.DAILY RUN RATE" fld="7" baseField="4" baseItem="8" numFmtId="2"/>
  </dataFields>
  <formats count="37">
    <format dxfId="6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5">
      <pivotArea field="4" type="button" dataOnly="0" labelOnly="1" outline="0"/>
    </format>
    <format dxfId="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3">
      <pivotArea field="4" type="button" dataOnly="0" labelOnly="1" outline="0"/>
    </format>
    <format dxfId="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1">
      <pivotArea field="4" type="button" dataOnly="0" labelOnly="1" outline="0"/>
    </format>
    <format dxfId="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4" type="button" dataOnly="0" labelOnly="1" outline="0"/>
    </format>
    <format dxfId="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5">
      <pivotArea field="4" type="button" dataOnly="0" labelOnly="1" outline="0"/>
    </format>
    <format dxfId="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3">
      <pivotArea field="4" type="button" dataOnly="0" labelOnly="1" outline="0"/>
    </format>
    <format dxfId="5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1">
      <pivotArea field="4" type="button" dataOnly="0" labelOnly="1" outline="0"/>
    </format>
    <format dxfId="5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">
      <pivotArea outline="0" collapsedLevelsAreSubtotals="1" fieldPosition="0"/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2">
      <pivotArea field="1" type="button" dataOnly="0" labelOnly="1" outline="0" axis="axisRow" fieldPosition="0"/>
    </format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0">
      <pivotArea field="1" type="button" dataOnly="0" labelOnly="1" outline="0" axis="axisRow" fieldPosition="0"/>
    </format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8">
      <pivotArea dataOnly="0" labelOnly="1" fieldPosition="0">
        <references count="1">
          <reference field="1" count="0"/>
        </references>
      </pivotArea>
    </format>
    <format dxfId="37">
      <pivotArea field="1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Dark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40119-9828-47DA-B8C7-A7958FBDC118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42:F52" firstHeaderRow="0" firstDataRow="1" firstDataCol="1" rowPageCount="1" colPageCount="1"/>
  <pivotFields count="20">
    <pivotField showAll="0"/>
    <pivotField axis="axisPage" showAll="0">
      <items count="2">
        <item x="0"/>
        <item t="default"/>
      </items>
    </pivotField>
    <pivotField dataField="1" showAll="0"/>
    <pivotField numFmtId="9" showAll="0"/>
    <pivotField axis="axisRow" showAll="0" sortType="descending">
      <items count="10">
        <item x="0"/>
        <item x="6"/>
        <item x="2"/>
        <item x="1"/>
        <item x="8"/>
        <item x="7"/>
        <item x="5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3" showAll="0"/>
    <pivotField dataField="1" numFmtId="3" showAll="0"/>
    <pivotField numFmtId="4" showAll="0"/>
    <pivotField numFmtId="3" showAll="0"/>
    <pivotField numFmtId="3" showAll="0"/>
    <pivotField numFmtId="3" showAll="0"/>
    <pivotField showAll="0"/>
    <pivotField numFmtId="3" showAll="0"/>
    <pivotField numFmtId="3" showAll="0"/>
    <pivotField dataField="1" showAll="0"/>
    <pivotField showAll="0"/>
    <pivotField dataField="1" numFmtId="3" showAll="0"/>
    <pivotField showAll="0"/>
    <pivotField dataField="1" numFmtId="3" showAll="0"/>
    <pivotField dragToRow="0" dragToCol="0" dragToPage="0" showAll="0" defaultSubtotal="0"/>
  </pivotFields>
  <rowFields count="1">
    <field x="4"/>
  </rowFields>
  <rowItems count="10">
    <i>
      <x v="8"/>
    </i>
    <i>
      <x/>
    </i>
    <i>
      <x v="1"/>
    </i>
    <i>
      <x v="6"/>
    </i>
    <i>
      <x v="2"/>
    </i>
    <i>
      <x v="7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hier="-1"/>
  </pageFields>
  <dataFields count="5">
    <dataField name="S.UNIT SALES MONTH" fld="2" baseField="4" baseItem="8"/>
    <dataField name="S.QUANTITY_ON HAND" fld="6" baseField="4" baseItem="8"/>
    <dataField name="SALES RPL ORDER QTY" fld="14" baseField="4" baseItem="8"/>
    <dataField name="S.REORDER BY TARGET" fld="16" baseField="4" baseItem="8"/>
    <dataField name="S.EXCESS STOCK QTY" fld="18" baseField="4" baseItem="8"/>
  </dataFields>
  <formats count="23">
    <format dxfId="89">
      <pivotArea field="4" type="button" dataOnly="0" labelOnly="1" outline="0" axis="axisRow" fieldPosition="0"/>
    </format>
    <format dxfId="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7">
      <pivotArea field="4" type="button" dataOnly="0" labelOnly="1" outline="0" axis="axisRow" fieldPosition="0"/>
    </format>
    <format dxfId="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5">
      <pivotArea field="4" type="button" dataOnly="0" labelOnly="1" outline="0" axis="axisRow" fieldPosition="0"/>
    </format>
    <format dxfId="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3">
      <pivotArea type="all" dataOnly="0" outline="0" fieldPosition="0"/>
    </format>
    <format dxfId="82">
      <pivotArea field="4" type="button" dataOnly="0" labelOnly="1" outline="0" axis="axisRow" fieldPosition="0"/>
    </format>
    <format dxfId="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0">
      <pivotArea field="4" type="button" dataOnly="0" labelOnly="1" outline="0" axis="axisRow" fieldPosition="0"/>
    </format>
    <format dxfId="7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8">
      <pivotArea field="4" type="button" dataOnly="0" labelOnly="1" outline="0" axis="axisRow" fieldPosition="0"/>
    </format>
    <format dxfId="7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6">
      <pivotArea field="4" type="button" dataOnly="0" labelOnly="1" outline="0" axis="axisRow" fieldPosition="0"/>
    </format>
    <format dxfId="7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field="4" type="button" dataOnly="0" labelOnly="1" outline="0" axis="axisRow" fieldPosition="0"/>
    </format>
    <format dxfId="71">
      <pivotArea dataOnly="0" labelOnly="1" fieldPosition="0">
        <references count="1">
          <reference field="4" count="0"/>
        </references>
      </pivotArea>
    </format>
    <format dxfId="70">
      <pivotArea dataOnly="0" labelOnly="1" grandRow="1" outline="0" fieldPosition="0"/>
    </format>
    <format dxfId="6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8">
      <pivotArea field="4" type="button" dataOnly="0" labelOnly="1" outline="0" axis="axisRow" fieldPosition="0"/>
    </format>
    <format dxfId="6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5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7F3EDF-F31A-4A33-BA1B-FBA5BAA852C8}" name="Table2" displayName="Table2" ref="A1:E13" totalsRowShown="0">
  <autoFilter ref="A1:E13" xr:uid="{677F3EDF-F31A-4A33-BA1B-FBA5BAA852C8}"/>
  <tableColumns count="5">
    <tableColumn id="1" xr3:uid="{7BBB28F7-C6EB-42C4-9A14-31A21364F152}" name="MONTH /YEAR" dataDxfId="4"/>
    <tableColumn id="2" xr3:uid="{C2FF7A4E-5909-4B0F-9254-1D121A94A335}" name="SALES"/>
    <tableColumn id="3" xr3:uid="{63F64E51-69A0-4760-821C-67A44157E2BF}" name="Forecast(SALES)"/>
    <tableColumn id="4" xr3:uid="{22F80D80-F6A3-4532-9070-DD09392F2C0E}" name="Lower Confidence Bound(SALES)" dataDxfId="3"/>
    <tableColumn id="5" xr3:uid="{D0FD628C-1B9B-47F2-8AA5-6B3F3373ECFF}" name="Upper Confidence Bound(SALES)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55715-10C7-4B4E-9FD6-67AE30E2E016}">
  <dimension ref="A1:V217"/>
  <sheetViews>
    <sheetView zoomScale="50" zoomScaleNormal="50" workbookViewId="0">
      <selection activeCell="G145" sqref="G145"/>
    </sheetView>
  </sheetViews>
  <sheetFormatPr defaultRowHeight="14.4" x14ac:dyDescent="0.3"/>
  <cols>
    <col min="1" max="1" width="35.6640625" style="11" bestFit="1" customWidth="1"/>
    <col min="2" max="2" width="20.5546875" style="11" customWidth="1"/>
    <col min="3" max="3" width="15.44140625" style="11" bestFit="1" customWidth="1"/>
    <col min="4" max="4" width="15.44140625" style="10" bestFit="1" customWidth="1"/>
    <col min="5" max="5" width="8.88671875" style="10"/>
    <col min="6" max="6" width="8" style="10" customWidth="1"/>
    <col min="7" max="7" width="17.6640625" style="11" bestFit="1" customWidth="1"/>
    <col min="8" max="9" width="14.77734375" style="11" customWidth="1"/>
    <col min="10" max="12" width="8.88671875" style="10"/>
    <col min="13" max="13" width="25" style="11" bestFit="1" customWidth="1"/>
    <col min="14" max="15" width="13.6640625" style="11" customWidth="1"/>
    <col min="16" max="18" width="8.88671875" style="10"/>
    <col min="19" max="19" width="13.6640625" style="11" customWidth="1"/>
    <col min="20" max="20" width="23.44140625" style="11" bestFit="1" customWidth="1"/>
    <col min="21" max="22" width="13.6640625" style="11" customWidth="1"/>
    <col min="23" max="16384" width="8.88671875" style="10"/>
  </cols>
  <sheetData>
    <row r="1" spans="1:4" x14ac:dyDescent="0.3">
      <c r="A1" s="10"/>
      <c r="B1" s="10"/>
    </row>
    <row r="2" spans="1:4" s="12" customFormat="1" x14ac:dyDescent="0.3">
      <c r="A2" s="8" t="s">
        <v>27</v>
      </c>
      <c r="B2" s="74" t="s">
        <v>30</v>
      </c>
      <c r="C2" s="74"/>
      <c r="D2" s="8"/>
    </row>
    <row r="3" spans="1:4" s="13" customFormat="1" x14ac:dyDescent="0.3">
      <c r="A3" s="9" t="s">
        <v>24</v>
      </c>
      <c r="B3" s="9" t="s">
        <v>25</v>
      </c>
      <c r="C3" s="9" t="s">
        <v>26</v>
      </c>
      <c r="D3" s="9"/>
    </row>
    <row r="4" spans="1:4" x14ac:dyDescent="0.3">
      <c r="A4" s="19">
        <v>45292</v>
      </c>
      <c r="B4" s="11">
        <v>198000</v>
      </c>
    </row>
    <row r="5" spans="1:4" x14ac:dyDescent="0.3">
      <c r="A5" s="19">
        <v>45293</v>
      </c>
      <c r="B5" s="11">
        <v>200000</v>
      </c>
    </row>
    <row r="6" spans="1:4" x14ac:dyDescent="0.3">
      <c r="A6" s="19">
        <v>45294</v>
      </c>
      <c r="B6" s="11">
        <v>205000</v>
      </c>
    </row>
    <row r="7" spans="1:4" x14ac:dyDescent="0.3">
      <c r="A7" s="19">
        <v>45295</v>
      </c>
      <c r="B7" s="11">
        <v>216000</v>
      </c>
    </row>
    <row r="8" spans="1:4" x14ac:dyDescent="0.3">
      <c r="A8" s="19">
        <v>45296</v>
      </c>
      <c r="B8" s="11">
        <v>220000</v>
      </c>
    </row>
    <row r="9" spans="1:4" x14ac:dyDescent="0.3">
      <c r="A9" s="19">
        <v>45297</v>
      </c>
      <c r="B9" s="11">
        <v>231000</v>
      </c>
    </row>
    <row r="10" spans="1:4" x14ac:dyDescent="0.3">
      <c r="A10" s="19">
        <v>45298</v>
      </c>
      <c r="B10" s="11">
        <v>222000</v>
      </c>
    </row>
    <row r="11" spans="1:4" x14ac:dyDescent="0.3">
      <c r="A11" s="19">
        <v>45299</v>
      </c>
      <c r="B11" s="11">
        <v>229000</v>
      </c>
    </row>
    <row r="12" spans="1:4" x14ac:dyDescent="0.3">
      <c r="A12" s="19">
        <v>45300</v>
      </c>
      <c r="B12" s="11">
        <v>215000</v>
      </c>
      <c r="C12" s="11">
        <v>215000</v>
      </c>
    </row>
    <row r="13" spans="1:4" x14ac:dyDescent="0.3">
      <c r="A13" s="19">
        <v>45301</v>
      </c>
      <c r="C13" s="11">
        <f>ROUNDUP(AVERAGE(B4:B12),0)</f>
        <v>215112</v>
      </c>
    </row>
    <row r="14" spans="1:4" x14ac:dyDescent="0.3">
      <c r="A14" s="19">
        <v>45302</v>
      </c>
      <c r="C14" s="11">
        <f>ROUNDUP(AVERAGE(B4:B12),0)</f>
        <v>215112</v>
      </c>
    </row>
    <row r="15" spans="1:4" x14ac:dyDescent="0.3">
      <c r="A15" s="19">
        <v>45303</v>
      </c>
      <c r="C15" s="11">
        <f>ROUNDUP(AVERAGE(B4:B12),0)</f>
        <v>215112</v>
      </c>
    </row>
    <row r="16" spans="1:4" x14ac:dyDescent="0.3">
      <c r="A16" s="19">
        <v>45304</v>
      </c>
    </row>
    <row r="32" spans="7:15" x14ac:dyDescent="0.3">
      <c r="G32" s="10"/>
      <c r="H32" s="10"/>
      <c r="I32" s="10"/>
      <c r="M32" s="10"/>
      <c r="N32" s="10"/>
      <c r="O32" s="10"/>
    </row>
    <row r="33" spans="1:9" x14ac:dyDescent="0.3">
      <c r="G33" s="10"/>
      <c r="H33" s="10"/>
      <c r="I33" s="10"/>
    </row>
    <row r="48" spans="1:9" x14ac:dyDescent="0.3">
      <c r="A48" s="8" t="s">
        <v>28</v>
      </c>
      <c r="B48" s="74" t="s">
        <v>31</v>
      </c>
      <c r="C48" s="74"/>
      <c r="D48" s="8"/>
      <c r="E48" s="12"/>
      <c r="F48" s="12"/>
    </row>
    <row r="49" spans="1:6" x14ac:dyDescent="0.3">
      <c r="A49" s="9" t="s">
        <v>24</v>
      </c>
      <c r="B49" s="9" t="s">
        <v>25</v>
      </c>
      <c r="C49" s="9" t="s">
        <v>26</v>
      </c>
      <c r="D49" s="9"/>
      <c r="E49" s="13"/>
      <c r="F49" s="13"/>
    </row>
    <row r="50" spans="1:6" x14ac:dyDescent="0.3">
      <c r="A50" s="19">
        <v>45292</v>
      </c>
      <c r="B50" s="11">
        <v>198000</v>
      </c>
    </row>
    <row r="51" spans="1:6" x14ac:dyDescent="0.3">
      <c r="A51" s="19">
        <v>45293</v>
      </c>
      <c r="B51" s="11">
        <v>200000</v>
      </c>
    </row>
    <row r="52" spans="1:6" x14ac:dyDescent="0.3">
      <c r="A52" s="19">
        <v>45294</v>
      </c>
      <c r="B52" s="11">
        <v>205000</v>
      </c>
    </row>
    <row r="53" spans="1:6" x14ac:dyDescent="0.3">
      <c r="A53" s="19">
        <v>45295</v>
      </c>
      <c r="B53" s="11">
        <v>216000</v>
      </c>
    </row>
    <row r="54" spans="1:6" x14ac:dyDescent="0.3">
      <c r="A54" s="19">
        <v>45296</v>
      </c>
      <c r="B54" s="11">
        <v>220000</v>
      </c>
    </row>
    <row r="55" spans="1:6" x14ac:dyDescent="0.3">
      <c r="A55" s="19">
        <v>45297</v>
      </c>
      <c r="B55" s="11">
        <v>231000</v>
      </c>
    </row>
    <row r="56" spans="1:6" x14ac:dyDescent="0.3">
      <c r="A56" s="19">
        <v>45298</v>
      </c>
      <c r="B56" s="11">
        <v>222000</v>
      </c>
    </row>
    <row r="57" spans="1:6" x14ac:dyDescent="0.3">
      <c r="A57" s="19">
        <v>45299</v>
      </c>
      <c r="B57" s="11">
        <v>229000</v>
      </c>
    </row>
    <row r="58" spans="1:6" x14ac:dyDescent="0.3">
      <c r="A58" s="19">
        <v>45300</v>
      </c>
      <c r="B58" s="11">
        <v>215000</v>
      </c>
      <c r="C58" s="11">
        <v>215000</v>
      </c>
    </row>
    <row r="59" spans="1:6" x14ac:dyDescent="0.3">
      <c r="A59" s="19">
        <v>45301</v>
      </c>
      <c r="C59" s="11">
        <f>AVERAGE(B56:B58)</f>
        <v>222000</v>
      </c>
    </row>
    <row r="60" spans="1:6" x14ac:dyDescent="0.3">
      <c r="A60" s="19">
        <v>45302</v>
      </c>
      <c r="C60" s="11">
        <f>AVERAGE(C59,C58,B57)</f>
        <v>222000</v>
      </c>
    </row>
    <row r="61" spans="1:6" x14ac:dyDescent="0.3">
      <c r="A61" s="19">
        <v>45303</v>
      </c>
      <c r="C61" s="11">
        <f>ROUNDUP(AVERAGE(C58:C60),0)</f>
        <v>219667</v>
      </c>
    </row>
    <row r="62" spans="1:6" x14ac:dyDescent="0.3">
      <c r="A62" s="19">
        <v>45304</v>
      </c>
    </row>
    <row r="95" spans="1:22" s="16" customFormat="1" ht="14.4" customHeight="1" x14ac:dyDescent="0.3">
      <c r="A95" s="8" t="s">
        <v>29</v>
      </c>
      <c r="B95" s="74" t="s">
        <v>32</v>
      </c>
      <c r="C95" s="74"/>
      <c r="D95" s="8"/>
      <c r="E95" s="14"/>
      <c r="F95" s="14"/>
      <c r="G95" s="15"/>
      <c r="H95" s="15"/>
      <c r="I95" s="15"/>
      <c r="M95" s="15"/>
      <c r="N95" s="15"/>
      <c r="O95" s="15"/>
      <c r="S95" s="15"/>
      <c r="T95" s="15"/>
      <c r="U95" s="15"/>
      <c r="V95" s="15"/>
    </row>
    <row r="96" spans="1:22" x14ac:dyDescent="0.3">
      <c r="A96" s="9" t="s">
        <v>24</v>
      </c>
      <c r="B96" s="9" t="s">
        <v>25</v>
      </c>
      <c r="C96" s="9" t="s">
        <v>26</v>
      </c>
      <c r="D96" s="9"/>
      <c r="E96" s="13"/>
      <c r="F96" s="13"/>
    </row>
    <row r="97" spans="1:3" x14ac:dyDescent="0.3">
      <c r="A97" s="19">
        <v>45292</v>
      </c>
      <c r="B97" s="11">
        <v>198000</v>
      </c>
    </row>
    <row r="98" spans="1:3" x14ac:dyDescent="0.3">
      <c r="A98" s="19">
        <v>45293</v>
      </c>
      <c r="B98" s="11">
        <v>200000</v>
      </c>
    </row>
    <row r="99" spans="1:3" x14ac:dyDescent="0.3">
      <c r="A99" s="19">
        <v>45294</v>
      </c>
      <c r="B99" s="11">
        <v>205000</v>
      </c>
    </row>
    <row r="100" spans="1:3" x14ac:dyDescent="0.3">
      <c r="A100" s="19">
        <v>45295</v>
      </c>
      <c r="B100" s="11">
        <v>216000</v>
      </c>
    </row>
    <row r="101" spans="1:3" x14ac:dyDescent="0.3">
      <c r="A101" s="19">
        <v>45296</v>
      </c>
      <c r="B101" s="11">
        <v>220000</v>
      </c>
    </row>
    <row r="102" spans="1:3" x14ac:dyDescent="0.3">
      <c r="A102" s="19">
        <v>45297</v>
      </c>
      <c r="B102" s="11">
        <v>231000</v>
      </c>
    </row>
    <row r="103" spans="1:3" x14ac:dyDescent="0.3">
      <c r="A103" s="19">
        <v>45298</v>
      </c>
      <c r="B103" s="11">
        <v>222000</v>
      </c>
    </row>
    <row r="104" spans="1:3" x14ac:dyDescent="0.3">
      <c r="A104" s="19">
        <v>45299</v>
      </c>
      <c r="B104" s="11">
        <v>229000</v>
      </c>
    </row>
    <row r="105" spans="1:3" x14ac:dyDescent="0.3">
      <c r="A105" s="19">
        <v>45300</v>
      </c>
      <c r="B105" s="11">
        <v>215000</v>
      </c>
      <c r="C105" s="11">
        <v>215000</v>
      </c>
    </row>
    <row r="106" spans="1:3" x14ac:dyDescent="0.3">
      <c r="A106" s="19">
        <v>45301</v>
      </c>
      <c r="C106" s="11">
        <f>ROUNDUP(_xlfn.FORECAST.ETS(A106,$B$97:$B$105,$A$97:$A$105,12),0)</f>
        <v>230750</v>
      </c>
    </row>
    <row r="107" spans="1:3" x14ac:dyDescent="0.3">
      <c r="A107" s="19">
        <v>45302</v>
      </c>
      <c r="C107" s="11">
        <f>ROUNDUP(_xlfn.FORECAST.ETS(A107,$B$97:$B$105,$A$97:$A$105,12),0)</f>
        <v>234170</v>
      </c>
    </row>
    <row r="108" spans="1:3" x14ac:dyDescent="0.3">
      <c r="A108" s="19">
        <v>45303</v>
      </c>
      <c r="C108" s="11">
        <f>ROUNDUP(_xlfn.FORECAST.ETS(A108,$B$97:$B$105,$A$97:$A$105,12),0)</f>
        <v>237591</v>
      </c>
    </row>
    <row r="109" spans="1:3" x14ac:dyDescent="0.3">
      <c r="A109" s="19">
        <v>45304</v>
      </c>
    </row>
    <row r="142" spans="1:4" x14ac:dyDescent="0.3">
      <c r="A142" s="8" t="s">
        <v>39</v>
      </c>
      <c r="B142" s="74"/>
      <c r="C142" s="74"/>
      <c r="D142" s="8"/>
    </row>
    <row r="143" spans="1:4" x14ac:dyDescent="0.3">
      <c r="A143" s="9" t="s">
        <v>24</v>
      </c>
      <c r="B143" s="9" t="s">
        <v>36</v>
      </c>
      <c r="C143" s="9" t="s">
        <v>25</v>
      </c>
      <c r="D143" s="9" t="s">
        <v>26</v>
      </c>
    </row>
    <row r="144" spans="1:4" x14ac:dyDescent="0.3">
      <c r="A144" s="19">
        <v>45292</v>
      </c>
      <c r="B144" s="11">
        <v>10000</v>
      </c>
      <c r="C144" s="11">
        <v>198000</v>
      </c>
      <c r="D144" s="11"/>
    </row>
    <row r="145" spans="1:4" x14ac:dyDescent="0.3">
      <c r="A145" s="19">
        <v>45293</v>
      </c>
      <c r="B145" s="11">
        <v>20000</v>
      </c>
      <c r="C145" s="11">
        <v>200000</v>
      </c>
      <c r="D145" s="11"/>
    </row>
    <row r="146" spans="1:4" x14ac:dyDescent="0.3">
      <c r="A146" s="19">
        <v>45294</v>
      </c>
      <c r="B146" s="11">
        <v>30000</v>
      </c>
      <c r="C146" s="11">
        <v>205000</v>
      </c>
      <c r="D146" s="11"/>
    </row>
    <row r="147" spans="1:4" x14ac:dyDescent="0.3">
      <c r="A147" s="19">
        <v>45295</v>
      </c>
      <c r="B147" s="11">
        <v>15000</v>
      </c>
      <c r="C147" s="11">
        <v>216000</v>
      </c>
      <c r="D147" s="11"/>
    </row>
    <row r="148" spans="1:4" x14ac:dyDescent="0.3">
      <c r="A148" s="19">
        <v>45296</v>
      </c>
      <c r="B148" s="11">
        <v>25000</v>
      </c>
      <c r="C148" s="11">
        <v>220000</v>
      </c>
      <c r="D148" s="11"/>
    </row>
    <row r="149" spans="1:4" x14ac:dyDescent="0.3">
      <c r="A149" s="19">
        <v>45297</v>
      </c>
      <c r="B149" s="11">
        <v>13000</v>
      </c>
      <c r="C149" s="11">
        <v>231000</v>
      </c>
      <c r="D149" s="11"/>
    </row>
    <row r="150" spans="1:4" x14ac:dyDescent="0.3">
      <c r="A150" s="19">
        <v>45298</v>
      </c>
      <c r="B150" s="11">
        <v>10000</v>
      </c>
      <c r="C150" s="11">
        <v>222000</v>
      </c>
      <c r="D150" s="11"/>
    </row>
    <row r="151" spans="1:4" x14ac:dyDescent="0.3">
      <c r="A151" s="19">
        <v>45299</v>
      </c>
      <c r="B151" s="11">
        <v>9000</v>
      </c>
      <c r="C151" s="11">
        <v>229000</v>
      </c>
      <c r="D151" s="11"/>
    </row>
    <row r="152" spans="1:4" x14ac:dyDescent="0.3">
      <c r="A152" s="19">
        <v>45300</v>
      </c>
      <c r="B152" s="11">
        <v>23000</v>
      </c>
      <c r="C152" s="11">
        <v>215000</v>
      </c>
      <c r="D152" s="11">
        <v>215000</v>
      </c>
    </row>
    <row r="153" spans="1:4" x14ac:dyDescent="0.3">
      <c r="A153" s="19">
        <v>45301</v>
      </c>
      <c r="D153" s="11"/>
    </row>
    <row r="154" spans="1:4" x14ac:dyDescent="0.3">
      <c r="A154" s="19">
        <v>45302</v>
      </c>
      <c r="D154" s="11"/>
    </row>
    <row r="155" spans="1:4" x14ac:dyDescent="0.3">
      <c r="A155" s="19">
        <v>45303</v>
      </c>
      <c r="D155" s="11"/>
    </row>
    <row r="156" spans="1:4" x14ac:dyDescent="0.3">
      <c r="A156" s="19">
        <v>45304</v>
      </c>
      <c r="B156" s="19"/>
      <c r="D156" s="11"/>
    </row>
    <row r="184" spans="1:1" s="17" customFormat="1" x14ac:dyDescent="0.3"/>
    <row r="185" spans="1:1" s="17" customFormat="1" x14ac:dyDescent="0.3"/>
    <row r="186" spans="1:1" s="17" customFormat="1" x14ac:dyDescent="0.3"/>
    <row r="187" spans="1:1" s="17" customFormat="1" x14ac:dyDescent="0.3"/>
    <row r="188" spans="1:1" s="17" customFormat="1" x14ac:dyDescent="0.3"/>
    <row r="189" spans="1:1" s="17" customFormat="1" x14ac:dyDescent="0.3">
      <c r="A189" s="18" t="s">
        <v>38</v>
      </c>
    </row>
    <row r="190" spans="1:1" s="17" customFormat="1" x14ac:dyDescent="0.3"/>
    <row r="191" spans="1:1" s="17" customFormat="1" x14ac:dyDescent="0.3"/>
    <row r="192" spans="1:1" s="17" customFormat="1" x14ac:dyDescent="0.3"/>
    <row r="193" s="17" customFormat="1" x14ac:dyDescent="0.3"/>
    <row r="194" s="17" customFormat="1" x14ac:dyDescent="0.3"/>
    <row r="195" s="17" customFormat="1" x14ac:dyDescent="0.3"/>
    <row r="196" s="17" customFormat="1" x14ac:dyDescent="0.3"/>
    <row r="197" s="17" customFormat="1" x14ac:dyDescent="0.3"/>
    <row r="198" s="17" customFormat="1" x14ac:dyDescent="0.3"/>
    <row r="199" s="17" customFormat="1" x14ac:dyDescent="0.3"/>
    <row r="200" s="17" customFormat="1" x14ac:dyDescent="0.3"/>
    <row r="201" s="17" customFormat="1" x14ac:dyDescent="0.3"/>
    <row r="202" s="17" customFormat="1" x14ac:dyDescent="0.3"/>
    <row r="203" s="17" customFormat="1" x14ac:dyDescent="0.3"/>
    <row r="204" s="17" customFormat="1" x14ac:dyDescent="0.3"/>
    <row r="205" s="17" customFormat="1" x14ac:dyDescent="0.3"/>
    <row r="206" s="17" customFormat="1" x14ac:dyDescent="0.3"/>
    <row r="207" s="17" customFormat="1" x14ac:dyDescent="0.3"/>
    <row r="208" s="17" customFormat="1" x14ac:dyDescent="0.3"/>
    <row r="209" s="17" customFormat="1" x14ac:dyDescent="0.3"/>
    <row r="210" s="17" customFormat="1" x14ac:dyDescent="0.3"/>
    <row r="211" s="17" customFormat="1" x14ac:dyDescent="0.3"/>
    <row r="212" s="17" customFormat="1" x14ac:dyDescent="0.3"/>
    <row r="213" s="17" customFormat="1" x14ac:dyDescent="0.3"/>
    <row r="214" s="17" customFormat="1" x14ac:dyDescent="0.3"/>
    <row r="215" s="17" customFormat="1" x14ac:dyDescent="0.3"/>
    <row r="216" s="17" customFormat="1" x14ac:dyDescent="0.3"/>
    <row r="217" s="17" customFormat="1" x14ac:dyDescent="0.3"/>
  </sheetData>
  <mergeCells count="4">
    <mergeCell ref="B2:C2"/>
    <mergeCell ref="B48:C48"/>
    <mergeCell ref="B95:C95"/>
    <mergeCell ref="B142:C14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3A7F30F7-B5EF-4803-B27B-AC0E555F22A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METHODS!B50:B58</xm:f>
              <xm:sqref>B63</xm:sqref>
            </x14:sparkline>
          </x14:sparklines>
        </x14:sparklineGroup>
        <x14:sparklineGroup displayEmptyCellsAs="gap" xr2:uid="{CB1791EA-3460-4B7B-9CB7-CE59BF2ABEB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METHODS!C58:C61</xm:f>
              <xm:sqref>C63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07FA-23C7-4589-9EAE-0EDAAC64BB13}">
  <dimension ref="A1:AG111"/>
  <sheetViews>
    <sheetView tabSelected="1" view="pageBreakPreview" zoomScale="60" zoomScaleNormal="100" workbookViewId="0">
      <selection sqref="A1:N1"/>
    </sheetView>
  </sheetViews>
  <sheetFormatPr defaultRowHeight="12" x14ac:dyDescent="0.25"/>
  <cols>
    <col min="1" max="1" width="19.77734375" style="35" bestFit="1" customWidth="1"/>
    <col min="2" max="2" width="23.6640625" style="35" bestFit="1" customWidth="1"/>
    <col min="3" max="3" width="24.77734375" style="27" bestFit="1" customWidth="1"/>
    <col min="4" max="4" width="13.44140625" style="28" bestFit="1" customWidth="1"/>
    <col min="5" max="5" width="13.44140625" style="26" bestFit="1" customWidth="1"/>
    <col min="6" max="6" width="14.88671875" style="29" bestFit="1" customWidth="1"/>
    <col min="7" max="7" width="23.77734375" style="29" bestFit="1" customWidth="1"/>
    <col min="8" max="8" width="24.77734375" style="30" bestFit="1" customWidth="1"/>
    <col min="9" max="9" width="4.88671875" style="29" bestFit="1" customWidth="1"/>
    <col min="10" max="10" width="11.21875" style="29" bestFit="1" customWidth="1"/>
    <col min="11" max="11" width="13.109375" style="29" bestFit="1" customWidth="1"/>
    <col min="12" max="12" width="11.21875" style="29" bestFit="1" customWidth="1"/>
    <col min="13" max="13" width="10.88671875" style="29" bestFit="1" customWidth="1"/>
    <col min="14" max="14" width="8.44140625" style="29" bestFit="1" customWidth="1"/>
    <col min="15" max="25" width="8.88671875" style="26"/>
    <col min="26" max="26" width="10.77734375" style="26" customWidth="1"/>
    <col min="27" max="16384" width="8.88671875" style="26"/>
  </cols>
  <sheetData>
    <row r="1" spans="1:33" ht="31.2" x14ac:dyDescent="0.25">
      <c r="A1" s="77" t="s">
        <v>87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5" t="s">
        <v>78</v>
      </c>
      <c r="P1" s="75"/>
      <c r="Q1" s="75"/>
      <c r="R1" s="75"/>
      <c r="S1" s="75"/>
      <c r="T1" s="75"/>
      <c r="U1" s="75"/>
      <c r="V1" s="76" t="s">
        <v>79</v>
      </c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</row>
    <row r="2" spans="1:33" x14ac:dyDescent="0.25">
      <c r="A2" s="26"/>
      <c r="B2" s="26"/>
      <c r="O2" s="58"/>
      <c r="P2" s="59" t="s">
        <v>65</v>
      </c>
      <c r="Q2" s="59">
        <f>SUM(Q4:Q111)</f>
        <v>5146</v>
      </c>
      <c r="R2" s="60"/>
      <c r="S2" s="59"/>
      <c r="T2" s="61"/>
      <c r="U2" s="59">
        <f>SUM(U4:U111)</f>
        <v>9435</v>
      </c>
      <c r="V2" s="62"/>
      <c r="W2" s="61"/>
      <c r="X2" s="61"/>
      <c r="Y2" s="61"/>
      <c r="Z2" s="59">
        <f>COUNTIF(Z4:Z111,"REORDER")</f>
        <v>21</v>
      </c>
      <c r="AA2" s="61">
        <f>SUM(AA4:AA111)</f>
        <v>565</v>
      </c>
      <c r="AB2" s="61"/>
      <c r="AC2" s="59"/>
      <c r="AD2" s="59">
        <v>6500</v>
      </c>
      <c r="AE2" s="61">
        <f>SUM(AE4:AE111)</f>
        <v>2287</v>
      </c>
      <c r="AF2" s="59"/>
      <c r="AG2" s="61">
        <f>SUM(AG4:AG111)</f>
        <v>5171</v>
      </c>
    </row>
    <row r="3" spans="1:33" ht="36" x14ac:dyDescent="0.25">
      <c r="A3" s="77" t="s">
        <v>86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36" t="s">
        <v>40</v>
      </c>
      <c r="P3" s="36" t="s">
        <v>41</v>
      </c>
      <c r="Q3" s="37" t="s">
        <v>71</v>
      </c>
      <c r="R3" s="37" t="s">
        <v>66</v>
      </c>
      <c r="S3" s="36" t="s">
        <v>43</v>
      </c>
      <c r="T3" s="38" t="s">
        <v>44</v>
      </c>
      <c r="U3" s="38" t="s">
        <v>70</v>
      </c>
      <c r="V3" s="39" t="s">
        <v>57</v>
      </c>
      <c r="W3" s="40" t="s">
        <v>59</v>
      </c>
      <c r="X3" s="40" t="s">
        <v>58</v>
      </c>
      <c r="Y3" s="41" t="s">
        <v>60</v>
      </c>
      <c r="Z3" s="41" t="s">
        <v>62</v>
      </c>
      <c r="AA3" s="41" t="s">
        <v>61</v>
      </c>
      <c r="AB3" s="41" t="s">
        <v>64</v>
      </c>
      <c r="AC3" s="42" t="s">
        <v>63</v>
      </c>
      <c r="AD3" s="43" t="s">
        <v>68</v>
      </c>
      <c r="AE3" s="43" t="s">
        <v>69</v>
      </c>
      <c r="AF3" s="43" t="s">
        <v>80</v>
      </c>
      <c r="AG3" s="43" t="s">
        <v>81</v>
      </c>
    </row>
    <row r="4" spans="1:33" s="64" customFormat="1" x14ac:dyDescent="0.25">
      <c r="O4" s="35">
        <v>1</v>
      </c>
      <c r="P4" s="35" t="s">
        <v>67</v>
      </c>
      <c r="Q4" s="44">
        <v>96</v>
      </c>
      <c r="R4" s="45">
        <f t="shared" ref="R4:R35" si="0">Q4/$Q$2</f>
        <v>1.8655266226195105E-2</v>
      </c>
      <c r="S4" s="26" t="s">
        <v>46</v>
      </c>
      <c r="T4" s="46">
        <v>3</v>
      </c>
      <c r="U4" s="46">
        <v>70</v>
      </c>
      <c r="V4" s="47">
        <f t="shared" ref="V4:V35" si="1">Q4/30</f>
        <v>3.2</v>
      </c>
      <c r="W4" s="46">
        <f t="shared" ref="W4:W35" si="2">ROUNDUP(U4/V4,0)</f>
        <v>22</v>
      </c>
      <c r="X4" s="46">
        <v>30</v>
      </c>
      <c r="Y4" s="46">
        <v>15</v>
      </c>
      <c r="Z4" s="46" t="str">
        <f t="shared" ref="Z4:Z35" si="3">IF(W4&gt;Y4,"NO ORDER","REORDER")</f>
        <v>NO ORDER</v>
      </c>
      <c r="AA4" s="46">
        <f t="shared" ref="AA4:AA35" si="4">IF(X4-W4&lt;0,0,X4-W4)</f>
        <v>8</v>
      </c>
      <c r="AB4" s="46">
        <f t="shared" ref="AB4:AB35" si="5">AA4+T4</f>
        <v>11</v>
      </c>
      <c r="AC4" s="26">
        <f t="shared" ref="AC4:AC35" si="6">ROUNDUP(AB4*V4,0)</f>
        <v>36</v>
      </c>
      <c r="AD4" s="26">
        <f t="shared" ref="AD4:AD35" si="7">ROUNDUP(R4*$AD$2,0)</f>
        <v>122</v>
      </c>
      <c r="AE4" s="29">
        <f>IF(AD4-U4&lt;0,0,AD4-U4)</f>
        <v>52</v>
      </c>
      <c r="AF4" s="31">
        <f>IF(U4&gt;AD4,"EXCESS STOCK",0)</f>
        <v>0</v>
      </c>
      <c r="AG4" s="57">
        <f>IF(U4-AD4&lt;0,0,U4-AD4)</f>
        <v>0</v>
      </c>
    </row>
    <row r="5" spans="1:33" ht="15.6" x14ac:dyDescent="0.25">
      <c r="A5" s="68" t="s">
        <v>72</v>
      </c>
      <c r="B5" s="69" t="s">
        <v>75</v>
      </c>
      <c r="C5" s="69" t="s">
        <v>77</v>
      </c>
      <c r="D5" s="64"/>
      <c r="E5" s="64"/>
      <c r="I5" s="64"/>
      <c r="J5" s="64"/>
      <c r="K5" s="64"/>
      <c r="L5" s="64"/>
      <c r="M5" s="64"/>
      <c r="N5" s="64"/>
      <c r="O5" s="48">
        <v>4</v>
      </c>
      <c r="P5" s="48" t="s">
        <v>67</v>
      </c>
      <c r="Q5" s="49">
        <v>96</v>
      </c>
      <c r="R5" s="50">
        <f t="shared" si="0"/>
        <v>1.8655266226195105E-2</v>
      </c>
      <c r="S5" s="51" t="s">
        <v>49</v>
      </c>
      <c r="T5" s="52">
        <v>2</v>
      </c>
      <c r="U5" s="52">
        <v>12</v>
      </c>
      <c r="V5" s="53">
        <f t="shared" si="1"/>
        <v>3.2</v>
      </c>
      <c r="W5" s="52">
        <f t="shared" si="2"/>
        <v>4</v>
      </c>
      <c r="X5" s="52">
        <v>30</v>
      </c>
      <c r="Y5" s="52">
        <v>15</v>
      </c>
      <c r="Z5" s="52" t="str">
        <f t="shared" si="3"/>
        <v>REORDER</v>
      </c>
      <c r="AA5" s="52">
        <f t="shared" si="4"/>
        <v>26</v>
      </c>
      <c r="AB5" s="52">
        <f t="shared" si="5"/>
        <v>28</v>
      </c>
      <c r="AC5" s="51">
        <f t="shared" si="6"/>
        <v>90</v>
      </c>
      <c r="AD5" s="51">
        <f t="shared" si="7"/>
        <v>122</v>
      </c>
      <c r="AE5" s="54">
        <f t="shared" ref="AE5:AE68" si="8">IF(AD5-U5&lt;0,0,AD5-U5)</f>
        <v>110</v>
      </c>
      <c r="AF5" s="31">
        <f t="shared" ref="AF5:AF68" si="9">IF(U5&gt;AD5,"EXCESS STOCK",0)</f>
        <v>0</v>
      </c>
      <c r="AG5" s="57">
        <f t="shared" ref="AG5:AG68" si="10">IF(U5-AD5&lt;0,0,U5-AD5)</f>
        <v>0</v>
      </c>
    </row>
    <row r="6" spans="1:33" ht="15.6" x14ac:dyDescent="0.3">
      <c r="A6" s="70" t="s">
        <v>67</v>
      </c>
      <c r="B6" s="71">
        <v>5146</v>
      </c>
      <c r="C6" s="72">
        <v>171.53333333333339</v>
      </c>
      <c r="O6" s="35">
        <v>4</v>
      </c>
      <c r="P6" s="35" t="s">
        <v>67</v>
      </c>
      <c r="Q6" s="44">
        <v>96</v>
      </c>
      <c r="R6" s="45">
        <f t="shared" si="0"/>
        <v>1.8655266226195105E-2</v>
      </c>
      <c r="S6" s="26" t="s">
        <v>49</v>
      </c>
      <c r="T6" s="46">
        <v>2</v>
      </c>
      <c r="U6" s="46">
        <v>53</v>
      </c>
      <c r="V6" s="47">
        <f t="shared" si="1"/>
        <v>3.2</v>
      </c>
      <c r="W6" s="46">
        <f t="shared" si="2"/>
        <v>17</v>
      </c>
      <c r="X6" s="46">
        <v>30</v>
      </c>
      <c r="Y6" s="46">
        <v>15</v>
      </c>
      <c r="Z6" s="46" t="str">
        <f t="shared" si="3"/>
        <v>NO ORDER</v>
      </c>
      <c r="AA6" s="46">
        <f t="shared" si="4"/>
        <v>13</v>
      </c>
      <c r="AB6" s="46">
        <f t="shared" si="5"/>
        <v>15</v>
      </c>
      <c r="AC6" s="26">
        <f t="shared" si="6"/>
        <v>48</v>
      </c>
      <c r="AD6" s="26">
        <f t="shared" si="7"/>
        <v>122</v>
      </c>
      <c r="AE6" s="29">
        <f t="shared" si="8"/>
        <v>69</v>
      </c>
      <c r="AF6" s="31">
        <f t="shared" si="9"/>
        <v>0</v>
      </c>
      <c r="AG6" s="57">
        <f t="shared" si="10"/>
        <v>0</v>
      </c>
    </row>
    <row r="7" spans="1:33" s="65" customFormat="1" ht="15.6" x14ac:dyDescent="0.3">
      <c r="A7" s="73" t="s">
        <v>73</v>
      </c>
      <c r="B7" s="71">
        <v>5146</v>
      </c>
      <c r="C7" s="72">
        <v>171.53333333333339</v>
      </c>
      <c r="D7" s="28"/>
      <c r="E7" s="26"/>
      <c r="I7"/>
      <c r="J7"/>
      <c r="K7"/>
      <c r="L7"/>
      <c r="M7"/>
      <c r="N7"/>
      <c r="O7" s="35">
        <v>9</v>
      </c>
      <c r="P7" s="35" t="s">
        <v>67</v>
      </c>
      <c r="Q7" s="44">
        <v>95</v>
      </c>
      <c r="R7" s="45">
        <f t="shared" si="0"/>
        <v>1.8460940536338902E-2</v>
      </c>
      <c r="S7" s="26" t="s">
        <v>54</v>
      </c>
      <c r="T7" s="46">
        <v>3</v>
      </c>
      <c r="U7" s="46">
        <v>87</v>
      </c>
      <c r="V7" s="47">
        <f t="shared" si="1"/>
        <v>3.1666666666666665</v>
      </c>
      <c r="W7" s="46">
        <f t="shared" si="2"/>
        <v>28</v>
      </c>
      <c r="X7" s="46">
        <v>30</v>
      </c>
      <c r="Y7" s="46">
        <v>15</v>
      </c>
      <c r="Z7" s="46" t="str">
        <f t="shared" si="3"/>
        <v>NO ORDER</v>
      </c>
      <c r="AA7" s="46">
        <f t="shared" si="4"/>
        <v>2</v>
      </c>
      <c r="AB7" s="46">
        <f t="shared" si="5"/>
        <v>5</v>
      </c>
      <c r="AC7" s="26">
        <f t="shared" si="6"/>
        <v>16</v>
      </c>
      <c r="AD7" s="26">
        <f t="shared" si="7"/>
        <v>120</v>
      </c>
      <c r="AE7" s="29">
        <f t="shared" si="8"/>
        <v>33</v>
      </c>
      <c r="AF7" s="31">
        <f t="shared" si="9"/>
        <v>0</v>
      </c>
      <c r="AG7" s="57">
        <f t="shared" si="10"/>
        <v>0</v>
      </c>
    </row>
    <row r="8" spans="1:33" ht="14.4" x14ac:dyDescent="0.3">
      <c r="A8" s="65"/>
      <c r="B8" s="65"/>
      <c r="C8" s="65"/>
      <c r="D8" s="66"/>
      <c r="E8" s="65"/>
      <c r="I8"/>
      <c r="J8"/>
      <c r="K8"/>
      <c r="L8"/>
      <c r="M8"/>
      <c r="N8"/>
      <c r="O8" s="35">
        <v>8</v>
      </c>
      <c r="P8" s="35" t="s">
        <v>67</v>
      </c>
      <c r="Q8" s="44">
        <v>94</v>
      </c>
      <c r="R8" s="45">
        <f t="shared" si="0"/>
        <v>1.8266614846482704E-2</v>
      </c>
      <c r="S8" s="26" t="s">
        <v>53</v>
      </c>
      <c r="T8" s="46">
        <v>3</v>
      </c>
      <c r="U8" s="46">
        <v>33</v>
      </c>
      <c r="V8" s="47">
        <f t="shared" si="1"/>
        <v>3.1333333333333333</v>
      </c>
      <c r="W8" s="46">
        <f t="shared" si="2"/>
        <v>11</v>
      </c>
      <c r="X8" s="46">
        <v>30</v>
      </c>
      <c r="Y8" s="46">
        <v>15</v>
      </c>
      <c r="Z8" s="46" t="str">
        <f t="shared" si="3"/>
        <v>REORDER</v>
      </c>
      <c r="AA8" s="46">
        <f t="shared" si="4"/>
        <v>19</v>
      </c>
      <c r="AB8" s="46">
        <f t="shared" si="5"/>
        <v>22</v>
      </c>
      <c r="AC8" s="26">
        <f t="shared" si="6"/>
        <v>69</v>
      </c>
      <c r="AD8" s="26">
        <f t="shared" si="7"/>
        <v>119</v>
      </c>
      <c r="AE8" s="29">
        <f t="shared" si="8"/>
        <v>86</v>
      </c>
      <c r="AF8" s="31">
        <f t="shared" si="9"/>
        <v>0</v>
      </c>
      <c r="AG8" s="57">
        <f t="shared" si="10"/>
        <v>0</v>
      </c>
    </row>
    <row r="9" spans="1:33" ht="14.4" x14ac:dyDescent="0.3">
      <c r="A9" s="26"/>
      <c r="B9" s="26"/>
      <c r="C9" s="26"/>
      <c r="I9"/>
      <c r="J9"/>
      <c r="K9"/>
      <c r="L9"/>
      <c r="M9"/>
      <c r="N9"/>
      <c r="O9" s="35">
        <v>4</v>
      </c>
      <c r="P9" s="35" t="s">
        <v>67</v>
      </c>
      <c r="Q9" s="44">
        <v>91</v>
      </c>
      <c r="R9" s="45">
        <f t="shared" si="0"/>
        <v>1.7683637776914108E-2</v>
      </c>
      <c r="S9" s="26" t="s">
        <v>49</v>
      </c>
      <c r="T9" s="46">
        <v>2</v>
      </c>
      <c r="U9" s="46">
        <v>43</v>
      </c>
      <c r="V9" s="47">
        <f t="shared" si="1"/>
        <v>3.0333333333333332</v>
      </c>
      <c r="W9" s="46">
        <f t="shared" si="2"/>
        <v>15</v>
      </c>
      <c r="X9" s="46">
        <v>30</v>
      </c>
      <c r="Y9" s="46">
        <v>15</v>
      </c>
      <c r="Z9" s="46" t="str">
        <f t="shared" si="3"/>
        <v>REORDER</v>
      </c>
      <c r="AA9" s="46">
        <f t="shared" si="4"/>
        <v>15</v>
      </c>
      <c r="AB9" s="46">
        <f t="shared" si="5"/>
        <v>17</v>
      </c>
      <c r="AC9" s="26">
        <f t="shared" si="6"/>
        <v>52</v>
      </c>
      <c r="AD9" s="26">
        <f t="shared" si="7"/>
        <v>115</v>
      </c>
      <c r="AE9" s="29">
        <f t="shared" si="8"/>
        <v>72</v>
      </c>
      <c r="AF9" s="31">
        <f t="shared" si="9"/>
        <v>0</v>
      </c>
      <c r="AG9" s="57">
        <f t="shared" si="10"/>
        <v>0</v>
      </c>
    </row>
    <row r="10" spans="1:33" x14ac:dyDescent="0.25">
      <c r="O10" s="35">
        <v>1</v>
      </c>
      <c r="P10" s="35" t="s">
        <v>67</v>
      </c>
      <c r="Q10" s="44">
        <v>88</v>
      </c>
      <c r="R10" s="45">
        <f t="shared" si="0"/>
        <v>1.7100660707345512E-2</v>
      </c>
      <c r="S10" s="26" t="s">
        <v>46</v>
      </c>
      <c r="T10" s="46">
        <v>3</v>
      </c>
      <c r="U10" s="46">
        <v>88</v>
      </c>
      <c r="V10" s="47">
        <f t="shared" si="1"/>
        <v>2.9333333333333331</v>
      </c>
      <c r="W10" s="46">
        <f t="shared" si="2"/>
        <v>30</v>
      </c>
      <c r="X10" s="46">
        <v>30</v>
      </c>
      <c r="Y10" s="46">
        <v>15</v>
      </c>
      <c r="Z10" s="46" t="str">
        <f t="shared" si="3"/>
        <v>NO ORDER</v>
      </c>
      <c r="AA10" s="46">
        <f t="shared" si="4"/>
        <v>0</v>
      </c>
      <c r="AB10" s="46">
        <f t="shared" si="5"/>
        <v>3</v>
      </c>
      <c r="AC10" s="26">
        <f t="shared" si="6"/>
        <v>9</v>
      </c>
      <c r="AD10" s="26">
        <f t="shared" si="7"/>
        <v>112</v>
      </c>
      <c r="AE10" s="29">
        <f t="shared" si="8"/>
        <v>24</v>
      </c>
      <c r="AF10" s="31">
        <f t="shared" si="9"/>
        <v>0</v>
      </c>
      <c r="AG10" s="57">
        <f t="shared" si="10"/>
        <v>0</v>
      </c>
    </row>
    <row r="11" spans="1:33" x14ac:dyDescent="0.25">
      <c r="O11" s="35">
        <v>3</v>
      </c>
      <c r="P11" s="35" t="s">
        <v>67</v>
      </c>
      <c r="Q11" s="44">
        <v>88</v>
      </c>
      <c r="R11" s="45">
        <f t="shared" si="0"/>
        <v>1.7100660707345512E-2</v>
      </c>
      <c r="S11" s="26" t="s">
        <v>48</v>
      </c>
      <c r="T11" s="46">
        <v>3</v>
      </c>
      <c r="U11" s="46">
        <v>54</v>
      </c>
      <c r="V11" s="47">
        <f t="shared" si="1"/>
        <v>2.9333333333333331</v>
      </c>
      <c r="W11" s="46">
        <f t="shared" si="2"/>
        <v>19</v>
      </c>
      <c r="X11" s="46">
        <v>30</v>
      </c>
      <c r="Y11" s="46">
        <v>15</v>
      </c>
      <c r="Z11" s="46" t="str">
        <f t="shared" si="3"/>
        <v>NO ORDER</v>
      </c>
      <c r="AA11" s="46">
        <f t="shared" si="4"/>
        <v>11</v>
      </c>
      <c r="AB11" s="46">
        <f t="shared" si="5"/>
        <v>14</v>
      </c>
      <c r="AC11" s="26">
        <f t="shared" si="6"/>
        <v>42</v>
      </c>
      <c r="AD11" s="26">
        <f t="shared" si="7"/>
        <v>112</v>
      </c>
      <c r="AE11" s="29">
        <f t="shared" si="8"/>
        <v>58</v>
      </c>
      <c r="AF11" s="31">
        <f t="shared" si="9"/>
        <v>0</v>
      </c>
      <c r="AG11" s="57">
        <f t="shared" si="10"/>
        <v>0</v>
      </c>
    </row>
    <row r="12" spans="1:33" x14ac:dyDescent="0.25">
      <c r="O12" s="35">
        <v>9</v>
      </c>
      <c r="P12" s="35" t="s">
        <v>67</v>
      </c>
      <c r="Q12" s="44">
        <v>88</v>
      </c>
      <c r="R12" s="45">
        <f t="shared" si="0"/>
        <v>1.7100660707345512E-2</v>
      </c>
      <c r="S12" s="26" t="s">
        <v>54</v>
      </c>
      <c r="T12" s="46">
        <v>3</v>
      </c>
      <c r="U12" s="46">
        <v>33</v>
      </c>
      <c r="V12" s="47">
        <f t="shared" si="1"/>
        <v>2.9333333333333331</v>
      </c>
      <c r="W12" s="46">
        <f t="shared" si="2"/>
        <v>12</v>
      </c>
      <c r="X12" s="46">
        <v>30</v>
      </c>
      <c r="Y12" s="46">
        <v>15</v>
      </c>
      <c r="Z12" s="46" t="str">
        <f t="shared" si="3"/>
        <v>REORDER</v>
      </c>
      <c r="AA12" s="46">
        <f t="shared" si="4"/>
        <v>18</v>
      </c>
      <c r="AB12" s="46">
        <f t="shared" si="5"/>
        <v>21</v>
      </c>
      <c r="AC12" s="26">
        <f t="shared" si="6"/>
        <v>62</v>
      </c>
      <c r="AD12" s="26">
        <f t="shared" si="7"/>
        <v>112</v>
      </c>
      <c r="AE12" s="29">
        <f t="shared" si="8"/>
        <v>79</v>
      </c>
      <c r="AF12" s="31">
        <f t="shared" si="9"/>
        <v>0</v>
      </c>
      <c r="AG12" s="57">
        <f t="shared" si="10"/>
        <v>0</v>
      </c>
    </row>
    <row r="13" spans="1:33" x14ac:dyDescent="0.25">
      <c r="O13" s="35">
        <v>3</v>
      </c>
      <c r="P13" s="35" t="s">
        <v>67</v>
      </c>
      <c r="Q13" s="44">
        <v>86</v>
      </c>
      <c r="R13" s="45">
        <f t="shared" si="0"/>
        <v>1.6712009327633112E-2</v>
      </c>
      <c r="S13" s="26" t="s">
        <v>48</v>
      </c>
      <c r="T13" s="46">
        <v>3</v>
      </c>
      <c r="U13" s="46">
        <v>32</v>
      </c>
      <c r="V13" s="47">
        <f t="shared" si="1"/>
        <v>2.8666666666666667</v>
      </c>
      <c r="W13" s="46">
        <f t="shared" si="2"/>
        <v>12</v>
      </c>
      <c r="X13" s="46">
        <v>30</v>
      </c>
      <c r="Y13" s="46">
        <v>15</v>
      </c>
      <c r="Z13" s="46" t="str">
        <f t="shared" si="3"/>
        <v>REORDER</v>
      </c>
      <c r="AA13" s="46">
        <f t="shared" si="4"/>
        <v>18</v>
      </c>
      <c r="AB13" s="46">
        <f t="shared" si="5"/>
        <v>21</v>
      </c>
      <c r="AC13" s="26">
        <f t="shared" si="6"/>
        <v>61</v>
      </c>
      <c r="AD13" s="26">
        <f t="shared" si="7"/>
        <v>109</v>
      </c>
      <c r="AE13" s="29">
        <f t="shared" si="8"/>
        <v>77</v>
      </c>
      <c r="AF13" s="31">
        <f t="shared" si="9"/>
        <v>0</v>
      </c>
      <c r="AG13" s="57">
        <f t="shared" si="10"/>
        <v>0</v>
      </c>
    </row>
    <row r="14" spans="1:33" x14ac:dyDescent="0.25">
      <c r="O14" s="35">
        <v>8</v>
      </c>
      <c r="P14" s="35" t="s">
        <v>67</v>
      </c>
      <c r="Q14" s="44">
        <v>85</v>
      </c>
      <c r="R14" s="45">
        <f t="shared" si="0"/>
        <v>1.6517683637776913E-2</v>
      </c>
      <c r="S14" s="26" t="s">
        <v>53</v>
      </c>
      <c r="T14" s="46">
        <v>3</v>
      </c>
      <c r="U14" s="46">
        <v>95</v>
      </c>
      <c r="V14" s="47">
        <f t="shared" si="1"/>
        <v>2.8333333333333335</v>
      </c>
      <c r="W14" s="46">
        <f t="shared" si="2"/>
        <v>34</v>
      </c>
      <c r="X14" s="46">
        <v>30</v>
      </c>
      <c r="Y14" s="46">
        <v>15</v>
      </c>
      <c r="Z14" s="46" t="str">
        <f t="shared" si="3"/>
        <v>NO ORDER</v>
      </c>
      <c r="AA14" s="46">
        <f t="shared" si="4"/>
        <v>0</v>
      </c>
      <c r="AB14" s="46">
        <f t="shared" si="5"/>
        <v>3</v>
      </c>
      <c r="AC14" s="26">
        <f t="shared" si="6"/>
        <v>9</v>
      </c>
      <c r="AD14" s="26">
        <f t="shared" si="7"/>
        <v>108</v>
      </c>
      <c r="AE14" s="29">
        <f t="shared" si="8"/>
        <v>13</v>
      </c>
      <c r="AF14" s="31">
        <f t="shared" si="9"/>
        <v>0</v>
      </c>
      <c r="AG14" s="57">
        <f t="shared" si="10"/>
        <v>0</v>
      </c>
    </row>
    <row r="15" spans="1:33" x14ac:dyDescent="0.25">
      <c r="D15" s="33"/>
      <c r="E15" s="34"/>
      <c r="O15" s="35">
        <v>2</v>
      </c>
      <c r="P15" s="35" t="s">
        <v>67</v>
      </c>
      <c r="Q15" s="44">
        <v>84</v>
      </c>
      <c r="R15" s="45">
        <f t="shared" si="0"/>
        <v>1.6323357947920714E-2</v>
      </c>
      <c r="S15" s="26" t="s">
        <v>47</v>
      </c>
      <c r="T15" s="46">
        <v>2</v>
      </c>
      <c r="U15" s="46">
        <v>27</v>
      </c>
      <c r="V15" s="47">
        <f t="shared" si="1"/>
        <v>2.8</v>
      </c>
      <c r="W15" s="46">
        <f t="shared" si="2"/>
        <v>10</v>
      </c>
      <c r="X15" s="46">
        <v>30</v>
      </c>
      <c r="Y15" s="46">
        <v>15</v>
      </c>
      <c r="Z15" s="46" t="str">
        <f t="shared" si="3"/>
        <v>REORDER</v>
      </c>
      <c r="AA15" s="46">
        <f t="shared" si="4"/>
        <v>20</v>
      </c>
      <c r="AB15" s="46">
        <f t="shared" si="5"/>
        <v>22</v>
      </c>
      <c r="AC15" s="26">
        <f t="shared" si="6"/>
        <v>62</v>
      </c>
      <c r="AD15" s="26">
        <f t="shared" si="7"/>
        <v>107</v>
      </c>
      <c r="AE15" s="29">
        <f t="shared" si="8"/>
        <v>80</v>
      </c>
      <c r="AF15" s="31">
        <f t="shared" si="9"/>
        <v>0</v>
      </c>
      <c r="AG15" s="57">
        <f t="shared" si="10"/>
        <v>0</v>
      </c>
    </row>
    <row r="16" spans="1:33" x14ac:dyDescent="0.25">
      <c r="O16" s="35">
        <v>8</v>
      </c>
      <c r="P16" s="35" t="s">
        <v>67</v>
      </c>
      <c r="Q16" s="44">
        <v>83</v>
      </c>
      <c r="R16" s="45">
        <f t="shared" si="0"/>
        <v>1.6129032258064516E-2</v>
      </c>
      <c r="S16" s="26" t="s">
        <v>53</v>
      </c>
      <c r="T16" s="46">
        <v>3</v>
      </c>
      <c r="U16" s="46">
        <v>56</v>
      </c>
      <c r="V16" s="47">
        <f t="shared" si="1"/>
        <v>2.7666666666666666</v>
      </c>
      <c r="W16" s="46">
        <f t="shared" si="2"/>
        <v>21</v>
      </c>
      <c r="X16" s="46">
        <v>30</v>
      </c>
      <c r="Y16" s="46">
        <v>15</v>
      </c>
      <c r="Z16" s="46" t="str">
        <f t="shared" si="3"/>
        <v>NO ORDER</v>
      </c>
      <c r="AA16" s="46">
        <f t="shared" si="4"/>
        <v>9</v>
      </c>
      <c r="AB16" s="46">
        <f t="shared" si="5"/>
        <v>12</v>
      </c>
      <c r="AC16" s="26">
        <f t="shared" si="6"/>
        <v>34</v>
      </c>
      <c r="AD16" s="26">
        <f t="shared" si="7"/>
        <v>105</v>
      </c>
      <c r="AE16" s="29">
        <f t="shared" si="8"/>
        <v>49</v>
      </c>
      <c r="AF16" s="31">
        <f t="shared" si="9"/>
        <v>0</v>
      </c>
      <c r="AG16" s="57">
        <f t="shared" si="10"/>
        <v>0</v>
      </c>
    </row>
    <row r="17" spans="1:33" x14ac:dyDescent="0.25">
      <c r="O17" s="35">
        <v>3</v>
      </c>
      <c r="P17" s="35" t="s">
        <v>67</v>
      </c>
      <c r="Q17" s="44">
        <v>81</v>
      </c>
      <c r="R17" s="45">
        <f t="shared" si="0"/>
        <v>1.5740380878352118E-2</v>
      </c>
      <c r="S17" s="26" t="s">
        <v>48</v>
      </c>
      <c r="T17" s="46">
        <v>3</v>
      </c>
      <c r="U17" s="46">
        <v>12</v>
      </c>
      <c r="V17" s="47">
        <f t="shared" si="1"/>
        <v>2.7</v>
      </c>
      <c r="W17" s="46">
        <f t="shared" si="2"/>
        <v>5</v>
      </c>
      <c r="X17" s="46">
        <v>30</v>
      </c>
      <c r="Y17" s="46">
        <v>15</v>
      </c>
      <c r="Z17" s="46" t="str">
        <f t="shared" si="3"/>
        <v>REORDER</v>
      </c>
      <c r="AA17" s="46">
        <f t="shared" si="4"/>
        <v>25</v>
      </c>
      <c r="AB17" s="46">
        <f t="shared" si="5"/>
        <v>28</v>
      </c>
      <c r="AC17" s="26">
        <f t="shared" si="6"/>
        <v>76</v>
      </c>
      <c r="AD17" s="26">
        <f t="shared" si="7"/>
        <v>103</v>
      </c>
      <c r="AE17" s="29">
        <f t="shared" si="8"/>
        <v>91</v>
      </c>
      <c r="AF17" s="31">
        <f t="shared" si="9"/>
        <v>0</v>
      </c>
      <c r="AG17" s="57">
        <f t="shared" si="10"/>
        <v>0</v>
      </c>
    </row>
    <row r="18" spans="1:33" x14ac:dyDescent="0.25">
      <c r="O18" s="35">
        <v>6</v>
      </c>
      <c r="P18" s="35" t="s">
        <v>67</v>
      </c>
      <c r="Q18" s="44">
        <v>81</v>
      </c>
      <c r="R18" s="45">
        <f t="shared" si="0"/>
        <v>1.5740380878352118E-2</v>
      </c>
      <c r="S18" s="26" t="s">
        <v>51</v>
      </c>
      <c r="T18" s="46">
        <v>2</v>
      </c>
      <c r="U18" s="46">
        <v>83</v>
      </c>
      <c r="V18" s="47">
        <f t="shared" si="1"/>
        <v>2.7</v>
      </c>
      <c r="W18" s="46">
        <f t="shared" si="2"/>
        <v>31</v>
      </c>
      <c r="X18" s="46">
        <v>30</v>
      </c>
      <c r="Y18" s="46">
        <v>15</v>
      </c>
      <c r="Z18" s="46" t="str">
        <f t="shared" si="3"/>
        <v>NO ORDER</v>
      </c>
      <c r="AA18" s="46">
        <f t="shared" si="4"/>
        <v>0</v>
      </c>
      <c r="AB18" s="46">
        <f t="shared" si="5"/>
        <v>2</v>
      </c>
      <c r="AC18" s="26">
        <f t="shared" si="6"/>
        <v>6</v>
      </c>
      <c r="AD18" s="26">
        <f t="shared" si="7"/>
        <v>103</v>
      </c>
      <c r="AE18" s="29">
        <f t="shared" si="8"/>
        <v>20</v>
      </c>
      <c r="AF18" s="31">
        <f t="shared" si="9"/>
        <v>0</v>
      </c>
      <c r="AG18" s="57">
        <f t="shared" si="10"/>
        <v>0</v>
      </c>
    </row>
    <row r="19" spans="1:33" x14ac:dyDescent="0.25">
      <c r="A19" s="25" t="s">
        <v>41</v>
      </c>
      <c r="B19" s="26" t="s">
        <v>74</v>
      </c>
      <c r="C19" s="64"/>
      <c r="O19" s="35">
        <v>9</v>
      </c>
      <c r="P19" s="35" t="s">
        <v>67</v>
      </c>
      <c r="Q19" s="44">
        <v>80</v>
      </c>
      <c r="R19" s="45">
        <f t="shared" si="0"/>
        <v>1.554605518849592E-2</v>
      </c>
      <c r="S19" s="26" t="s">
        <v>54</v>
      </c>
      <c r="T19" s="46">
        <v>3</v>
      </c>
      <c r="U19" s="46">
        <v>53</v>
      </c>
      <c r="V19" s="47">
        <f t="shared" si="1"/>
        <v>2.6666666666666665</v>
      </c>
      <c r="W19" s="46">
        <f t="shared" si="2"/>
        <v>20</v>
      </c>
      <c r="X19" s="46">
        <v>30</v>
      </c>
      <c r="Y19" s="46">
        <v>15</v>
      </c>
      <c r="Z19" s="46" t="str">
        <f t="shared" si="3"/>
        <v>NO ORDER</v>
      </c>
      <c r="AA19" s="46">
        <f t="shared" si="4"/>
        <v>10</v>
      </c>
      <c r="AB19" s="46">
        <f t="shared" si="5"/>
        <v>13</v>
      </c>
      <c r="AC19" s="26">
        <f t="shared" si="6"/>
        <v>35</v>
      </c>
      <c r="AD19" s="26">
        <f t="shared" si="7"/>
        <v>102</v>
      </c>
      <c r="AE19" s="29">
        <f t="shared" si="8"/>
        <v>49</v>
      </c>
      <c r="AF19" s="31">
        <f t="shared" si="9"/>
        <v>0</v>
      </c>
      <c r="AG19" s="57">
        <f t="shared" si="10"/>
        <v>0</v>
      </c>
    </row>
    <row r="20" spans="1:33" x14ac:dyDescent="0.25">
      <c r="A20" s="26"/>
      <c r="B20" s="26"/>
      <c r="C20" s="30"/>
      <c r="O20" s="35">
        <v>9</v>
      </c>
      <c r="P20" s="35" t="s">
        <v>67</v>
      </c>
      <c r="Q20" s="44">
        <v>80</v>
      </c>
      <c r="R20" s="45">
        <f t="shared" si="0"/>
        <v>1.554605518849592E-2</v>
      </c>
      <c r="S20" s="26" t="s">
        <v>54</v>
      </c>
      <c r="T20" s="46">
        <v>3</v>
      </c>
      <c r="U20" s="46">
        <v>32</v>
      </c>
      <c r="V20" s="47">
        <f t="shared" si="1"/>
        <v>2.6666666666666665</v>
      </c>
      <c r="W20" s="46">
        <f t="shared" si="2"/>
        <v>12</v>
      </c>
      <c r="X20" s="46">
        <v>30</v>
      </c>
      <c r="Y20" s="46">
        <v>15</v>
      </c>
      <c r="Z20" s="46" t="str">
        <f t="shared" si="3"/>
        <v>REORDER</v>
      </c>
      <c r="AA20" s="46">
        <f t="shared" si="4"/>
        <v>18</v>
      </c>
      <c r="AB20" s="46">
        <f t="shared" si="5"/>
        <v>21</v>
      </c>
      <c r="AC20" s="26">
        <f t="shared" si="6"/>
        <v>56</v>
      </c>
      <c r="AD20" s="26">
        <f t="shared" si="7"/>
        <v>102</v>
      </c>
      <c r="AE20" s="29">
        <f t="shared" si="8"/>
        <v>70</v>
      </c>
      <c r="AF20" s="31">
        <f t="shared" si="9"/>
        <v>0</v>
      </c>
      <c r="AG20" s="57">
        <f t="shared" si="10"/>
        <v>0</v>
      </c>
    </row>
    <row r="21" spans="1:33" x14ac:dyDescent="0.25">
      <c r="A21" s="63" t="s">
        <v>72</v>
      </c>
      <c r="B21" s="64" t="s">
        <v>75</v>
      </c>
      <c r="C21" s="26" t="s">
        <v>76</v>
      </c>
      <c r="O21" s="35">
        <v>1</v>
      </c>
      <c r="P21" s="35" t="s">
        <v>67</v>
      </c>
      <c r="Q21" s="44">
        <v>79</v>
      </c>
      <c r="R21" s="45">
        <f t="shared" si="0"/>
        <v>1.535172949863972E-2</v>
      </c>
      <c r="S21" s="26" t="s">
        <v>46</v>
      </c>
      <c r="T21" s="46">
        <v>3</v>
      </c>
      <c r="U21" s="46">
        <v>30</v>
      </c>
      <c r="V21" s="47">
        <f t="shared" si="1"/>
        <v>2.6333333333333333</v>
      </c>
      <c r="W21" s="46">
        <f t="shared" si="2"/>
        <v>12</v>
      </c>
      <c r="X21" s="46">
        <v>30</v>
      </c>
      <c r="Y21" s="46">
        <v>15</v>
      </c>
      <c r="Z21" s="46" t="str">
        <f t="shared" si="3"/>
        <v>REORDER</v>
      </c>
      <c r="AA21" s="46">
        <f t="shared" si="4"/>
        <v>18</v>
      </c>
      <c r="AB21" s="46">
        <f t="shared" si="5"/>
        <v>21</v>
      </c>
      <c r="AC21" s="26">
        <f t="shared" si="6"/>
        <v>56</v>
      </c>
      <c r="AD21" s="26">
        <f t="shared" si="7"/>
        <v>100</v>
      </c>
      <c r="AE21" s="29">
        <f t="shared" si="8"/>
        <v>70</v>
      </c>
      <c r="AF21" s="31">
        <f t="shared" si="9"/>
        <v>0</v>
      </c>
      <c r="AG21" s="57">
        <f t="shared" si="10"/>
        <v>0</v>
      </c>
    </row>
    <row r="22" spans="1:33" x14ac:dyDescent="0.25">
      <c r="A22" s="67" t="s">
        <v>48</v>
      </c>
      <c r="B22" s="32">
        <v>727</v>
      </c>
      <c r="C22" s="32">
        <v>1420</v>
      </c>
      <c r="O22" s="35">
        <v>1</v>
      </c>
      <c r="P22" s="35" t="s">
        <v>67</v>
      </c>
      <c r="Q22" s="44">
        <v>79</v>
      </c>
      <c r="R22" s="45">
        <f t="shared" si="0"/>
        <v>1.535172949863972E-2</v>
      </c>
      <c r="S22" s="26" t="s">
        <v>46</v>
      </c>
      <c r="T22" s="46">
        <v>3</v>
      </c>
      <c r="U22" s="46">
        <v>20</v>
      </c>
      <c r="V22" s="47">
        <f t="shared" si="1"/>
        <v>2.6333333333333333</v>
      </c>
      <c r="W22" s="46">
        <f t="shared" si="2"/>
        <v>8</v>
      </c>
      <c r="X22" s="46">
        <v>30</v>
      </c>
      <c r="Y22" s="46">
        <v>15</v>
      </c>
      <c r="Z22" s="46" t="str">
        <f t="shared" si="3"/>
        <v>REORDER</v>
      </c>
      <c r="AA22" s="46">
        <f t="shared" si="4"/>
        <v>22</v>
      </c>
      <c r="AB22" s="46">
        <f t="shared" si="5"/>
        <v>25</v>
      </c>
      <c r="AC22" s="26">
        <f t="shared" si="6"/>
        <v>66</v>
      </c>
      <c r="AD22" s="26">
        <f t="shared" si="7"/>
        <v>100</v>
      </c>
      <c r="AE22" s="29">
        <f t="shared" si="8"/>
        <v>80</v>
      </c>
      <c r="AF22" s="31">
        <f t="shared" si="9"/>
        <v>0</v>
      </c>
      <c r="AG22" s="57">
        <f t="shared" si="10"/>
        <v>0</v>
      </c>
    </row>
    <row r="23" spans="1:33" x14ac:dyDescent="0.25">
      <c r="A23" s="67" t="s">
        <v>46</v>
      </c>
      <c r="B23" s="32">
        <v>691</v>
      </c>
      <c r="C23" s="32">
        <v>699</v>
      </c>
      <c r="O23" s="35">
        <v>1</v>
      </c>
      <c r="P23" s="35" t="s">
        <v>67</v>
      </c>
      <c r="Q23" s="44">
        <v>79</v>
      </c>
      <c r="R23" s="45">
        <f t="shared" si="0"/>
        <v>1.535172949863972E-2</v>
      </c>
      <c r="S23" s="26" t="s">
        <v>46</v>
      </c>
      <c r="T23" s="46">
        <v>3</v>
      </c>
      <c r="U23" s="46">
        <v>66</v>
      </c>
      <c r="V23" s="47">
        <f t="shared" si="1"/>
        <v>2.6333333333333333</v>
      </c>
      <c r="W23" s="46">
        <f t="shared" si="2"/>
        <v>26</v>
      </c>
      <c r="X23" s="46">
        <v>30</v>
      </c>
      <c r="Y23" s="46">
        <v>15</v>
      </c>
      <c r="Z23" s="46" t="str">
        <f t="shared" si="3"/>
        <v>NO ORDER</v>
      </c>
      <c r="AA23" s="46">
        <f t="shared" si="4"/>
        <v>4</v>
      </c>
      <c r="AB23" s="46">
        <f t="shared" si="5"/>
        <v>7</v>
      </c>
      <c r="AC23" s="26">
        <f t="shared" si="6"/>
        <v>19</v>
      </c>
      <c r="AD23" s="26">
        <f t="shared" si="7"/>
        <v>100</v>
      </c>
      <c r="AE23" s="29">
        <f t="shared" si="8"/>
        <v>34</v>
      </c>
      <c r="AF23" s="31">
        <f t="shared" si="9"/>
        <v>0</v>
      </c>
      <c r="AG23" s="57">
        <f t="shared" si="10"/>
        <v>0</v>
      </c>
    </row>
    <row r="24" spans="1:33" x14ac:dyDescent="0.25">
      <c r="A24" s="67" t="s">
        <v>51</v>
      </c>
      <c r="B24" s="32">
        <v>689</v>
      </c>
      <c r="C24" s="32">
        <v>1231</v>
      </c>
      <c r="O24" s="35">
        <v>6</v>
      </c>
      <c r="P24" s="35" t="s">
        <v>67</v>
      </c>
      <c r="Q24" s="44">
        <v>79</v>
      </c>
      <c r="R24" s="45">
        <f t="shared" si="0"/>
        <v>1.535172949863972E-2</v>
      </c>
      <c r="S24" s="26" t="s">
        <v>51</v>
      </c>
      <c r="T24" s="46">
        <v>2</v>
      </c>
      <c r="U24" s="46">
        <v>49</v>
      </c>
      <c r="V24" s="47">
        <f t="shared" si="1"/>
        <v>2.6333333333333333</v>
      </c>
      <c r="W24" s="46">
        <f t="shared" si="2"/>
        <v>19</v>
      </c>
      <c r="X24" s="46">
        <v>30</v>
      </c>
      <c r="Y24" s="46">
        <v>15</v>
      </c>
      <c r="Z24" s="46" t="str">
        <f t="shared" si="3"/>
        <v>NO ORDER</v>
      </c>
      <c r="AA24" s="46">
        <f t="shared" si="4"/>
        <v>11</v>
      </c>
      <c r="AB24" s="46">
        <f t="shared" si="5"/>
        <v>13</v>
      </c>
      <c r="AC24" s="26">
        <f t="shared" si="6"/>
        <v>35</v>
      </c>
      <c r="AD24" s="26">
        <f t="shared" si="7"/>
        <v>100</v>
      </c>
      <c r="AE24" s="29">
        <f t="shared" si="8"/>
        <v>51</v>
      </c>
      <c r="AF24" s="31">
        <f t="shared" si="9"/>
        <v>0</v>
      </c>
      <c r="AG24" s="57">
        <f t="shared" si="10"/>
        <v>0</v>
      </c>
    </row>
    <row r="25" spans="1:33" x14ac:dyDescent="0.25">
      <c r="A25" s="67" t="s">
        <v>47</v>
      </c>
      <c r="B25" s="32">
        <v>637</v>
      </c>
      <c r="C25" s="32">
        <v>786</v>
      </c>
      <c r="O25" s="35">
        <v>6</v>
      </c>
      <c r="P25" s="35" t="s">
        <v>67</v>
      </c>
      <c r="Q25" s="44">
        <v>79</v>
      </c>
      <c r="R25" s="45">
        <f t="shared" si="0"/>
        <v>1.535172949863972E-2</v>
      </c>
      <c r="S25" s="26" t="s">
        <v>51</v>
      </c>
      <c r="T25" s="46">
        <v>2</v>
      </c>
      <c r="U25" s="46">
        <v>35</v>
      </c>
      <c r="V25" s="47">
        <f t="shared" si="1"/>
        <v>2.6333333333333333</v>
      </c>
      <c r="W25" s="46">
        <f t="shared" si="2"/>
        <v>14</v>
      </c>
      <c r="X25" s="46">
        <v>30</v>
      </c>
      <c r="Y25" s="46">
        <v>15</v>
      </c>
      <c r="Z25" s="46" t="str">
        <f t="shared" si="3"/>
        <v>REORDER</v>
      </c>
      <c r="AA25" s="46">
        <f t="shared" si="4"/>
        <v>16</v>
      </c>
      <c r="AB25" s="46">
        <f t="shared" si="5"/>
        <v>18</v>
      </c>
      <c r="AC25" s="26">
        <f t="shared" si="6"/>
        <v>48</v>
      </c>
      <c r="AD25" s="26">
        <f t="shared" si="7"/>
        <v>100</v>
      </c>
      <c r="AE25" s="29">
        <f t="shared" si="8"/>
        <v>65</v>
      </c>
      <c r="AF25" s="31">
        <f t="shared" si="9"/>
        <v>0</v>
      </c>
      <c r="AG25" s="57">
        <f t="shared" si="10"/>
        <v>0</v>
      </c>
    </row>
    <row r="26" spans="1:33" x14ac:dyDescent="0.25">
      <c r="A26" s="67" t="s">
        <v>54</v>
      </c>
      <c r="B26" s="32">
        <v>601</v>
      </c>
      <c r="C26" s="32">
        <v>1158</v>
      </c>
      <c r="O26" s="35">
        <v>9</v>
      </c>
      <c r="P26" s="35" t="s">
        <v>67</v>
      </c>
      <c r="Q26" s="44">
        <v>78</v>
      </c>
      <c r="R26" s="45">
        <f t="shared" si="0"/>
        <v>1.5157403808783521E-2</v>
      </c>
      <c r="S26" s="26" t="s">
        <v>54</v>
      </c>
      <c r="T26" s="46">
        <v>3</v>
      </c>
      <c r="U26" s="46">
        <v>93</v>
      </c>
      <c r="V26" s="47">
        <f t="shared" si="1"/>
        <v>2.6</v>
      </c>
      <c r="W26" s="46">
        <f t="shared" si="2"/>
        <v>36</v>
      </c>
      <c r="X26" s="46">
        <v>30</v>
      </c>
      <c r="Y26" s="46">
        <v>15</v>
      </c>
      <c r="Z26" s="46" t="str">
        <f t="shared" si="3"/>
        <v>NO ORDER</v>
      </c>
      <c r="AA26" s="46">
        <f t="shared" si="4"/>
        <v>0</v>
      </c>
      <c r="AB26" s="46">
        <f t="shared" si="5"/>
        <v>3</v>
      </c>
      <c r="AC26" s="26">
        <f t="shared" si="6"/>
        <v>8</v>
      </c>
      <c r="AD26" s="26">
        <f t="shared" si="7"/>
        <v>99</v>
      </c>
      <c r="AE26" s="29">
        <f t="shared" si="8"/>
        <v>6</v>
      </c>
      <c r="AF26" s="31">
        <f t="shared" si="9"/>
        <v>0</v>
      </c>
      <c r="AG26" s="57">
        <f t="shared" si="10"/>
        <v>0</v>
      </c>
    </row>
    <row r="27" spans="1:33" x14ac:dyDescent="0.25">
      <c r="A27" s="67" t="s">
        <v>53</v>
      </c>
      <c r="B27" s="32">
        <v>577</v>
      </c>
      <c r="C27" s="32">
        <v>959</v>
      </c>
      <c r="O27" s="35">
        <v>3</v>
      </c>
      <c r="P27" s="35" t="s">
        <v>67</v>
      </c>
      <c r="Q27" s="44">
        <v>77</v>
      </c>
      <c r="R27" s="45">
        <f t="shared" si="0"/>
        <v>1.4963078118927322E-2</v>
      </c>
      <c r="S27" s="26" t="s">
        <v>48</v>
      </c>
      <c r="T27" s="46">
        <v>3</v>
      </c>
      <c r="U27" s="46">
        <v>34</v>
      </c>
      <c r="V27" s="47">
        <f t="shared" si="1"/>
        <v>2.5666666666666669</v>
      </c>
      <c r="W27" s="46">
        <f t="shared" si="2"/>
        <v>14</v>
      </c>
      <c r="X27" s="46">
        <v>30</v>
      </c>
      <c r="Y27" s="46">
        <v>15</v>
      </c>
      <c r="Z27" s="46" t="str">
        <f t="shared" si="3"/>
        <v>REORDER</v>
      </c>
      <c r="AA27" s="46">
        <f t="shared" si="4"/>
        <v>16</v>
      </c>
      <c r="AB27" s="46">
        <f t="shared" si="5"/>
        <v>19</v>
      </c>
      <c r="AC27" s="26">
        <f t="shared" si="6"/>
        <v>49</v>
      </c>
      <c r="AD27" s="26">
        <f t="shared" si="7"/>
        <v>98</v>
      </c>
      <c r="AE27" s="29">
        <f t="shared" si="8"/>
        <v>64</v>
      </c>
      <c r="AF27" s="31">
        <f t="shared" si="9"/>
        <v>0</v>
      </c>
      <c r="AG27" s="57">
        <f t="shared" si="10"/>
        <v>0</v>
      </c>
    </row>
    <row r="28" spans="1:33" x14ac:dyDescent="0.25">
      <c r="A28" s="67" t="s">
        <v>49</v>
      </c>
      <c r="B28" s="32">
        <v>564</v>
      </c>
      <c r="C28" s="32">
        <v>862</v>
      </c>
      <c r="O28" s="35">
        <v>3</v>
      </c>
      <c r="P28" s="35" t="s">
        <v>67</v>
      </c>
      <c r="Q28" s="44">
        <v>75</v>
      </c>
      <c r="R28" s="45">
        <f t="shared" si="0"/>
        <v>1.4574426739214923E-2</v>
      </c>
      <c r="S28" s="26" t="s">
        <v>48</v>
      </c>
      <c r="T28" s="46">
        <v>3</v>
      </c>
      <c r="U28" s="46">
        <v>87</v>
      </c>
      <c r="V28" s="47">
        <f t="shared" si="1"/>
        <v>2.5</v>
      </c>
      <c r="W28" s="46">
        <f t="shared" si="2"/>
        <v>35</v>
      </c>
      <c r="X28" s="46">
        <v>30</v>
      </c>
      <c r="Y28" s="46">
        <v>15</v>
      </c>
      <c r="Z28" s="46" t="str">
        <f t="shared" si="3"/>
        <v>NO ORDER</v>
      </c>
      <c r="AA28" s="46">
        <f t="shared" si="4"/>
        <v>0</v>
      </c>
      <c r="AB28" s="46">
        <f t="shared" si="5"/>
        <v>3</v>
      </c>
      <c r="AC28" s="26">
        <f t="shared" si="6"/>
        <v>8</v>
      </c>
      <c r="AD28" s="26">
        <f t="shared" si="7"/>
        <v>95</v>
      </c>
      <c r="AE28" s="29">
        <f t="shared" si="8"/>
        <v>8</v>
      </c>
      <c r="AF28" s="31">
        <f t="shared" si="9"/>
        <v>0</v>
      </c>
      <c r="AG28" s="57">
        <f t="shared" si="10"/>
        <v>0</v>
      </c>
    </row>
    <row r="29" spans="1:33" x14ac:dyDescent="0.25">
      <c r="A29" s="67" t="s">
        <v>52</v>
      </c>
      <c r="B29" s="32">
        <v>335</v>
      </c>
      <c r="C29" s="32">
        <v>1433</v>
      </c>
      <c r="O29" s="35">
        <v>4</v>
      </c>
      <c r="P29" s="35" t="s">
        <v>67</v>
      </c>
      <c r="Q29" s="44">
        <v>75</v>
      </c>
      <c r="R29" s="45">
        <f t="shared" si="0"/>
        <v>1.4574426739214923E-2</v>
      </c>
      <c r="S29" s="26" t="s">
        <v>49</v>
      </c>
      <c r="T29" s="46">
        <v>2</v>
      </c>
      <c r="U29" s="46">
        <v>11</v>
      </c>
      <c r="V29" s="47">
        <f t="shared" si="1"/>
        <v>2.5</v>
      </c>
      <c r="W29" s="46">
        <f t="shared" si="2"/>
        <v>5</v>
      </c>
      <c r="X29" s="46">
        <v>30</v>
      </c>
      <c r="Y29" s="46">
        <v>15</v>
      </c>
      <c r="Z29" s="46" t="str">
        <f t="shared" si="3"/>
        <v>REORDER</v>
      </c>
      <c r="AA29" s="46">
        <f t="shared" si="4"/>
        <v>25</v>
      </c>
      <c r="AB29" s="46">
        <f t="shared" si="5"/>
        <v>27</v>
      </c>
      <c r="AC29" s="26">
        <f t="shared" si="6"/>
        <v>68</v>
      </c>
      <c r="AD29" s="26">
        <f t="shared" si="7"/>
        <v>95</v>
      </c>
      <c r="AE29" s="29">
        <f t="shared" si="8"/>
        <v>84</v>
      </c>
      <c r="AF29" s="31">
        <f t="shared" si="9"/>
        <v>0</v>
      </c>
      <c r="AG29" s="57">
        <f t="shared" si="10"/>
        <v>0</v>
      </c>
    </row>
    <row r="30" spans="1:33" x14ac:dyDescent="0.25">
      <c r="A30" s="67" t="s">
        <v>50</v>
      </c>
      <c r="B30" s="32">
        <v>325</v>
      </c>
      <c r="C30" s="32">
        <v>887</v>
      </c>
      <c r="O30" s="35">
        <v>3</v>
      </c>
      <c r="P30" s="35" t="s">
        <v>67</v>
      </c>
      <c r="Q30" s="44">
        <v>70</v>
      </c>
      <c r="R30" s="45">
        <f t="shared" si="0"/>
        <v>1.3602798289933929E-2</v>
      </c>
      <c r="S30" s="26" t="s">
        <v>48</v>
      </c>
      <c r="T30" s="46">
        <v>3</v>
      </c>
      <c r="U30" s="46">
        <v>35</v>
      </c>
      <c r="V30" s="47">
        <f t="shared" si="1"/>
        <v>2.3333333333333335</v>
      </c>
      <c r="W30" s="46">
        <f t="shared" si="2"/>
        <v>15</v>
      </c>
      <c r="X30" s="46">
        <v>30</v>
      </c>
      <c r="Y30" s="46">
        <v>15</v>
      </c>
      <c r="Z30" s="46" t="str">
        <f t="shared" si="3"/>
        <v>REORDER</v>
      </c>
      <c r="AA30" s="46">
        <f t="shared" si="4"/>
        <v>15</v>
      </c>
      <c r="AB30" s="46">
        <f t="shared" si="5"/>
        <v>18</v>
      </c>
      <c r="AC30" s="26">
        <f t="shared" si="6"/>
        <v>42</v>
      </c>
      <c r="AD30" s="26">
        <f t="shared" si="7"/>
        <v>89</v>
      </c>
      <c r="AE30" s="29">
        <f t="shared" si="8"/>
        <v>54</v>
      </c>
      <c r="AF30" s="31">
        <f t="shared" si="9"/>
        <v>0</v>
      </c>
      <c r="AG30" s="57">
        <f t="shared" si="10"/>
        <v>0</v>
      </c>
    </row>
    <row r="31" spans="1:33" x14ac:dyDescent="0.25">
      <c r="A31" s="31" t="s">
        <v>73</v>
      </c>
      <c r="B31" s="32">
        <v>5146</v>
      </c>
      <c r="C31" s="32">
        <v>9435</v>
      </c>
      <c r="O31" s="35">
        <v>4</v>
      </c>
      <c r="P31" s="35" t="s">
        <v>67</v>
      </c>
      <c r="Q31" s="44">
        <v>70</v>
      </c>
      <c r="R31" s="45">
        <f t="shared" si="0"/>
        <v>1.3602798289933929E-2</v>
      </c>
      <c r="S31" s="26" t="s">
        <v>49</v>
      </c>
      <c r="T31" s="46">
        <v>2</v>
      </c>
      <c r="U31" s="46">
        <v>99</v>
      </c>
      <c r="V31" s="47">
        <f t="shared" si="1"/>
        <v>2.3333333333333335</v>
      </c>
      <c r="W31" s="46">
        <f t="shared" si="2"/>
        <v>43</v>
      </c>
      <c r="X31" s="46">
        <v>30</v>
      </c>
      <c r="Y31" s="46">
        <v>15</v>
      </c>
      <c r="Z31" s="46" t="str">
        <f t="shared" si="3"/>
        <v>NO ORDER</v>
      </c>
      <c r="AA31" s="46">
        <f t="shared" si="4"/>
        <v>0</v>
      </c>
      <c r="AB31" s="46">
        <f t="shared" si="5"/>
        <v>2</v>
      </c>
      <c r="AC31" s="26">
        <f t="shared" si="6"/>
        <v>5</v>
      </c>
      <c r="AD31" s="26">
        <f t="shared" si="7"/>
        <v>89</v>
      </c>
      <c r="AE31" s="29">
        <f t="shared" si="8"/>
        <v>0</v>
      </c>
      <c r="AF31" s="31" t="str">
        <f t="shared" si="9"/>
        <v>EXCESS STOCK</v>
      </c>
      <c r="AG31" s="57">
        <f t="shared" si="10"/>
        <v>10</v>
      </c>
    </row>
    <row r="32" spans="1:33" x14ac:dyDescent="0.25">
      <c r="O32" s="35">
        <v>8</v>
      </c>
      <c r="P32" s="35" t="s">
        <v>67</v>
      </c>
      <c r="Q32" s="44">
        <v>69</v>
      </c>
      <c r="R32" s="45">
        <f t="shared" si="0"/>
        <v>1.340847260007773E-2</v>
      </c>
      <c r="S32" s="26" t="s">
        <v>53</v>
      </c>
      <c r="T32" s="46">
        <v>3</v>
      </c>
      <c r="U32" s="46">
        <v>96</v>
      </c>
      <c r="V32" s="47">
        <f t="shared" si="1"/>
        <v>2.2999999999999998</v>
      </c>
      <c r="W32" s="46">
        <f t="shared" si="2"/>
        <v>42</v>
      </c>
      <c r="X32" s="46">
        <v>30</v>
      </c>
      <c r="Y32" s="46">
        <v>15</v>
      </c>
      <c r="Z32" s="46" t="str">
        <f t="shared" si="3"/>
        <v>NO ORDER</v>
      </c>
      <c r="AA32" s="46">
        <f t="shared" si="4"/>
        <v>0</v>
      </c>
      <c r="AB32" s="46">
        <f t="shared" si="5"/>
        <v>3</v>
      </c>
      <c r="AC32" s="26">
        <f t="shared" si="6"/>
        <v>7</v>
      </c>
      <c r="AD32" s="26">
        <f t="shared" si="7"/>
        <v>88</v>
      </c>
      <c r="AE32" s="29">
        <f t="shared" si="8"/>
        <v>0</v>
      </c>
      <c r="AF32" s="31" t="str">
        <f t="shared" si="9"/>
        <v>EXCESS STOCK</v>
      </c>
      <c r="AG32" s="57">
        <f t="shared" si="10"/>
        <v>8</v>
      </c>
    </row>
    <row r="33" spans="1:33" x14ac:dyDescent="0.25">
      <c r="O33" s="35">
        <v>8</v>
      </c>
      <c r="P33" s="35" t="s">
        <v>67</v>
      </c>
      <c r="Q33" s="44">
        <v>69</v>
      </c>
      <c r="R33" s="45">
        <f t="shared" si="0"/>
        <v>1.340847260007773E-2</v>
      </c>
      <c r="S33" s="26" t="s">
        <v>53</v>
      </c>
      <c r="T33" s="46">
        <v>3</v>
      </c>
      <c r="U33" s="46">
        <v>57</v>
      </c>
      <c r="V33" s="47">
        <f t="shared" si="1"/>
        <v>2.2999999999999998</v>
      </c>
      <c r="W33" s="46">
        <f t="shared" si="2"/>
        <v>25</v>
      </c>
      <c r="X33" s="46">
        <v>30</v>
      </c>
      <c r="Y33" s="46">
        <v>15</v>
      </c>
      <c r="Z33" s="46" t="str">
        <f t="shared" si="3"/>
        <v>NO ORDER</v>
      </c>
      <c r="AA33" s="46">
        <f t="shared" si="4"/>
        <v>5</v>
      </c>
      <c r="AB33" s="46">
        <f t="shared" si="5"/>
        <v>8</v>
      </c>
      <c r="AC33" s="26">
        <f t="shared" si="6"/>
        <v>19</v>
      </c>
      <c r="AD33" s="26">
        <f t="shared" si="7"/>
        <v>88</v>
      </c>
      <c r="AE33" s="29">
        <f t="shared" si="8"/>
        <v>31</v>
      </c>
      <c r="AF33" s="31">
        <f t="shared" si="9"/>
        <v>0</v>
      </c>
      <c r="AG33" s="57">
        <f t="shared" si="10"/>
        <v>0</v>
      </c>
    </row>
    <row r="34" spans="1:33" x14ac:dyDescent="0.25">
      <c r="O34" s="35">
        <v>3</v>
      </c>
      <c r="P34" s="35" t="s">
        <v>67</v>
      </c>
      <c r="Q34" s="44">
        <v>68</v>
      </c>
      <c r="R34" s="45">
        <f t="shared" si="0"/>
        <v>1.3214146910221531E-2</v>
      </c>
      <c r="S34" s="26" t="s">
        <v>48</v>
      </c>
      <c r="T34" s="46">
        <v>3</v>
      </c>
      <c r="U34" s="46">
        <v>43</v>
      </c>
      <c r="V34" s="47">
        <f t="shared" si="1"/>
        <v>2.2666666666666666</v>
      </c>
      <c r="W34" s="46">
        <f t="shared" si="2"/>
        <v>19</v>
      </c>
      <c r="X34" s="46">
        <v>30</v>
      </c>
      <c r="Y34" s="46">
        <v>15</v>
      </c>
      <c r="Z34" s="46" t="str">
        <f t="shared" si="3"/>
        <v>NO ORDER</v>
      </c>
      <c r="AA34" s="46">
        <f t="shared" si="4"/>
        <v>11</v>
      </c>
      <c r="AB34" s="46">
        <f t="shared" si="5"/>
        <v>14</v>
      </c>
      <c r="AC34" s="26">
        <f t="shared" si="6"/>
        <v>32</v>
      </c>
      <c r="AD34" s="26">
        <f t="shared" si="7"/>
        <v>86</v>
      </c>
      <c r="AE34" s="29">
        <f t="shared" si="8"/>
        <v>43</v>
      </c>
      <c r="AF34" s="31">
        <f t="shared" si="9"/>
        <v>0</v>
      </c>
      <c r="AG34" s="57">
        <f t="shared" si="10"/>
        <v>0</v>
      </c>
    </row>
    <row r="35" spans="1:33" x14ac:dyDescent="0.25">
      <c r="O35" s="35">
        <v>1</v>
      </c>
      <c r="P35" s="35" t="s">
        <v>67</v>
      </c>
      <c r="Q35" s="44">
        <v>67</v>
      </c>
      <c r="R35" s="45">
        <f t="shared" si="0"/>
        <v>1.3019821220365333E-2</v>
      </c>
      <c r="S35" s="26" t="s">
        <v>46</v>
      </c>
      <c r="T35" s="46">
        <v>3</v>
      </c>
      <c r="U35" s="46">
        <v>66</v>
      </c>
      <c r="V35" s="47">
        <f t="shared" si="1"/>
        <v>2.2333333333333334</v>
      </c>
      <c r="W35" s="46">
        <f t="shared" si="2"/>
        <v>30</v>
      </c>
      <c r="X35" s="46">
        <v>30</v>
      </c>
      <c r="Y35" s="46">
        <v>15</v>
      </c>
      <c r="Z35" s="46" t="str">
        <f t="shared" si="3"/>
        <v>NO ORDER</v>
      </c>
      <c r="AA35" s="46">
        <f t="shared" si="4"/>
        <v>0</v>
      </c>
      <c r="AB35" s="46">
        <f t="shared" si="5"/>
        <v>3</v>
      </c>
      <c r="AC35" s="26">
        <f t="shared" si="6"/>
        <v>7</v>
      </c>
      <c r="AD35" s="26">
        <f t="shared" si="7"/>
        <v>85</v>
      </c>
      <c r="AE35" s="29">
        <f t="shared" si="8"/>
        <v>19</v>
      </c>
      <c r="AF35" s="31">
        <f t="shared" si="9"/>
        <v>0</v>
      </c>
      <c r="AG35" s="57">
        <f t="shared" si="10"/>
        <v>0</v>
      </c>
    </row>
    <row r="36" spans="1:33" x14ac:dyDescent="0.25">
      <c r="O36" s="35">
        <v>2</v>
      </c>
      <c r="P36" s="35" t="s">
        <v>67</v>
      </c>
      <c r="Q36" s="44">
        <v>66</v>
      </c>
      <c r="R36" s="45">
        <f t="shared" ref="R36:R67" si="11">Q36/$Q$2</f>
        <v>1.2825495530509134E-2</v>
      </c>
      <c r="S36" s="26" t="s">
        <v>47</v>
      </c>
      <c r="T36" s="46">
        <v>2</v>
      </c>
      <c r="U36" s="46">
        <v>45</v>
      </c>
      <c r="V36" s="47">
        <f t="shared" ref="V36:V67" si="12">Q36/30</f>
        <v>2.2000000000000002</v>
      </c>
      <c r="W36" s="46">
        <f t="shared" ref="W36:W67" si="13">ROUNDUP(U36/V36,0)</f>
        <v>21</v>
      </c>
      <c r="X36" s="46">
        <v>30</v>
      </c>
      <c r="Y36" s="46">
        <v>15</v>
      </c>
      <c r="Z36" s="46" t="str">
        <f t="shared" ref="Z36:Z67" si="14">IF(W36&gt;Y36,"NO ORDER","REORDER")</f>
        <v>NO ORDER</v>
      </c>
      <c r="AA36" s="46">
        <f t="shared" ref="AA36:AA67" si="15">IF(X36-W36&lt;0,0,X36-W36)</f>
        <v>9</v>
      </c>
      <c r="AB36" s="46">
        <f t="shared" ref="AB36:AB67" si="16">AA36+T36</f>
        <v>11</v>
      </c>
      <c r="AC36" s="26">
        <f t="shared" ref="AC36:AC67" si="17">ROUNDUP(AB36*V36,0)</f>
        <v>25</v>
      </c>
      <c r="AD36" s="26">
        <f t="shared" ref="AD36:AD67" si="18">ROUNDUP(R36*$AD$2,0)</f>
        <v>84</v>
      </c>
      <c r="AE36" s="29">
        <f t="shared" si="8"/>
        <v>39</v>
      </c>
      <c r="AF36" s="31">
        <f t="shared" si="9"/>
        <v>0</v>
      </c>
      <c r="AG36" s="57">
        <f t="shared" si="10"/>
        <v>0</v>
      </c>
    </row>
    <row r="37" spans="1:33" ht="31.2" x14ac:dyDescent="0.25">
      <c r="A37" s="77" t="s">
        <v>85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35">
        <v>2</v>
      </c>
      <c r="P37" s="35" t="s">
        <v>67</v>
      </c>
      <c r="Q37" s="44">
        <v>66</v>
      </c>
      <c r="R37" s="45">
        <f t="shared" si="11"/>
        <v>1.2825495530509134E-2</v>
      </c>
      <c r="S37" s="26" t="s">
        <v>47</v>
      </c>
      <c r="T37" s="46">
        <v>2</v>
      </c>
      <c r="U37" s="46">
        <v>32</v>
      </c>
      <c r="V37" s="47">
        <f t="shared" si="12"/>
        <v>2.2000000000000002</v>
      </c>
      <c r="W37" s="46">
        <f t="shared" si="13"/>
        <v>15</v>
      </c>
      <c r="X37" s="46">
        <v>30</v>
      </c>
      <c r="Y37" s="46">
        <v>15</v>
      </c>
      <c r="Z37" s="46" t="str">
        <f t="shared" si="14"/>
        <v>REORDER</v>
      </c>
      <c r="AA37" s="46">
        <f t="shared" si="15"/>
        <v>15</v>
      </c>
      <c r="AB37" s="46">
        <f t="shared" si="16"/>
        <v>17</v>
      </c>
      <c r="AC37" s="26">
        <f t="shared" si="17"/>
        <v>38</v>
      </c>
      <c r="AD37" s="26">
        <f t="shared" si="18"/>
        <v>84</v>
      </c>
      <c r="AE37" s="29">
        <f t="shared" si="8"/>
        <v>52</v>
      </c>
      <c r="AF37" s="31">
        <f t="shared" si="9"/>
        <v>0</v>
      </c>
      <c r="AG37" s="57">
        <f t="shared" si="10"/>
        <v>0</v>
      </c>
    </row>
    <row r="38" spans="1:33" x14ac:dyDescent="0.25">
      <c r="O38" s="35">
        <v>2</v>
      </c>
      <c r="P38" s="35" t="s">
        <v>67</v>
      </c>
      <c r="Q38" s="44">
        <v>64</v>
      </c>
      <c r="R38" s="45">
        <f t="shared" si="11"/>
        <v>1.2436844150796735E-2</v>
      </c>
      <c r="S38" s="26" t="s">
        <v>47</v>
      </c>
      <c r="T38" s="46">
        <v>2</v>
      </c>
      <c r="U38" s="46">
        <v>83</v>
      </c>
      <c r="V38" s="47">
        <f t="shared" si="12"/>
        <v>2.1333333333333333</v>
      </c>
      <c r="W38" s="46">
        <f t="shared" si="13"/>
        <v>39</v>
      </c>
      <c r="X38" s="46">
        <v>30</v>
      </c>
      <c r="Y38" s="46">
        <v>15</v>
      </c>
      <c r="Z38" s="46" t="str">
        <f t="shared" si="14"/>
        <v>NO ORDER</v>
      </c>
      <c r="AA38" s="46">
        <f t="shared" si="15"/>
        <v>0</v>
      </c>
      <c r="AB38" s="46">
        <f t="shared" si="16"/>
        <v>2</v>
      </c>
      <c r="AC38" s="26">
        <f t="shared" si="17"/>
        <v>5</v>
      </c>
      <c r="AD38" s="26">
        <f t="shared" si="18"/>
        <v>81</v>
      </c>
      <c r="AE38" s="29">
        <f t="shared" si="8"/>
        <v>0</v>
      </c>
      <c r="AF38" s="31" t="str">
        <f t="shared" si="9"/>
        <v>EXCESS STOCK</v>
      </c>
      <c r="AG38" s="57">
        <f t="shared" si="10"/>
        <v>2</v>
      </c>
    </row>
    <row r="39" spans="1:33" x14ac:dyDescent="0.25">
      <c r="O39" s="35">
        <v>6</v>
      </c>
      <c r="P39" s="35" t="s">
        <v>67</v>
      </c>
      <c r="Q39" s="44">
        <v>64</v>
      </c>
      <c r="R39" s="45">
        <f t="shared" si="11"/>
        <v>1.2436844150796735E-2</v>
      </c>
      <c r="S39" s="26" t="s">
        <v>51</v>
      </c>
      <c r="T39" s="46">
        <v>2</v>
      </c>
      <c r="U39" s="46">
        <v>64</v>
      </c>
      <c r="V39" s="47">
        <f t="shared" si="12"/>
        <v>2.1333333333333333</v>
      </c>
      <c r="W39" s="46">
        <f t="shared" si="13"/>
        <v>30</v>
      </c>
      <c r="X39" s="46">
        <v>30</v>
      </c>
      <c r="Y39" s="46">
        <v>15</v>
      </c>
      <c r="Z39" s="46" t="str">
        <f t="shared" si="14"/>
        <v>NO ORDER</v>
      </c>
      <c r="AA39" s="46">
        <f t="shared" si="15"/>
        <v>0</v>
      </c>
      <c r="AB39" s="46">
        <f t="shared" si="16"/>
        <v>2</v>
      </c>
      <c r="AC39" s="26">
        <f t="shared" si="17"/>
        <v>5</v>
      </c>
      <c r="AD39" s="26">
        <f t="shared" si="18"/>
        <v>81</v>
      </c>
      <c r="AE39" s="29">
        <f t="shared" si="8"/>
        <v>17</v>
      </c>
      <c r="AF39" s="31">
        <f t="shared" si="9"/>
        <v>0</v>
      </c>
      <c r="AG39" s="57">
        <f t="shared" si="10"/>
        <v>0</v>
      </c>
    </row>
    <row r="40" spans="1:33" x14ac:dyDescent="0.25">
      <c r="A40" s="25" t="s">
        <v>41</v>
      </c>
      <c r="B40" s="26" t="s">
        <v>74</v>
      </c>
      <c r="O40" s="35">
        <v>6</v>
      </c>
      <c r="P40" s="35" t="s">
        <v>67</v>
      </c>
      <c r="Q40" s="44">
        <v>64</v>
      </c>
      <c r="R40" s="45">
        <f t="shared" si="11"/>
        <v>1.2436844150796735E-2</v>
      </c>
      <c r="S40" s="26" t="s">
        <v>51</v>
      </c>
      <c r="T40" s="46">
        <v>2</v>
      </c>
      <c r="U40" s="46">
        <v>92</v>
      </c>
      <c r="V40" s="47">
        <f t="shared" si="12"/>
        <v>2.1333333333333333</v>
      </c>
      <c r="W40" s="46">
        <f t="shared" si="13"/>
        <v>44</v>
      </c>
      <c r="X40" s="46">
        <v>30</v>
      </c>
      <c r="Y40" s="46">
        <v>15</v>
      </c>
      <c r="Z40" s="46" t="str">
        <f t="shared" si="14"/>
        <v>NO ORDER</v>
      </c>
      <c r="AA40" s="46">
        <f t="shared" si="15"/>
        <v>0</v>
      </c>
      <c r="AB40" s="46">
        <f t="shared" si="16"/>
        <v>2</v>
      </c>
      <c r="AC40" s="26">
        <f t="shared" si="17"/>
        <v>5</v>
      </c>
      <c r="AD40" s="26">
        <f t="shared" si="18"/>
        <v>81</v>
      </c>
      <c r="AE40" s="29">
        <f t="shared" si="8"/>
        <v>0</v>
      </c>
      <c r="AF40" s="31" t="str">
        <f t="shared" si="9"/>
        <v>EXCESS STOCK</v>
      </c>
      <c r="AG40" s="57">
        <f t="shared" si="10"/>
        <v>11</v>
      </c>
    </row>
    <row r="41" spans="1:33" x14ac:dyDescent="0.25">
      <c r="A41" s="26"/>
      <c r="B41" s="26"/>
      <c r="C41" s="26"/>
      <c r="O41" s="35">
        <v>1</v>
      </c>
      <c r="P41" s="35" t="s">
        <v>67</v>
      </c>
      <c r="Q41" s="44">
        <v>63</v>
      </c>
      <c r="R41" s="45">
        <f t="shared" si="11"/>
        <v>1.2242518460940537E-2</v>
      </c>
      <c r="S41" s="26" t="s">
        <v>46</v>
      </c>
      <c r="T41" s="46">
        <v>3</v>
      </c>
      <c r="U41" s="46">
        <v>15</v>
      </c>
      <c r="V41" s="47">
        <f t="shared" si="12"/>
        <v>2.1</v>
      </c>
      <c r="W41" s="46">
        <f t="shared" si="13"/>
        <v>8</v>
      </c>
      <c r="X41" s="46">
        <v>30</v>
      </c>
      <c r="Y41" s="46">
        <v>15</v>
      </c>
      <c r="Z41" s="46" t="str">
        <f t="shared" si="14"/>
        <v>REORDER</v>
      </c>
      <c r="AA41" s="46">
        <f t="shared" si="15"/>
        <v>22</v>
      </c>
      <c r="AB41" s="46">
        <f t="shared" si="16"/>
        <v>25</v>
      </c>
      <c r="AC41" s="26">
        <f t="shared" si="17"/>
        <v>53</v>
      </c>
      <c r="AD41" s="26">
        <f t="shared" si="18"/>
        <v>80</v>
      </c>
      <c r="AE41" s="29">
        <f t="shared" si="8"/>
        <v>65</v>
      </c>
      <c r="AF41" s="31">
        <f t="shared" si="9"/>
        <v>0</v>
      </c>
      <c r="AG41" s="57">
        <f t="shared" si="10"/>
        <v>0</v>
      </c>
    </row>
    <row r="42" spans="1:33" ht="24" x14ac:dyDescent="0.3">
      <c r="A42" s="63" t="s">
        <v>72</v>
      </c>
      <c r="B42" s="64" t="s">
        <v>75</v>
      </c>
      <c r="C42" s="64" t="s">
        <v>76</v>
      </c>
      <c r="D42" s="64" t="s">
        <v>82</v>
      </c>
      <c r="E42" s="64" t="s">
        <v>83</v>
      </c>
      <c r="F42" s="64" t="s">
        <v>84</v>
      </c>
      <c r="G42"/>
      <c r="H42"/>
      <c r="O42" s="35">
        <v>6</v>
      </c>
      <c r="P42" s="35" t="s">
        <v>67</v>
      </c>
      <c r="Q42" s="44">
        <v>63</v>
      </c>
      <c r="R42" s="45">
        <f t="shared" si="11"/>
        <v>1.2242518460940537E-2</v>
      </c>
      <c r="S42" s="26" t="s">
        <v>51</v>
      </c>
      <c r="T42" s="46">
        <v>2</v>
      </c>
      <c r="U42" s="46">
        <v>77</v>
      </c>
      <c r="V42" s="47">
        <f t="shared" si="12"/>
        <v>2.1</v>
      </c>
      <c r="W42" s="46">
        <f t="shared" si="13"/>
        <v>37</v>
      </c>
      <c r="X42" s="46">
        <v>30</v>
      </c>
      <c r="Y42" s="46">
        <v>15</v>
      </c>
      <c r="Z42" s="46" t="str">
        <f t="shared" si="14"/>
        <v>NO ORDER</v>
      </c>
      <c r="AA42" s="46">
        <f t="shared" si="15"/>
        <v>0</v>
      </c>
      <c r="AB42" s="46">
        <f t="shared" si="16"/>
        <v>2</v>
      </c>
      <c r="AC42" s="26">
        <f t="shared" si="17"/>
        <v>5</v>
      </c>
      <c r="AD42" s="26">
        <f t="shared" si="18"/>
        <v>80</v>
      </c>
      <c r="AE42" s="29">
        <f t="shared" si="8"/>
        <v>3</v>
      </c>
      <c r="AF42" s="31">
        <f t="shared" si="9"/>
        <v>0</v>
      </c>
      <c r="AG42" s="57">
        <f t="shared" si="10"/>
        <v>0</v>
      </c>
    </row>
    <row r="43" spans="1:33" ht="14.4" x14ac:dyDescent="0.3">
      <c r="A43" s="31" t="s">
        <v>48</v>
      </c>
      <c r="B43" s="32">
        <v>727</v>
      </c>
      <c r="C43" s="32">
        <v>1420</v>
      </c>
      <c r="D43" s="32">
        <v>337</v>
      </c>
      <c r="E43" s="32">
        <v>423</v>
      </c>
      <c r="F43" s="32">
        <v>918</v>
      </c>
      <c r="G43"/>
      <c r="H43"/>
      <c r="O43" s="35">
        <v>3</v>
      </c>
      <c r="P43" s="35" t="s">
        <v>67</v>
      </c>
      <c r="Q43" s="44">
        <v>61</v>
      </c>
      <c r="R43" s="45">
        <f t="shared" si="11"/>
        <v>1.1853867081228138E-2</v>
      </c>
      <c r="S43" s="26" t="s">
        <v>48</v>
      </c>
      <c r="T43" s="46">
        <v>3</v>
      </c>
      <c r="U43" s="46">
        <v>54</v>
      </c>
      <c r="V43" s="47">
        <f t="shared" si="12"/>
        <v>2.0333333333333332</v>
      </c>
      <c r="W43" s="46">
        <f t="shared" si="13"/>
        <v>27</v>
      </c>
      <c r="X43" s="46">
        <v>30</v>
      </c>
      <c r="Y43" s="46">
        <v>15</v>
      </c>
      <c r="Z43" s="46" t="str">
        <f t="shared" si="14"/>
        <v>NO ORDER</v>
      </c>
      <c r="AA43" s="46">
        <f t="shared" si="15"/>
        <v>3</v>
      </c>
      <c r="AB43" s="46">
        <f t="shared" si="16"/>
        <v>6</v>
      </c>
      <c r="AC43" s="26">
        <f t="shared" si="17"/>
        <v>13</v>
      </c>
      <c r="AD43" s="26">
        <f t="shared" si="18"/>
        <v>78</v>
      </c>
      <c r="AE43" s="29">
        <f t="shared" si="8"/>
        <v>24</v>
      </c>
      <c r="AF43" s="31">
        <f t="shared" si="9"/>
        <v>0</v>
      </c>
      <c r="AG43" s="57">
        <f t="shared" si="10"/>
        <v>0</v>
      </c>
    </row>
    <row r="44" spans="1:33" ht="14.4" x14ac:dyDescent="0.3">
      <c r="A44" s="31" t="s">
        <v>46</v>
      </c>
      <c r="B44" s="32">
        <v>691</v>
      </c>
      <c r="C44" s="32">
        <v>699</v>
      </c>
      <c r="D44" s="32">
        <v>268</v>
      </c>
      <c r="E44" s="32">
        <v>361</v>
      </c>
      <c r="F44" s="32">
        <v>183</v>
      </c>
      <c r="G44"/>
      <c r="H44"/>
      <c r="O44" s="35">
        <v>9</v>
      </c>
      <c r="P44" s="35" t="s">
        <v>67</v>
      </c>
      <c r="Q44" s="44">
        <v>59</v>
      </c>
      <c r="R44" s="45">
        <f t="shared" si="11"/>
        <v>1.146521570151574E-2</v>
      </c>
      <c r="S44" s="26" t="s">
        <v>54</v>
      </c>
      <c r="T44" s="46">
        <v>3</v>
      </c>
      <c r="U44" s="46">
        <v>28</v>
      </c>
      <c r="V44" s="47">
        <f t="shared" si="12"/>
        <v>1.9666666666666666</v>
      </c>
      <c r="W44" s="46">
        <f t="shared" si="13"/>
        <v>15</v>
      </c>
      <c r="X44" s="46">
        <v>30</v>
      </c>
      <c r="Y44" s="46">
        <v>15</v>
      </c>
      <c r="Z44" s="46" t="str">
        <f t="shared" si="14"/>
        <v>REORDER</v>
      </c>
      <c r="AA44" s="46">
        <f t="shared" si="15"/>
        <v>15</v>
      </c>
      <c r="AB44" s="46">
        <f t="shared" si="16"/>
        <v>18</v>
      </c>
      <c r="AC44" s="26">
        <f t="shared" si="17"/>
        <v>36</v>
      </c>
      <c r="AD44" s="26">
        <f t="shared" si="18"/>
        <v>75</v>
      </c>
      <c r="AE44" s="29">
        <f t="shared" si="8"/>
        <v>47</v>
      </c>
      <c r="AF44" s="31">
        <f t="shared" si="9"/>
        <v>0</v>
      </c>
      <c r="AG44" s="57">
        <f t="shared" si="10"/>
        <v>0</v>
      </c>
    </row>
    <row r="45" spans="1:33" ht="14.4" x14ac:dyDescent="0.3">
      <c r="A45" s="31" t="s">
        <v>51</v>
      </c>
      <c r="B45" s="32">
        <v>689</v>
      </c>
      <c r="C45" s="32">
        <v>1231</v>
      </c>
      <c r="D45" s="32">
        <v>153</v>
      </c>
      <c r="E45" s="32">
        <v>224</v>
      </c>
      <c r="F45" s="32">
        <v>579</v>
      </c>
      <c r="G45"/>
      <c r="H45"/>
      <c r="O45" s="35">
        <v>2</v>
      </c>
      <c r="P45" s="35" t="s">
        <v>67</v>
      </c>
      <c r="Q45" s="44">
        <v>57</v>
      </c>
      <c r="R45" s="45">
        <f t="shared" si="11"/>
        <v>1.1076564321803343E-2</v>
      </c>
      <c r="S45" s="26" t="s">
        <v>47</v>
      </c>
      <c r="T45" s="46">
        <v>2</v>
      </c>
      <c r="U45" s="46">
        <v>11</v>
      </c>
      <c r="V45" s="47">
        <f t="shared" si="12"/>
        <v>1.9</v>
      </c>
      <c r="W45" s="46">
        <f t="shared" si="13"/>
        <v>6</v>
      </c>
      <c r="X45" s="46">
        <v>30</v>
      </c>
      <c r="Y45" s="46">
        <v>15</v>
      </c>
      <c r="Z45" s="46" t="str">
        <f t="shared" si="14"/>
        <v>REORDER</v>
      </c>
      <c r="AA45" s="46">
        <f t="shared" si="15"/>
        <v>24</v>
      </c>
      <c r="AB45" s="46">
        <f t="shared" si="16"/>
        <v>26</v>
      </c>
      <c r="AC45" s="26">
        <f t="shared" si="17"/>
        <v>50</v>
      </c>
      <c r="AD45" s="26">
        <f t="shared" si="18"/>
        <v>72</v>
      </c>
      <c r="AE45" s="29">
        <f t="shared" si="8"/>
        <v>61</v>
      </c>
      <c r="AF45" s="31">
        <f t="shared" si="9"/>
        <v>0</v>
      </c>
      <c r="AG45" s="57">
        <f t="shared" si="10"/>
        <v>0</v>
      </c>
    </row>
    <row r="46" spans="1:33" ht="14.4" x14ac:dyDescent="0.3">
      <c r="A46" s="31" t="s">
        <v>47</v>
      </c>
      <c r="B46" s="32">
        <v>637</v>
      </c>
      <c r="C46" s="32">
        <v>786</v>
      </c>
      <c r="D46" s="32">
        <v>260</v>
      </c>
      <c r="E46" s="32">
        <v>319</v>
      </c>
      <c r="F46" s="32">
        <v>294</v>
      </c>
      <c r="G46"/>
      <c r="H46"/>
      <c r="O46" s="35">
        <v>4</v>
      </c>
      <c r="P46" s="35" t="s">
        <v>67</v>
      </c>
      <c r="Q46" s="44">
        <v>57</v>
      </c>
      <c r="R46" s="45">
        <f t="shared" si="11"/>
        <v>1.1076564321803343E-2</v>
      </c>
      <c r="S46" s="26" t="s">
        <v>49</v>
      </c>
      <c r="T46" s="46">
        <v>2</v>
      </c>
      <c r="U46" s="46">
        <v>74</v>
      </c>
      <c r="V46" s="47">
        <f t="shared" si="12"/>
        <v>1.9</v>
      </c>
      <c r="W46" s="46">
        <f t="shared" si="13"/>
        <v>39</v>
      </c>
      <c r="X46" s="46">
        <v>30</v>
      </c>
      <c r="Y46" s="46">
        <v>15</v>
      </c>
      <c r="Z46" s="46" t="str">
        <f t="shared" si="14"/>
        <v>NO ORDER</v>
      </c>
      <c r="AA46" s="46">
        <f t="shared" si="15"/>
        <v>0</v>
      </c>
      <c r="AB46" s="46">
        <f t="shared" si="16"/>
        <v>2</v>
      </c>
      <c r="AC46" s="26">
        <f t="shared" si="17"/>
        <v>4</v>
      </c>
      <c r="AD46" s="26">
        <f t="shared" si="18"/>
        <v>72</v>
      </c>
      <c r="AE46" s="29">
        <f t="shared" si="8"/>
        <v>0</v>
      </c>
      <c r="AF46" s="31" t="str">
        <f t="shared" si="9"/>
        <v>EXCESS STOCK</v>
      </c>
      <c r="AG46" s="57">
        <f t="shared" si="10"/>
        <v>2</v>
      </c>
    </row>
    <row r="47" spans="1:33" ht="14.4" x14ac:dyDescent="0.3">
      <c r="A47" s="31" t="s">
        <v>54</v>
      </c>
      <c r="B47" s="32">
        <v>601</v>
      </c>
      <c r="C47" s="32">
        <v>1158</v>
      </c>
      <c r="D47" s="32">
        <v>252</v>
      </c>
      <c r="E47" s="32">
        <v>322</v>
      </c>
      <c r="F47" s="32">
        <v>716</v>
      </c>
      <c r="G47"/>
      <c r="H47"/>
      <c r="O47" s="35">
        <v>9</v>
      </c>
      <c r="P47" s="35" t="s">
        <v>67</v>
      </c>
      <c r="Q47" s="44">
        <v>57</v>
      </c>
      <c r="R47" s="45">
        <f t="shared" si="11"/>
        <v>1.1076564321803343E-2</v>
      </c>
      <c r="S47" s="26" t="s">
        <v>54</v>
      </c>
      <c r="T47" s="46">
        <v>3</v>
      </c>
      <c r="U47" s="46">
        <v>34</v>
      </c>
      <c r="V47" s="47">
        <f t="shared" si="12"/>
        <v>1.9</v>
      </c>
      <c r="W47" s="46">
        <f t="shared" si="13"/>
        <v>18</v>
      </c>
      <c r="X47" s="46">
        <v>30</v>
      </c>
      <c r="Y47" s="46">
        <v>15</v>
      </c>
      <c r="Z47" s="46" t="str">
        <f t="shared" si="14"/>
        <v>NO ORDER</v>
      </c>
      <c r="AA47" s="46">
        <f t="shared" si="15"/>
        <v>12</v>
      </c>
      <c r="AB47" s="46">
        <f t="shared" si="16"/>
        <v>15</v>
      </c>
      <c r="AC47" s="26">
        <f t="shared" si="17"/>
        <v>29</v>
      </c>
      <c r="AD47" s="26">
        <f t="shared" si="18"/>
        <v>72</v>
      </c>
      <c r="AE47" s="29">
        <f t="shared" si="8"/>
        <v>38</v>
      </c>
      <c r="AF47" s="31">
        <f t="shared" si="9"/>
        <v>0</v>
      </c>
      <c r="AG47" s="57">
        <f t="shared" si="10"/>
        <v>0</v>
      </c>
    </row>
    <row r="48" spans="1:33" ht="14.4" x14ac:dyDescent="0.3">
      <c r="A48" s="31" t="s">
        <v>53</v>
      </c>
      <c r="B48" s="32">
        <v>577</v>
      </c>
      <c r="C48" s="32">
        <v>959</v>
      </c>
      <c r="D48" s="32">
        <v>181</v>
      </c>
      <c r="E48" s="32">
        <v>225</v>
      </c>
      <c r="F48" s="32">
        <v>449</v>
      </c>
      <c r="G48"/>
      <c r="H48"/>
      <c r="O48" s="35">
        <v>3</v>
      </c>
      <c r="P48" s="35" t="s">
        <v>67</v>
      </c>
      <c r="Q48" s="44">
        <v>55</v>
      </c>
      <c r="R48" s="45">
        <f t="shared" si="11"/>
        <v>1.0687912942090944E-2</v>
      </c>
      <c r="S48" s="26" t="s">
        <v>48</v>
      </c>
      <c r="T48" s="46">
        <v>3</v>
      </c>
      <c r="U48" s="46">
        <v>78</v>
      </c>
      <c r="V48" s="47">
        <f t="shared" si="12"/>
        <v>1.8333333333333333</v>
      </c>
      <c r="W48" s="46">
        <f t="shared" si="13"/>
        <v>43</v>
      </c>
      <c r="X48" s="46">
        <v>30</v>
      </c>
      <c r="Y48" s="46">
        <v>15</v>
      </c>
      <c r="Z48" s="46" t="str">
        <f t="shared" si="14"/>
        <v>NO ORDER</v>
      </c>
      <c r="AA48" s="46">
        <f t="shared" si="15"/>
        <v>0</v>
      </c>
      <c r="AB48" s="46">
        <f t="shared" si="16"/>
        <v>3</v>
      </c>
      <c r="AC48" s="26">
        <f t="shared" si="17"/>
        <v>6</v>
      </c>
      <c r="AD48" s="26">
        <f t="shared" si="18"/>
        <v>70</v>
      </c>
      <c r="AE48" s="29">
        <f t="shared" si="8"/>
        <v>0</v>
      </c>
      <c r="AF48" s="31" t="str">
        <f t="shared" si="9"/>
        <v>EXCESS STOCK</v>
      </c>
      <c r="AG48" s="57">
        <f t="shared" si="10"/>
        <v>8</v>
      </c>
    </row>
    <row r="49" spans="1:33" ht="14.4" x14ac:dyDescent="0.3">
      <c r="A49" s="31" t="s">
        <v>49</v>
      </c>
      <c r="B49" s="32">
        <v>564</v>
      </c>
      <c r="C49" s="32">
        <v>862</v>
      </c>
      <c r="D49" s="32">
        <v>274</v>
      </c>
      <c r="E49" s="32">
        <v>335</v>
      </c>
      <c r="F49" s="32">
        <v>479</v>
      </c>
      <c r="G49"/>
      <c r="H49"/>
      <c r="O49" s="35">
        <v>6</v>
      </c>
      <c r="P49" s="35" t="s">
        <v>67</v>
      </c>
      <c r="Q49" s="44">
        <v>54</v>
      </c>
      <c r="R49" s="45">
        <f t="shared" si="11"/>
        <v>1.0493587252234746E-2</v>
      </c>
      <c r="S49" s="26" t="s">
        <v>51</v>
      </c>
      <c r="T49" s="46">
        <v>2</v>
      </c>
      <c r="U49" s="46">
        <v>87</v>
      </c>
      <c r="V49" s="47">
        <f t="shared" si="12"/>
        <v>1.8</v>
      </c>
      <c r="W49" s="46">
        <f t="shared" si="13"/>
        <v>49</v>
      </c>
      <c r="X49" s="46">
        <v>30</v>
      </c>
      <c r="Y49" s="46">
        <v>15</v>
      </c>
      <c r="Z49" s="46" t="str">
        <f t="shared" si="14"/>
        <v>NO ORDER</v>
      </c>
      <c r="AA49" s="46">
        <f t="shared" si="15"/>
        <v>0</v>
      </c>
      <c r="AB49" s="46">
        <f t="shared" si="16"/>
        <v>2</v>
      </c>
      <c r="AC49" s="26">
        <f t="shared" si="17"/>
        <v>4</v>
      </c>
      <c r="AD49" s="26">
        <f t="shared" si="18"/>
        <v>69</v>
      </c>
      <c r="AE49" s="29">
        <f t="shared" si="8"/>
        <v>0</v>
      </c>
      <c r="AF49" s="31" t="str">
        <f t="shared" si="9"/>
        <v>EXCESS STOCK</v>
      </c>
      <c r="AG49" s="57">
        <f t="shared" si="10"/>
        <v>18</v>
      </c>
    </row>
    <row r="50" spans="1:33" ht="14.4" x14ac:dyDescent="0.3">
      <c r="A50" s="31" t="s">
        <v>52</v>
      </c>
      <c r="B50" s="32">
        <v>335</v>
      </c>
      <c r="C50" s="32">
        <v>1433</v>
      </c>
      <c r="D50" s="32">
        <v>61</v>
      </c>
      <c r="E50" s="32">
        <v>51</v>
      </c>
      <c r="F50" s="32">
        <v>1055</v>
      </c>
      <c r="G50"/>
      <c r="H50"/>
      <c r="O50" s="35">
        <v>2</v>
      </c>
      <c r="P50" s="35" t="s">
        <v>67</v>
      </c>
      <c r="Q50" s="44">
        <v>53</v>
      </c>
      <c r="R50" s="45">
        <f t="shared" si="11"/>
        <v>1.0299261562378547E-2</v>
      </c>
      <c r="S50" s="26" t="s">
        <v>47</v>
      </c>
      <c r="T50" s="46">
        <v>2</v>
      </c>
      <c r="U50" s="46">
        <v>64</v>
      </c>
      <c r="V50" s="47">
        <f t="shared" si="12"/>
        <v>1.7666666666666666</v>
      </c>
      <c r="W50" s="46">
        <f t="shared" si="13"/>
        <v>37</v>
      </c>
      <c r="X50" s="46">
        <v>30</v>
      </c>
      <c r="Y50" s="46">
        <v>15</v>
      </c>
      <c r="Z50" s="46" t="str">
        <f t="shared" si="14"/>
        <v>NO ORDER</v>
      </c>
      <c r="AA50" s="46">
        <f t="shared" si="15"/>
        <v>0</v>
      </c>
      <c r="AB50" s="46">
        <f t="shared" si="16"/>
        <v>2</v>
      </c>
      <c r="AC50" s="26">
        <f t="shared" si="17"/>
        <v>4</v>
      </c>
      <c r="AD50" s="26">
        <f t="shared" si="18"/>
        <v>67</v>
      </c>
      <c r="AE50" s="29">
        <f t="shared" si="8"/>
        <v>3</v>
      </c>
      <c r="AF50" s="31">
        <f t="shared" si="9"/>
        <v>0</v>
      </c>
      <c r="AG50" s="57">
        <f t="shared" si="10"/>
        <v>0</v>
      </c>
    </row>
    <row r="51" spans="1:33" ht="14.4" x14ac:dyDescent="0.3">
      <c r="A51" s="31" t="s">
        <v>50</v>
      </c>
      <c r="B51" s="32">
        <v>325</v>
      </c>
      <c r="C51" s="32">
        <v>887</v>
      </c>
      <c r="D51" s="32">
        <v>33</v>
      </c>
      <c r="E51" s="32">
        <v>27</v>
      </c>
      <c r="F51" s="32">
        <v>498</v>
      </c>
      <c r="G51"/>
      <c r="H51"/>
      <c r="O51" s="35">
        <v>6</v>
      </c>
      <c r="P51" s="35" t="s">
        <v>67</v>
      </c>
      <c r="Q51" s="44">
        <v>51</v>
      </c>
      <c r="R51" s="45">
        <f t="shared" si="11"/>
        <v>9.9106101826661481E-3</v>
      </c>
      <c r="S51" s="26" t="s">
        <v>51</v>
      </c>
      <c r="T51" s="46">
        <v>2</v>
      </c>
      <c r="U51" s="46">
        <v>24</v>
      </c>
      <c r="V51" s="47">
        <f t="shared" si="12"/>
        <v>1.7</v>
      </c>
      <c r="W51" s="46">
        <f t="shared" si="13"/>
        <v>15</v>
      </c>
      <c r="X51" s="46">
        <v>30</v>
      </c>
      <c r="Y51" s="46">
        <v>15</v>
      </c>
      <c r="Z51" s="46" t="str">
        <f t="shared" si="14"/>
        <v>REORDER</v>
      </c>
      <c r="AA51" s="46">
        <f t="shared" si="15"/>
        <v>15</v>
      </c>
      <c r="AB51" s="46">
        <f t="shared" si="16"/>
        <v>17</v>
      </c>
      <c r="AC51" s="26">
        <f t="shared" si="17"/>
        <v>29</v>
      </c>
      <c r="AD51" s="26">
        <f t="shared" si="18"/>
        <v>65</v>
      </c>
      <c r="AE51" s="29">
        <f t="shared" si="8"/>
        <v>41</v>
      </c>
      <c r="AF51" s="31">
        <f t="shared" si="9"/>
        <v>0</v>
      </c>
      <c r="AG51" s="57">
        <f t="shared" si="10"/>
        <v>0</v>
      </c>
    </row>
    <row r="52" spans="1:33" ht="14.4" x14ac:dyDescent="0.3">
      <c r="A52" s="31" t="s">
        <v>73</v>
      </c>
      <c r="B52" s="32">
        <v>5146</v>
      </c>
      <c r="C52" s="32">
        <v>9435</v>
      </c>
      <c r="D52" s="32">
        <v>1819</v>
      </c>
      <c r="E52" s="32">
        <v>2287</v>
      </c>
      <c r="F52" s="32">
        <v>5171</v>
      </c>
      <c r="G52"/>
      <c r="H52"/>
      <c r="O52" s="35">
        <v>8</v>
      </c>
      <c r="P52" s="35" t="s">
        <v>67</v>
      </c>
      <c r="Q52" s="44">
        <v>51</v>
      </c>
      <c r="R52" s="45">
        <f t="shared" si="11"/>
        <v>9.9106101826661481E-3</v>
      </c>
      <c r="S52" s="26" t="s">
        <v>53</v>
      </c>
      <c r="T52" s="46">
        <v>3</v>
      </c>
      <c r="U52" s="46">
        <v>34</v>
      </c>
      <c r="V52" s="47">
        <f t="shared" si="12"/>
        <v>1.7</v>
      </c>
      <c r="W52" s="46">
        <f t="shared" si="13"/>
        <v>20</v>
      </c>
      <c r="X52" s="46">
        <v>30</v>
      </c>
      <c r="Y52" s="46">
        <v>15</v>
      </c>
      <c r="Z52" s="46" t="str">
        <f t="shared" si="14"/>
        <v>NO ORDER</v>
      </c>
      <c r="AA52" s="46">
        <f t="shared" si="15"/>
        <v>10</v>
      </c>
      <c r="AB52" s="46">
        <f t="shared" si="16"/>
        <v>13</v>
      </c>
      <c r="AC52" s="26">
        <f t="shared" si="17"/>
        <v>23</v>
      </c>
      <c r="AD52" s="26">
        <f t="shared" si="18"/>
        <v>65</v>
      </c>
      <c r="AE52" s="29">
        <f t="shared" si="8"/>
        <v>31</v>
      </c>
      <c r="AF52" s="31">
        <f t="shared" si="9"/>
        <v>0</v>
      </c>
      <c r="AG52" s="57">
        <f t="shared" si="10"/>
        <v>0</v>
      </c>
    </row>
    <row r="53" spans="1:33" x14ac:dyDescent="0.25">
      <c r="O53" s="35">
        <v>2</v>
      </c>
      <c r="P53" s="35" t="s">
        <v>67</v>
      </c>
      <c r="Q53" s="44">
        <v>50</v>
      </c>
      <c r="R53" s="45">
        <f t="shared" si="11"/>
        <v>9.7162844928099495E-3</v>
      </c>
      <c r="S53" s="26" t="s">
        <v>47</v>
      </c>
      <c r="T53" s="46">
        <v>2</v>
      </c>
      <c r="U53" s="46">
        <v>92</v>
      </c>
      <c r="V53" s="47">
        <f t="shared" si="12"/>
        <v>1.6666666666666667</v>
      </c>
      <c r="W53" s="46">
        <f t="shared" si="13"/>
        <v>56</v>
      </c>
      <c r="X53" s="46">
        <v>30</v>
      </c>
      <c r="Y53" s="46">
        <v>15</v>
      </c>
      <c r="Z53" s="46" t="str">
        <f t="shared" si="14"/>
        <v>NO ORDER</v>
      </c>
      <c r="AA53" s="46">
        <f t="shared" si="15"/>
        <v>0</v>
      </c>
      <c r="AB53" s="46">
        <f t="shared" si="16"/>
        <v>2</v>
      </c>
      <c r="AC53" s="26">
        <f t="shared" si="17"/>
        <v>4</v>
      </c>
      <c r="AD53" s="26">
        <f t="shared" si="18"/>
        <v>64</v>
      </c>
      <c r="AE53" s="29">
        <f t="shared" si="8"/>
        <v>0</v>
      </c>
      <c r="AF53" s="31" t="str">
        <f t="shared" si="9"/>
        <v>EXCESS STOCK</v>
      </c>
      <c r="AG53" s="57">
        <f t="shared" si="10"/>
        <v>28</v>
      </c>
    </row>
    <row r="54" spans="1:33" x14ac:dyDescent="0.25">
      <c r="O54" s="35">
        <v>5</v>
      </c>
      <c r="P54" s="35" t="s">
        <v>67</v>
      </c>
      <c r="Q54" s="44">
        <v>49</v>
      </c>
      <c r="R54" s="45">
        <f t="shared" si="11"/>
        <v>9.5219588029537509E-3</v>
      </c>
      <c r="S54" s="26" t="s">
        <v>50</v>
      </c>
      <c r="T54" s="46">
        <v>2</v>
      </c>
      <c r="U54" s="46">
        <v>356</v>
      </c>
      <c r="V54" s="47">
        <f t="shared" si="12"/>
        <v>1.6333333333333333</v>
      </c>
      <c r="W54" s="46">
        <f t="shared" si="13"/>
        <v>218</v>
      </c>
      <c r="X54" s="46">
        <v>30</v>
      </c>
      <c r="Y54" s="46">
        <v>15</v>
      </c>
      <c r="Z54" s="46" t="str">
        <f t="shared" si="14"/>
        <v>NO ORDER</v>
      </c>
      <c r="AA54" s="46">
        <f t="shared" si="15"/>
        <v>0</v>
      </c>
      <c r="AB54" s="46">
        <f t="shared" si="16"/>
        <v>2</v>
      </c>
      <c r="AC54" s="26">
        <f t="shared" si="17"/>
        <v>4</v>
      </c>
      <c r="AD54" s="26">
        <f t="shared" si="18"/>
        <v>62</v>
      </c>
      <c r="AE54" s="29">
        <f t="shared" si="8"/>
        <v>0</v>
      </c>
      <c r="AF54" s="31" t="str">
        <f t="shared" si="9"/>
        <v>EXCESS STOCK</v>
      </c>
      <c r="AG54" s="57">
        <f t="shared" si="10"/>
        <v>294</v>
      </c>
    </row>
    <row r="55" spans="1:33" x14ac:dyDescent="0.25">
      <c r="O55" s="35">
        <v>2</v>
      </c>
      <c r="P55" s="35" t="s">
        <v>67</v>
      </c>
      <c r="Q55" s="44">
        <v>47</v>
      </c>
      <c r="R55" s="45">
        <f t="shared" si="11"/>
        <v>9.1333074232413519E-3</v>
      </c>
      <c r="S55" s="26" t="s">
        <v>47</v>
      </c>
      <c r="T55" s="46">
        <v>2</v>
      </c>
      <c r="U55" s="46">
        <v>13</v>
      </c>
      <c r="V55" s="47">
        <f t="shared" si="12"/>
        <v>1.5666666666666667</v>
      </c>
      <c r="W55" s="46">
        <f t="shared" si="13"/>
        <v>9</v>
      </c>
      <c r="X55" s="46">
        <v>30</v>
      </c>
      <c r="Y55" s="46">
        <v>15</v>
      </c>
      <c r="Z55" s="46" t="str">
        <f t="shared" si="14"/>
        <v>REORDER</v>
      </c>
      <c r="AA55" s="46">
        <f t="shared" si="15"/>
        <v>21</v>
      </c>
      <c r="AB55" s="46">
        <f t="shared" si="16"/>
        <v>23</v>
      </c>
      <c r="AC55" s="26">
        <f t="shared" si="17"/>
        <v>37</v>
      </c>
      <c r="AD55" s="26">
        <f t="shared" si="18"/>
        <v>60</v>
      </c>
      <c r="AE55" s="29">
        <f t="shared" si="8"/>
        <v>47</v>
      </c>
      <c r="AF55" s="31">
        <f t="shared" si="9"/>
        <v>0</v>
      </c>
      <c r="AG55" s="57">
        <f t="shared" si="10"/>
        <v>0</v>
      </c>
    </row>
    <row r="56" spans="1:33" x14ac:dyDescent="0.25">
      <c r="O56" s="35">
        <v>2</v>
      </c>
      <c r="P56" s="35" t="s">
        <v>67</v>
      </c>
      <c r="Q56" s="44">
        <v>47</v>
      </c>
      <c r="R56" s="45">
        <f t="shared" si="11"/>
        <v>9.1333074232413519E-3</v>
      </c>
      <c r="S56" s="26" t="s">
        <v>47</v>
      </c>
      <c r="T56" s="46">
        <v>2</v>
      </c>
      <c r="U56" s="46">
        <v>23</v>
      </c>
      <c r="V56" s="47">
        <f t="shared" si="12"/>
        <v>1.5666666666666667</v>
      </c>
      <c r="W56" s="46">
        <f t="shared" si="13"/>
        <v>15</v>
      </c>
      <c r="X56" s="46">
        <v>30</v>
      </c>
      <c r="Y56" s="46">
        <v>15</v>
      </c>
      <c r="Z56" s="46" t="str">
        <f t="shared" si="14"/>
        <v>REORDER</v>
      </c>
      <c r="AA56" s="46">
        <f t="shared" si="15"/>
        <v>15</v>
      </c>
      <c r="AB56" s="46">
        <f t="shared" si="16"/>
        <v>17</v>
      </c>
      <c r="AC56" s="26">
        <f t="shared" si="17"/>
        <v>27</v>
      </c>
      <c r="AD56" s="26">
        <f t="shared" si="18"/>
        <v>60</v>
      </c>
      <c r="AE56" s="29">
        <f t="shared" si="8"/>
        <v>37</v>
      </c>
      <c r="AF56" s="31">
        <f t="shared" si="9"/>
        <v>0</v>
      </c>
      <c r="AG56" s="57">
        <f t="shared" si="10"/>
        <v>0</v>
      </c>
    </row>
    <row r="57" spans="1:33" x14ac:dyDescent="0.25">
      <c r="O57" s="35">
        <v>6</v>
      </c>
      <c r="P57" s="35" t="s">
        <v>67</v>
      </c>
      <c r="Q57" s="44">
        <v>47</v>
      </c>
      <c r="R57" s="45">
        <f t="shared" si="11"/>
        <v>9.1333074232413519E-3</v>
      </c>
      <c r="S57" s="26" t="s">
        <v>51</v>
      </c>
      <c r="T57" s="46">
        <v>2</v>
      </c>
      <c r="U57" s="46">
        <v>43</v>
      </c>
      <c r="V57" s="47">
        <f t="shared" si="12"/>
        <v>1.5666666666666667</v>
      </c>
      <c r="W57" s="46">
        <f t="shared" si="13"/>
        <v>28</v>
      </c>
      <c r="X57" s="46">
        <v>30</v>
      </c>
      <c r="Y57" s="46">
        <v>15</v>
      </c>
      <c r="Z57" s="46" t="str">
        <f t="shared" si="14"/>
        <v>NO ORDER</v>
      </c>
      <c r="AA57" s="46">
        <f t="shared" si="15"/>
        <v>2</v>
      </c>
      <c r="AB57" s="46">
        <f t="shared" si="16"/>
        <v>4</v>
      </c>
      <c r="AC57" s="26">
        <f t="shared" si="17"/>
        <v>7</v>
      </c>
      <c r="AD57" s="26">
        <f t="shared" si="18"/>
        <v>60</v>
      </c>
      <c r="AE57" s="29">
        <f t="shared" si="8"/>
        <v>17</v>
      </c>
      <c r="AF57" s="31">
        <f t="shared" si="9"/>
        <v>0</v>
      </c>
      <c r="AG57" s="57">
        <f t="shared" si="10"/>
        <v>0</v>
      </c>
    </row>
    <row r="58" spans="1:33" x14ac:dyDescent="0.25">
      <c r="O58" s="35">
        <v>3</v>
      </c>
      <c r="P58" s="35" t="s">
        <v>67</v>
      </c>
      <c r="Q58" s="44">
        <v>46</v>
      </c>
      <c r="R58" s="45">
        <f t="shared" si="11"/>
        <v>8.9389817333851533E-3</v>
      </c>
      <c r="S58" s="26" t="s">
        <v>48</v>
      </c>
      <c r="T58" s="46">
        <v>3</v>
      </c>
      <c r="U58" s="46">
        <v>946</v>
      </c>
      <c r="V58" s="47">
        <f t="shared" si="12"/>
        <v>1.5333333333333334</v>
      </c>
      <c r="W58" s="46">
        <f t="shared" si="13"/>
        <v>617</v>
      </c>
      <c r="X58" s="46">
        <v>30</v>
      </c>
      <c r="Y58" s="46">
        <v>15</v>
      </c>
      <c r="Z58" s="46" t="str">
        <f t="shared" si="14"/>
        <v>NO ORDER</v>
      </c>
      <c r="AA58" s="46">
        <f t="shared" si="15"/>
        <v>0</v>
      </c>
      <c r="AB58" s="46">
        <f t="shared" si="16"/>
        <v>3</v>
      </c>
      <c r="AC58" s="26">
        <f t="shared" si="17"/>
        <v>5</v>
      </c>
      <c r="AD58" s="26">
        <f t="shared" si="18"/>
        <v>59</v>
      </c>
      <c r="AE58" s="29">
        <f t="shared" si="8"/>
        <v>0</v>
      </c>
      <c r="AF58" s="31" t="str">
        <f t="shared" si="9"/>
        <v>EXCESS STOCK</v>
      </c>
      <c r="AG58" s="57">
        <f t="shared" si="10"/>
        <v>887</v>
      </c>
    </row>
    <row r="59" spans="1:33" x14ac:dyDescent="0.25">
      <c r="O59" s="35">
        <v>6</v>
      </c>
      <c r="P59" s="35" t="s">
        <v>67</v>
      </c>
      <c r="Q59" s="44">
        <v>46</v>
      </c>
      <c r="R59" s="45">
        <f t="shared" si="11"/>
        <v>8.9389817333851533E-3</v>
      </c>
      <c r="S59" s="26" t="s">
        <v>51</v>
      </c>
      <c r="T59" s="46">
        <v>2</v>
      </c>
      <c r="U59" s="46">
        <v>49</v>
      </c>
      <c r="V59" s="47">
        <f t="shared" si="12"/>
        <v>1.5333333333333334</v>
      </c>
      <c r="W59" s="46">
        <f t="shared" si="13"/>
        <v>32</v>
      </c>
      <c r="X59" s="46">
        <v>30</v>
      </c>
      <c r="Y59" s="46">
        <v>15</v>
      </c>
      <c r="Z59" s="46" t="str">
        <f t="shared" si="14"/>
        <v>NO ORDER</v>
      </c>
      <c r="AA59" s="46">
        <f t="shared" si="15"/>
        <v>0</v>
      </c>
      <c r="AB59" s="46">
        <f t="shared" si="16"/>
        <v>2</v>
      </c>
      <c r="AC59" s="26">
        <f t="shared" si="17"/>
        <v>4</v>
      </c>
      <c r="AD59" s="26">
        <f t="shared" si="18"/>
        <v>59</v>
      </c>
      <c r="AE59" s="29">
        <f t="shared" si="8"/>
        <v>10</v>
      </c>
      <c r="AF59" s="31">
        <f t="shared" si="9"/>
        <v>0</v>
      </c>
      <c r="AG59" s="57">
        <f t="shared" si="10"/>
        <v>0</v>
      </c>
    </row>
    <row r="60" spans="1:33" x14ac:dyDescent="0.25">
      <c r="O60" s="35">
        <v>7</v>
      </c>
      <c r="P60" s="35" t="s">
        <v>67</v>
      </c>
      <c r="Q60" s="44">
        <v>46</v>
      </c>
      <c r="R60" s="45">
        <f t="shared" si="11"/>
        <v>8.9389817333851533E-3</v>
      </c>
      <c r="S60" s="26" t="s">
        <v>52</v>
      </c>
      <c r="T60" s="46">
        <v>3</v>
      </c>
      <c r="U60" s="46">
        <v>84</v>
      </c>
      <c r="V60" s="47">
        <f t="shared" si="12"/>
        <v>1.5333333333333334</v>
      </c>
      <c r="W60" s="46">
        <f t="shared" si="13"/>
        <v>55</v>
      </c>
      <c r="X60" s="46">
        <v>30</v>
      </c>
      <c r="Y60" s="46">
        <v>15</v>
      </c>
      <c r="Z60" s="46" t="str">
        <f t="shared" si="14"/>
        <v>NO ORDER</v>
      </c>
      <c r="AA60" s="46">
        <f t="shared" si="15"/>
        <v>0</v>
      </c>
      <c r="AB60" s="46">
        <f t="shared" si="16"/>
        <v>3</v>
      </c>
      <c r="AC60" s="26">
        <f t="shared" si="17"/>
        <v>5</v>
      </c>
      <c r="AD60" s="26">
        <f t="shared" si="18"/>
        <v>59</v>
      </c>
      <c r="AE60" s="29">
        <f t="shared" si="8"/>
        <v>0</v>
      </c>
      <c r="AF60" s="31" t="str">
        <f t="shared" si="9"/>
        <v>EXCESS STOCK</v>
      </c>
      <c r="AG60" s="57">
        <f t="shared" si="10"/>
        <v>25</v>
      </c>
    </row>
    <row r="61" spans="1:33" x14ac:dyDescent="0.25">
      <c r="A61" s="26"/>
      <c r="B61" s="26"/>
      <c r="O61" s="35">
        <v>2</v>
      </c>
      <c r="P61" s="35" t="s">
        <v>67</v>
      </c>
      <c r="Q61" s="44">
        <v>43</v>
      </c>
      <c r="R61" s="45">
        <f t="shared" si="11"/>
        <v>8.3560046638165558E-3</v>
      </c>
      <c r="S61" s="26" t="s">
        <v>47</v>
      </c>
      <c r="T61" s="46">
        <v>2</v>
      </c>
      <c r="U61" s="46">
        <v>86</v>
      </c>
      <c r="V61" s="47">
        <f t="shared" si="12"/>
        <v>1.4333333333333333</v>
      </c>
      <c r="W61" s="46">
        <f t="shared" si="13"/>
        <v>60</v>
      </c>
      <c r="X61" s="46">
        <v>30</v>
      </c>
      <c r="Y61" s="46">
        <v>15</v>
      </c>
      <c r="Z61" s="46" t="str">
        <f t="shared" si="14"/>
        <v>NO ORDER</v>
      </c>
      <c r="AA61" s="46">
        <f t="shared" si="15"/>
        <v>0</v>
      </c>
      <c r="AB61" s="46">
        <f t="shared" si="16"/>
        <v>2</v>
      </c>
      <c r="AC61" s="26">
        <f t="shared" si="17"/>
        <v>3</v>
      </c>
      <c r="AD61" s="26">
        <f t="shared" si="18"/>
        <v>55</v>
      </c>
      <c r="AE61" s="29">
        <f t="shared" si="8"/>
        <v>0</v>
      </c>
      <c r="AF61" s="31" t="str">
        <f t="shared" si="9"/>
        <v>EXCESS STOCK</v>
      </c>
      <c r="AG61" s="57">
        <f t="shared" si="10"/>
        <v>31</v>
      </c>
    </row>
    <row r="62" spans="1:33" x14ac:dyDescent="0.25">
      <c r="A62" s="26"/>
      <c r="B62" s="26"/>
      <c r="C62" s="26"/>
      <c r="O62" s="35">
        <v>2</v>
      </c>
      <c r="P62" s="35" t="s">
        <v>67</v>
      </c>
      <c r="Q62" s="44">
        <v>43</v>
      </c>
      <c r="R62" s="45">
        <f t="shared" si="11"/>
        <v>8.3560046638165558E-3</v>
      </c>
      <c r="S62" s="26" t="s">
        <v>47</v>
      </c>
      <c r="T62" s="46">
        <v>2</v>
      </c>
      <c r="U62" s="46">
        <v>90</v>
      </c>
      <c r="V62" s="47">
        <f t="shared" si="12"/>
        <v>1.4333333333333333</v>
      </c>
      <c r="W62" s="46">
        <f t="shared" si="13"/>
        <v>63</v>
      </c>
      <c r="X62" s="46">
        <v>30</v>
      </c>
      <c r="Y62" s="46">
        <v>15</v>
      </c>
      <c r="Z62" s="46" t="str">
        <f t="shared" si="14"/>
        <v>NO ORDER</v>
      </c>
      <c r="AA62" s="46">
        <f t="shared" si="15"/>
        <v>0</v>
      </c>
      <c r="AB62" s="46">
        <f t="shared" si="16"/>
        <v>2</v>
      </c>
      <c r="AC62" s="26">
        <f t="shared" si="17"/>
        <v>3</v>
      </c>
      <c r="AD62" s="26">
        <f t="shared" si="18"/>
        <v>55</v>
      </c>
      <c r="AE62" s="29">
        <f t="shared" si="8"/>
        <v>0</v>
      </c>
      <c r="AF62" s="31" t="str">
        <f t="shared" si="9"/>
        <v>EXCESS STOCK</v>
      </c>
      <c r="AG62" s="57">
        <f t="shared" si="10"/>
        <v>35</v>
      </c>
    </row>
    <row r="63" spans="1:33" ht="14.4" x14ac:dyDescent="0.3">
      <c r="A63"/>
      <c r="B63"/>
      <c r="C63"/>
      <c r="D63"/>
      <c r="E63"/>
      <c r="F63"/>
      <c r="G63"/>
      <c r="H63"/>
      <c r="O63" s="35">
        <v>7</v>
      </c>
      <c r="P63" s="35" t="s">
        <v>67</v>
      </c>
      <c r="Q63" s="44">
        <v>41</v>
      </c>
      <c r="R63" s="45">
        <f t="shared" si="11"/>
        <v>7.9673532841041585E-3</v>
      </c>
      <c r="S63" s="26" t="s">
        <v>52</v>
      </c>
      <c r="T63" s="46">
        <v>3</v>
      </c>
      <c r="U63" s="46">
        <v>30</v>
      </c>
      <c r="V63" s="47">
        <f t="shared" si="12"/>
        <v>1.3666666666666667</v>
      </c>
      <c r="W63" s="46">
        <f t="shared" si="13"/>
        <v>22</v>
      </c>
      <c r="X63" s="46">
        <v>30</v>
      </c>
      <c r="Y63" s="46">
        <v>15</v>
      </c>
      <c r="Z63" s="46" t="str">
        <f t="shared" si="14"/>
        <v>NO ORDER</v>
      </c>
      <c r="AA63" s="46">
        <f t="shared" si="15"/>
        <v>8</v>
      </c>
      <c r="AB63" s="46">
        <f t="shared" si="16"/>
        <v>11</v>
      </c>
      <c r="AC63" s="26">
        <f t="shared" si="17"/>
        <v>16</v>
      </c>
      <c r="AD63" s="26">
        <f t="shared" si="18"/>
        <v>52</v>
      </c>
      <c r="AE63" s="29">
        <f t="shared" si="8"/>
        <v>22</v>
      </c>
      <c r="AF63" s="31">
        <f t="shared" si="9"/>
        <v>0</v>
      </c>
      <c r="AG63" s="57">
        <f t="shared" si="10"/>
        <v>0</v>
      </c>
    </row>
    <row r="64" spans="1:33" ht="14.4" x14ac:dyDescent="0.3">
      <c r="A64"/>
      <c r="B64"/>
      <c r="C64"/>
      <c r="D64"/>
      <c r="E64"/>
      <c r="F64"/>
      <c r="G64"/>
      <c r="H64"/>
      <c r="O64" s="35">
        <v>7</v>
      </c>
      <c r="P64" s="35" t="s">
        <v>67</v>
      </c>
      <c r="Q64" s="44">
        <v>39</v>
      </c>
      <c r="R64" s="45">
        <f t="shared" si="11"/>
        <v>7.5787019043917605E-3</v>
      </c>
      <c r="S64" s="26" t="s">
        <v>52</v>
      </c>
      <c r="T64" s="46">
        <v>3</v>
      </c>
      <c r="U64" s="46">
        <v>26</v>
      </c>
      <c r="V64" s="47">
        <f t="shared" si="12"/>
        <v>1.3</v>
      </c>
      <c r="W64" s="46">
        <f t="shared" si="13"/>
        <v>20</v>
      </c>
      <c r="X64" s="46">
        <v>30</v>
      </c>
      <c r="Y64" s="46">
        <v>15</v>
      </c>
      <c r="Z64" s="46" t="str">
        <f t="shared" si="14"/>
        <v>NO ORDER</v>
      </c>
      <c r="AA64" s="46">
        <f t="shared" si="15"/>
        <v>10</v>
      </c>
      <c r="AB64" s="46">
        <f t="shared" si="16"/>
        <v>13</v>
      </c>
      <c r="AC64" s="26">
        <f t="shared" si="17"/>
        <v>17</v>
      </c>
      <c r="AD64" s="26">
        <f t="shared" si="18"/>
        <v>50</v>
      </c>
      <c r="AE64" s="29">
        <f t="shared" si="8"/>
        <v>24</v>
      </c>
      <c r="AF64" s="31">
        <f t="shared" si="9"/>
        <v>0</v>
      </c>
      <c r="AG64" s="57">
        <f t="shared" si="10"/>
        <v>0</v>
      </c>
    </row>
    <row r="65" spans="1:33" ht="14.4" x14ac:dyDescent="0.3">
      <c r="A65"/>
      <c r="B65"/>
      <c r="C65"/>
      <c r="D65"/>
      <c r="E65"/>
      <c r="F65"/>
      <c r="G65"/>
      <c r="H65"/>
      <c r="O65" s="35">
        <v>1</v>
      </c>
      <c r="P65" s="35" t="s">
        <v>67</v>
      </c>
      <c r="Q65" s="44">
        <v>37</v>
      </c>
      <c r="R65" s="45">
        <f t="shared" si="11"/>
        <v>7.1900505246793624E-3</v>
      </c>
      <c r="S65" s="26" t="s">
        <v>46</v>
      </c>
      <c r="T65" s="46">
        <v>3</v>
      </c>
      <c r="U65" s="46">
        <v>44</v>
      </c>
      <c r="V65" s="47">
        <f t="shared" si="12"/>
        <v>1.2333333333333334</v>
      </c>
      <c r="W65" s="46">
        <f t="shared" si="13"/>
        <v>36</v>
      </c>
      <c r="X65" s="46">
        <v>30</v>
      </c>
      <c r="Y65" s="46">
        <v>15</v>
      </c>
      <c r="Z65" s="46" t="str">
        <f t="shared" si="14"/>
        <v>NO ORDER</v>
      </c>
      <c r="AA65" s="46">
        <f t="shared" si="15"/>
        <v>0</v>
      </c>
      <c r="AB65" s="46">
        <f t="shared" si="16"/>
        <v>3</v>
      </c>
      <c r="AC65" s="26">
        <f t="shared" si="17"/>
        <v>4</v>
      </c>
      <c r="AD65" s="26">
        <f t="shared" si="18"/>
        <v>47</v>
      </c>
      <c r="AE65" s="29">
        <f t="shared" si="8"/>
        <v>3</v>
      </c>
      <c r="AF65" s="31">
        <f t="shared" si="9"/>
        <v>0</v>
      </c>
      <c r="AG65" s="57">
        <f t="shared" si="10"/>
        <v>0</v>
      </c>
    </row>
    <row r="66" spans="1:33" ht="14.4" x14ac:dyDescent="0.3">
      <c r="A66"/>
      <c r="B66"/>
      <c r="C66"/>
      <c r="D66"/>
      <c r="E66"/>
      <c r="F66"/>
      <c r="G66"/>
      <c r="H66"/>
      <c r="O66" s="35">
        <v>1</v>
      </c>
      <c r="P66" s="35" t="s">
        <v>67</v>
      </c>
      <c r="Q66" s="44">
        <v>37</v>
      </c>
      <c r="R66" s="45">
        <f t="shared" si="11"/>
        <v>7.1900505246793624E-3</v>
      </c>
      <c r="S66" s="26" t="s">
        <v>46</v>
      </c>
      <c r="T66" s="46">
        <v>3</v>
      </c>
      <c r="U66" s="46">
        <v>47</v>
      </c>
      <c r="V66" s="47">
        <f t="shared" si="12"/>
        <v>1.2333333333333334</v>
      </c>
      <c r="W66" s="46">
        <f t="shared" si="13"/>
        <v>39</v>
      </c>
      <c r="X66" s="46">
        <v>30</v>
      </c>
      <c r="Y66" s="46">
        <v>15</v>
      </c>
      <c r="Z66" s="46" t="str">
        <f t="shared" si="14"/>
        <v>NO ORDER</v>
      </c>
      <c r="AA66" s="46">
        <f t="shared" si="15"/>
        <v>0</v>
      </c>
      <c r="AB66" s="46">
        <f t="shared" si="16"/>
        <v>3</v>
      </c>
      <c r="AC66" s="26">
        <f t="shared" si="17"/>
        <v>4</v>
      </c>
      <c r="AD66" s="26">
        <f t="shared" si="18"/>
        <v>47</v>
      </c>
      <c r="AE66" s="29">
        <f t="shared" si="8"/>
        <v>0</v>
      </c>
      <c r="AF66" s="31">
        <f t="shared" si="9"/>
        <v>0</v>
      </c>
      <c r="AG66" s="57">
        <f t="shared" si="10"/>
        <v>0</v>
      </c>
    </row>
    <row r="67" spans="1:33" ht="14.4" x14ac:dyDescent="0.3">
      <c r="A67"/>
      <c r="B67"/>
      <c r="C67"/>
      <c r="D67"/>
      <c r="E67"/>
      <c r="F67"/>
      <c r="G67"/>
      <c r="H67"/>
      <c r="O67" s="35">
        <v>1</v>
      </c>
      <c r="P67" s="35" t="s">
        <v>67</v>
      </c>
      <c r="Q67" s="44">
        <v>37</v>
      </c>
      <c r="R67" s="45">
        <f t="shared" si="11"/>
        <v>7.1900505246793624E-3</v>
      </c>
      <c r="S67" s="26" t="s">
        <v>46</v>
      </c>
      <c r="T67" s="46">
        <v>3</v>
      </c>
      <c r="U67" s="46">
        <v>230</v>
      </c>
      <c r="V67" s="47">
        <f t="shared" si="12"/>
        <v>1.2333333333333334</v>
      </c>
      <c r="W67" s="46">
        <f t="shared" si="13"/>
        <v>187</v>
      </c>
      <c r="X67" s="46">
        <v>30</v>
      </c>
      <c r="Y67" s="46">
        <v>15</v>
      </c>
      <c r="Z67" s="46" t="str">
        <f t="shared" si="14"/>
        <v>NO ORDER</v>
      </c>
      <c r="AA67" s="46">
        <f t="shared" si="15"/>
        <v>0</v>
      </c>
      <c r="AB67" s="46">
        <f t="shared" si="16"/>
        <v>3</v>
      </c>
      <c r="AC67" s="26">
        <f t="shared" si="17"/>
        <v>4</v>
      </c>
      <c r="AD67" s="26">
        <f t="shared" si="18"/>
        <v>47</v>
      </c>
      <c r="AE67" s="29">
        <f t="shared" si="8"/>
        <v>0</v>
      </c>
      <c r="AF67" s="31" t="str">
        <f t="shared" si="9"/>
        <v>EXCESS STOCK</v>
      </c>
      <c r="AG67" s="57">
        <f t="shared" si="10"/>
        <v>183</v>
      </c>
    </row>
    <row r="68" spans="1:33" ht="14.4" x14ac:dyDescent="0.3">
      <c r="A68"/>
      <c r="B68"/>
      <c r="C68"/>
      <c r="D68"/>
      <c r="E68"/>
      <c r="F68"/>
      <c r="G68"/>
      <c r="H68"/>
      <c r="O68" s="35">
        <v>8</v>
      </c>
      <c r="P68" s="35" t="s">
        <v>67</v>
      </c>
      <c r="Q68" s="44">
        <v>37</v>
      </c>
      <c r="R68" s="45">
        <f t="shared" ref="R68:R99" si="19">Q68/$Q$2</f>
        <v>7.1900505246793624E-3</v>
      </c>
      <c r="S68" s="26" t="s">
        <v>53</v>
      </c>
      <c r="T68" s="46">
        <v>3</v>
      </c>
      <c r="U68" s="46">
        <v>32</v>
      </c>
      <c r="V68" s="47">
        <f t="shared" ref="V68:V99" si="20">Q68/30</f>
        <v>1.2333333333333334</v>
      </c>
      <c r="W68" s="46">
        <f t="shared" ref="W68:W99" si="21">ROUNDUP(U68/V68,0)</f>
        <v>26</v>
      </c>
      <c r="X68" s="46">
        <v>30</v>
      </c>
      <c r="Y68" s="46">
        <v>15</v>
      </c>
      <c r="Z68" s="46" t="str">
        <f t="shared" ref="Z68:Z99" si="22">IF(W68&gt;Y68,"NO ORDER","REORDER")</f>
        <v>NO ORDER</v>
      </c>
      <c r="AA68" s="46">
        <f t="shared" ref="AA68:AA99" si="23">IF(X68-W68&lt;0,0,X68-W68)</f>
        <v>4</v>
      </c>
      <c r="AB68" s="46">
        <f t="shared" ref="AB68:AB99" si="24">AA68+T68</f>
        <v>7</v>
      </c>
      <c r="AC68" s="26">
        <f t="shared" ref="AC68:AC99" si="25">ROUNDUP(AB68*V68,0)</f>
        <v>9</v>
      </c>
      <c r="AD68" s="26">
        <f t="shared" ref="AD68:AD99" si="26">ROUNDUP(R68*$AD$2,0)</f>
        <v>47</v>
      </c>
      <c r="AE68" s="29">
        <f t="shared" si="8"/>
        <v>15</v>
      </c>
      <c r="AF68" s="31">
        <f t="shared" si="9"/>
        <v>0</v>
      </c>
      <c r="AG68" s="57">
        <f t="shared" si="10"/>
        <v>0</v>
      </c>
    </row>
    <row r="69" spans="1:33" ht="14.4" x14ac:dyDescent="0.3">
      <c r="A69"/>
      <c r="B69"/>
      <c r="C69"/>
      <c r="D69"/>
      <c r="E69"/>
      <c r="F69"/>
      <c r="G69"/>
      <c r="H69"/>
      <c r="O69" s="35">
        <v>5</v>
      </c>
      <c r="P69" s="35" t="s">
        <v>67</v>
      </c>
      <c r="Q69" s="44">
        <v>36</v>
      </c>
      <c r="R69" s="45">
        <f t="shared" si="19"/>
        <v>6.9957248348231638E-3</v>
      </c>
      <c r="S69" s="26" t="s">
        <v>50</v>
      </c>
      <c r="T69" s="46">
        <v>2</v>
      </c>
      <c r="U69" s="46">
        <v>56</v>
      </c>
      <c r="V69" s="47">
        <f t="shared" si="20"/>
        <v>1.2</v>
      </c>
      <c r="W69" s="46">
        <f t="shared" si="21"/>
        <v>47</v>
      </c>
      <c r="X69" s="46">
        <v>30</v>
      </c>
      <c r="Y69" s="46">
        <v>15</v>
      </c>
      <c r="Z69" s="46" t="str">
        <f t="shared" si="22"/>
        <v>NO ORDER</v>
      </c>
      <c r="AA69" s="46">
        <f t="shared" si="23"/>
        <v>0</v>
      </c>
      <c r="AB69" s="46">
        <f t="shared" si="24"/>
        <v>2</v>
      </c>
      <c r="AC69" s="26">
        <f t="shared" si="25"/>
        <v>3</v>
      </c>
      <c r="AD69" s="26">
        <f t="shared" si="26"/>
        <v>46</v>
      </c>
      <c r="AE69" s="29">
        <f t="shared" ref="AE69:AE111" si="27">IF(AD69-U69&lt;0,0,AD69-U69)</f>
        <v>0</v>
      </c>
      <c r="AF69" s="31" t="str">
        <f t="shared" ref="AF69:AF111" si="28">IF(U69&gt;AD69,"EXCESS STOCK",0)</f>
        <v>EXCESS STOCK</v>
      </c>
      <c r="AG69" s="57">
        <f t="shared" ref="AG69:AG111" si="29">IF(U69-AD69&lt;0,0,U69-AD69)</f>
        <v>10</v>
      </c>
    </row>
    <row r="70" spans="1:33" ht="14.4" x14ac:dyDescent="0.3">
      <c r="A70"/>
      <c r="B70"/>
      <c r="C70"/>
      <c r="D70"/>
      <c r="E70"/>
      <c r="F70"/>
      <c r="G70"/>
      <c r="H70"/>
      <c r="O70" s="35">
        <v>8</v>
      </c>
      <c r="P70" s="35" t="s">
        <v>67</v>
      </c>
      <c r="Q70" s="44">
        <v>35</v>
      </c>
      <c r="R70" s="45">
        <f t="shared" si="19"/>
        <v>6.8013991449669643E-3</v>
      </c>
      <c r="S70" s="26" t="s">
        <v>53</v>
      </c>
      <c r="T70" s="46">
        <v>3</v>
      </c>
      <c r="U70" s="46">
        <v>349</v>
      </c>
      <c r="V70" s="47">
        <f t="shared" si="20"/>
        <v>1.1666666666666667</v>
      </c>
      <c r="W70" s="46">
        <f t="shared" si="21"/>
        <v>300</v>
      </c>
      <c r="X70" s="46">
        <v>30</v>
      </c>
      <c r="Y70" s="46">
        <v>15</v>
      </c>
      <c r="Z70" s="46" t="str">
        <f t="shared" si="22"/>
        <v>NO ORDER</v>
      </c>
      <c r="AA70" s="46">
        <f t="shared" si="23"/>
        <v>0</v>
      </c>
      <c r="AB70" s="46">
        <f t="shared" si="24"/>
        <v>3</v>
      </c>
      <c r="AC70" s="26">
        <f t="shared" si="25"/>
        <v>4</v>
      </c>
      <c r="AD70" s="26">
        <f t="shared" si="26"/>
        <v>45</v>
      </c>
      <c r="AE70" s="29">
        <f t="shared" si="27"/>
        <v>0</v>
      </c>
      <c r="AF70" s="31" t="str">
        <f t="shared" si="28"/>
        <v>EXCESS STOCK</v>
      </c>
      <c r="AG70" s="57">
        <f t="shared" si="29"/>
        <v>304</v>
      </c>
    </row>
    <row r="71" spans="1:33" ht="14.4" x14ac:dyDescent="0.3">
      <c r="A71"/>
      <c r="B71"/>
      <c r="C71"/>
      <c r="D71"/>
      <c r="E71"/>
      <c r="F71"/>
      <c r="G71"/>
      <c r="H71"/>
      <c r="O71" s="35">
        <v>6</v>
      </c>
      <c r="P71" s="35" t="s">
        <v>67</v>
      </c>
      <c r="Q71" s="44">
        <v>32</v>
      </c>
      <c r="R71" s="45">
        <f t="shared" si="19"/>
        <v>6.2184220753983676E-3</v>
      </c>
      <c r="S71" s="26" t="s">
        <v>51</v>
      </c>
      <c r="T71" s="46">
        <v>2</v>
      </c>
      <c r="U71" s="46">
        <v>555</v>
      </c>
      <c r="V71" s="47">
        <f t="shared" si="20"/>
        <v>1.0666666666666667</v>
      </c>
      <c r="W71" s="46">
        <f t="shared" si="21"/>
        <v>521</v>
      </c>
      <c r="X71" s="46">
        <v>30</v>
      </c>
      <c r="Y71" s="46">
        <v>15</v>
      </c>
      <c r="Z71" s="46" t="str">
        <f t="shared" si="22"/>
        <v>NO ORDER</v>
      </c>
      <c r="AA71" s="46">
        <f t="shared" si="23"/>
        <v>0</v>
      </c>
      <c r="AB71" s="46">
        <f t="shared" si="24"/>
        <v>2</v>
      </c>
      <c r="AC71" s="26">
        <f t="shared" si="25"/>
        <v>3</v>
      </c>
      <c r="AD71" s="26">
        <f t="shared" si="26"/>
        <v>41</v>
      </c>
      <c r="AE71" s="29">
        <f t="shared" si="27"/>
        <v>0</v>
      </c>
      <c r="AF71" s="31" t="str">
        <f t="shared" si="28"/>
        <v>EXCESS STOCK</v>
      </c>
      <c r="AG71" s="57">
        <f t="shared" si="29"/>
        <v>514</v>
      </c>
    </row>
    <row r="72" spans="1:33" ht="14.4" x14ac:dyDescent="0.3">
      <c r="A72"/>
      <c r="B72"/>
      <c r="C72"/>
      <c r="D72"/>
      <c r="E72"/>
      <c r="F72"/>
      <c r="G72"/>
      <c r="H72"/>
      <c r="O72" s="35">
        <v>5</v>
      </c>
      <c r="P72" s="35" t="s">
        <v>67</v>
      </c>
      <c r="Q72" s="44">
        <v>30</v>
      </c>
      <c r="R72" s="45">
        <f t="shared" si="19"/>
        <v>5.8297706956859695E-3</v>
      </c>
      <c r="S72" s="26" t="s">
        <v>50</v>
      </c>
      <c r="T72" s="46">
        <v>2</v>
      </c>
      <c r="U72" s="46">
        <v>31</v>
      </c>
      <c r="V72" s="47">
        <f t="shared" si="20"/>
        <v>1</v>
      </c>
      <c r="W72" s="46">
        <f t="shared" si="21"/>
        <v>31</v>
      </c>
      <c r="X72" s="46">
        <v>30</v>
      </c>
      <c r="Y72" s="46">
        <v>15</v>
      </c>
      <c r="Z72" s="46" t="str">
        <f t="shared" si="22"/>
        <v>NO ORDER</v>
      </c>
      <c r="AA72" s="46">
        <f t="shared" si="23"/>
        <v>0</v>
      </c>
      <c r="AB72" s="46">
        <f t="shared" si="24"/>
        <v>2</v>
      </c>
      <c r="AC72" s="26">
        <f t="shared" si="25"/>
        <v>2</v>
      </c>
      <c r="AD72" s="26">
        <f t="shared" si="26"/>
        <v>38</v>
      </c>
      <c r="AE72" s="29">
        <f t="shared" si="27"/>
        <v>7</v>
      </c>
      <c r="AF72" s="31">
        <f t="shared" si="28"/>
        <v>0</v>
      </c>
      <c r="AG72" s="57">
        <f t="shared" si="29"/>
        <v>0</v>
      </c>
    </row>
    <row r="73" spans="1:33" ht="14.4" x14ac:dyDescent="0.3">
      <c r="A73"/>
      <c r="B73"/>
      <c r="C73"/>
      <c r="D73"/>
      <c r="E73"/>
      <c r="F73"/>
      <c r="G73"/>
      <c r="H73"/>
      <c r="O73" s="35">
        <v>7</v>
      </c>
      <c r="P73" s="35" t="s">
        <v>67</v>
      </c>
      <c r="Q73" s="44">
        <v>30</v>
      </c>
      <c r="R73" s="45">
        <f t="shared" si="19"/>
        <v>5.8297706956859695E-3</v>
      </c>
      <c r="S73" s="26" t="s">
        <v>52</v>
      </c>
      <c r="T73" s="46">
        <v>3</v>
      </c>
      <c r="U73" s="46">
        <v>84</v>
      </c>
      <c r="V73" s="47">
        <f t="shared" si="20"/>
        <v>1</v>
      </c>
      <c r="W73" s="46">
        <f t="shared" si="21"/>
        <v>84</v>
      </c>
      <c r="X73" s="46">
        <v>30</v>
      </c>
      <c r="Y73" s="46">
        <v>15</v>
      </c>
      <c r="Z73" s="46" t="str">
        <f t="shared" si="22"/>
        <v>NO ORDER</v>
      </c>
      <c r="AA73" s="46">
        <f t="shared" si="23"/>
        <v>0</v>
      </c>
      <c r="AB73" s="46">
        <f t="shared" si="24"/>
        <v>3</v>
      </c>
      <c r="AC73" s="26">
        <f t="shared" si="25"/>
        <v>3</v>
      </c>
      <c r="AD73" s="26">
        <f t="shared" si="26"/>
        <v>38</v>
      </c>
      <c r="AE73" s="29">
        <f t="shared" si="27"/>
        <v>0</v>
      </c>
      <c r="AF73" s="31" t="str">
        <f t="shared" si="28"/>
        <v>EXCESS STOCK</v>
      </c>
      <c r="AG73" s="57">
        <f t="shared" si="29"/>
        <v>46</v>
      </c>
    </row>
    <row r="74" spans="1:33" x14ac:dyDescent="0.25">
      <c r="O74" s="35">
        <v>7</v>
      </c>
      <c r="P74" s="35" t="s">
        <v>67</v>
      </c>
      <c r="Q74" s="44">
        <v>30</v>
      </c>
      <c r="R74" s="45">
        <f t="shared" si="19"/>
        <v>5.8297706956859695E-3</v>
      </c>
      <c r="S74" s="26" t="s">
        <v>52</v>
      </c>
      <c r="T74" s="46">
        <v>3</v>
      </c>
      <c r="U74" s="46">
        <v>45</v>
      </c>
      <c r="V74" s="47">
        <f t="shared" si="20"/>
        <v>1</v>
      </c>
      <c r="W74" s="46">
        <f t="shared" si="21"/>
        <v>45</v>
      </c>
      <c r="X74" s="46">
        <v>30</v>
      </c>
      <c r="Y74" s="46">
        <v>15</v>
      </c>
      <c r="Z74" s="46" t="str">
        <f t="shared" si="22"/>
        <v>NO ORDER</v>
      </c>
      <c r="AA74" s="46">
        <f t="shared" si="23"/>
        <v>0</v>
      </c>
      <c r="AB74" s="46">
        <f t="shared" si="24"/>
        <v>3</v>
      </c>
      <c r="AC74" s="26">
        <f t="shared" si="25"/>
        <v>3</v>
      </c>
      <c r="AD74" s="26">
        <f t="shared" si="26"/>
        <v>38</v>
      </c>
      <c r="AE74" s="29">
        <f t="shared" si="27"/>
        <v>0</v>
      </c>
      <c r="AF74" s="31" t="str">
        <f t="shared" si="28"/>
        <v>EXCESS STOCK</v>
      </c>
      <c r="AG74" s="57">
        <f t="shared" si="29"/>
        <v>7</v>
      </c>
    </row>
    <row r="75" spans="1:33" x14ac:dyDescent="0.25">
      <c r="O75" s="35">
        <v>5</v>
      </c>
      <c r="P75" s="35" t="s">
        <v>67</v>
      </c>
      <c r="Q75" s="44">
        <v>29</v>
      </c>
      <c r="R75" s="45">
        <f t="shared" si="19"/>
        <v>5.6354450058297709E-3</v>
      </c>
      <c r="S75" s="26" t="s">
        <v>50</v>
      </c>
      <c r="T75" s="46">
        <v>2</v>
      </c>
      <c r="U75" s="46">
        <v>32</v>
      </c>
      <c r="V75" s="47">
        <f t="shared" si="20"/>
        <v>0.96666666666666667</v>
      </c>
      <c r="W75" s="46">
        <f t="shared" si="21"/>
        <v>34</v>
      </c>
      <c r="X75" s="46">
        <v>30</v>
      </c>
      <c r="Y75" s="46">
        <v>15</v>
      </c>
      <c r="Z75" s="46" t="str">
        <f t="shared" si="22"/>
        <v>NO ORDER</v>
      </c>
      <c r="AA75" s="46">
        <f t="shared" si="23"/>
        <v>0</v>
      </c>
      <c r="AB75" s="46">
        <f t="shared" si="24"/>
        <v>2</v>
      </c>
      <c r="AC75" s="26">
        <f t="shared" si="25"/>
        <v>2</v>
      </c>
      <c r="AD75" s="26">
        <f t="shared" si="26"/>
        <v>37</v>
      </c>
      <c r="AE75" s="29">
        <f t="shared" si="27"/>
        <v>5</v>
      </c>
      <c r="AF75" s="31">
        <f t="shared" si="28"/>
        <v>0</v>
      </c>
      <c r="AG75" s="57">
        <f t="shared" si="29"/>
        <v>0</v>
      </c>
    </row>
    <row r="76" spans="1:33" x14ac:dyDescent="0.25">
      <c r="O76" s="35">
        <v>6</v>
      </c>
      <c r="P76" s="35" t="s">
        <v>67</v>
      </c>
      <c r="Q76" s="44">
        <v>29</v>
      </c>
      <c r="R76" s="45">
        <f t="shared" si="19"/>
        <v>5.6354450058297709E-3</v>
      </c>
      <c r="S76" s="26" t="s">
        <v>51</v>
      </c>
      <c r="T76" s="46">
        <v>2</v>
      </c>
      <c r="U76" s="46">
        <v>73</v>
      </c>
      <c r="V76" s="47">
        <f t="shared" si="20"/>
        <v>0.96666666666666667</v>
      </c>
      <c r="W76" s="46">
        <f t="shared" si="21"/>
        <v>76</v>
      </c>
      <c r="X76" s="46">
        <v>30</v>
      </c>
      <c r="Y76" s="46">
        <v>15</v>
      </c>
      <c r="Z76" s="46" t="str">
        <f t="shared" si="22"/>
        <v>NO ORDER</v>
      </c>
      <c r="AA76" s="46">
        <f t="shared" si="23"/>
        <v>0</v>
      </c>
      <c r="AB76" s="46">
        <f t="shared" si="24"/>
        <v>2</v>
      </c>
      <c r="AC76" s="26">
        <f t="shared" si="25"/>
        <v>2</v>
      </c>
      <c r="AD76" s="26">
        <f t="shared" si="26"/>
        <v>37</v>
      </c>
      <c r="AE76" s="29">
        <f t="shared" si="27"/>
        <v>0</v>
      </c>
      <c r="AF76" s="31" t="str">
        <f t="shared" si="28"/>
        <v>EXCESS STOCK</v>
      </c>
      <c r="AG76" s="57">
        <f t="shared" si="29"/>
        <v>36</v>
      </c>
    </row>
    <row r="77" spans="1:33" x14ac:dyDescent="0.25">
      <c r="O77" s="35">
        <v>7</v>
      </c>
      <c r="P77" s="35" t="s">
        <v>67</v>
      </c>
      <c r="Q77" s="44">
        <v>28</v>
      </c>
      <c r="R77" s="45">
        <f t="shared" si="19"/>
        <v>5.4411193159735714E-3</v>
      </c>
      <c r="S77" s="26" t="s">
        <v>52</v>
      </c>
      <c r="T77" s="46">
        <v>3</v>
      </c>
      <c r="U77" s="46">
        <v>69</v>
      </c>
      <c r="V77" s="47">
        <f t="shared" si="20"/>
        <v>0.93333333333333335</v>
      </c>
      <c r="W77" s="46">
        <f t="shared" si="21"/>
        <v>74</v>
      </c>
      <c r="X77" s="46">
        <v>30</v>
      </c>
      <c r="Y77" s="46">
        <v>15</v>
      </c>
      <c r="Z77" s="46" t="str">
        <f t="shared" si="22"/>
        <v>NO ORDER</v>
      </c>
      <c r="AA77" s="46">
        <f t="shared" si="23"/>
        <v>0</v>
      </c>
      <c r="AB77" s="46">
        <f t="shared" si="24"/>
        <v>3</v>
      </c>
      <c r="AC77" s="26">
        <f t="shared" si="25"/>
        <v>3</v>
      </c>
      <c r="AD77" s="26">
        <f t="shared" si="26"/>
        <v>36</v>
      </c>
      <c r="AE77" s="29">
        <f t="shared" si="27"/>
        <v>0</v>
      </c>
      <c r="AF77" s="31" t="str">
        <f t="shared" si="28"/>
        <v>EXCESS STOCK</v>
      </c>
      <c r="AG77" s="57">
        <f t="shared" si="29"/>
        <v>33</v>
      </c>
    </row>
    <row r="78" spans="1:33" x14ac:dyDescent="0.25">
      <c r="O78" s="35">
        <v>5</v>
      </c>
      <c r="P78" s="35" t="s">
        <v>67</v>
      </c>
      <c r="Q78" s="44">
        <v>27</v>
      </c>
      <c r="R78" s="45">
        <f t="shared" si="19"/>
        <v>5.2467936261173728E-3</v>
      </c>
      <c r="S78" s="26" t="s">
        <v>50</v>
      </c>
      <c r="T78" s="46">
        <v>2</v>
      </c>
      <c r="U78" s="46">
        <v>78</v>
      </c>
      <c r="V78" s="47">
        <f t="shared" si="20"/>
        <v>0.9</v>
      </c>
      <c r="W78" s="46">
        <f t="shared" si="21"/>
        <v>87</v>
      </c>
      <c r="X78" s="46">
        <v>30</v>
      </c>
      <c r="Y78" s="46">
        <v>15</v>
      </c>
      <c r="Z78" s="46" t="str">
        <f t="shared" si="22"/>
        <v>NO ORDER</v>
      </c>
      <c r="AA78" s="46">
        <f t="shared" si="23"/>
        <v>0</v>
      </c>
      <c r="AB78" s="46">
        <f t="shared" si="24"/>
        <v>2</v>
      </c>
      <c r="AC78" s="26">
        <f t="shared" si="25"/>
        <v>2</v>
      </c>
      <c r="AD78" s="26">
        <f t="shared" si="26"/>
        <v>35</v>
      </c>
      <c r="AE78" s="29">
        <f t="shared" si="27"/>
        <v>0</v>
      </c>
      <c r="AF78" s="31" t="str">
        <f t="shared" si="28"/>
        <v>EXCESS STOCK</v>
      </c>
      <c r="AG78" s="57">
        <f t="shared" si="29"/>
        <v>43</v>
      </c>
    </row>
    <row r="79" spans="1:33" x14ac:dyDescent="0.25">
      <c r="O79" s="35">
        <v>5</v>
      </c>
      <c r="P79" s="35" t="s">
        <v>67</v>
      </c>
      <c r="Q79" s="44">
        <v>26</v>
      </c>
      <c r="R79" s="45">
        <f t="shared" si="19"/>
        <v>5.0524679362611733E-3</v>
      </c>
      <c r="S79" s="26" t="s">
        <v>50</v>
      </c>
      <c r="T79" s="46">
        <v>2</v>
      </c>
      <c r="U79" s="46">
        <v>87</v>
      </c>
      <c r="V79" s="47">
        <f t="shared" si="20"/>
        <v>0.8666666666666667</v>
      </c>
      <c r="W79" s="46">
        <f t="shared" si="21"/>
        <v>101</v>
      </c>
      <c r="X79" s="46">
        <v>30</v>
      </c>
      <c r="Y79" s="46">
        <v>15</v>
      </c>
      <c r="Z79" s="46" t="str">
        <f t="shared" si="22"/>
        <v>NO ORDER</v>
      </c>
      <c r="AA79" s="46">
        <f t="shared" si="23"/>
        <v>0</v>
      </c>
      <c r="AB79" s="46">
        <f t="shared" si="24"/>
        <v>2</v>
      </c>
      <c r="AC79" s="26">
        <f t="shared" si="25"/>
        <v>2</v>
      </c>
      <c r="AD79" s="26">
        <f t="shared" si="26"/>
        <v>33</v>
      </c>
      <c r="AE79" s="29">
        <f t="shared" si="27"/>
        <v>0</v>
      </c>
      <c r="AF79" s="31" t="str">
        <f t="shared" si="28"/>
        <v>EXCESS STOCK</v>
      </c>
      <c r="AG79" s="57">
        <f t="shared" si="29"/>
        <v>54</v>
      </c>
    </row>
    <row r="80" spans="1:33" x14ac:dyDescent="0.25">
      <c r="O80" s="35">
        <v>7</v>
      </c>
      <c r="P80" s="35" t="s">
        <v>67</v>
      </c>
      <c r="Q80" s="44">
        <v>26</v>
      </c>
      <c r="R80" s="45">
        <f t="shared" si="19"/>
        <v>5.0524679362611733E-3</v>
      </c>
      <c r="S80" s="26" t="s">
        <v>52</v>
      </c>
      <c r="T80" s="46">
        <v>3</v>
      </c>
      <c r="U80" s="46">
        <v>28</v>
      </c>
      <c r="V80" s="47">
        <f t="shared" si="20"/>
        <v>0.8666666666666667</v>
      </c>
      <c r="W80" s="46">
        <f t="shared" si="21"/>
        <v>33</v>
      </c>
      <c r="X80" s="46">
        <v>30</v>
      </c>
      <c r="Y80" s="46">
        <v>15</v>
      </c>
      <c r="Z80" s="46" t="str">
        <f t="shared" si="22"/>
        <v>NO ORDER</v>
      </c>
      <c r="AA80" s="46">
        <f t="shared" si="23"/>
        <v>0</v>
      </c>
      <c r="AB80" s="46">
        <f t="shared" si="24"/>
        <v>3</v>
      </c>
      <c r="AC80" s="26">
        <f t="shared" si="25"/>
        <v>3</v>
      </c>
      <c r="AD80" s="26">
        <f t="shared" si="26"/>
        <v>33</v>
      </c>
      <c r="AE80" s="29">
        <f t="shared" si="27"/>
        <v>5</v>
      </c>
      <c r="AF80" s="31">
        <f t="shared" si="28"/>
        <v>0</v>
      </c>
      <c r="AG80" s="57">
        <f t="shared" si="29"/>
        <v>0</v>
      </c>
    </row>
    <row r="81" spans="15:33" x14ac:dyDescent="0.25">
      <c r="O81" s="35">
        <v>7</v>
      </c>
      <c r="P81" s="35" t="s">
        <v>67</v>
      </c>
      <c r="Q81" s="44">
        <v>26</v>
      </c>
      <c r="R81" s="45">
        <f t="shared" si="19"/>
        <v>5.0524679362611733E-3</v>
      </c>
      <c r="S81" s="26" t="s">
        <v>52</v>
      </c>
      <c r="T81" s="46">
        <v>3</v>
      </c>
      <c r="U81" s="46">
        <v>77</v>
      </c>
      <c r="V81" s="47">
        <f t="shared" si="20"/>
        <v>0.8666666666666667</v>
      </c>
      <c r="W81" s="46">
        <f t="shared" si="21"/>
        <v>89</v>
      </c>
      <c r="X81" s="46">
        <v>30</v>
      </c>
      <c r="Y81" s="46">
        <v>15</v>
      </c>
      <c r="Z81" s="46" t="str">
        <f t="shared" si="22"/>
        <v>NO ORDER</v>
      </c>
      <c r="AA81" s="46">
        <f t="shared" si="23"/>
        <v>0</v>
      </c>
      <c r="AB81" s="46">
        <f t="shared" si="24"/>
        <v>3</v>
      </c>
      <c r="AC81" s="26">
        <f t="shared" si="25"/>
        <v>3</v>
      </c>
      <c r="AD81" s="26">
        <f t="shared" si="26"/>
        <v>33</v>
      </c>
      <c r="AE81" s="29">
        <f t="shared" si="27"/>
        <v>0</v>
      </c>
      <c r="AF81" s="31" t="str">
        <f t="shared" si="28"/>
        <v>EXCESS STOCK</v>
      </c>
      <c r="AG81" s="57">
        <f t="shared" si="29"/>
        <v>44</v>
      </c>
    </row>
    <row r="82" spans="15:33" x14ac:dyDescent="0.25">
      <c r="O82" s="35">
        <v>5</v>
      </c>
      <c r="P82" s="35" t="s">
        <v>67</v>
      </c>
      <c r="Q82" s="44">
        <v>25</v>
      </c>
      <c r="R82" s="45">
        <f t="shared" si="19"/>
        <v>4.8581422464049747E-3</v>
      </c>
      <c r="S82" s="26" t="s">
        <v>50</v>
      </c>
      <c r="T82" s="46">
        <v>2</v>
      </c>
      <c r="U82" s="46">
        <v>34</v>
      </c>
      <c r="V82" s="47">
        <f t="shared" si="20"/>
        <v>0.83333333333333337</v>
      </c>
      <c r="W82" s="46">
        <f t="shared" si="21"/>
        <v>41</v>
      </c>
      <c r="X82" s="46">
        <v>30</v>
      </c>
      <c r="Y82" s="46">
        <v>15</v>
      </c>
      <c r="Z82" s="46" t="str">
        <f t="shared" si="22"/>
        <v>NO ORDER</v>
      </c>
      <c r="AA82" s="46">
        <f t="shared" si="23"/>
        <v>0</v>
      </c>
      <c r="AB82" s="46">
        <f t="shared" si="24"/>
        <v>2</v>
      </c>
      <c r="AC82" s="26">
        <f t="shared" si="25"/>
        <v>2</v>
      </c>
      <c r="AD82" s="26">
        <f t="shared" si="26"/>
        <v>32</v>
      </c>
      <c r="AE82" s="29">
        <f t="shared" si="27"/>
        <v>0</v>
      </c>
      <c r="AF82" s="31" t="str">
        <f t="shared" si="28"/>
        <v>EXCESS STOCK</v>
      </c>
      <c r="AG82" s="57">
        <f t="shared" si="29"/>
        <v>2</v>
      </c>
    </row>
    <row r="83" spans="15:33" x14ac:dyDescent="0.25">
      <c r="O83" s="35">
        <v>5</v>
      </c>
      <c r="P83" s="35" t="s">
        <v>67</v>
      </c>
      <c r="Q83" s="44">
        <v>25</v>
      </c>
      <c r="R83" s="45">
        <f t="shared" si="19"/>
        <v>4.8581422464049747E-3</v>
      </c>
      <c r="S83" s="26" t="s">
        <v>50</v>
      </c>
      <c r="T83" s="46">
        <v>2</v>
      </c>
      <c r="U83" s="46">
        <v>46</v>
      </c>
      <c r="V83" s="47">
        <f t="shared" si="20"/>
        <v>0.83333333333333337</v>
      </c>
      <c r="W83" s="46">
        <f t="shared" si="21"/>
        <v>56</v>
      </c>
      <c r="X83" s="46">
        <v>30</v>
      </c>
      <c r="Y83" s="46">
        <v>15</v>
      </c>
      <c r="Z83" s="46" t="str">
        <f t="shared" si="22"/>
        <v>NO ORDER</v>
      </c>
      <c r="AA83" s="46">
        <f t="shared" si="23"/>
        <v>0</v>
      </c>
      <c r="AB83" s="46">
        <f t="shared" si="24"/>
        <v>2</v>
      </c>
      <c r="AC83" s="26">
        <f t="shared" si="25"/>
        <v>2</v>
      </c>
      <c r="AD83" s="26">
        <f t="shared" si="26"/>
        <v>32</v>
      </c>
      <c r="AE83" s="29">
        <f t="shared" si="27"/>
        <v>0</v>
      </c>
      <c r="AF83" s="31" t="str">
        <f t="shared" si="28"/>
        <v>EXCESS STOCK</v>
      </c>
      <c r="AG83" s="57">
        <f t="shared" si="29"/>
        <v>14</v>
      </c>
    </row>
    <row r="84" spans="15:33" x14ac:dyDescent="0.25">
      <c r="O84" s="35">
        <v>5</v>
      </c>
      <c r="P84" s="35" t="s">
        <v>67</v>
      </c>
      <c r="Q84" s="44">
        <v>23</v>
      </c>
      <c r="R84" s="45">
        <f t="shared" si="19"/>
        <v>4.4694908666925767E-3</v>
      </c>
      <c r="S84" s="26" t="s">
        <v>50</v>
      </c>
      <c r="T84" s="46">
        <v>2</v>
      </c>
      <c r="U84" s="46">
        <v>87</v>
      </c>
      <c r="V84" s="47">
        <f t="shared" si="20"/>
        <v>0.76666666666666672</v>
      </c>
      <c r="W84" s="46">
        <f t="shared" si="21"/>
        <v>114</v>
      </c>
      <c r="X84" s="46">
        <v>30</v>
      </c>
      <c r="Y84" s="46">
        <v>15</v>
      </c>
      <c r="Z84" s="46" t="str">
        <f t="shared" si="22"/>
        <v>NO ORDER</v>
      </c>
      <c r="AA84" s="46">
        <f t="shared" si="23"/>
        <v>0</v>
      </c>
      <c r="AB84" s="46">
        <f t="shared" si="24"/>
        <v>2</v>
      </c>
      <c r="AC84" s="26">
        <f t="shared" si="25"/>
        <v>2</v>
      </c>
      <c r="AD84" s="26">
        <f t="shared" si="26"/>
        <v>30</v>
      </c>
      <c r="AE84" s="29">
        <f t="shared" si="27"/>
        <v>0</v>
      </c>
      <c r="AF84" s="31" t="str">
        <f t="shared" si="28"/>
        <v>EXCESS STOCK</v>
      </c>
      <c r="AG84" s="57">
        <f t="shared" si="29"/>
        <v>57</v>
      </c>
    </row>
    <row r="85" spans="15:33" x14ac:dyDescent="0.25">
      <c r="O85" s="35">
        <v>8</v>
      </c>
      <c r="P85" s="35" t="s">
        <v>67</v>
      </c>
      <c r="Q85" s="44">
        <v>22</v>
      </c>
      <c r="R85" s="45">
        <f t="shared" si="19"/>
        <v>4.275165176836378E-3</v>
      </c>
      <c r="S85" s="26" t="s">
        <v>53</v>
      </c>
      <c r="T85" s="46">
        <v>3</v>
      </c>
      <c r="U85" s="46">
        <v>86</v>
      </c>
      <c r="V85" s="47">
        <f t="shared" si="20"/>
        <v>0.73333333333333328</v>
      </c>
      <c r="W85" s="46">
        <f t="shared" si="21"/>
        <v>118</v>
      </c>
      <c r="X85" s="46">
        <v>30</v>
      </c>
      <c r="Y85" s="46">
        <v>15</v>
      </c>
      <c r="Z85" s="46" t="str">
        <f t="shared" si="22"/>
        <v>NO ORDER</v>
      </c>
      <c r="AA85" s="46">
        <f t="shared" si="23"/>
        <v>0</v>
      </c>
      <c r="AB85" s="46">
        <f t="shared" si="24"/>
        <v>3</v>
      </c>
      <c r="AC85" s="26">
        <f t="shared" si="25"/>
        <v>3</v>
      </c>
      <c r="AD85" s="26">
        <f t="shared" si="26"/>
        <v>28</v>
      </c>
      <c r="AE85" s="29">
        <f t="shared" si="27"/>
        <v>0</v>
      </c>
      <c r="AF85" s="31" t="str">
        <f t="shared" si="28"/>
        <v>EXCESS STOCK</v>
      </c>
      <c r="AG85" s="57">
        <f t="shared" si="29"/>
        <v>58</v>
      </c>
    </row>
    <row r="86" spans="15:33" x14ac:dyDescent="0.25">
      <c r="O86" s="35">
        <v>5</v>
      </c>
      <c r="P86" s="35" t="s">
        <v>67</v>
      </c>
      <c r="Q86" s="44">
        <v>21</v>
      </c>
      <c r="R86" s="45">
        <f t="shared" si="19"/>
        <v>4.0808394869801786E-3</v>
      </c>
      <c r="S86" s="26" t="s">
        <v>50</v>
      </c>
      <c r="T86" s="46">
        <v>2</v>
      </c>
      <c r="U86" s="46">
        <v>23</v>
      </c>
      <c r="V86" s="47">
        <f t="shared" si="20"/>
        <v>0.7</v>
      </c>
      <c r="W86" s="46">
        <f t="shared" si="21"/>
        <v>33</v>
      </c>
      <c r="X86" s="46">
        <v>30</v>
      </c>
      <c r="Y86" s="46">
        <v>15</v>
      </c>
      <c r="Z86" s="46" t="str">
        <f t="shared" si="22"/>
        <v>NO ORDER</v>
      </c>
      <c r="AA86" s="46">
        <f t="shared" si="23"/>
        <v>0</v>
      </c>
      <c r="AB86" s="46">
        <f t="shared" si="24"/>
        <v>2</v>
      </c>
      <c r="AC86" s="26">
        <f t="shared" si="25"/>
        <v>2</v>
      </c>
      <c r="AD86" s="26">
        <f t="shared" si="26"/>
        <v>27</v>
      </c>
      <c r="AE86" s="29">
        <f t="shared" si="27"/>
        <v>4</v>
      </c>
      <c r="AF86" s="31">
        <f t="shared" si="28"/>
        <v>0</v>
      </c>
      <c r="AG86" s="57">
        <f t="shared" si="29"/>
        <v>0</v>
      </c>
    </row>
    <row r="87" spans="15:33" x14ac:dyDescent="0.25">
      <c r="O87" s="35">
        <v>9</v>
      </c>
      <c r="P87" s="35" t="s">
        <v>67</v>
      </c>
      <c r="Q87" s="44">
        <v>21</v>
      </c>
      <c r="R87" s="45">
        <f t="shared" si="19"/>
        <v>4.0808394869801786E-3</v>
      </c>
      <c r="S87" s="26" t="s">
        <v>54</v>
      </c>
      <c r="T87" s="46">
        <v>3</v>
      </c>
      <c r="U87" s="46">
        <v>654</v>
      </c>
      <c r="V87" s="47">
        <f t="shared" si="20"/>
        <v>0.7</v>
      </c>
      <c r="W87" s="46">
        <f t="shared" si="21"/>
        <v>935</v>
      </c>
      <c r="X87" s="46">
        <v>30</v>
      </c>
      <c r="Y87" s="46">
        <v>15</v>
      </c>
      <c r="Z87" s="46" t="str">
        <f t="shared" si="22"/>
        <v>NO ORDER</v>
      </c>
      <c r="AA87" s="46">
        <f t="shared" si="23"/>
        <v>0</v>
      </c>
      <c r="AB87" s="46">
        <f t="shared" si="24"/>
        <v>3</v>
      </c>
      <c r="AC87" s="26">
        <f t="shared" si="25"/>
        <v>3</v>
      </c>
      <c r="AD87" s="26">
        <f t="shared" si="26"/>
        <v>27</v>
      </c>
      <c r="AE87" s="29">
        <f t="shared" si="27"/>
        <v>0</v>
      </c>
      <c r="AF87" s="31" t="str">
        <f t="shared" si="28"/>
        <v>EXCESS STOCK</v>
      </c>
      <c r="AG87" s="57">
        <f t="shared" si="29"/>
        <v>627</v>
      </c>
    </row>
    <row r="88" spans="15:33" x14ac:dyDescent="0.25">
      <c r="O88" s="35">
        <v>4</v>
      </c>
      <c r="P88" s="35" t="s">
        <v>67</v>
      </c>
      <c r="Q88" s="44">
        <v>20</v>
      </c>
      <c r="R88" s="45">
        <f t="shared" si="19"/>
        <v>3.88651379712398E-3</v>
      </c>
      <c r="S88" s="26" t="s">
        <v>49</v>
      </c>
      <c r="T88" s="46">
        <v>2</v>
      </c>
      <c r="U88" s="46">
        <v>298</v>
      </c>
      <c r="V88" s="47">
        <f t="shared" si="20"/>
        <v>0.66666666666666663</v>
      </c>
      <c r="W88" s="46">
        <f t="shared" si="21"/>
        <v>447</v>
      </c>
      <c r="X88" s="46">
        <v>30</v>
      </c>
      <c r="Y88" s="46">
        <v>15</v>
      </c>
      <c r="Z88" s="46" t="str">
        <f t="shared" si="22"/>
        <v>NO ORDER</v>
      </c>
      <c r="AA88" s="46">
        <f t="shared" si="23"/>
        <v>0</v>
      </c>
      <c r="AB88" s="46">
        <f t="shared" si="24"/>
        <v>2</v>
      </c>
      <c r="AC88" s="26">
        <f t="shared" si="25"/>
        <v>2</v>
      </c>
      <c r="AD88" s="26">
        <f t="shared" si="26"/>
        <v>26</v>
      </c>
      <c r="AE88" s="29">
        <f t="shared" si="27"/>
        <v>0</v>
      </c>
      <c r="AF88" s="31" t="str">
        <f t="shared" si="28"/>
        <v>EXCESS STOCK</v>
      </c>
      <c r="AG88" s="57">
        <f t="shared" si="29"/>
        <v>272</v>
      </c>
    </row>
    <row r="89" spans="15:33" x14ac:dyDescent="0.25">
      <c r="O89" s="35">
        <v>7</v>
      </c>
      <c r="P89" s="35" t="s">
        <v>67</v>
      </c>
      <c r="Q89" s="44">
        <v>20</v>
      </c>
      <c r="R89" s="45">
        <f t="shared" si="19"/>
        <v>3.88651379712398E-3</v>
      </c>
      <c r="S89" s="26" t="s">
        <v>52</v>
      </c>
      <c r="T89" s="46">
        <v>3</v>
      </c>
      <c r="U89" s="46">
        <v>37</v>
      </c>
      <c r="V89" s="47">
        <f t="shared" si="20"/>
        <v>0.66666666666666663</v>
      </c>
      <c r="W89" s="46">
        <f t="shared" si="21"/>
        <v>56</v>
      </c>
      <c r="X89" s="46">
        <v>30</v>
      </c>
      <c r="Y89" s="46">
        <v>15</v>
      </c>
      <c r="Z89" s="46" t="str">
        <f t="shared" si="22"/>
        <v>NO ORDER</v>
      </c>
      <c r="AA89" s="46">
        <f t="shared" si="23"/>
        <v>0</v>
      </c>
      <c r="AB89" s="46">
        <f t="shared" si="24"/>
        <v>3</v>
      </c>
      <c r="AC89" s="26">
        <f t="shared" si="25"/>
        <v>2</v>
      </c>
      <c r="AD89" s="26">
        <f t="shared" si="26"/>
        <v>26</v>
      </c>
      <c r="AE89" s="29">
        <f t="shared" si="27"/>
        <v>0</v>
      </c>
      <c r="AF89" s="31" t="str">
        <f t="shared" si="28"/>
        <v>EXCESS STOCK</v>
      </c>
      <c r="AG89" s="57">
        <f t="shared" si="29"/>
        <v>11</v>
      </c>
    </row>
    <row r="90" spans="15:33" x14ac:dyDescent="0.25">
      <c r="O90" s="35">
        <v>7</v>
      </c>
      <c r="P90" s="35" t="s">
        <v>67</v>
      </c>
      <c r="Q90" s="44">
        <v>20</v>
      </c>
      <c r="R90" s="45">
        <f t="shared" si="19"/>
        <v>3.88651379712398E-3</v>
      </c>
      <c r="S90" s="26" t="s">
        <v>52</v>
      </c>
      <c r="T90" s="46">
        <v>3</v>
      </c>
      <c r="U90" s="46">
        <v>85</v>
      </c>
      <c r="V90" s="47">
        <f t="shared" si="20"/>
        <v>0.66666666666666663</v>
      </c>
      <c r="W90" s="46">
        <f t="shared" si="21"/>
        <v>128</v>
      </c>
      <c r="X90" s="46">
        <v>30</v>
      </c>
      <c r="Y90" s="46">
        <v>15</v>
      </c>
      <c r="Z90" s="46" t="str">
        <f t="shared" si="22"/>
        <v>NO ORDER</v>
      </c>
      <c r="AA90" s="46">
        <f t="shared" si="23"/>
        <v>0</v>
      </c>
      <c r="AB90" s="46">
        <f t="shared" si="24"/>
        <v>3</v>
      </c>
      <c r="AC90" s="26">
        <f t="shared" si="25"/>
        <v>2</v>
      </c>
      <c r="AD90" s="26">
        <f t="shared" si="26"/>
        <v>26</v>
      </c>
      <c r="AE90" s="29">
        <f t="shared" si="27"/>
        <v>0</v>
      </c>
      <c r="AF90" s="31" t="str">
        <f t="shared" si="28"/>
        <v>EXCESS STOCK</v>
      </c>
      <c r="AG90" s="57">
        <f t="shared" si="29"/>
        <v>59</v>
      </c>
    </row>
    <row r="91" spans="15:33" x14ac:dyDescent="0.25">
      <c r="O91" s="35">
        <v>5</v>
      </c>
      <c r="P91" s="35" t="s">
        <v>67</v>
      </c>
      <c r="Q91" s="44">
        <v>18</v>
      </c>
      <c r="R91" s="45">
        <f t="shared" si="19"/>
        <v>3.4978624174115819E-3</v>
      </c>
      <c r="S91" s="26" t="s">
        <v>50</v>
      </c>
      <c r="T91" s="46">
        <v>2</v>
      </c>
      <c r="U91" s="46">
        <v>12</v>
      </c>
      <c r="V91" s="47">
        <f t="shared" si="20"/>
        <v>0.6</v>
      </c>
      <c r="W91" s="46">
        <f t="shared" si="21"/>
        <v>20</v>
      </c>
      <c r="X91" s="46">
        <v>30</v>
      </c>
      <c r="Y91" s="46">
        <v>15</v>
      </c>
      <c r="Z91" s="46" t="str">
        <f t="shared" si="22"/>
        <v>NO ORDER</v>
      </c>
      <c r="AA91" s="46">
        <f t="shared" si="23"/>
        <v>10</v>
      </c>
      <c r="AB91" s="46">
        <f t="shared" si="24"/>
        <v>12</v>
      </c>
      <c r="AC91" s="26">
        <f t="shared" si="25"/>
        <v>8</v>
      </c>
      <c r="AD91" s="26">
        <f t="shared" si="26"/>
        <v>23</v>
      </c>
      <c r="AE91" s="29">
        <f t="shared" si="27"/>
        <v>11</v>
      </c>
      <c r="AF91" s="31">
        <f t="shared" si="28"/>
        <v>0</v>
      </c>
      <c r="AG91" s="57">
        <f t="shared" si="29"/>
        <v>0</v>
      </c>
    </row>
    <row r="92" spans="15:33" x14ac:dyDescent="0.25">
      <c r="O92" s="35">
        <v>2</v>
      </c>
      <c r="P92" s="35" t="s">
        <v>67</v>
      </c>
      <c r="Q92" s="44">
        <v>17</v>
      </c>
      <c r="R92" s="45">
        <f t="shared" si="19"/>
        <v>3.3035367275553828E-3</v>
      </c>
      <c r="S92" s="26" t="s">
        <v>47</v>
      </c>
      <c r="T92" s="46">
        <v>2</v>
      </c>
      <c r="U92" s="46">
        <v>220</v>
      </c>
      <c r="V92" s="47">
        <f t="shared" si="20"/>
        <v>0.56666666666666665</v>
      </c>
      <c r="W92" s="46">
        <f t="shared" si="21"/>
        <v>389</v>
      </c>
      <c r="X92" s="46">
        <v>30</v>
      </c>
      <c r="Y92" s="46">
        <v>15</v>
      </c>
      <c r="Z92" s="46" t="str">
        <f t="shared" si="22"/>
        <v>NO ORDER</v>
      </c>
      <c r="AA92" s="46">
        <f t="shared" si="23"/>
        <v>0</v>
      </c>
      <c r="AB92" s="46">
        <f t="shared" si="24"/>
        <v>2</v>
      </c>
      <c r="AC92" s="26">
        <f t="shared" si="25"/>
        <v>2</v>
      </c>
      <c r="AD92" s="26">
        <f t="shared" si="26"/>
        <v>22</v>
      </c>
      <c r="AE92" s="29">
        <f t="shared" si="27"/>
        <v>0</v>
      </c>
      <c r="AF92" s="31" t="str">
        <f t="shared" si="28"/>
        <v>EXCESS STOCK</v>
      </c>
      <c r="AG92" s="57">
        <f t="shared" si="29"/>
        <v>198</v>
      </c>
    </row>
    <row r="93" spans="15:33" x14ac:dyDescent="0.25">
      <c r="O93" s="35">
        <v>5</v>
      </c>
      <c r="P93" s="35" t="s">
        <v>67</v>
      </c>
      <c r="Q93" s="44">
        <v>16</v>
      </c>
      <c r="R93" s="45">
        <f t="shared" si="19"/>
        <v>3.1092110376991838E-3</v>
      </c>
      <c r="S93" s="26" t="s">
        <v>50</v>
      </c>
      <c r="T93" s="46">
        <v>2</v>
      </c>
      <c r="U93" s="46">
        <v>45</v>
      </c>
      <c r="V93" s="47">
        <f t="shared" si="20"/>
        <v>0.53333333333333333</v>
      </c>
      <c r="W93" s="46">
        <f t="shared" si="21"/>
        <v>85</v>
      </c>
      <c r="X93" s="46">
        <v>30</v>
      </c>
      <c r="Y93" s="46">
        <v>15</v>
      </c>
      <c r="Z93" s="46" t="str">
        <f t="shared" si="22"/>
        <v>NO ORDER</v>
      </c>
      <c r="AA93" s="46">
        <f t="shared" si="23"/>
        <v>0</v>
      </c>
      <c r="AB93" s="46">
        <f t="shared" si="24"/>
        <v>2</v>
      </c>
      <c r="AC93" s="26">
        <f t="shared" si="25"/>
        <v>2</v>
      </c>
      <c r="AD93" s="26">
        <f t="shared" si="26"/>
        <v>21</v>
      </c>
      <c r="AE93" s="29">
        <f t="shared" si="27"/>
        <v>0</v>
      </c>
      <c r="AF93" s="31" t="str">
        <f t="shared" si="28"/>
        <v>EXCESS STOCK</v>
      </c>
      <c r="AG93" s="57">
        <f t="shared" si="29"/>
        <v>24</v>
      </c>
    </row>
    <row r="94" spans="15:33" x14ac:dyDescent="0.25">
      <c r="O94" s="35">
        <v>7</v>
      </c>
      <c r="P94" s="35" t="s">
        <v>67</v>
      </c>
      <c r="Q94" s="44">
        <v>16</v>
      </c>
      <c r="R94" s="45">
        <f t="shared" si="19"/>
        <v>3.1092110376991838E-3</v>
      </c>
      <c r="S94" s="26" t="s">
        <v>52</v>
      </c>
      <c r="T94" s="46">
        <v>3</v>
      </c>
      <c r="U94" s="46">
        <v>847</v>
      </c>
      <c r="V94" s="47">
        <f t="shared" si="20"/>
        <v>0.53333333333333333</v>
      </c>
      <c r="W94" s="46">
        <f t="shared" si="21"/>
        <v>1589</v>
      </c>
      <c r="X94" s="46">
        <v>30</v>
      </c>
      <c r="Y94" s="46">
        <v>15</v>
      </c>
      <c r="Z94" s="46" t="str">
        <f t="shared" si="22"/>
        <v>NO ORDER</v>
      </c>
      <c r="AA94" s="46">
        <f t="shared" si="23"/>
        <v>0</v>
      </c>
      <c r="AB94" s="46">
        <f t="shared" si="24"/>
        <v>3</v>
      </c>
      <c r="AC94" s="26">
        <f t="shared" si="25"/>
        <v>2</v>
      </c>
      <c r="AD94" s="26">
        <f t="shared" si="26"/>
        <v>21</v>
      </c>
      <c r="AE94" s="29">
        <f t="shared" si="27"/>
        <v>0</v>
      </c>
      <c r="AF94" s="31" t="str">
        <f t="shared" si="28"/>
        <v>EXCESS STOCK</v>
      </c>
      <c r="AG94" s="57">
        <f t="shared" si="29"/>
        <v>826</v>
      </c>
    </row>
    <row r="95" spans="15:33" x14ac:dyDescent="0.25">
      <c r="O95" s="35">
        <v>1</v>
      </c>
      <c r="P95" s="35" t="s">
        <v>67</v>
      </c>
      <c r="Q95" s="44">
        <v>15</v>
      </c>
      <c r="R95" s="45">
        <f t="shared" si="19"/>
        <v>2.9148853478429848E-3</v>
      </c>
      <c r="S95" s="26" t="s">
        <v>46</v>
      </c>
      <c r="T95" s="46">
        <v>3</v>
      </c>
      <c r="U95" s="46">
        <v>12</v>
      </c>
      <c r="V95" s="47">
        <f t="shared" si="20"/>
        <v>0.5</v>
      </c>
      <c r="W95" s="46">
        <f t="shared" si="21"/>
        <v>24</v>
      </c>
      <c r="X95" s="46">
        <v>30</v>
      </c>
      <c r="Y95" s="46">
        <v>15</v>
      </c>
      <c r="Z95" s="46" t="str">
        <f t="shared" si="22"/>
        <v>NO ORDER</v>
      </c>
      <c r="AA95" s="46">
        <f t="shared" si="23"/>
        <v>6</v>
      </c>
      <c r="AB95" s="46">
        <f t="shared" si="24"/>
        <v>9</v>
      </c>
      <c r="AC95" s="26">
        <f t="shared" si="25"/>
        <v>5</v>
      </c>
      <c r="AD95" s="26">
        <f t="shared" si="26"/>
        <v>19</v>
      </c>
      <c r="AE95" s="29">
        <f t="shared" si="27"/>
        <v>7</v>
      </c>
      <c r="AF95" s="31">
        <f t="shared" si="28"/>
        <v>0</v>
      </c>
      <c r="AG95" s="57">
        <f t="shared" si="29"/>
        <v>0</v>
      </c>
    </row>
    <row r="96" spans="15:33" x14ac:dyDescent="0.25">
      <c r="O96" s="35">
        <v>1</v>
      </c>
      <c r="P96" s="35" t="s">
        <v>67</v>
      </c>
      <c r="Q96" s="44">
        <v>14</v>
      </c>
      <c r="R96" s="45">
        <f t="shared" si="19"/>
        <v>2.7205596579867857E-3</v>
      </c>
      <c r="S96" s="26" t="s">
        <v>46</v>
      </c>
      <c r="T96" s="46">
        <v>3</v>
      </c>
      <c r="U96" s="46">
        <v>11</v>
      </c>
      <c r="V96" s="47">
        <f t="shared" si="20"/>
        <v>0.46666666666666667</v>
      </c>
      <c r="W96" s="46">
        <f t="shared" si="21"/>
        <v>24</v>
      </c>
      <c r="X96" s="46">
        <v>30</v>
      </c>
      <c r="Y96" s="46">
        <v>15</v>
      </c>
      <c r="Z96" s="46" t="str">
        <f t="shared" si="22"/>
        <v>NO ORDER</v>
      </c>
      <c r="AA96" s="46">
        <f t="shared" si="23"/>
        <v>6</v>
      </c>
      <c r="AB96" s="46">
        <f t="shared" si="24"/>
        <v>9</v>
      </c>
      <c r="AC96" s="26">
        <f t="shared" si="25"/>
        <v>5</v>
      </c>
      <c r="AD96" s="26">
        <f t="shared" si="26"/>
        <v>18</v>
      </c>
      <c r="AE96" s="29">
        <f t="shared" si="27"/>
        <v>7</v>
      </c>
      <c r="AF96" s="31">
        <f t="shared" si="28"/>
        <v>0</v>
      </c>
      <c r="AG96" s="57">
        <f t="shared" si="29"/>
        <v>0</v>
      </c>
    </row>
    <row r="97" spans="15:33" x14ac:dyDescent="0.25">
      <c r="O97" s="35">
        <v>4</v>
      </c>
      <c r="P97" s="35" t="s">
        <v>67</v>
      </c>
      <c r="Q97" s="44">
        <v>13</v>
      </c>
      <c r="R97" s="45">
        <f t="shared" si="19"/>
        <v>2.5262339681305867E-3</v>
      </c>
      <c r="S97" s="26" t="s">
        <v>49</v>
      </c>
      <c r="T97" s="46">
        <v>2</v>
      </c>
      <c r="U97" s="46">
        <v>26</v>
      </c>
      <c r="V97" s="47">
        <f t="shared" si="20"/>
        <v>0.43333333333333335</v>
      </c>
      <c r="W97" s="46">
        <f t="shared" si="21"/>
        <v>60</v>
      </c>
      <c r="X97" s="46">
        <v>30</v>
      </c>
      <c r="Y97" s="46">
        <v>15</v>
      </c>
      <c r="Z97" s="46" t="str">
        <f t="shared" si="22"/>
        <v>NO ORDER</v>
      </c>
      <c r="AA97" s="46">
        <f t="shared" si="23"/>
        <v>0</v>
      </c>
      <c r="AB97" s="46">
        <f t="shared" si="24"/>
        <v>2</v>
      </c>
      <c r="AC97" s="26">
        <f t="shared" si="25"/>
        <v>1</v>
      </c>
      <c r="AD97" s="26">
        <f t="shared" si="26"/>
        <v>17</v>
      </c>
      <c r="AE97" s="29">
        <f t="shared" si="27"/>
        <v>0</v>
      </c>
      <c r="AF97" s="31" t="str">
        <f t="shared" si="28"/>
        <v>EXCESS STOCK</v>
      </c>
      <c r="AG97" s="57">
        <f t="shared" si="29"/>
        <v>9</v>
      </c>
    </row>
    <row r="98" spans="15:33" x14ac:dyDescent="0.25">
      <c r="O98" s="35">
        <v>4</v>
      </c>
      <c r="P98" s="35" t="s">
        <v>67</v>
      </c>
      <c r="Q98" s="44">
        <v>13</v>
      </c>
      <c r="R98" s="45">
        <f t="shared" si="19"/>
        <v>2.5262339681305867E-3</v>
      </c>
      <c r="S98" s="26" t="s">
        <v>49</v>
      </c>
      <c r="T98" s="46">
        <v>2</v>
      </c>
      <c r="U98" s="46">
        <v>84</v>
      </c>
      <c r="V98" s="47">
        <f t="shared" si="20"/>
        <v>0.43333333333333335</v>
      </c>
      <c r="W98" s="46">
        <f t="shared" si="21"/>
        <v>194</v>
      </c>
      <c r="X98" s="46">
        <v>30</v>
      </c>
      <c r="Y98" s="46">
        <v>15</v>
      </c>
      <c r="Z98" s="46" t="str">
        <f t="shared" si="22"/>
        <v>NO ORDER</v>
      </c>
      <c r="AA98" s="46">
        <f t="shared" si="23"/>
        <v>0</v>
      </c>
      <c r="AB98" s="46">
        <f t="shared" si="24"/>
        <v>2</v>
      </c>
      <c r="AC98" s="26">
        <f t="shared" si="25"/>
        <v>1</v>
      </c>
      <c r="AD98" s="26">
        <f t="shared" si="26"/>
        <v>17</v>
      </c>
      <c r="AE98" s="29">
        <f t="shared" si="27"/>
        <v>0</v>
      </c>
      <c r="AF98" s="31" t="str">
        <f t="shared" si="28"/>
        <v>EXCESS STOCK</v>
      </c>
      <c r="AG98" s="57">
        <f t="shared" si="29"/>
        <v>67</v>
      </c>
    </row>
    <row r="99" spans="15:33" ht="14.4" customHeight="1" x14ac:dyDescent="0.25">
      <c r="O99" s="35">
        <v>7</v>
      </c>
      <c r="P99" s="35" t="s">
        <v>67</v>
      </c>
      <c r="Q99" s="44">
        <v>13</v>
      </c>
      <c r="R99" s="45">
        <f t="shared" si="19"/>
        <v>2.5262339681305867E-3</v>
      </c>
      <c r="S99" s="26" t="s">
        <v>52</v>
      </c>
      <c r="T99" s="46">
        <v>3</v>
      </c>
      <c r="U99" s="46">
        <v>21</v>
      </c>
      <c r="V99" s="47">
        <f t="shared" si="20"/>
        <v>0.43333333333333335</v>
      </c>
      <c r="W99" s="46">
        <f t="shared" si="21"/>
        <v>49</v>
      </c>
      <c r="X99" s="46">
        <v>30</v>
      </c>
      <c r="Y99" s="46">
        <v>15</v>
      </c>
      <c r="Z99" s="46" t="str">
        <f t="shared" si="22"/>
        <v>NO ORDER</v>
      </c>
      <c r="AA99" s="46">
        <f t="shared" si="23"/>
        <v>0</v>
      </c>
      <c r="AB99" s="46">
        <f t="shared" si="24"/>
        <v>3</v>
      </c>
      <c r="AC99" s="26">
        <f t="shared" si="25"/>
        <v>2</v>
      </c>
      <c r="AD99" s="26">
        <f t="shared" si="26"/>
        <v>17</v>
      </c>
      <c r="AE99" s="29">
        <f t="shared" si="27"/>
        <v>0</v>
      </c>
      <c r="AF99" s="31" t="str">
        <f t="shared" si="28"/>
        <v>EXCESS STOCK</v>
      </c>
      <c r="AG99" s="57">
        <f t="shared" si="29"/>
        <v>4</v>
      </c>
    </row>
    <row r="100" spans="15:33" s="56" customFormat="1" x14ac:dyDescent="0.25">
      <c r="O100" s="35">
        <v>4</v>
      </c>
      <c r="P100" s="35" t="s">
        <v>67</v>
      </c>
      <c r="Q100" s="44">
        <v>12</v>
      </c>
      <c r="R100" s="45">
        <f t="shared" ref="R100:R131" si="30">Q100/$Q$2</f>
        <v>2.3319082782743881E-3</v>
      </c>
      <c r="S100" s="26" t="s">
        <v>49</v>
      </c>
      <c r="T100" s="46">
        <v>2</v>
      </c>
      <c r="U100" s="46">
        <v>32</v>
      </c>
      <c r="V100" s="47">
        <f t="shared" ref="V100:V111" si="31">Q100/30</f>
        <v>0.4</v>
      </c>
      <c r="W100" s="46">
        <f t="shared" ref="W100:W111" si="32">ROUNDUP(U100/V100,0)</f>
        <v>80</v>
      </c>
      <c r="X100" s="46">
        <v>30</v>
      </c>
      <c r="Y100" s="46">
        <v>15</v>
      </c>
      <c r="Z100" s="46" t="str">
        <f t="shared" ref="Z100:Z111" si="33">IF(W100&gt;Y100,"NO ORDER","REORDER")</f>
        <v>NO ORDER</v>
      </c>
      <c r="AA100" s="46">
        <f t="shared" ref="AA100:AA111" si="34">IF(X100-W100&lt;0,0,X100-W100)</f>
        <v>0</v>
      </c>
      <c r="AB100" s="46">
        <f t="shared" ref="AB100:AB111" si="35">AA100+T100</f>
        <v>2</v>
      </c>
      <c r="AC100" s="26">
        <f t="shared" ref="AC100:AC111" si="36">ROUNDUP(AB100*V100,0)</f>
        <v>1</v>
      </c>
      <c r="AD100" s="26">
        <f t="shared" ref="AD100:AD111" si="37">ROUNDUP(R100*$AD$2,0)</f>
        <v>16</v>
      </c>
      <c r="AE100" s="29">
        <f t="shared" si="27"/>
        <v>0</v>
      </c>
      <c r="AF100" s="31" t="str">
        <f t="shared" si="28"/>
        <v>EXCESS STOCK</v>
      </c>
      <c r="AG100" s="57">
        <f t="shared" si="29"/>
        <v>16</v>
      </c>
    </row>
    <row r="101" spans="15:33" x14ac:dyDescent="0.25">
      <c r="O101" s="35">
        <v>8</v>
      </c>
      <c r="P101" s="35" t="s">
        <v>67</v>
      </c>
      <c r="Q101" s="44">
        <v>12</v>
      </c>
      <c r="R101" s="45">
        <f t="shared" si="30"/>
        <v>2.3319082782743881E-3</v>
      </c>
      <c r="S101" s="26" t="s">
        <v>53</v>
      </c>
      <c r="T101" s="46">
        <v>3</v>
      </c>
      <c r="U101" s="46">
        <v>22</v>
      </c>
      <c r="V101" s="47">
        <f t="shared" si="31"/>
        <v>0.4</v>
      </c>
      <c r="W101" s="46">
        <f t="shared" si="32"/>
        <v>55</v>
      </c>
      <c r="X101" s="46">
        <v>30</v>
      </c>
      <c r="Y101" s="46">
        <v>15</v>
      </c>
      <c r="Z101" s="46" t="str">
        <f t="shared" si="33"/>
        <v>NO ORDER</v>
      </c>
      <c r="AA101" s="46">
        <f t="shared" si="34"/>
        <v>0</v>
      </c>
      <c r="AB101" s="46">
        <f t="shared" si="35"/>
        <v>3</v>
      </c>
      <c r="AC101" s="26">
        <f t="shared" si="36"/>
        <v>2</v>
      </c>
      <c r="AD101" s="26">
        <f t="shared" si="37"/>
        <v>16</v>
      </c>
      <c r="AE101" s="29">
        <f t="shared" si="27"/>
        <v>0</v>
      </c>
      <c r="AF101" s="31" t="str">
        <f t="shared" si="28"/>
        <v>EXCESS STOCK</v>
      </c>
      <c r="AG101" s="57">
        <f t="shared" si="29"/>
        <v>6</v>
      </c>
    </row>
    <row r="102" spans="15:33" x14ac:dyDescent="0.25">
      <c r="O102" s="35">
        <v>4</v>
      </c>
      <c r="P102" s="35" t="s">
        <v>67</v>
      </c>
      <c r="Q102" s="44">
        <v>11</v>
      </c>
      <c r="R102" s="45">
        <f t="shared" si="30"/>
        <v>2.137582588418189E-3</v>
      </c>
      <c r="S102" s="26" t="s">
        <v>49</v>
      </c>
      <c r="T102" s="46">
        <v>2</v>
      </c>
      <c r="U102" s="46">
        <v>74</v>
      </c>
      <c r="V102" s="47">
        <f t="shared" si="31"/>
        <v>0.36666666666666664</v>
      </c>
      <c r="W102" s="46">
        <f t="shared" si="32"/>
        <v>202</v>
      </c>
      <c r="X102" s="46">
        <v>30</v>
      </c>
      <c r="Y102" s="46">
        <v>15</v>
      </c>
      <c r="Z102" s="46" t="str">
        <f t="shared" si="33"/>
        <v>NO ORDER</v>
      </c>
      <c r="AA102" s="46">
        <f t="shared" si="34"/>
        <v>0</v>
      </c>
      <c r="AB102" s="46">
        <f t="shared" si="35"/>
        <v>2</v>
      </c>
      <c r="AC102" s="26">
        <f t="shared" si="36"/>
        <v>1</v>
      </c>
      <c r="AD102" s="26">
        <f t="shared" si="37"/>
        <v>14</v>
      </c>
      <c r="AE102" s="29">
        <f t="shared" si="27"/>
        <v>0</v>
      </c>
      <c r="AF102" s="31" t="str">
        <f t="shared" si="28"/>
        <v>EXCESS STOCK</v>
      </c>
      <c r="AG102" s="57">
        <f t="shared" si="29"/>
        <v>60</v>
      </c>
    </row>
    <row r="103" spans="15:33" s="55" customFormat="1" x14ac:dyDescent="0.25">
      <c r="O103" s="35">
        <v>9</v>
      </c>
      <c r="P103" s="35" t="s">
        <v>67</v>
      </c>
      <c r="Q103" s="44">
        <v>11</v>
      </c>
      <c r="R103" s="45">
        <f t="shared" si="30"/>
        <v>2.137582588418189E-3</v>
      </c>
      <c r="S103" s="26" t="s">
        <v>54</v>
      </c>
      <c r="T103" s="46">
        <v>3</v>
      </c>
      <c r="U103" s="46">
        <v>21</v>
      </c>
      <c r="V103" s="47">
        <f t="shared" si="31"/>
        <v>0.36666666666666664</v>
      </c>
      <c r="W103" s="46">
        <f t="shared" si="32"/>
        <v>58</v>
      </c>
      <c r="X103" s="46">
        <v>30</v>
      </c>
      <c r="Y103" s="46">
        <v>15</v>
      </c>
      <c r="Z103" s="46" t="str">
        <f t="shared" si="33"/>
        <v>NO ORDER</v>
      </c>
      <c r="AA103" s="46">
        <f t="shared" si="34"/>
        <v>0</v>
      </c>
      <c r="AB103" s="46">
        <f t="shared" si="35"/>
        <v>3</v>
      </c>
      <c r="AC103" s="26">
        <f t="shared" si="36"/>
        <v>2</v>
      </c>
      <c r="AD103" s="26">
        <f t="shared" si="37"/>
        <v>14</v>
      </c>
      <c r="AE103" s="29">
        <f t="shared" si="27"/>
        <v>0</v>
      </c>
      <c r="AF103" s="31" t="str">
        <f t="shared" si="28"/>
        <v>EXCESS STOCK</v>
      </c>
      <c r="AG103" s="57">
        <f t="shared" si="29"/>
        <v>7</v>
      </c>
    </row>
    <row r="104" spans="15:33" x14ac:dyDescent="0.25">
      <c r="O104" s="35">
        <v>9</v>
      </c>
      <c r="P104" s="35" t="s">
        <v>67</v>
      </c>
      <c r="Q104" s="44">
        <v>11</v>
      </c>
      <c r="R104" s="45">
        <f t="shared" si="30"/>
        <v>2.137582588418189E-3</v>
      </c>
      <c r="S104" s="26" t="s">
        <v>54</v>
      </c>
      <c r="T104" s="46">
        <v>3</v>
      </c>
      <c r="U104" s="46">
        <v>35</v>
      </c>
      <c r="V104" s="47">
        <f t="shared" si="31"/>
        <v>0.36666666666666664</v>
      </c>
      <c r="W104" s="46">
        <f t="shared" si="32"/>
        <v>96</v>
      </c>
      <c r="X104" s="46">
        <v>30</v>
      </c>
      <c r="Y104" s="46">
        <v>15</v>
      </c>
      <c r="Z104" s="46" t="str">
        <f t="shared" si="33"/>
        <v>NO ORDER</v>
      </c>
      <c r="AA104" s="46">
        <f t="shared" si="34"/>
        <v>0</v>
      </c>
      <c r="AB104" s="46">
        <f t="shared" si="35"/>
        <v>3</v>
      </c>
      <c r="AC104" s="26">
        <f t="shared" si="36"/>
        <v>2</v>
      </c>
      <c r="AD104" s="26">
        <f t="shared" si="37"/>
        <v>14</v>
      </c>
      <c r="AE104" s="29">
        <f t="shared" si="27"/>
        <v>0</v>
      </c>
      <c r="AF104" s="31" t="str">
        <f t="shared" si="28"/>
        <v>EXCESS STOCK</v>
      </c>
      <c r="AG104" s="57">
        <f t="shared" si="29"/>
        <v>21</v>
      </c>
    </row>
    <row r="105" spans="15:33" x14ac:dyDescent="0.25">
      <c r="O105" s="35">
        <v>9</v>
      </c>
      <c r="P105" s="35" t="s">
        <v>67</v>
      </c>
      <c r="Q105" s="44">
        <v>11</v>
      </c>
      <c r="R105" s="45">
        <f t="shared" si="30"/>
        <v>2.137582588418189E-3</v>
      </c>
      <c r="S105" s="26" t="s">
        <v>54</v>
      </c>
      <c r="T105" s="46">
        <v>3</v>
      </c>
      <c r="U105" s="46">
        <v>53</v>
      </c>
      <c r="V105" s="47">
        <f t="shared" si="31"/>
        <v>0.36666666666666664</v>
      </c>
      <c r="W105" s="46">
        <f t="shared" si="32"/>
        <v>145</v>
      </c>
      <c r="X105" s="46">
        <v>30</v>
      </c>
      <c r="Y105" s="46">
        <v>15</v>
      </c>
      <c r="Z105" s="46" t="str">
        <f t="shared" si="33"/>
        <v>NO ORDER</v>
      </c>
      <c r="AA105" s="46">
        <f t="shared" si="34"/>
        <v>0</v>
      </c>
      <c r="AB105" s="46">
        <f t="shared" si="35"/>
        <v>3</v>
      </c>
      <c r="AC105" s="26">
        <f t="shared" si="36"/>
        <v>2</v>
      </c>
      <c r="AD105" s="26">
        <f t="shared" si="37"/>
        <v>14</v>
      </c>
      <c r="AE105" s="29">
        <f t="shared" si="27"/>
        <v>0</v>
      </c>
      <c r="AF105" s="31" t="str">
        <f t="shared" si="28"/>
        <v>EXCESS STOCK</v>
      </c>
      <c r="AG105" s="57">
        <f t="shared" si="29"/>
        <v>39</v>
      </c>
    </row>
    <row r="106" spans="15:33" x14ac:dyDescent="0.25">
      <c r="O106" s="35">
        <v>3</v>
      </c>
      <c r="P106" s="35" t="s">
        <v>67</v>
      </c>
      <c r="Q106" s="44">
        <v>10</v>
      </c>
      <c r="R106" s="45">
        <f t="shared" si="30"/>
        <v>1.94325689856199E-3</v>
      </c>
      <c r="S106" s="26" t="s">
        <v>48</v>
      </c>
      <c r="T106" s="46">
        <v>3</v>
      </c>
      <c r="U106" s="46">
        <v>36</v>
      </c>
      <c r="V106" s="47">
        <f t="shared" si="31"/>
        <v>0.33333333333333331</v>
      </c>
      <c r="W106" s="46">
        <f t="shared" si="32"/>
        <v>108</v>
      </c>
      <c r="X106" s="46">
        <v>30</v>
      </c>
      <c r="Y106" s="46">
        <v>15</v>
      </c>
      <c r="Z106" s="46" t="str">
        <f t="shared" si="33"/>
        <v>NO ORDER</v>
      </c>
      <c r="AA106" s="46">
        <f t="shared" si="34"/>
        <v>0</v>
      </c>
      <c r="AB106" s="46">
        <f t="shared" si="35"/>
        <v>3</v>
      </c>
      <c r="AC106" s="26">
        <f t="shared" si="36"/>
        <v>1</v>
      </c>
      <c r="AD106" s="26">
        <f t="shared" si="37"/>
        <v>13</v>
      </c>
      <c r="AE106" s="29">
        <f t="shared" si="27"/>
        <v>0</v>
      </c>
      <c r="AF106" s="31" t="str">
        <f t="shared" si="28"/>
        <v>EXCESS STOCK</v>
      </c>
      <c r="AG106" s="57">
        <f t="shared" si="29"/>
        <v>23</v>
      </c>
    </row>
    <row r="107" spans="15:33" x14ac:dyDescent="0.25">
      <c r="O107" s="35">
        <v>3</v>
      </c>
      <c r="P107" s="35" t="s">
        <v>67</v>
      </c>
      <c r="Q107" s="44">
        <v>10</v>
      </c>
      <c r="R107" s="45">
        <f t="shared" si="30"/>
        <v>1.94325689856199E-3</v>
      </c>
      <c r="S107" s="26" t="s">
        <v>48</v>
      </c>
      <c r="T107" s="46">
        <v>3</v>
      </c>
      <c r="U107" s="46">
        <v>9</v>
      </c>
      <c r="V107" s="47">
        <f t="shared" si="31"/>
        <v>0.33333333333333331</v>
      </c>
      <c r="W107" s="46">
        <f t="shared" si="32"/>
        <v>27</v>
      </c>
      <c r="X107" s="46">
        <v>30</v>
      </c>
      <c r="Y107" s="46">
        <v>15</v>
      </c>
      <c r="Z107" s="46" t="str">
        <f t="shared" si="33"/>
        <v>NO ORDER</v>
      </c>
      <c r="AA107" s="46">
        <f t="shared" si="34"/>
        <v>3</v>
      </c>
      <c r="AB107" s="46">
        <f t="shared" si="35"/>
        <v>6</v>
      </c>
      <c r="AC107" s="26">
        <f t="shared" si="36"/>
        <v>2</v>
      </c>
      <c r="AD107" s="26">
        <f t="shared" si="37"/>
        <v>13</v>
      </c>
      <c r="AE107" s="29">
        <f t="shared" si="27"/>
        <v>4</v>
      </c>
      <c r="AF107" s="31">
        <f t="shared" si="28"/>
        <v>0</v>
      </c>
      <c r="AG107" s="57">
        <f t="shared" si="29"/>
        <v>0</v>
      </c>
    </row>
    <row r="108" spans="15:33" x14ac:dyDescent="0.25">
      <c r="O108" s="35">
        <v>4</v>
      </c>
      <c r="P108" s="35" t="s">
        <v>67</v>
      </c>
      <c r="Q108" s="44">
        <v>10</v>
      </c>
      <c r="R108" s="45">
        <f t="shared" si="30"/>
        <v>1.94325689856199E-3</v>
      </c>
      <c r="S108" s="26" t="s">
        <v>49</v>
      </c>
      <c r="T108" s="46">
        <v>2</v>
      </c>
      <c r="U108" s="46">
        <v>56</v>
      </c>
      <c r="V108" s="47">
        <f t="shared" si="31"/>
        <v>0.33333333333333331</v>
      </c>
      <c r="W108" s="46">
        <f t="shared" si="32"/>
        <v>168</v>
      </c>
      <c r="X108" s="46">
        <v>30</v>
      </c>
      <c r="Y108" s="46">
        <v>15</v>
      </c>
      <c r="Z108" s="46" t="str">
        <f t="shared" si="33"/>
        <v>NO ORDER</v>
      </c>
      <c r="AA108" s="46">
        <f t="shared" si="34"/>
        <v>0</v>
      </c>
      <c r="AB108" s="46">
        <f t="shared" si="35"/>
        <v>2</v>
      </c>
      <c r="AC108" s="26">
        <f t="shared" si="36"/>
        <v>1</v>
      </c>
      <c r="AD108" s="26">
        <f t="shared" si="37"/>
        <v>13</v>
      </c>
      <c r="AE108" s="29">
        <f t="shared" si="27"/>
        <v>0</v>
      </c>
      <c r="AF108" s="31" t="str">
        <f t="shared" si="28"/>
        <v>EXCESS STOCK</v>
      </c>
      <c r="AG108" s="57">
        <f t="shared" si="29"/>
        <v>43</v>
      </c>
    </row>
    <row r="109" spans="15:33" x14ac:dyDescent="0.25">
      <c r="O109" s="35">
        <v>8</v>
      </c>
      <c r="P109" s="35" t="s">
        <v>67</v>
      </c>
      <c r="Q109" s="44">
        <v>10</v>
      </c>
      <c r="R109" s="45">
        <f t="shared" si="30"/>
        <v>1.94325689856199E-3</v>
      </c>
      <c r="S109" s="26" t="s">
        <v>53</v>
      </c>
      <c r="T109" s="46">
        <v>3</v>
      </c>
      <c r="U109" s="46">
        <v>54</v>
      </c>
      <c r="V109" s="47">
        <f t="shared" si="31"/>
        <v>0.33333333333333331</v>
      </c>
      <c r="W109" s="46">
        <f t="shared" si="32"/>
        <v>162</v>
      </c>
      <c r="X109" s="46">
        <v>30</v>
      </c>
      <c r="Y109" s="46">
        <v>15</v>
      </c>
      <c r="Z109" s="46" t="str">
        <f t="shared" si="33"/>
        <v>NO ORDER</v>
      </c>
      <c r="AA109" s="46">
        <f t="shared" si="34"/>
        <v>0</v>
      </c>
      <c r="AB109" s="46">
        <f t="shared" si="35"/>
        <v>3</v>
      </c>
      <c r="AC109" s="26">
        <f t="shared" si="36"/>
        <v>1</v>
      </c>
      <c r="AD109" s="26">
        <f t="shared" si="37"/>
        <v>13</v>
      </c>
      <c r="AE109" s="29">
        <f t="shared" si="27"/>
        <v>0</v>
      </c>
      <c r="AF109" s="31" t="str">
        <f t="shared" si="28"/>
        <v>EXCESS STOCK</v>
      </c>
      <c r="AG109" s="57">
        <f t="shared" si="29"/>
        <v>41</v>
      </c>
    </row>
    <row r="110" spans="15:33" x14ac:dyDescent="0.25">
      <c r="O110" s="35">
        <v>8</v>
      </c>
      <c r="P110" s="35" t="s">
        <v>67</v>
      </c>
      <c r="Q110" s="44">
        <v>10</v>
      </c>
      <c r="R110" s="45">
        <f t="shared" si="30"/>
        <v>1.94325689856199E-3</v>
      </c>
      <c r="S110" s="26" t="s">
        <v>53</v>
      </c>
      <c r="T110" s="46">
        <v>3</v>
      </c>
      <c r="U110" s="46">
        <v>45</v>
      </c>
      <c r="V110" s="47">
        <f t="shared" si="31"/>
        <v>0.33333333333333331</v>
      </c>
      <c r="W110" s="46">
        <f t="shared" si="32"/>
        <v>135</v>
      </c>
      <c r="X110" s="46">
        <v>30</v>
      </c>
      <c r="Y110" s="46">
        <v>15</v>
      </c>
      <c r="Z110" s="46" t="str">
        <f t="shared" si="33"/>
        <v>NO ORDER</v>
      </c>
      <c r="AA110" s="46">
        <f t="shared" si="34"/>
        <v>0</v>
      </c>
      <c r="AB110" s="46">
        <f t="shared" si="35"/>
        <v>3</v>
      </c>
      <c r="AC110" s="26">
        <f t="shared" si="36"/>
        <v>1</v>
      </c>
      <c r="AD110" s="26">
        <f t="shared" si="37"/>
        <v>13</v>
      </c>
      <c r="AE110" s="29">
        <f t="shared" si="27"/>
        <v>0</v>
      </c>
      <c r="AF110" s="31" t="str">
        <f t="shared" si="28"/>
        <v>EXCESS STOCK</v>
      </c>
      <c r="AG110" s="57">
        <f t="shared" si="29"/>
        <v>32</v>
      </c>
    </row>
    <row r="111" spans="15:33" x14ac:dyDescent="0.25">
      <c r="O111" s="35">
        <v>9</v>
      </c>
      <c r="P111" s="35" t="s">
        <v>67</v>
      </c>
      <c r="Q111" s="44">
        <v>10</v>
      </c>
      <c r="R111" s="45">
        <f t="shared" si="30"/>
        <v>1.94325689856199E-3</v>
      </c>
      <c r="S111" s="26" t="s">
        <v>54</v>
      </c>
      <c r="T111" s="46">
        <v>3</v>
      </c>
      <c r="U111" s="46">
        <v>35</v>
      </c>
      <c r="V111" s="47">
        <f t="shared" si="31"/>
        <v>0.33333333333333331</v>
      </c>
      <c r="W111" s="46">
        <f t="shared" si="32"/>
        <v>105</v>
      </c>
      <c r="X111" s="46">
        <v>30</v>
      </c>
      <c r="Y111" s="46">
        <v>15</v>
      </c>
      <c r="Z111" s="46" t="str">
        <f t="shared" si="33"/>
        <v>NO ORDER</v>
      </c>
      <c r="AA111" s="46">
        <f t="shared" si="34"/>
        <v>0</v>
      </c>
      <c r="AB111" s="46">
        <f t="shared" si="35"/>
        <v>3</v>
      </c>
      <c r="AC111" s="26">
        <f t="shared" si="36"/>
        <v>1</v>
      </c>
      <c r="AD111" s="26">
        <f t="shared" si="37"/>
        <v>13</v>
      </c>
      <c r="AE111" s="29">
        <f t="shared" si="27"/>
        <v>0</v>
      </c>
      <c r="AF111" s="31" t="str">
        <f t="shared" si="28"/>
        <v>EXCESS STOCK</v>
      </c>
      <c r="AG111" s="57">
        <f t="shared" si="29"/>
        <v>22</v>
      </c>
    </row>
  </sheetData>
  <mergeCells count="5">
    <mergeCell ref="O1:U1"/>
    <mergeCell ref="V1:AG1"/>
    <mergeCell ref="A3:N3"/>
    <mergeCell ref="A37:N37"/>
    <mergeCell ref="A1:N1"/>
  </mergeCells>
  <phoneticPr fontId="6" type="noConversion"/>
  <conditionalFormatting sqref="H61:H73">
    <cfRule type="containsText" dxfId="1" priority="1" operator="containsText" text="REORDER">
      <formula>NOT(ISERROR(SEARCH("REORDER",H61)))</formula>
    </cfRule>
  </conditionalFormatting>
  <conditionalFormatting sqref="Z3:Z111 L15:L36 L38 H40:H52 L52:L80 L82:L98 L212:L1048576">
    <cfRule type="containsText" dxfId="0" priority="3" operator="containsText" text="REORDER">
      <formula>NOT(ISERROR(SEARCH("REORDER",H3)))</formula>
    </cfRule>
  </conditionalFormatting>
  <pageMargins left="0.7" right="0.7" top="0.75" bottom="0.75" header="0.3" footer="0.3"/>
  <pageSetup scale="40" orientation="portrait" r:id="rId4"/>
  <colBreaks count="1" manualBreakCount="1">
    <brk id="14" max="1048575" man="1"/>
  </colBrea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974B-C7CE-4279-846C-B1F60112B72C}">
  <dimension ref="A1:I109"/>
  <sheetViews>
    <sheetView workbookViewId="0">
      <pane xSplit="2" ySplit="1" topLeftCell="C86" activePane="bottomRight" state="frozen"/>
      <selection pane="topRight" activeCell="C1" sqref="C1"/>
      <selection pane="bottomLeft" activeCell="A2" sqref="A2"/>
      <selection pane="bottomRight" activeCell="D2" sqref="D2:D109"/>
    </sheetView>
  </sheetViews>
  <sheetFormatPr defaultRowHeight="13.8" x14ac:dyDescent="0.3"/>
  <cols>
    <col min="1" max="1" width="13" style="22" customWidth="1"/>
    <col min="2" max="2" width="8.88671875" style="22"/>
    <col min="3" max="4" width="13.77734375" style="24" customWidth="1"/>
    <col min="5" max="5" width="18.109375" style="20" customWidth="1"/>
    <col min="6" max="6" width="12.44140625" style="22" customWidth="1"/>
    <col min="7" max="8" width="19.5546875" style="22" customWidth="1"/>
    <col min="9" max="9" width="14" style="22" customWidth="1"/>
    <col min="10" max="16384" width="8.88671875" style="20"/>
  </cols>
  <sheetData>
    <row r="1" spans="1:9" s="21" customFormat="1" ht="19.8" customHeight="1" x14ac:dyDescent="0.3">
      <c r="A1" s="21" t="s">
        <v>40</v>
      </c>
      <c r="B1" s="21" t="s">
        <v>41</v>
      </c>
      <c r="C1" s="23" t="s">
        <v>42</v>
      </c>
      <c r="D1" s="23"/>
      <c r="E1" s="21" t="s">
        <v>43</v>
      </c>
      <c r="F1" s="21" t="s">
        <v>44</v>
      </c>
      <c r="G1" s="21" t="s">
        <v>45</v>
      </c>
      <c r="H1" s="21" t="s">
        <v>55</v>
      </c>
      <c r="I1" s="21" t="s">
        <v>56</v>
      </c>
    </row>
    <row r="2" spans="1:9" x14ac:dyDescent="0.3">
      <c r="A2" s="22">
        <v>1</v>
      </c>
      <c r="B2" s="22">
        <v>1</v>
      </c>
      <c r="C2" s="24">
        <v>14700</v>
      </c>
      <c r="D2" s="24" t="str">
        <f>LEFT(C2,3)</f>
        <v>147</v>
      </c>
      <c r="E2" s="20" t="s">
        <v>46</v>
      </c>
      <c r="F2" s="22">
        <v>3</v>
      </c>
      <c r="G2" s="22">
        <v>11</v>
      </c>
      <c r="I2" s="22">
        <v>30</v>
      </c>
    </row>
    <row r="3" spans="1:9" x14ac:dyDescent="0.3">
      <c r="A3" s="22">
        <v>1</v>
      </c>
      <c r="B3" s="22">
        <v>2</v>
      </c>
      <c r="C3" s="24">
        <v>7980</v>
      </c>
      <c r="D3" s="24" t="str">
        <f t="shared" ref="D3:D66" si="0">LEFT(C3,3)</f>
        <v>798</v>
      </c>
      <c r="E3" s="20" t="s">
        <v>46</v>
      </c>
      <c r="F3" s="22">
        <v>3</v>
      </c>
      <c r="G3" s="22">
        <v>30</v>
      </c>
      <c r="I3" s="22">
        <v>30</v>
      </c>
    </row>
    <row r="4" spans="1:9" x14ac:dyDescent="0.3">
      <c r="A4" s="22">
        <v>1</v>
      </c>
      <c r="B4" s="22">
        <v>3</v>
      </c>
      <c r="C4" s="24">
        <v>7980</v>
      </c>
      <c r="D4" s="24" t="str">
        <f t="shared" si="0"/>
        <v>798</v>
      </c>
      <c r="E4" s="20" t="s">
        <v>46</v>
      </c>
      <c r="F4" s="22">
        <v>3</v>
      </c>
      <c r="G4" s="22">
        <v>20</v>
      </c>
      <c r="I4" s="22">
        <v>30</v>
      </c>
    </row>
    <row r="5" spans="1:9" x14ac:dyDescent="0.3">
      <c r="A5" s="22">
        <v>1</v>
      </c>
      <c r="B5" s="22">
        <v>4</v>
      </c>
      <c r="C5" s="24">
        <v>6300</v>
      </c>
      <c r="D5" s="24" t="str">
        <f t="shared" si="0"/>
        <v>630</v>
      </c>
      <c r="E5" s="20" t="s">
        <v>46</v>
      </c>
      <c r="F5" s="22">
        <v>3</v>
      </c>
      <c r="G5" s="22">
        <v>15</v>
      </c>
      <c r="I5" s="22">
        <v>30</v>
      </c>
    </row>
    <row r="6" spans="1:9" x14ac:dyDescent="0.3">
      <c r="A6" s="22">
        <v>1</v>
      </c>
      <c r="B6" s="22">
        <v>5</v>
      </c>
      <c r="C6" s="24">
        <v>3780</v>
      </c>
      <c r="D6" s="24" t="str">
        <f t="shared" si="0"/>
        <v>378</v>
      </c>
      <c r="E6" s="20" t="s">
        <v>46</v>
      </c>
      <c r="F6" s="22">
        <v>3</v>
      </c>
      <c r="G6" s="22">
        <v>44</v>
      </c>
      <c r="I6" s="22">
        <v>30</v>
      </c>
    </row>
    <row r="7" spans="1:9" x14ac:dyDescent="0.3">
      <c r="A7" s="22">
        <v>1</v>
      </c>
      <c r="B7" s="22">
        <v>6</v>
      </c>
      <c r="C7" s="24">
        <v>6720</v>
      </c>
      <c r="D7" s="24" t="str">
        <f t="shared" si="0"/>
        <v>672</v>
      </c>
      <c r="E7" s="20" t="s">
        <v>46</v>
      </c>
      <c r="F7" s="22">
        <v>3</v>
      </c>
      <c r="G7" s="22">
        <v>66</v>
      </c>
      <c r="I7" s="22">
        <v>30</v>
      </c>
    </row>
    <row r="8" spans="1:9" x14ac:dyDescent="0.3">
      <c r="A8" s="22">
        <v>1</v>
      </c>
      <c r="B8" s="22">
        <v>7</v>
      </c>
      <c r="C8" s="24">
        <v>9660</v>
      </c>
      <c r="D8" s="24" t="str">
        <f t="shared" si="0"/>
        <v>966</v>
      </c>
      <c r="E8" s="20" t="s">
        <v>46</v>
      </c>
      <c r="F8" s="22">
        <v>3</v>
      </c>
      <c r="G8" s="22">
        <v>70</v>
      </c>
      <c r="I8" s="22">
        <v>30</v>
      </c>
    </row>
    <row r="9" spans="1:9" x14ac:dyDescent="0.3">
      <c r="A9" s="22">
        <v>1</v>
      </c>
      <c r="B9" s="22">
        <v>8</v>
      </c>
      <c r="C9" s="24">
        <v>15540</v>
      </c>
      <c r="D9" s="24" t="str">
        <f t="shared" si="0"/>
        <v>155</v>
      </c>
      <c r="E9" s="20" t="s">
        <v>46</v>
      </c>
      <c r="F9" s="22">
        <v>3</v>
      </c>
      <c r="G9" s="22">
        <v>12</v>
      </c>
      <c r="I9" s="22">
        <v>30</v>
      </c>
    </row>
    <row r="10" spans="1:9" x14ac:dyDescent="0.3">
      <c r="A10" s="22">
        <v>1</v>
      </c>
      <c r="B10" s="22">
        <v>9</v>
      </c>
      <c r="C10" s="24">
        <v>8820</v>
      </c>
      <c r="D10" s="24" t="str">
        <f t="shared" si="0"/>
        <v>882</v>
      </c>
      <c r="E10" s="20" t="s">
        <v>46</v>
      </c>
      <c r="F10" s="22">
        <v>3</v>
      </c>
      <c r="G10" s="22">
        <v>88</v>
      </c>
      <c r="I10" s="22">
        <v>30</v>
      </c>
    </row>
    <row r="11" spans="1:9" x14ac:dyDescent="0.3">
      <c r="A11" s="22">
        <v>1</v>
      </c>
      <c r="B11" s="22">
        <v>10</v>
      </c>
      <c r="C11" s="24">
        <v>7980</v>
      </c>
      <c r="D11" s="24" t="str">
        <f t="shared" si="0"/>
        <v>798</v>
      </c>
      <c r="E11" s="20" t="s">
        <v>46</v>
      </c>
      <c r="F11" s="22">
        <v>3</v>
      </c>
      <c r="G11" s="22">
        <v>66</v>
      </c>
      <c r="I11" s="22">
        <v>30</v>
      </c>
    </row>
    <row r="12" spans="1:9" x14ac:dyDescent="0.3">
      <c r="A12" s="22">
        <v>1</v>
      </c>
      <c r="B12" s="22">
        <v>11</v>
      </c>
      <c r="C12" s="24">
        <v>3780</v>
      </c>
      <c r="D12" s="24" t="str">
        <f t="shared" si="0"/>
        <v>378</v>
      </c>
      <c r="E12" s="20" t="s">
        <v>46</v>
      </c>
      <c r="F12" s="22">
        <v>3</v>
      </c>
      <c r="G12" s="22">
        <v>47</v>
      </c>
      <c r="I12" s="22">
        <v>30</v>
      </c>
    </row>
    <row r="13" spans="1:9" x14ac:dyDescent="0.3">
      <c r="A13" s="22">
        <v>1</v>
      </c>
      <c r="B13" s="22">
        <v>12</v>
      </c>
      <c r="C13" s="24">
        <v>3780</v>
      </c>
      <c r="D13" s="24" t="str">
        <f t="shared" si="0"/>
        <v>378</v>
      </c>
      <c r="E13" s="20" t="s">
        <v>46</v>
      </c>
      <c r="F13" s="22">
        <v>3</v>
      </c>
      <c r="G13" s="22">
        <v>230</v>
      </c>
      <c r="I13" s="22">
        <v>30</v>
      </c>
    </row>
    <row r="14" spans="1:9" x14ac:dyDescent="0.3">
      <c r="A14" s="22">
        <v>2</v>
      </c>
      <c r="B14" s="22">
        <v>1</v>
      </c>
      <c r="C14" s="24">
        <v>5760</v>
      </c>
      <c r="D14" s="24" t="str">
        <f t="shared" si="0"/>
        <v>576</v>
      </c>
      <c r="E14" s="20" t="s">
        <v>47</v>
      </c>
      <c r="F14" s="22">
        <v>2</v>
      </c>
      <c r="G14" s="22">
        <v>11</v>
      </c>
      <c r="I14" s="22">
        <v>30</v>
      </c>
    </row>
    <row r="15" spans="1:9" x14ac:dyDescent="0.3">
      <c r="A15" s="22">
        <v>2</v>
      </c>
      <c r="B15" s="22">
        <v>2</v>
      </c>
      <c r="C15" s="24">
        <v>6480</v>
      </c>
      <c r="D15" s="24" t="str">
        <f t="shared" si="0"/>
        <v>648</v>
      </c>
      <c r="E15" s="20" t="s">
        <v>47</v>
      </c>
      <c r="F15" s="22">
        <v>2</v>
      </c>
      <c r="G15" s="22">
        <v>83</v>
      </c>
      <c r="I15" s="22">
        <v>30</v>
      </c>
    </row>
    <row r="16" spans="1:9" x14ac:dyDescent="0.3">
      <c r="A16" s="22">
        <v>2</v>
      </c>
      <c r="B16" s="22">
        <v>3</v>
      </c>
      <c r="C16" s="24">
        <v>4752</v>
      </c>
      <c r="D16" s="24" t="str">
        <f t="shared" si="0"/>
        <v>475</v>
      </c>
      <c r="E16" s="20" t="s">
        <v>47</v>
      </c>
      <c r="F16" s="22">
        <v>2</v>
      </c>
      <c r="G16" s="22">
        <v>13</v>
      </c>
      <c r="I16" s="22">
        <v>30</v>
      </c>
    </row>
    <row r="17" spans="1:9" x14ac:dyDescent="0.3">
      <c r="A17" s="22">
        <v>2</v>
      </c>
      <c r="B17" s="22">
        <v>4</v>
      </c>
      <c r="C17" s="24">
        <v>6624</v>
      </c>
      <c r="D17" s="24" t="str">
        <f t="shared" si="0"/>
        <v>662</v>
      </c>
      <c r="E17" s="20" t="s">
        <v>47</v>
      </c>
      <c r="F17" s="22">
        <v>2</v>
      </c>
      <c r="G17" s="22">
        <v>45</v>
      </c>
      <c r="I17" s="22">
        <v>30</v>
      </c>
    </row>
    <row r="18" spans="1:9" x14ac:dyDescent="0.3">
      <c r="A18" s="22">
        <v>2</v>
      </c>
      <c r="B18" s="22">
        <v>5</v>
      </c>
      <c r="C18" s="24">
        <v>4752</v>
      </c>
      <c r="D18" s="24" t="str">
        <f t="shared" si="0"/>
        <v>475</v>
      </c>
      <c r="E18" s="20" t="s">
        <v>47</v>
      </c>
      <c r="F18" s="22">
        <v>2</v>
      </c>
      <c r="G18" s="22">
        <v>23</v>
      </c>
      <c r="I18" s="22">
        <v>30</v>
      </c>
    </row>
    <row r="19" spans="1:9" x14ac:dyDescent="0.3">
      <c r="A19" s="22">
        <v>2</v>
      </c>
      <c r="B19" s="22">
        <v>6</v>
      </c>
      <c r="C19" s="24">
        <v>4320</v>
      </c>
      <c r="D19" s="24" t="str">
        <f t="shared" si="0"/>
        <v>432</v>
      </c>
      <c r="E19" s="20" t="s">
        <v>47</v>
      </c>
      <c r="F19" s="22">
        <v>2</v>
      </c>
      <c r="G19" s="22">
        <v>86</v>
      </c>
      <c r="I19" s="22">
        <v>30</v>
      </c>
    </row>
    <row r="20" spans="1:9" x14ac:dyDescent="0.3">
      <c r="A20" s="22">
        <v>2</v>
      </c>
      <c r="B20" s="22">
        <v>7</v>
      </c>
      <c r="C20" s="24">
        <v>6624</v>
      </c>
      <c r="D20" s="24" t="str">
        <f t="shared" si="0"/>
        <v>662</v>
      </c>
      <c r="E20" s="20" t="s">
        <v>47</v>
      </c>
      <c r="F20" s="22">
        <v>2</v>
      </c>
      <c r="G20" s="22">
        <v>32</v>
      </c>
      <c r="I20" s="22">
        <v>30</v>
      </c>
    </row>
    <row r="21" spans="1:9" x14ac:dyDescent="0.3">
      <c r="A21" s="22">
        <v>2</v>
      </c>
      <c r="B21" s="22">
        <v>8</v>
      </c>
      <c r="C21" s="24">
        <v>5328</v>
      </c>
      <c r="D21" s="24" t="str">
        <f t="shared" si="0"/>
        <v>532</v>
      </c>
      <c r="E21" s="20" t="s">
        <v>47</v>
      </c>
      <c r="F21" s="22">
        <v>2</v>
      </c>
      <c r="G21" s="22">
        <v>64</v>
      </c>
      <c r="I21" s="22">
        <v>30</v>
      </c>
    </row>
    <row r="22" spans="1:9" x14ac:dyDescent="0.3">
      <c r="A22" s="22">
        <v>2</v>
      </c>
      <c r="B22" s="22">
        <v>9</v>
      </c>
      <c r="C22" s="24">
        <v>4320</v>
      </c>
      <c r="D22" s="24" t="str">
        <f t="shared" si="0"/>
        <v>432</v>
      </c>
      <c r="E22" s="20" t="s">
        <v>47</v>
      </c>
      <c r="F22" s="22">
        <v>2</v>
      </c>
      <c r="G22" s="22">
        <v>90</v>
      </c>
      <c r="I22" s="22">
        <v>30</v>
      </c>
    </row>
    <row r="23" spans="1:9" x14ac:dyDescent="0.3">
      <c r="A23" s="22">
        <v>2</v>
      </c>
      <c r="B23" s="22">
        <v>10</v>
      </c>
      <c r="C23" s="24">
        <v>8496</v>
      </c>
      <c r="D23" s="24" t="str">
        <f t="shared" si="0"/>
        <v>849</v>
      </c>
      <c r="E23" s="20" t="s">
        <v>47</v>
      </c>
      <c r="F23" s="22">
        <v>2</v>
      </c>
      <c r="G23" s="22">
        <v>27</v>
      </c>
      <c r="I23" s="22">
        <v>30</v>
      </c>
    </row>
    <row r="24" spans="1:9" x14ac:dyDescent="0.3">
      <c r="A24" s="22">
        <v>2</v>
      </c>
      <c r="B24" s="22">
        <v>11</v>
      </c>
      <c r="C24" s="24">
        <v>5040</v>
      </c>
      <c r="D24" s="24" t="str">
        <f t="shared" si="0"/>
        <v>504</v>
      </c>
      <c r="E24" s="20" t="s">
        <v>47</v>
      </c>
      <c r="F24" s="22">
        <v>2</v>
      </c>
      <c r="G24" s="22">
        <v>92</v>
      </c>
      <c r="I24" s="22">
        <v>30</v>
      </c>
    </row>
    <row r="25" spans="1:9" x14ac:dyDescent="0.3">
      <c r="A25" s="22">
        <v>2</v>
      </c>
      <c r="B25" s="22">
        <v>12</v>
      </c>
      <c r="C25" s="24">
        <v>1728</v>
      </c>
      <c r="D25" s="24" t="str">
        <f t="shared" si="0"/>
        <v>172</v>
      </c>
      <c r="E25" s="20" t="s">
        <v>47</v>
      </c>
      <c r="F25" s="22">
        <v>2</v>
      </c>
      <c r="G25" s="22">
        <v>220</v>
      </c>
      <c r="I25" s="22">
        <v>30</v>
      </c>
    </row>
    <row r="26" spans="1:9" x14ac:dyDescent="0.3">
      <c r="A26" s="22">
        <v>3</v>
      </c>
      <c r="B26" s="22">
        <v>1</v>
      </c>
      <c r="C26" s="24">
        <v>7735</v>
      </c>
      <c r="D26" s="24" t="str">
        <f t="shared" si="0"/>
        <v>773</v>
      </c>
      <c r="E26" s="20" t="s">
        <v>48</v>
      </c>
      <c r="F26" s="22">
        <v>3</v>
      </c>
      <c r="G26" s="22">
        <v>34</v>
      </c>
      <c r="I26" s="22">
        <v>30</v>
      </c>
    </row>
    <row r="27" spans="1:9" x14ac:dyDescent="0.3">
      <c r="A27" s="22">
        <v>3</v>
      </c>
      <c r="B27" s="22">
        <v>2</v>
      </c>
      <c r="C27" s="24">
        <v>6851</v>
      </c>
      <c r="D27" s="24" t="str">
        <f t="shared" si="0"/>
        <v>685</v>
      </c>
      <c r="E27" s="20" t="s">
        <v>48</v>
      </c>
      <c r="F27" s="22">
        <v>3</v>
      </c>
      <c r="G27" s="22">
        <v>43</v>
      </c>
      <c r="I27" s="22">
        <v>30</v>
      </c>
    </row>
    <row r="28" spans="1:9" x14ac:dyDescent="0.3">
      <c r="A28" s="22">
        <v>3</v>
      </c>
      <c r="B28" s="22">
        <v>3</v>
      </c>
      <c r="C28" s="24">
        <v>10387</v>
      </c>
      <c r="D28" s="24" t="str">
        <f t="shared" si="0"/>
        <v>103</v>
      </c>
      <c r="E28" s="20" t="s">
        <v>48</v>
      </c>
      <c r="F28" s="22">
        <v>3</v>
      </c>
      <c r="G28" s="22">
        <v>36</v>
      </c>
      <c r="I28" s="22">
        <v>30</v>
      </c>
    </row>
    <row r="29" spans="1:9" x14ac:dyDescent="0.3">
      <c r="A29" s="22">
        <v>3</v>
      </c>
      <c r="B29" s="22">
        <v>4</v>
      </c>
      <c r="C29" s="24">
        <v>7514</v>
      </c>
      <c r="D29" s="24" t="str">
        <f t="shared" si="0"/>
        <v>751</v>
      </c>
      <c r="E29" s="20" t="s">
        <v>48</v>
      </c>
      <c r="F29" s="22">
        <v>3</v>
      </c>
      <c r="G29" s="22">
        <v>87</v>
      </c>
      <c r="I29" s="22">
        <v>30</v>
      </c>
    </row>
    <row r="30" spans="1:9" x14ac:dyDescent="0.3">
      <c r="A30" s="22">
        <v>3</v>
      </c>
      <c r="B30" s="22">
        <v>5</v>
      </c>
      <c r="C30" s="24">
        <v>6188</v>
      </c>
      <c r="D30" s="24" t="str">
        <f t="shared" si="0"/>
        <v>618</v>
      </c>
      <c r="E30" s="20" t="s">
        <v>48</v>
      </c>
      <c r="F30" s="22">
        <v>3</v>
      </c>
      <c r="G30" s="22">
        <v>54</v>
      </c>
      <c r="I30" s="22">
        <v>30</v>
      </c>
    </row>
    <row r="31" spans="1:9" x14ac:dyDescent="0.3">
      <c r="A31" s="22">
        <v>3</v>
      </c>
      <c r="B31" s="22">
        <v>6</v>
      </c>
      <c r="C31" s="24">
        <v>7072</v>
      </c>
      <c r="D31" s="24" t="str">
        <f t="shared" si="0"/>
        <v>707</v>
      </c>
      <c r="E31" s="20" t="s">
        <v>48</v>
      </c>
      <c r="F31" s="22">
        <v>3</v>
      </c>
      <c r="G31" s="22">
        <v>35</v>
      </c>
      <c r="I31" s="22">
        <v>30</v>
      </c>
    </row>
    <row r="32" spans="1:9" x14ac:dyDescent="0.3">
      <c r="A32" s="22">
        <v>3</v>
      </c>
      <c r="B32" s="22">
        <v>7</v>
      </c>
      <c r="C32" s="24">
        <v>8619</v>
      </c>
      <c r="D32" s="24" t="str">
        <f t="shared" si="0"/>
        <v>861</v>
      </c>
      <c r="E32" s="20" t="s">
        <v>48</v>
      </c>
      <c r="F32" s="22">
        <v>3</v>
      </c>
      <c r="G32" s="22">
        <v>32</v>
      </c>
      <c r="I32" s="22">
        <v>30</v>
      </c>
    </row>
    <row r="33" spans="1:9" x14ac:dyDescent="0.3">
      <c r="A33" s="22">
        <v>3</v>
      </c>
      <c r="B33" s="22">
        <v>8</v>
      </c>
      <c r="C33" s="24">
        <v>5525</v>
      </c>
      <c r="D33" s="24" t="str">
        <f t="shared" si="0"/>
        <v>552</v>
      </c>
      <c r="E33" s="20" t="s">
        <v>48</v>
      </c>
      <c r="F33" s="22">
        <v>3</v>
      </c>
      <c r="G33" s="22">
        <v>78</v>
      </c>
      <c r="I33" s="22">
        <v>30</v>
      </c>
    </row>
    <row r="34" spans="1:9" x14ac:dyDescent="0.3">
      <c r="A34" s="22">
        <v>3</v>
      </c>
      <c r="B34" s="22">
        <v>9</v>
      </c>
      <c r="C34" s="24">
        <v>8177</v>
      </c>
      <c r="D34" s="24" t="str">
        <f t="shared" si="0"/>
        <v>817</v>
      </c>
      <c r="E34" s="20" t="s">
        <v>48</v>
      </c>
      <c r="F34" s="22">
        <v>3</v>
      </c>
      <c r="G34" s="22">
        <v>12</v>
      </c>
      <c r="I34" s="22">
        <v>30</v>
      </c>
    </row>
    <row r="35" spans="1:9" x14ac:dyDescent="0.3">
      <c r="A35" s="22">
        <v>3</v>
      </c>
      <c r="B35" s="22">
        <v>10</v>
      </c>
      <c r="C35" s="24">
        <v>10608</v>
      </c>
      <c r="D35" s="24" t="str">
        <f t="shared" si="0"/>
        <v>106</v>
      </c>
      <c r="E35" s="20" t="s">
        <v>48</v>
      </c>
      <c r="F35" s="22">
        <v>3</v>
      </c>
      <c r="G35" s="22">
        <v>9</v>
      </c>
      <c r="I35" s="22">
        <v>30</v>
      </c>
    </row>
    <row r="36" spans="1:9" x14ac:dyDescent="0.3">
      <c r="A36" s="22">
        <v>3</v>
      </c>
      <c r="B36" s="22">
        <v>11</v>
      </c>
      <c r="C36" s="24">
        <v>8840</v>
      </c>
      <c r="D36" s="24" t="str">
        <f t="shared" si="0"/>
        <v>884</v>
      </c>
      <c r="E36" s="20" t="s">
        <v>48</v>
      </c>
      <c r="F36" s="22">
        <v>3</v>
      </c>
      <c r="G36" s="22">
        <v>54</v>
      </c>
      <c r="I36" s="22">
        <v>30</v>
      </c>
    </row>
    <row r="37" spans="1:9" x14ac:dyDescent="0.3">
      <c r="A37" s="22">
        <v>3</v>
      </c>
      <c r="B37" s="22">
        <v>12</v>
      </c>
      <c r="C37" s="24">
        <v>4641</v>
      </c>
      <c r="D37" s="24" t="str">
        <f t="shared" si="0"/>
        <v>464</v>
      </c>
      <c r="E37" s="20" t="s">
        <v>48</v>
      </c>
      <c r="F37" s="22">
        <v>3</v>
      </c>
      <c r="G37" s="22">
        <v>946</v>
      </c>
      <c r="I37" s="22">
        <v>30</v>
      </c>
    </row>
    <row r="38" spans="1:9" x14ac:dyDescent="0.3">
      <c r="A38" s="22">
        <v>4</v>
      </c>
      <c r="B38" s="22">
        <v>1</v>
      </c>
      <c r="C38" s="24">
        <v>12740</v>
      </c>
      <c r="D38" s="24" t="str">
        <f t="shared" si="0"/>
        <v>127</v>
      </c>
      <c r="E38" s="20" t="s">
        <v>49</v>
      </c>
      <c r="F38" s="22">
        <v>2</v>
      </c>
      <c r="G38" s="22">
        <v>32</v>
      </c>
      <c r="I38" s="22">
        <v>30</v>
      </c>
    </row>
    <row r="39" spans="1:9" x14ac:dyDescent="0.3">
      <c r="A39" s="22">
        <v>4</v>
      </c>
      <c r="B39" s="22">
        <v>2</v>
      </c>
      <c r="C39" s="24">
        <v>9620</v>
      </c>
      <c r="D39" s="24" t="str">
        <f t="shared" si="0"/>
        <v>962</v>
      </c>
      <c r="E39" s="20" t="s">
        <v>49</v>
      </c>
      <c r="F39" s="22">
        <v>2</v>
      </c>
      <c r="G39" s="22">
        <v>12</v>
      </c>
      <c r="I39" s="22">
        <v>30</v>
      </c>
    </row>
    <row r="40" spans="1:9" x14ac:dyDescent="0.3">
      <c r="A40" s="22">
        <v>4</v>
      </c>
      <c r="B40" s="22">
        <v>3</v>
      </c>
      <c r="C40" s="24">
        <v>11960</v>
      </c>
      <c r="D40" s="24" t="str">
        <f t="shared" si="0"/>
        <v>119</v>
      </c>
      <c r="E40" s="20" t="s">
        <v>49</v>
      </c>
      <c r="F40" s="22">
        <v>2</v>
      </c>
      <c r="G40" s="22">
        <v>74</v>
      </c>
      <c r="I40" s="22">
        <v>30</v>
      </c>
    </row>
    <row r="41" spans="1:9" x14ac:dyDescent="0.3">
      <c r="A41" s="22">
        <v>4</v>
      </c>
      <c r="B41" s="22">
        <v>4</v>
      </c>
      <c r="C41" s="24">
        <v>7020</v>
      </c>
      <c r="D41" s="24" t="str">
        <f t="shared" si="0"/>
        <v>702</v>
      </c>
      <c r="E41" s="20" t="s">
        <v>49</v>
      </c>
      <c r="F41" s="22">
        <v>2</v>
      </c>
      <c r="G41" s="22">
        <v>99</v>
      </c>
      <c r="I41" s="22">
        <v>30</v>
      </c>
    </row>
    <row r="42" spans="1:9" x14ac:dyDescent="0.3">
      <c r="A42" s="22">
        <v>4</v>
      </c>
      <c r="B42" s="22">
        <v>5</v>
      </c>
      <c r="C42" s="24">
        <v>13260</v>
      </c>
      <c r="D42" s="24" t="str">
        <f t="shared" si="0"/>
        <v>132</v>
      </c>
      <c r="E42" s="20" t="s">
        <v>49</v>
      </c>
      <c r="F42" s="22">
        <v>2</v>
      </c>
      <c r="G42" s="22">
        <v>26</v>
      </c>
      <c r="I42" s="22">
        <v>30</v>
      </c>
    </row>
    <row r="43" spans="1:9" x14ac:dyDescent="0.3">
      <c r="A43" s="22">
        <v>4</v>
      </c>
      <c r="B43" s="22">
        <v>6</v>
      </c>
      <c r="C43" s="24">
        <v>7540</v>
      </c>
      <c r="D43" s="24" t="str">
        <f t="shared" si="0"/>
        <v>754</v>
      </c>
      <c r="E43" s="20" t="s">
        <v>49</v>
      </c>
      <c r="F43" s="22">
        <v>2</v>
      </c>
      <c r="G43" s="22">
        <v>11</v>
      </c>
      <c r="I43" s="22">
        <v>30</v>
      </c>
    </row>
    <row r="44" spans="1:9" x14ac:dyDescent="0.3">
      <c r="A44" s="22">
        <v>4</v>
      </c>
      <c r="B44" s="22">
        <v>7</v>
      </c>
      <c r="C44" s="24">
        <v>10920</v>
      </c>
      <c r="D44" s="24" t="str">
        <f t="shared" si="0"/>
        <v>109</v>
      </c>
      <c r="E44" s="20" t="s">
        <v>49</v>
      </c>
      <c r="F44" s="22">
        <v>2</v>
      </c>
      <c r="G44" s="22">
        <v>56</v>
      </c>
      <c r="I44" s="22">
        <v>30</v>
      </c>
    </row>
    <row r="45" spans="1:9" x14ac:dyDescent="0.3">
      <c r="A45" s="22">
        <v>4</v>
      </c>
      <c r="B45" s="22">
        <v>8</v>
      </c>
      <c r="C45" s="24">
        <v>13000</v>
      </c>
      <c r="D45" s="24" t="str">
        <f t="shared" si="0"/>
        <v>130</v>
      </c>
      <c r="E45" s="20" t="s">
        <v>49</v>
      </c>
      <c r="F45" s="22">
        <v>2</v>
      </c>
      <c r="G45" s="22">
        <v>84</v>
      </c>
      <c r="I45" s="22">
        <v>30</v>
      </c>
    </row>
    <row r="46" spans="1:9" x14ac:dyDescent="0.3">
      <c r="A46" s="22">
        <v>4</v>
      </c>
      <c r="B46" s="22">
        <v>9</v>
      </c>
      <c r="C46" s="24">
        <v>5720</v>
      </c>
      <c r="D46" s="24" t="str">
        <f t="shared" si="0"/>
        <v>572</v>
      </c>
      <c r="E46" s="20" t="s">
        <v>49</v>
      </c>
      <c r="F46" s="22">
        <v>2</v>
      </c>
      <c r="G46" s="22">
        <v>74</v>
      </c>
      <c r="I46" s="22">
        <v>30</v>
      </c>
    </row>
    <row r="47" spans="1:9" x14ac:dyDescent="0.3">
      <c r="A47" s="22">
        <v>4</v>
      </c>
      <c r="B47" s="22">
        <v>10</v>
      </c>
      <c r="C47" s="24">
        <v>9100</v>
      </c>
      <c r="D47" s="24" t="str">
        <f t="shared" si="0"/>
        <v>910</v>
      </c>
      <c r="E47" s="20" t="s">
        <v>49</v>
      </c>
      <c r="F47" s="22">
        <v>2</v>
      </c>
      <c r="G47" s="22">
        <v>43</v>
      </c>
      <c r="I47" s="22">
        <v>30</v>
      </c>
    </row>
    <row r="48" spans="1:9" x14ac:dyDescent="0.3">
      <c r="A48" s="22">
        <v>4</v>
      </c>
      <c r="B48" s="22">
        <v>11</v>
      </c>
      <c r="C48" s="24">
        <v>9620</v>
      </c>
      <c r="D48" s="24" t="str">
        <f t="shared" si="0"/>
        <v>962</v>
      </c>
      <c r="E48" s="20" t="s">
        <v>49</v>
      </c>
      <c r="F48" s="22">
        <v>2</v>
      </c>
      <c r="G48" s="22">
        <v>53</v>
      </c>
      <c r="I48" s="22">
        <v>30</v>
      </c>
    </row>
    <row r="49" spans="1:9" x14ac:dyDescent="0.3">
      <c r="A49" s="22">
        <v>4</v>
      </c>
      <c r="B49" s="22">
        <v>12</v>
      </c>
      <c r="C49" s="24">
        <v>2080</v>
      </c>
      <c r="D49" s="24" t="str">
        <f t="shared" si="0"/>
        <v>208</v>
      </c>
      <c r="E49" s="20" t="s">
        <v>49</v>
      </c>
      <c r="F49" s="22">
        <v>2</v>
      </c>
      <c r="G49" s="22">
        <v>298</v>
      </c>
      <c r="I49" s="22">
        <v>30</v>
      </c>
    </row>
    <row r="50" spans="1:9" x14ac:dyDescent="0.3">
      <c r="A50" s="22">
        <v>5</v>
      </c>
      <c r="B50" s="22">
        <v>1</v>
      </c>
      <c r="C50" s="24">
        <v>1890</v>
      </c>
      <c r="D50" s="24" t="str">
        <f t="shared" si="0"/>
        <v>189</v>
      </c>
      <c r="E50" s="20" t="s">
        <v>50</v>
      </c>
      <c r="F50" s="22">
        <v>2</v>
      </c>
      <c r="G50" s="22">
        <v>12</v>
      </c>
      <c r="I50" s="22">
        <v>30</v>
      </c>
    </row>
    <row r="51" spans="1:9" x14ac:dyDescent="0.3">
      <c r="A51" s="22">
        <v>5</v>
      </c>
      <c r="B51" s="22">
        <v>2</v>
      </c>
      <c r="C51" s="24">
        <v>2660</v>
      </c>
      <c r="D51" s="24" t="str">
        <f t="shared" si="0"/>
        <v>266</v>
      </c>
      <c r="E51" s="20" t="s">
        <v>50</v>
      </c>
      <c r="F51" s="22">
        <v>2</v>
      </c>
      <c r="G51" s="22">
        <v>87</v>
      </c>
      <c r="I51" s="22">
        <v>30</v>
      </c>
    </row>
    <row r="52" spans="1:9" x14ac:dyDescent="0.3">
      <c r="A52" s="22">
        <v>5</v>
      </c>
      <c r="B52" s="22">
        <v>3</v>
      </c>
      <c r="C52" s="24">
        <v>1610</v>
      </c>
      <c r="D52" s="24" t="str">
        <f t="shared" si="0"/>
        <v>161</v>
      </c>
      <c r="E52" s="20" t="s">
        <v>50</v>
      </c>
      <c r="F52" s="22">
        <v>2</v>
      </c>
      <c r="G52" s="22">
        <v>45</v>
      </c>
      <c r="I52" s="22">
        <v>30</v>
      </c>
    </row>
    <row r="53" spans="1:9" x14ac:dyDescent="0.3">
      <c r="A53" s="22">
        <v>5</v>
      </c>
      <c r="B53" s="22">
        <v>4</v>
      </c>
      <c r="C53" s="24">
        <v>2520</v>
      </c>
      <c r="D53" s="24" t="str">
        <f t="shared" si="0"/>
        <v>252</v>
      </c>
      <c r="E53" s="20" t="s">
        <v>50</v>
      </c>
      <c r="F53" s="22">
        <v>2</v>
      </c>
      <c r="G53" s="22">
        <v>34</v>
      </c>
      <c r="I53" s="22">
        <v>30</v>
      </c>
    </row>
    <row r="54" spans="1:9" x14ac:dyDescent="0.3">
      <c r="A54" s="22">
        <v>5</v>
      </c>
      <c r="B54" s="22">
        <v>5</v>
      </c>
      <c r="C54" s="24">
        <v>2310</v>
      </c>
      <c r="D54" s="24" t="str">
        <f t="shared" si="0"/>
        <v>231</v>
      </c>
      <c r="E54" s="20" t="s">
        <v>50</v>
      </c>
      <c r="F54" s="22">
        <v>2</v>
      </c>
      <c r="G54" s="22">
        <v>87</v>
      </c>
      <c r="I54" s="22">
        <v>30</v>
      </c>
    </row>
    <row r="55" spans="1:9" x14ac:dyDescent="0.3">
      <c r="A55" s="22">
        <v>5</v>
      </c>
      <c r="B55" s="22">
        <v>6</v>
      </c>
      <c r="C55" s="24">
        <v>3640</v>
      </c>
      <c r="D55" s="24" t="str">
        <f t="shared" si="0"/>
        <v>364</v>
      </c>
      <c r="E55" s="20" t="s">
        <v>50</v>
      </c>
      <c r="F55" s="22">
        <v>2</v>
      </c>
      <c r="G55" s="22">
        <v>56</v>
      </c>
      <c r="I55" s="22">
        <v>30</v>
      </c>
    </row>
    <row r="56" spans="1:9" x14ac:dyDescent="0.3">
      <c r="A56" s="22">
        <v>5</v>
      </c>
      <c r="B56" s="22">
        <v>7</v>
      </c>
      <c r="C56" s="24">
        <v>3080</v>
      </c>
      <c r="D56" s="24" t="str">
        <f t="shared" si="0"/>
        <v>308</v>
      </c>
      <c r="E56" s="20" t="s">
        <v>50</v>
      </c>
      <c r="F56" s="22">
        <v>2</v>
      </c>
      <c r="G56" s="22">
        <v>31</v>
      </c>
      <c r="I56" s="22">
        <v>30</v>
      </c>
    </row>
    <row r="57" spans="1:9" x14ac:dyDescent="0.3">
      <c r="A57" s="22">
        <v>5</v>
      </c>
      <c r="B57" s="22">
        <v>8</v>
      </c>
      <c r="C57" s="24">
        <v>2590</v>
      </c>
      <c r="D57" s="24" t="str">
        <f t="shared" si="0"/>
        <v>259</v>
      </c>
      <c r="E57" s="20" t="s">
        <v>50</v>
      </c>
      <c r="F57" s="22">
        <v>2</v>
      </c>
      <c r="G57" s="22">
        <v>46</v>
      </c>
      <c r="I57" s="22">
        <v>30</v>
      </c>
    </row>
    <row r="58" spans="1:9" x14ac:dyDescent="0.3">
      <c r="A58" s="22">
        <v>5</v>
      </c>
      <c r="B58" s="22">
        <v>9</v>
      </c>
      <c r="C58" s="24">
        <v>2940</v>
      </c>
      <c r="D58" s="24" t="str">
        <f t="shared" si="0"/>
        <v>294</v>
      </c>
      <c r="E58" s="20" t="s">
        <v>50</v>
      </c>
      <c r="F58" s="22">
        <v>2</v>
      </c>
      <c r="G58" s="22">
        <v>32</v>
      </c>
      <c r="I58" s="22">
        <v>30</v>
      </c>
    </row>
    <row r="59" spans="1:9" x14ac:dyDescent="0.3">
      <c r="A59" s="22">
        <v>5</v>
      </c>
      <c r="B59" s="22">
        <v>10</v>
      </c>
      <c r="C59" s="24">
        <v>2170</v>
      </c>
      <c r="D59" s="24" t="str">
        <f t="shared" si="0"/>
        <v>217</v>
      </c>
      <c r="E59" s="20" t="s">
        <v>50</v>
      </c>
      <c r="F59" s="22">
        <v>2</v>
      </c>
      <c r="G59" s="22">
        <v>23</v>
      </c>
      <c r="I59" s="22">
        <v>30</v>
      </c>
    </row>
    <row r="60" spans="1:9" x14ac:dyDescent="0.3">
      <c r="A60" s="22">
        <v>5</v>
      </c>
      <c r="B60" s="22">
        <v>11</v>
      </c>
      <c r="C60" s="24">
        <v>2730</v>
      </c>
      <c r="D60" s="24" t="str">
        <f t="shared" si="0"/>
        <v>273</v>
      </c>
      <c r="E60" s="20" t="s">
        <v>50</v>
      </c>
      <c r="F60" s="22">
        <v>2</v>
      </c>
      <c r="G60" s="22">
        <v>78</v>
      </c>
      <c r="I60" s="22">
        <v>30</v>
      </c>
    </row>
    <row r="61" spans="1:9" x14ac:dyDescent="0.3">
      <c r="A61" s="22">
        <v>5</v>
      </c>
      <c r="B61" s="22">
        <v>12</v>
      </c>
      <c r="C61" s="24">
        <v>490</v>
      </c>
      <c r="D61" s="24" t="str">
        <f t="shared" si="0"/>
        <v>490</v>
      </c>
      <c r="E61" s="20" t="s">
        <v>50</v>
      </c>
      <c r="F61" s="22">
        <v>2</v>
      </c>
      <c r="G61" s="22">
        <v>356</v>
      </c>
      <c r="I61" s="22">
        <v>30</v>
      </c>
    </row>
    <row r="62" spans="1:9" x14ac:dyDescent="0.3">
      <c r="A62" s="22">
        <v>6</v>
      </c>
      <c r="B62" s="22">
        <v>1</v>
      </c>
      <c r="C62" s="24">
        <v>4760</v>
      </c>
      <c r="D62" s="24" t="str">
        <f t="shared" si="0"/>
        <v>476</v>
      </c>
      <c r="E62" s="20" t="s">
        <v>51</v>
      </c>
      <c r="F62" s="22">
        <v>2</v>
      </c>
      <c r="G62" s="22">
        <v>43</v>
      </c>
      <c r="I62" s="22">
        <v>30</v>
      </c>
    </row>
    <row r="63" spans="1:9" x14ac:dyDescent="0.3">
      <c r="A63" s="22">
        <v>6</v>
      </c>
      <c r="B63" s="22">
        <v>2</v>
      </c>
      <c r="C63" s="24">
        <v>4620</v>
      </c>
      <c r="D63" s="24" t="str">
        <f t="shared" si="0"/>
        <v>462</v>
      </c>
      <c r="E63" s="20" t="s">
        <v>51</v>
      </c>
      <c r="F63" s="22">
        <v>2</v>
      </c>
      <c r="G63" s="22">
        <v>49</v>
      </c>
      <c r="I63" s="22">
        <v>30</v>
      </c>
    </row>
    <row r="64" spans="1:9" x14ac:dyDescent="0.3">
      <c r="A64" s="22">
        <v>6</v>
      </c>
      <c r="B64" s="22">
        <v>3</v>
      </c>
      <c r="C64" s="24">
        <v>6300</v>
      </c>
      <c r="D64" s="24" t="str">
        <f t="shared" si="0"/>
        <v>630</v>
      </c>
      <c r="E64" s="20" t="s">
        <v>51</v>
      </c>
      <c r="F64" s="22">
        <v>2</v>
      </c>
      <c r="G64" s="22">
        <v>77</v>
      </c>
      <c r="I64" s="22">
        <v>30</v>
      </c>
    </row>
    <row r="65" spans="1:9" x14ac:dyDescent="0.3">
      <c r="A65" s="22">
        <v>6</v>
      </c>
      <c r="B65" s="22">
        <v>4</v>
      </c>
      <c r="C65" s="24">
        <v>5460</v>
      </c>
      <c r="D65" s="24" t="str">
        <f t="shared" si="0"/>
        <v>546</v>
      </c>
      <c r="E65" s="20" t="s">
        <v>51</v>
      </c>
      <c r="F65" s="22">
        <v>2</v>
      </c>
      <c r="G65" s="22">
        <v>87</v>
      </c>
      <c r="I65" s="22">
        <v>30</v>
      </c>
    </row>
    <row r="66" spans="1:9" x14ac:dyDescent="0.3">
      <c r="A66" s="22">
        <v>6</v>
      </c>
      <c r="B66" s="22">
        <v>5</v>
      </c>
      <c r="C66" s="24">
        <v>6440</v>
      </c>
      <c r="D66" s="24" t="str">
        <f t="shared" si="0"/>
        <v>644</v>
      </c>
      <c r="E66" s="20" t="s">
        <v>51</v>
      </c>
      <c r="F66" s="22">
        <v>2</v>
      </c>
      <c r="G66" s="22">
        <v>64</v>
      </c>
      <c r="I66" s="22">
        <v>30</v>
      </c>
    </row>
    <row r="67" spans="1:9" x14ac:dyDescent="0.3">
      <c r="A67" s="22">
        <v>6</v>
      </c>
      <c r="B67" s="22">
        <v>6</v>
      </c>
      <c r="C67" s="24">
        <v>2940</v>
      </c>
      <c r="D67" s="24" t="str">
        <f t="shared" ref="D67:D109" si="1">LEFT(C67,3)</f>
        <v>294</v>
      </c>
      <c r="E67" s="20" t="s">
        <v>51</v>
      </c>
      <c r="F67" s="22">
        <v>2</v>
      </c>
      <c r="G67" s="22">
        <v>73</v>
      </c>
      <c r="I67" s="22">
        <v>30</v>
      </c>
    </row>
    <row r="68" spans="1:9" x14ac:dyDescent="0.3">
      <c r="A68" s="22">
        <v>6</v>
      </c>
      <c r="B68" s="22">
        <v>7</v>
      </c>
      <c r="C68" s="24">
        <v>6440</v>
      </c>
      <c r="D68" s="24" t="str">
        <f t="shared" si="1"/>
        <v>644</v>
      </c>
      <c r="E68" s="20" t="s">
        <v>51</v>
      </c>
      <c r="F68" s="22">
        <v>2</v>
      </c>
      <c r="G68" s="22">
        <v>92</v>
      </c>
      <c r="I68" s="22">
        <v>30</v>
      </c>
    </row>
    <row r="69" spans="1:9" x14ac:dyDescent="0.3">
      <c r="A69" s="22">
        <v>6</v>
      </c>
      <c r="B69" s="22">
        <v>8</v>
      </c>
      <c r="C69" s="24">
        <v>8120</v>
      </c>
      <c r="D69" s="24" t="str">
        <f t="shared" si="1"/>
        <v>812</v>
      </c>
      <c r="E69" s="20" t="s">
        <v>51</v>
      </c>
      <c r="F69" s="22">
        <v>2</v>
      </c>
      <c r="G69" s="22">
        <v>83</v>
      </c>
      <c r="I69" s="22">
        <v>30</v>
      </c>
    </row>
    <row r="70" spans="1:9" x14ac:dyDescent="0.3">
      <c r="A70" s="22">
        <v>6</v>
      </c>
      <c r="B70" s="22">
        <v>9</v>
      </c>
      <c r="C70" s="24">
        <v>7980</v>
      </c>
      <c r="D70" s="24" t="str">
        <f t="shared" si="1"/>
        <v>798</v>
      </c>
      <c r="E70" s="20" t="s">
        <v>51</v>
      </c>
      <c r="F70" s="22">
        <v>2</v>
      </c>
      <c r="G70" s="22">
        <v>49</v>
      </c>
      <c r="I70" s="22">
        <v>30</v>
      </c>
    </row>
    <row r="71" spans="1:9" x14ac:dyDescent="0.3">
      <c r="A71" s="22">
        <v>6</v>
      </c>
      <c r="B71" s="22">
        <v>10</v>
      </c>
      <c r="C71" s="24">
        <v>5180</v>
      </c>
      <c r="D71" s="24" t="str">
        <f t="shared" si="1"/>
        <v>518</v>
      </c>
      <c r="E71" s="20" t="s">
        <v>51</v>
      </c>
      <c r="F71" s="22">
        <v>2</v>
      </c>
      <c r="G71" s="22">
        <v>24</v>
      </c>
      <c r="I71" s="22">
        <v>30</v>
      </c>
    </row>
    <row r="72" spans="1:9" x14ac:dyDescent="0.3">
      <c r="A72" s="22">
        <v>6</v>
      </c>
      <c r="B72" s="22">
        <v>11</v>
      </c>
      <c r="C72" s="24">
        <v>7980</v>
      </c>
      <c r="D72" s="24" t="str">
        <f t="shared" si="1"/>
        <v>798</v>
      </c>
      <c r="E72" s="20" t="s">
        <v>51</v>
      </c>
      <c r="F72" s="22">
        <v>2</v>
      </c>
      <c r="G72" s="22">
        <v>35</v>
      </c>
      <c r="I72" s="22">
        <v>30</v>
      </c>
    </row>
    <row r="73" spans="1:9" x14ac:dyDescent="0.3">
      <c r="A73" s="22">
        <v>6</v>
      </c>
      <c r="B73" s="22">
        <v>12</v>
      </c>
      <c r="C73" s="24">
        <v>3220</v>
      </c>
      <c r="D73" s="24" t="str">
        <f t="shared" si="1"/>
        <v>322</v>
      </c>
      <c r="E73" s="20" t="s">
        <v>51</v>
      </c>
      <c r="F73" s="22">
        <v>2</v>
      </c>
      <c r="G73" s="22">
        <v>555</v>
      </c>
      <c r="I73" s="22">
        <v>30</v>
      </c>
    </row>
    <row r="74" spans="1:9" x14ac:dyDescent="0.3">
      <c r="A74" s="22">
        <v>7</v>
      </c>
      <c r="B74" s="22">
        <v>1</v>
      </c>
      <c r="C74" s="24">
        <v>2618</v>
      </c>
      <c r="D74" s="24" t="str">
        <f t="shared" si="1"/>
        <v>261</v>
      </c>
      <c r="E74" s="20" t="s">
        <v>52</v>
      </c>
      <c r="F74" s="22">
        <v>3</v>
      </c>
      <c r="G74" s="22">
        <v>28</v>
      </c>
      <c r="I74" s="22">
        <v>30</v>
      </c>
    </row>
    <row r="75" spans="1:9" x14ac:dyDescent="0.3">
      <c r="A75" s="22">
        <v>7</v>
      </c>
      <c r="B75" s="22">
        <v>2</v>
      </c>
      <c r="C75" s="24">
        <v>2695</v>
      </c>
      <c r="D75" s="24" t="str">
        <f t="shared" si="1"/>
        <v>269</v>
      </c>
      <c r="E75" s="20" t="s">
        <v>52</v>
      </c>
      <c r="F75" s="22">
        <v>3</v>
      </c>
      <c r="G75" s="22">
        <v>77</v>
      </c>
      <c r="I75" s="22">
        <v>30</v>
      </c>
    </row>
    <row r="76" spans="1:9" x14ac:dyDescent="0.3">
      <c r="A76" s="22">
        <v>7</v>
      </c>
      <c r="B76" s="22">
        <v>3</v>
      </c>
      <c r="C76" s="24">
        <v>3080</v>
      </c>
      <c r="D76" s="24" t="str">
        <f t="shared" si="1"/>
        <v>308</v>
      </c>
      <c r="E76" s="20" t="s">
        <v>52</v>
      </c>
      <c r="F76" s="22">
        <v>3</v>
      </c>
      <c r="G76" s="22">
        <v>84</v>
      </c>
      <c r="I76" s="22">
        <v>30</v>
      </c>
    </row>
    <row r="77" spans="1:9" x14ac:dyDescent="0.3">
      <c r="A77" s="22">
        <v>7</v>
      </c>
      <c r="B77" s="22">
        <v>4</v>
      </c>
      <c r="C77" s="24">
        <v>4158</v>
      </c>
      <c r="D77" s="24" t="str">
        <f t="shared" si="1"/>
        <v>415</v>
      </c>
      <c r="E77" s="20" t="s">
        <v>52</v>
      </c>
      <c r="F77" s="22">
        <v>3</v>
      </c>
      <c r="G77" s="22">
        <v>30</v>
      </c>
      <c r="I77" s="22">
        <v>30</v>
      </c>
    </row>
    <row r="78" spans="1:9" x14ac:dyDescent="0.3">
      <c r="A78" s="22">
        <v>7</v>
      </c>
      <c r="B78" s="22">
        <v>5</v>
      </c>
      <c r="C78" s="24">
        <v>2849</v>
      </c>
      <c r="D78" s="24" t="str">
        <f t="shared" si="1"/>
        <v>284</v>
      </c>
      <c r="E78" s="20" t="s">
        <v>52</v>
      </c>
      <c r="F78" s="22">
        <v>3</v>
      </c>
      <c r="G78" s="22">
        <v>69</v>
      </c>
      <c r="I78" s="22">
        <v>30</v>
      </c>
    </row>
    <row r="79" spans="1:9" x14ac:dyDescent="0.3">
      <c r="A79" s="22">
        <v>7</v>
      </c>
      <c r="B79" s="22">
        <v>6</v>
      </c>
      <c r="C79" s="24">
        <v>2079</v>
      </c>
      <c r="D79" s="24" t="str">
        <f t="shared" si="1"/>
        <v>207</v>
      </c>
      <c r="E79" s="20" t="s">
        <v>52</v>
      </c>
      <c r="F79" s="22">
        <v>3</v>
      </c>
      <c r="G79" s="22">
        <v>37</v>
      </c>
      <c r="I79" s="22">
        <v>30</v>
      </c>
    </row>
    <row r="80" spans="1:9" x14ac:dyDescent="0.3">
      <c r="A80" s="22">
        <v>7</v>
      </c>
      <c r="B80" s="22">
        <v>7</v>
      </c>
      <c r="C80" s="24">
        <v>3927</v>
      </c>
      <c r="D80" s="24" t="str">
        <f t="shared" si="1"/>
        <v>392</v>
      </c>
      <c r="E80" s="20" t="s">
        <v>52</v>
      </c>
      <c r="F80" s="22">
        <v>3</v>
      </c>
      <c r="G80" s="22">
        <v>26</v>
      </c>
      <c r="I80" s="22">
        <v>30</v>
      </c>
    </row>
    <row r="81" spans="1:9" x14ac:dyDescent="0.3">
      <c r="A81" s="22">
        <v>7</v>
      </c>
      <c r="B81" s="22">
        <v>8</v>
      </c>
      <c r="C81" s="24">
        <v>3080</v>
      </c>
      <c r="D81" s="24" t="str">
        <f t="shared" si="1"/>
        <v>308</v>
      </c>
      <c r="E81" s="20" t="s">
        <v>52</v>
      </c>
      <c r="F81" s="22">
        <v>3</v>
      </c>
      <c r="G81" s="22">
        <v>45</v>
      </c>
      <c r="I81" s="22">
        <v>30</v>
      </c>
    </row>
    <row r="82" spans="1:9" x14ac:dyDescent="0.3">
      <c r="A82" s="22">
        <v>7</v>
      </c>
      <c r="B82" s="22">
        <v>9</v>
      </c>
      <c r="C82" s="24">
        <v>2079</v>
      </c>
      <c r="D82" s="24" t="str">
        <f t="shared" si="1"/>
        <v>207</v>
      </c>
      <c r="E82" s="20" t="s">
        <v>52</v>
      </c>
      <c r="F82" s="22">
        <v>3</v>
      </c>
      <c r="G82" s="22">
        <v>85</v>
      </c>
      <c r="I82" s="22">
        <v>30</v>
      </c>
    </row>
    <row r="83" spans="1:9" x14ac:dyDescent="0.3">
      <c r="A83" s="22">
        <v>7</v>
      </c>
      <c r="B83" s="22">
        <v>10</v>
      </c>
      <c r="C83" s="24">
        <v>1386</v>
      </c>
      <c r="D83" s="24" t="str">
        <f t="shared" si="1"/>
        <v>138</v>
      </c>
      <c r="E83" s="20" t="s">
        <v>52</v>
      </c>
      <c r="F83" s="22">
        <v>3</v>
      </c>
      <c r="G83" s="22">
        <v>21</v>
      </c>
      <c r="I83" s="22">
        <v>30</v>
      </c>
    </row>
    <row r="84" spans="1:9" x14ac:dyDescent="0.3">
      <c r="A84" s="22">
        <v>7</v>
      </c>
      <c r="B84" s="22">
        <v>11</v>
      </c>
      <c r="C84" s="24">
        <v>4697</v>
      </c>
      <c r="D84" s="24" t="str">
        <f t="shared" si="1"/>
        <v>469</v>
      </c>
      <c r="E84" s="20" t="s">
        <v>52</v>
      </c>
      <c r="F84" s="22">
        <v>3</v>
      </c>
      <c r="G84" s="22">
        <v>84</v>
      </c>
      <c r="I84" s="22">
        <v>30</v>
      </c>
    </row>
    <row r="85" spans="1:9" x14ac:dyDescent="0.3">
      <c r="A85" s="22">
        <v>7</v>
      </c>
      <c r="B85" s="22">
        <v>12</v>
      </c>
      <c r="C85" s="24">
        <v>1617</v>
      </c>
      <c r="D85" s="24" t="str">
        <f t="shared" si="1"/>
        <v>161</v>
      </c>
      <c r="E85" s="20" t="s">
        <v>52</v>
      </c>
      <c r="F85" s="22">
        <v>3</v>
      </c>
      <c r="G85" s="22">
        <v>847</v>
      </c>
      <c r="I85" s="22">
        <v>30</v>
      </c>
    </row>
    <row r="86" spans="1:9" x14ac:dyDescent="0.3">
      <c r="A86" s="22">
        <v>8</v>
      </c>
      <c r="B86" s="22">
        <v>1</v>
      </c>
      <c r="C86" s="24">
        <v>9450</v>
      </c>
      <c r="D86" s="24" t="str">
        <f t="shared" si="1"/>
        <v>945</v>
      </c>
      <c r="E86" s="20" t="s">
        <v>53</v>
      </c>
      <c r="F86" s="22">
        <v>3</v>
      </c>
      <c r="G86" s="22">
        <v>33</v>
      </c>
      <c r="I86" s="22">
        <v>30</v>
      </c>
    </row>
    <row r="87" spans="1:9" x14ac:dyDescent="0.3">
      <c r="A87" s="22">
        <v>8</v>
      </c>
      <c r="B87" s="22">
        <v>2</v>
      </c>
      <c r="C87" s="24">
        <v>12663</v>
      </c>
      <c r="D87" s="24" t="str">
        <f t="shared" si="1"/>
        <v>126</v>
      </c>
      <c r="E87" s="20" t="s">
        <v>53</v>
      </c>
      <c r="F87" s="22">
        <v>3</v>
      </c>
      <c r="G87" s="22">
        <v>22</v>
      </c>
      <c r="I87" s="22">
        <v>30</v>
      </c>
    </row>
    <row r="88" spans="1:9" x14ac:dyDescent="0.3">
      <c r="A88" s="22">
        <v>8</v>
      </c>
      <c r="B88" s="22">
        <v>3</v>
      </c>
      <c r="C88" s="24">
        <v>3780</v>
      </c>
      <c r="D88" s="24" t="str">
        <f t="shared" si="1"/>
        <v>378</v>
      </c>
      <c r="E88" s="20" t="s">
        <v>53</v>
      </c>
      <c r="F88" s="22">
        <v>3</v>
      </c>
      <c r="G88" s="22">
        <v>32</v>
      </c>
      <c r="I88" s="22">
        <v>30</v>
      </c>
    </row>
    <row r="89" spans="1:9" x14ac:dyDescent="0.3">
      <c r="A89" s="22">
        <v>8</v>
      </c>
      <c r="B89" s="22">
        <v>4</v>
      </c>
      <c r="C89" s="24">
        <v>6993</v>
      </c>
      <c r="D89" s="24" t="str">
        <f t="shared" si="1"/>
        <v>699</v>
      </c>
      <c r="E89" s="20" t="s">
        <v>53</v>
      </c>
      <c r="F89" s="22">
        <v>3</v>
      </c>
      <c r="G89" s="22">
        <v>96</v>
      </c>
      <c r="I89" s="22">
        <v>30</v>
      </c>
    </row>
    <row r="90" spans="1:9" x14ac:dyDescent="0.3">
      <c r="A90" s="22">
        <v>8</v>
      </c>
      <c r="B90" s="22">
        <v>5</v>
      </c>
      <c r="C90" s="24">
        <v>6993</v>
      </c>
      <c r="D90" s="24" t="str">
        <f t="shared" si="1"/>
        <v>699</v>
      </c>
      <c r="E90" s="20" t="s">
        <v>53</v>
      </c>
      <c r="F90" s="22">
        <v>3</v>
      </c>
      <c r="G90" s="22">
        <v>57</v>
      </c>
      <c r="I90" s="22">
        <v>30</v>
      </c>
    </row>
    <row r="91" spans="1:9" x14ac:dyDescent="0.3">
      <c r="A91" s="22">
        <v>8</v>
      </c>
      <c r="B91" s="22">
        <v>6</v>
      </c>
      <c r="C91" s="24">
        <v>8316</v>
      </c>
      <c r="D91" s="24" t="str">
        <f t="shared" si="1"/>
        <v>831</v>
      </c>
      <c r="E91" s="20" t="s">
        <v>53</v>
      </c>
      <c r="F91" s="22">
        <v>3</v>
      </c>
      <c r="G91" s="22">
        <v>56</v>
      </c>
      <c r="I91" s="22">
        <v>30</v>
      </c>
    </row>
    <row r="92" spans="1:9" x14ac:dyDescent="0.3">
      <c r="A92" s="22">
        <v>8</v>
      </c>
      <c r="B92" s="22">
        <v>7</v>
      </c>
      <c r="C92" s="24">
        <v>10206</v>
      </c>
      <c r="D92" s="24" t="str">
        <f t="shared" si="1"/>
        <v>102</v>
      </c>
      <c r="E92" s="20" t="s">
        <v>53</v>
      </c>
      <c r="F92" s="22">
        <v>3</v>
      </c>
      <c r="G92" s="22">
        <v>54</v>
      </c>
      <c r="I92" s="22">
        <v>30</v>
      </c>
    </row>
    <row r="93" spans="1:9" x14ac:dyDescent="0.3">
      <c r="A93" s="22">
        <v>8</v>
      </c>
      <c r="B93" s="22">
        <v>8</v>
      </c>
      <c r="C93" s="24">
        <v>5103</v>
      </c>
      <c r="D93" s="24" t="str">
        <f t="shared" si="1"/>
        <v>510</v>
      </c>
      <c r="E93" s="20" t="s">
        <v>53</v>
      </c>
      <c r="F93" s="22">
        <v>3</v>
      </c>
      <c r="G93" s="22">
        <v>34</v>
      </c>
      <c r="I93" s="22">
        <v>30</v>
      </c>
    </row>
    <row r="94" spans="1:9" x14ac:dyDescent="0.3">
      <c r="A94" s="22">
        <v>8</v>
      </c>
      <c r="B94" s="22">
        <v>9</v>
      </c>
      <c r="C94" s="24">
        <v>10773</v>
      </c>
      <c r="D94" s="24" t="str">
        <f t="shared" si="1"/>
        <v>107</v>
      </c>
      <c r="E94" s="20" t="s">
        <v>53</v>
      </c>
      <c r="F94" s="22">
        <v>3</v>
      </c>
      <c r="G94" s="22">
        <v>45</v>
      </c>
      <c r="I94" s="22">
        <v>30</v>
      </c>
    </row>
    <row r="95" spans="1:9" x14ac:dyDescent="0.3">
      <c r="A95" s="22">
        <v>8</v>
      </c>
      <c r="B95" s="22">
        <v>10</v>
      </c>
      <c r="C95" s="24">
        <v>2268</v>
      </c>
      <c r="D95" s="24" t="str">
        <f t="shared" si="1"/>
        <v>226</v>
      </c>
      <c r="E95" s="20" t="s">
        <v>53</v>
      </c>
      <c r="F95" s="22">
        <v>3</v>
      </c>
      <c r="G95" s="22">
        <v>86</v>
      </c>
      <c r="I95" s="22">
        <v>30</v>
      </c>
    </row>
    <row r="96" spans="1:9" x14ac:dyDescent="0.3">
      <c r="A96" s="22">
        <v>8</v>
      </c>
      <c r="B96" s="22">
        <v>11</v>
      </c>
      <c r="C96" s="24">
        <v>8505</v>
      </c>
      <c r="D96" s="24" t="str">
        <f t="shared" si="1"/>
        <v>850</v>
      </c>
      <c r="E96" s="20" t="s">
        <v>53</v>
      </c>
      <c r="F96" s="22">
        <v>3</v>
      </c>
      <c r="G96" s="22">
        <v>95</v>
      </c>
      <c r="I96" s="22">
        <v>30</v>
      </c>
    </row>
    <row r="97" spans="1:9" x14ac:dyDescent="0.3">
      <c r="A97" s="22">
        <v>8</v>
      </c>
      <c r="B97" s="22">
        <v>12</v>
      </c>
      <c r="C97" s="24">
        <v>3591</v>
      </c>
      <c r="D97" s="24" t="str">
        <f t="shared" si="1"/>
        <v>359</v>
      </c>
      <c r="E97" s="20" t="s">
        <v>53</v>
      </c>
      <c r="F97" s="22">
        <v>3</v>
      </c>
      <c r="G97" s="22">
        <v>349</v>
      </c>
      <c r="I97" s="22">
        <v>30</v>
      </c>
    </row>
    <row r="98" spans="1:9" x14ac:dyDescent="0.3">
      <c r="A98" s="22">
        <v>9</v>
      </c>
      <c r="B98" s="22">
        <v>1</v>
      </c>
      <c r="C98" s="24">
        <v>8806</v>
      </c>
      <c r="D98" s="24" t="str">
        <f t="shared" si="1"/>
        <v>880</v>
      </c>
      <c r="E98" s="20" t="s">
        <v>54</v>
      </c>
      <c r="F98" s="22">
        <v>3</v>
      </c>
      <c r="G98" s="22">
        <v>33</v>
      </c>
      <c r="I98" s="22">
        <v>30</v>
      </c>
    </row>
    <row r="99" spans="1:9" x14ac:dyDescent="0.3">
      <c r="A99" s="22">
        <v>9</v>
      </c>
      <c r="B99" s="22">
        <v>2</v>
      </c>
      <c r="C99" s="24">
        <v>11186</v>
      </c>
      <c r="D99" s="24" t="str">
        <f t="shared" si="1"/>
        <v>111</v>
      </c>
      <c r="E99" s="20" t="s">
        <v>54</v>
      </c>
      <c r="F99" s="22">
        <v>3</v>
      </c>
      <c r="G99" s="22">
        <v>21</v>
      </c>
      <c r="I99" s="22">
        <v>30</v>
      </c>
    </row>
    <row r="100" spans="1:9" x14ac:dyDescent="0.3">
      <c r="A100" s="22">
        <v>9</v>
      </c>
      <c r="B100" s="22">
        <v>3</v>
      </c>
      <c r="C100" s="24">
        <v>9520</v>
      </c>
      <c r="D100" s="24" t="str">
        <f t="shared" si="1"/>
        <v>952</v>
      </c>
      <c r="E100" s="20" t="s">
        <v>54</v>
      </c>
      <c r="F100" s="22">
        <v>3</v>
      </c>
      <c r="G100" s="22">
        <v>87</v>
      </c>
      <c r="I100" s="22">
        <v>30</v>
      </c>
    </row>
    <row r="101" spans="1:9" x14ac:dyDescent="0.3">
      <c r="A101" s="22">
        <v>9</v>
      </c>
      <c r="B101" s="22">
        <v>4</v>
      </c>
      <c r="C101" s="24">
        <v>8092</v>
      </c>
      <c r="D101" s="24" t="str">
        <f t="shared" si="1"/>
        <v>809</v>
      </c>
      <c r="E101" s="20" t="s">
        <v>54</v>
      </c>
      <c r="F101" s="22">
        <v>3</v>
      </c>
      <c r="G101" s="22">
        <v>53</v>
      </c>
      <c r="I101" s="22">
        <v>30</v>
      </c>
    </row>
    <row r="102" spans="1:9" x14ac:dyDescent="0.3">
      <c r="A102" s="22">
        <v>9</v>
      </c>
      <c r="B102" s="22">
        <v>5</v>
      </c>
      <c r="C102" s="24">
        <v>11186</v>
      </c>
      <c r="D102" s="24" t="str">
        <f t="shared" si="1"/>
        <v>111</v>
      </c>
      <c r="E102" s="20" t="s">
        <v>54</v>
      </c>
      <c r="F102" s="22">
        <v>3</v>
      </c>
      <c r="G102" s="22">
        <v>35</v>
      </c>
      <c r="I102" s="22">
        <v>30</v>
      </c>
    </row>
    <row r="103" spans="1:9" x14ac:dyDescent="0.3">
      <c r="A103" s="22">
        <v>9</v>
      </c>
      <c r="B103" s="22">
        <v>6</v>
      </c>
      <c r="C103" s="24">
        <v>5712</v>
      </c>
      <c r="D103" s="24" t="str">
        <f t="shared" si="1"/>
        <v>571</v>
      </c>
      <c r="E103" s="20" t="s">
        <v>54</v>
      </c>
      <c r="F103" s="22">
        <v>3</v>
      </c>
      <c r="G103" s="22">
        <v>34</v>
      </c>
      <c r="I103" s="22">
        <v>30</v>
      </c>
    </row>
    <row r="104" spans="1:9" x14ac:dyDescent="0.3">
      <c r="A104" s="22">
        <v>9</v>
      </c>
      <c r="B104" s="22">
        <v>7</v>
      </c>
      <c r="C104" s="24">
        <v>10710</v>
      </c>
      <c r="D104" s="24" t="str">
        <f t="shared" si="1"/>
        <v>107</v>
      </c>
      <c r="E104" s="20" t="s">
        <v>54</v>
      </c>
      <c r="F104" s="22">
        <v>3</v>
      </c>
      <c r="G104" s="22">
        <v>35</v>
      </c>
      <c r="I104" s="22">
        <v>30</v>
      </c>
    </row>
    <row r="105" spans="1:9" x14ac:dyDescent="0.3">
      <c r="A105" s="22">
        <v>9</v>
      </c>
      <c r="B105" s="22">
        <v>8</v>
      </c>
      <c r="C105" s="24">
        <v>11900</v>
      </c>
      <c r="D105" s="24" t="str">
        <f t="shared" si="1"/>
        <v>119</v>
      </c>
      <c r="E105" s="20" t="s">
        <v>54</v>
      </c>
      <c r="F105" s="22">
        <v>3</v>
      </c>
      <c r="G105" s="22">
        <v>53</v>
      </c>
      <c r="I105" s="22">
        <v>30</v>
      </c>
    </row>
    <row r="106" spans="1:9" x14ac:dyDescent="0.3">
      <c r="A106" s="22">
        <v>9</v>
      </c>
      <c r="B106" s="22">
        <v>9</v>
      </c>
      <c r="C106" s="24">
        <v>8092</v>
      </c>
      <c r="D106" s="24" t="str">
        <f t="shared" si="1"/>
        <v>809</v>
      </c>
      <c r="E106" s="20" t="s">
        <v>54</v>
      </c>
      <c r="F106" s="22">
        <v>3</v>
      </c>
      <c r="G106" s="22">
        <v>32</v>
      </c>
      <c r="I106" s="22">
        <v>30</v>
      </c>
    </row>
    <row r="107" spans="1:9" x14ac:dyDescent="0.3">
      <c r="A107" s="22">
        <v>9</v>
      </c>
      <c r="B107" s="22">
        <v>10</v>
      </c>
      <c r="C107" s="24">
        <v>5950</v>
      </c>
      <c r="D107" s="24" t="str">
        <f t="shared" si="1"/>
        <v>595</v>
      </c>
      <c r="E107" s="20" t="s">
        <v>54</v>
      </c>
      <c r="F107" s="22">
        <v>3</v>
      </c>
      <c r="G107" s="22">
        <v>28</v>
      </c>
      <c r="I107" s="22">
        <v>30</v>
      </c>
    </row>
    <row r="108" spans="1:9" x14ac:dyDescent="0.3">
      <c r="A108" s="22">
        <v>9</v>
      </c>
      <c r="B108" s="22">
        <v>11</v>
      </c>
      <c r="C108" s="24">
        <v>7854</v>
      </c>
      <c r="D108" s="24" t="str">
        <f t="shared" si="1"/>
        <v>785</v>
      </c>
      <c r="E108" s="20" t="s">
        <v>54</v>
      </c>
      <c r="F108" s="22">
        <v>3</v>
      </c>
      <c r="G108" s="22">
        <v>93</v>
      </c>
      <c r="I108" s="22">
        <v>30</v>
      </c>
    </row>
    <row r="109" spans="1:9" x14ac:dyDescent="0.3">
      <c r="A109" s="22">
        <v>9</v>
      </c>
      <c r="B109" s="22">
        <v>12</v>
      </c>
      <c r="C109" s="24">
        <v>2142</v>
      </c>
      <c r="D109" s="24" t="str">
        <f t="shared" si="1"/>
        <v>214</v>
      </c>
      <c r="E109" s="20" t="s">
        <v>54</v>
      </c>
      <c r="F109" s="22">
        <v>3</v>
      </c>
      <c r="G109" s="22">
        <v>654</v>
      </c>
      <c r="I109" s="22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B5BBB-17A2-47F6-9F8A-7145DFB0A177}">
  <dimension ref="A1:I22"/>
  <sheetViews>
    <sheetView workbookViewId="0">
      <selection activeCell="F24" sqref="F24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5" width="12" bestFit="1" customWidth="1"/>
    <col min="6" max="6" width="12.66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0</v>
      </c>
    </row>
    <row r="2" spans="1:9" ht="15" thickBot="1" x14ac:dyDescent="0.35"/>
    <row r="3" spans="1:9" x14ac:dyDescent="0.3">
      <c r="A3" s="4" t="s">
        <v>1</v>
      </c>
      <c r="B3" s="4"/>
    </row>
    <row r="4" spans="1:9" x14ac:dyDescent="0.3">
      <c r="A4" s="1" t="s">
        <v>2</v>
      </c>
      <c r="B4" s="1">
        <v>0.67019123786523682</v>
      </c>
    </row>
    <row r="5" spans="1:9" x14ac:dyDescent="0.3">
      <c r="A5" s="1" t="s">
        <v>3</v>
      </c>
      <c r="B5" s="1">
        <v>0.44915629531133844</v>
      </c>
    </row>
    <row r="6" spans="1:9" x14ac:dyDescent="0.3">
      <c r="A6" s="1" t="s">
        <v>4</v>
      </c>
      <c r="B6" s="1">
        <v>0.35734901119656154</v>
      </c>
    </row>
    <row r="7" spans="1:9" x14ac:dyDescent="0.3">
      <c r="A7" s="1" t="s">
        <v>5</v>
      </c>
      <c r="B7" s="1">
        <v>8631.4315764617786</v>
      </c>
    </row>
    <row r="8" spans="1:9" ht="15" thickBot="1" x14ac:dyDescent="0.35">
      <c r="A8" s="2" t="s">
        <v>6</v>
      </c>
      <c r="B8" s="2">
        <v>8</v>
      </c>
    </row>
    <row r="10" spans="1:9" ht="15" thickBot="1" x14ac:dyDescent="0.35">
      <c r="A10" t="s">
        <v>7</v>
      </c>
    </row>
    <row r="11" spans="1:9" x14ac:dyDescent="0.3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3">
      <c r="A12" s="1" t="s">
        <v>8</v>
      </c>
      <c r="B12" s="1">
        <v>1</v>
      </c>
      <c r="C12" s="1">
        <v>364490333.64515114</v>
      </c>
      <c r="D12" s="1">
        <v>364490333.64515114</v>
      </c>
      <c r="E12" s="1">
        <v>4.8923819023968287</v>
      </c>
      <c r="F12" s="1">
        <v>6.8965207091899711E-2</v>
      </c>
    </row>
    <row r="13" spans="1:9" x14ac:dyDescent="0.3">
      <c r="A13" s="1" t="s">
        <v>9</v>
      </c>
      <c r="B13" s="1">
        <v>6</v>
      </c>
      <c r="C13" s="1">
        <v>447009666.35484886</v>
      </c>
      <c r="D13" s="1">
        <v>74501611.059141472</v>
      </c>
      <c r="E13" s="1"/>
      <c r="F13" s="1"/>
    </row>
    <row r="14" spans="1:9" ht="15" thickBot="1" x14ac:dyDescent="0.35">
      <c r="A14" s="2" t="s">
        <v>10</v>
      </c>
      <c r="B14" s="2">
        <v>7</v>
      </c>
      <c r="C14" s="2">
        <v>811500000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3">
      <c r="A17" s="1" t="s">
        <v>11</v>
      </c>
      <c r="B17" s="1">
        <v>234532.89678827566</v>
      </c>
      <c r="C17" s="1">
        <v>8388.4745031261573</v>
      </c>
      <c r="D17" s="1">
        <v>27.958944942953764</v>
      </c>
      <c r="E17" s="1">
        <v>1.3850369809380432E-7</v>
      </c>
      <c r="F17" s="1">
        <v>214007.03911354885</v>
      </c>
      <c r="G17" s="1">
        <v>255058.75446300246</v>
      </c>
      <c r="H17" s="1">
        <v>214007.03911354885</v>
      </c>
      <c r="I17" s="1">
        <v>255058.75446300246</v>
      </c>
    </row>
    <row r="18" spans="1:9" ht="15" thickBot="1" x14ac:dyDescent="0.35">
      <c r="A18" s="2">
        <v>10000</v>
      </c>
      <c r="B18" s="2">
        <v>-0.95353913314624261</v>
      </c>
      <c r="C18" s="2">
        <v>0.43110032042627211</v>
      </c>
      <c r="D18" s="2">
        <v>-2.2118729399305082</v>
      </c>
      <c r="E18" s="2">
        <v>6.8965207091899711E-2</v>
      </c>
      <c r="F18" s="2">
        <v>-2.0084036162296819</v>
      </c>
      <c r="G18" s="2">
        <v>0.10132534993719644</v>
      </c>
      <c r="H18" s="2">
        <v>-2.0084036162296819</v>
      </c>
      <c r="I18" s="2">
        <v>0.10132534993719644</v>
      </c>
    </row>
    <row r="20" spans="1:9" x14ac:dyDescent="0.3">
      <c r="B20">
        <f>(25000*B18)+B17</f>
        <v>210694.4184596196</v>
      </c>
    </row>
    <row r="22" spans="1:9" x14ac:dyDescent="0.3">
      <c r="B22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1A2D-C3B8-4689-923A-6896370AC58B}">
  <dimension ref="A1:E13"/>
  <sheetViews>
    <sheetView topLeftCell="A18" zoomScale="90" zoomScaleNormal="90" workbookViewId="0">
      <selection activeCell="A33" sqref="A33:XFD67"/>
    </sheetView>
  </sheetViews>
  <sheetFormatPr defaultRowHeight="14.4" x14ac:dyDescent="0.3"/>
  <cols>
    <col min="1" max="1" width="15.21875" customWidth="1"/>
    <col min="2" max="2" width="9" bestFit="1" customWidth="1"/>
    <col min="3" max="3" width="16.33203125" customWidth="1"/>
    <col min="4" max="4" width="30.44140625" customWidth="1"/>
    <col min="5" max="5" width="30.5546875" customWidth="1"/>
  </cols>
  <sheetData>
    <row r="1" spans="1:5" x14ac:dyDescent="0.3">
      <c r="A1" t="s">
        <v>24</v>
      </c>
      <c r="B1" t="s">
        <v>25</v>
      </c>
      <c r="C1" t="s">
        <v>33</v>
      </c>
      <c r="D1" t="s">
        <v>34</v>
      </c>
      <c r="E1" t="s">
        <v>35</v>
      </c>
    </row>
    <row r="2" spans="1:5" x14ac:dyDescent="0.3">
      <c r="A2" s="5">
        <v>45292</v>
      </c>
      <c r="B2">
        <v>198000</v>
      </c>
    </row>
    <row r="3" spans="1:5" x14ac:dyDescent="0.3">
      <c r="A3" s="5">
        <v>45293</v>
      </c>
      <c r="B3">
        <v>200000</v>
      </c>
    </row>
    <row r="4" spans="1:5" x14ac:dyDescent="0.3">
      <c r="A4" s="5">
        <v>45294</v>
      </c>
      <c r="B4">
        <v>205000</v>
      </c>
    </row>
    <row r="5" spans="1:5" x14ac:dyDescent="0.3">
      <c r="A5" s="5">
        <v>45295</v>
      </c>
      <c r="B5">
        <v>216000</v>
      </c>
    </row>
    <row r="6" spans="1:5" x14ac:dyDescent="0.3">
      <c r="A6" s="5">
        <v>45296</v>
      </c>
      <c r="B6">
        <v>220000</v>
      </c>
    </row>
    <row r="7" spans="1:5" x14ac:dyDescent="0.3">
      <c r="A7" s="5">
        <v>45297</v>
      </c>
      <c r="B7">
        <v>231000</v>
      </c>
    </row>
    <row r="8" spans="1:5" x14ac:dyDescent="0.3">
      <c r="A8" s="5">
        <v>45298</v>
      </c>
      <c r="B8">
        <v>222000</v>
      </c>
    </row>
    <row r="9" spans="1:5" x14ac:dyDescent="0.3">
      <c r="A9" s="5">
        <v>45299</v>
      </c>
      <c r="B9">
        <v>229000</v>
      </c>
    </row>
    <row r="10" spans="1:5" x14ac:dyDescent="0.3">
      <c r="A10" s="5">
        <v>45300</v>
      </c>
      <c r="B10">
        <v>215000</v>
      </c>
      <c r="C10">
        <v>215000</v>
      </c>
      <c r="D10" s="7">
        <v>215000</v>
      </c>
      <c r="E10" s="7">
        <v>215000</v>
      </c>
    </row>
    <row r="11" spans="1:5" x14ac:dyDescent="0.3">
      <c r="A11" s="5">
        <v>45301</v>
      </c>
      <c r="C11" s="6">
        <f>_xlfn.FORECAST.ETS(A11,$B$2:$B$10,$A$2:$A$10,1,1)</f>
        <v>230749.69157788737</v>
      </c>
      <c r="D11" s="7">
        <f>C11-_xlfn.FORECAST.ETS.CONFINT(A11,$B$2:$B$10,$A$2:$A$10,0.95,1,1)</f>
        <v>215562.89623501425</v>
      </c>
      <c r="E11" s="7">
        <f>C11+_xlfn.FORECAST.ETS.CONFINT(A11,$B$2:$B$10,$A$2:$A$10,0.95,1,1)</f>
        <v>245936.48692076048</v>
      </c>
    </row>
    <row r="12" spans="1:5" x14ac:dyDescent="0.3">
      <c r="A12" s="5">
        <v>45302</v>
      </c>
      <c r="C12" s="6">
        <f>_xlfn.FORECAST.ETS(A12,$B$2:$B$10,$A$2:$A$10,1,1)</f>
        <v>234169.87026888182</v>
      </c>
      <c r="D12" s="7">
        <f>C12-_xlfn.FORECAST.ETS.CONFINT(A12,$B$2:$B$10,$A$2:$A$10,0.95,1,1)</f>
        <v>218905.81121817432</v>
      </c>
      <c r="E12" s="7">
        <f>C12+_xlfn.FORECAST.ETS.CONFINT(A12,$B$2:$B$10,$A$2:$A$10,0.95,1,1)</f>
        <v>249433.92931958931</v>
      </c>
    </row>
    <row r="13" spans="1:5" x14ac:dyDescent="0.3">
      <c r="A13" s="5">
        <v>45303</v>
      </c>
      <c r="C13" s="6">
        <f>_xlfn.FORECAST.ETS(A13,$B$2:$B$10,$A$2:$A$10,1,1)</f>
        <v>237590.04895987627</v>
      </c>
      <c r="D13" s="7">
        <f>C13-_xlfn.FORECAST.ETS.CONFINT(A13,$B$2:$B$10,$A$2:$A$10,0.95,1,1)</f>
        <v>222247.58943451091</v>
      </c>
      <c r="E13" s="7">
        <f>C13+_xlfn.FORECAST.ETS.CONFINT(A13,$B$2:$B$10,$A$2:$A$10,0.95,1,1)</f>
        <v>252932.50848524162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n q P q a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2 0 j M 2 s t A z s N G H C d r 4 Z u Y h F B g B H Q y S R R K 0 c S 7 N K S k t S r V L z d N 1 d 7 L R h 3 F t 9 K F + s A M A A A D / / w M A U E s D B B Q A A g A I A A A A I Q B a i K E k W A E A A E w C A A A T A A A A R m 9 y b X V s Y X M v U 2 V j d G l v b j E u b W x Q W 2 u D M B h 9 F / o f Q s a g g g i F s Y e V P l h 1 n X S 1 4 q V j 1 D J S z V Z p T E Y S m U P 6 3 x e t u z C b l 4 + c k 3 P 5 I n A m C 0 Z B d J 6 T q a a J A + I 4 B 9 E B Y z k B M 0 C w H G l A n Y h V P M M K c e s M E / O J 8 e O e s e P 4 v i D Y t B m V m E o x h v Z d m g j M R W r l B U G p w z 4 o Y S g X a b B + c k M w 9 4 B j x Z Z Z E 1 F D 3 Q C 0 I s Q A k l d Y N / q c L v m l G y r t H N t s P Y n L G T y T 0 F g W N O 9 v c H f a O k i i X a + / g g F n J Z N q i Q e M c l U F K p s Y 7 V X N n u n x 8 d 8 o A 2 x 7 1 i I k y h B B X M z a X j v 9 x 9 g + I P q m f O P P d / x r G n N E x S v j p c 1 I V d K W F O M L L Y y m g f Y 6 8 e P w G a q V 1 T M g c S 1 P B m j g P B l A 0 b L F P C p v b 8 z W s w M d N 7 J D L 4 i 9 t T 8 Q L F Y b s L E e E 3 c o a 6 n E 9 + L o W 0 S r c o 9 5 x 1 l R M B R c g 5 U V L j z / 3 / u T P t I K e v E 7 p l 8 A A A D / / w M A U E s B A i 0 A F A A G A A g A A A A h A C r d q k D S A A A A N w E A A B M A A A A A A A A A A A A A A A A A A A A A A F t D b 2 5 0 Z W 5 0 X 1 R 5 c G V z X S 5 4 b W x Q S w E C L Q A U A A I A C A A A A C E A L n q P q a 0 A A A D 3 A A A A E g A A A A A A A A A A A A A A A A A L A w A A Q 2 9 u Z m l n L 1 B h Y 2 t h Z 2 U u e G 1 s U E s B A i 0 A F A A C A A g A A A A h A F q I o S R Y A Q A A T A I A A B M A A A A A A A A A A A A A A A A A 6 A M A A E Z v c m 1 1 b G F z L 1 N l Y 3 R p b 2 4 x L m 1 Q S w U G A A A A A A M A A w D C A A A A c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I M A A A A A A A A 0 A w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I 2 V D A z O j M x O j A 0 L j k 2 O T k x M z N a I i 8 + P E V u d H J 5 I F R 5 c G U 9 I k Z p b G x D b 2 x 1 b W 5 U e X B l c y I g V m F s d W U 9 I n N C Z 1 l E Q m d N R k F 3 V T 0 i L z 4 8 R W 5 0 c n k g V H l w Z T 0 i R m l s b E N v b H V t b k 5 h b W V z I i B W Y W x 1 Z T 0 i c 1 s m c X V v d D t D T 1 V O V F J Z J n F 1 b 3 Q 7 L C Z x d W 9 0 O 0 J V J n F 1 b 3 Q 7 L C Z x d W 9 0 O 1 N L V S Z x d W 9 0 O y w m c X V v d D t E R V N D U k l Q V E l P T i Z x d W 9 0 O y w m c X V v d D t H T V Y g V k F M V U U m c X V v d D s s J n F 1 b 3 Q 7 R 0 1 W I F V O S V R T J n F 1 b 3 Q 7 L C Z x d W 9 0 O 0 F T U C Z x d W 9 0 O y w m c X V v d D s l I E 1 B U k d J T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c y M z E 5 Y z I t Y T E 1 O C 0 0 M j N i L T l j M D g t Z m M 1 O T I 0 O D A 2 M D c y I i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D T 1 V O V F J Z L D B 9 J n F 1 b 3 Q 7 L C Z x d W 9 0 O 1 N l Y 3 R p b 2 4 x L 1 N o Z W V 0 M S 9 B d X R v U m V t b 3 Z l Z E N v b H V t b n M x L n t C V S w x f S Z x d W 9 0 O y w m c X V v d D t T Z W N 0 a W 9 u M S 9 T a G V l d D E v Q X V 0 b 1 J l b W 9 2 Z W R D b 2 x 1 b W 5 z M S 5 7 U 0 t V L D J 9 J n F 1 b 3 Q 7 L C Z x d W 9 0 O 1 N l Y 3 R p b 2 4 x L 1 N o Z W V 0 M S 9 B d X R v U m V t b 3 Z l Z E N v b H V t b n M x L n t E R V N D U k l Q V E l P T i w z f S Z x d W 9 0 O y w m c X V v d D t T Z W N 0 a W 9 u M S 9 T a G V l d D E v Q X V 0 b 1 J l b W 9 2 Z W R D b 2 x 1 b W 5 z M S 5 7 R 0 1 W I F Z B T F V F L D R 9 J n F 1 b 3 Q 7 L C Z x d W 9 0 O 1 N l Y 3 R p b 2 4 x L 1 N o Z W V 0 M S 9 B d X R v U m V t b 3 Z l Z E N v b H V t b n M x L n t H T V Y g V U 5 J V F M s N X 0 m c X V v d D s s J n F 1 b 3 Q 7 U 2 V j d G l v b j E v U 2 h l Z X Q x L 0 F 1 d G 9 S Z W 1 v d m V k Q 2 9 s d W 1 u c z E u e 0 F T U C w 2 f S Z x d W 9 0 O y w m c X V v d D t T Z W N 0 a W 9 u M S 9 T a G V l d D E v Q X V 0 b 1 J l b W 9 2 Z W R D b 2 x 1 b W 5 z M S 5 7 J S B N Q V J H S U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h l Z X Q x L 0 F 1 d G 9 S Z W 1 v d m V k Q 2 9 s d W 1 u c z E u e 0 N P V U 5 U U l k s M H 0 m c X V v d D s s J n F 1 b 3 Q 7 U 2 V j d G l v b j E v U 2 h l Z X Q x L 0 F 1 d G 9 S Z W 1 v d m V k Q 2 9 s d W 1 u c z E u e 0 J V L D F 9 J n F 1 b 3 Q 7 L C Z x d W 9 0 O 1 N l Y 3 R p b 2 4 x L 1 N o Z W V 0 M S 9 B d X R v U m V t b 3 Z l Z E N v b H V t b n M x L n t T S 1 U s M n 0 m c X V v d D s s J n F 1 b 3 Q 7 U 2 V j d G l v b j E v U 2 h l Z X Q x L 0 F 1 d G 9 S Z W 1 v d m V k Q 2 9 s d W 1 u c z E u e 0 R F U 0 N S S V B U S U 9 O L D N 9 J n F 1 b 3 Q 7 L C Z x d W 9 0 O 1 N l Y 3 R p b 2 4 x L 1 N o Z W V 0 M S 9 B d X R v U m V t b 3 Z l Z E N v b H V t b n M x L n t H T V Y g V k F M V U U s N H 0 m c X V v d D s s J n F 1 b 3 Q 7 U 2 V j d G l v b j E v U 2 h l Z X Q x L 0 F 1 d G 9 S Z W 1 v d m V k Q 2 9 s d W 1 u c z E u e 0 d N V i B V T k l U U y w 1 f S Z x d W 9 0 O y w m c X V v d D t T Z W N 0 a W 9 u M S 9 T a G V l d D E v Q X V 0 b 1 J l b W 9 2 Z W R D b 2 x 1 b W 5 z M S 5 7 Q V N Q L D Z 9 J n F 1 b 3 Q 7 L C Z x d W 9 0 O 1 N l Y 3 R p b 2 4 x L 1 N o Z W V 0 M S 9 B d X R v U m V t b 3 Z l Z E N v b H V t b n M x L n s l I E 1 B U k d J T i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7 m B r 8 i W 6 s Q o B 5 3 U L D z s I K A A A A A A I A A A A A A B B m A A A A A Q A A I A A A A E J r O d D G F j b e 2 X 2 O Q z i x H d 3 D l G N d 0 O C G l j T H u s G 5 + X j / A A A A A A 6 A A A A A A g A A I A A A A I r U 3 7 M F r y 4 E A / h / + p t 1 o B t p S / J F d r b 3 l W G t m B d A t 2 d 9 U A A A A D Q m u 4 7 I R O i t i 6 5 h v 8 b Z o g s i / C Q D J o H 3 E M K j h g d x p S y V 1 O k g V b M K O B t 9 9 H i w b 2 u p g b 5 H K 0 b T e d 9 H d 7 q F I o l + d 0 L c W V O D 1 K B / Q e s c 4 K g 3 J / d w Q A A A A O Q / p 7 l + i i n 1 S 0 f + D L Q f c o b i F v Z b W 5 V q o 4 4 p D H t r h x l 6 N J u f S T i o P E O x r s p w h m m e r e P 6 D 2 J U M 1 H A R M Q M F M v Y h 0 w = < / D a t a M a s h u p > 
</file>

<file path=customXml/itemProps1.xml><?xml version="1.0" encoding="utf-8"?>
<ds:datastoreItem xmlns:ds="http://schemas.openxmlformats.org/officeDocument/2006/customXml" ds:itemID="{74694F39-D672-4CC9-8480-3D8498AE4D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METHODS</vt:lpstr>
      <vt:lpstr>REPLENISHMENT (2)</vt:lpstr>
      <vt:lpstr>REPLENISHMENT</vt:lpstr>
      <vt:lpstr>REGRESSION</vt:lpstr>
      <vt:lpstr>FORECAST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Jones</dc:creator>
  <cp:lastModifiedBy>Adila Ismail (STU69075)</cp:lastModifiedBy>
  <cp:lastPrinted>2025-04-01T11:13:29Z</cp:lastPrinted>
  <dcterms:created xsi:type="dcterms:W3CDTF">2022-12-09T00:37:56Z</dcterms:created>
  <dcterms:modified xsi:type="dcterms:W3CDTF">2025-04-01T11:31:26Z</dcterms:modified>
</cp:coreProperties>
</file>