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uzo\Google Drive\Magdeburg\SEMESTER 7\Supply Chain MIT\1_Supply_Chain_Analytics\3_Week_Statistics\3_Unit 3 Hypothesis Testing\"/>
    </mc:Choice>
  </mc:AlternateContent>
  <xr:revisionPtr revIDLastSave="0" documentId="13_ncr:1_{F0D9E8A8-126B-4C0F-8182-8D0BAF60C233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heet1" sheetId="1" r:id="rId1"/>
    <sheet name="QQ5" sheetId="2" r:id="rId2"/>
    <sheet name="Chi-Sq-Test-Example II" sheetId="3" r:id="rId3"/>
    <sheet name="PP1" sheetId="4" r:id="rId4"/>
    <sheet name="PP2" sheetId="5" r:id="rId5"/>
    <sheet name="PP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B15" i="6"/>
  <c r="C14" i="6"/>
  <c r="C12" i="6"/>
  <c r="G2" i="6"/>
  <c r="D2" i="6"/>
  <c r="H9" i="6"/>
  <c r="H5" i="6"/>
  <c r="H6" i="6"/>
  <c r="H7" i="6"/>
  <c r="H8" i="6"/>
  <c r="H4" i="6"/>
  <c r="C16" i="5"/>
  <c r="C15" i="5"/>
  <c r="C21" i="5"/>
  <c r="C14" i="5"/>
  <c r="C10" i="5"/>
  <c r="M16" i="4"/>
  <c r="K16" i="4"/>
  <c r="O14" i="4"/>
  <c r="L14" i="4"/>
  <c r="L13" i="4"/>
  <c r="L12" i="4"/>
  <c r="L10" i="4"/>
  <c r="L9" i="4"/>
  <c r="L7" i="4"/>
  <c r="E5" i="4"/>
  <c r="H7" i="4" s="1"/>
  <c r="E4" i="4"/>
  <c r="E3" i="4"/>
  <c r="E2" i="4"/>
  <c r="E1" i="4"/>
  <c r="D37" i="3"/>
  <c r="B37" i="3"/>
  <c r="D35" i="3"/>
  <c r="D27" i="3"/>
  <c r="D28" i="3"/>
  <c r="D29" i="3"/>
  <c r="D30" i="3"/>
  <c r="D31" i="3"/>
  <c r="D32" i="3"/>
  <c r="D33" i="3"/>
  <c r="D34" i="3"/>
  <c r="D26" i="3"/>
  <c r="E7" i="3"/>
  <c r="C34" i="3"/>
  <c r="D17" i="3"/>
  <c r="E17" i="3" s="1"/>
  <c r="C28" i="3"/>
  <c r="C29" i="3"/>
  <c r="C30" i="3"/>
  <c r="C31" i="3"/>
  <c r="C32" i="3"/>
  <c r="C33" i="3"/>
  <c r="C27" i="3"/>
  <c r="D8" i="3"/>
  <c r="E8" i="3" s="1"/>
  <c r="C26" i="3"/>
  <c r="D7" i="3"/>
  <c r="C36" i="3"/>
  <c r="B19" i="3"/>
  <c r="E9" i="3"/>
  <c r="E10" i="3"/>
  <c r="E11" i="3"/>
  <c r="E12" i="3"/>
  <c r="E13" i="3"/>
  <c r="E14" i="3"/>
  <c r="E15" i="3"/>
  <c r="E16" i="3"/>
  <c r="C18" i="3"/>
  <c r="D16" i="3"/>
  <c r="D12" i="3"/>
  <c r="D13" i="3"/>
  <c r="D14" i="3"/>
  <c r="D15" i="3"/>
  <c r="D9" i="3"/>
  <c r="D10" i="3"/>
  <c r="D11" i="3"/>
  <c r="B18" i="2"/>
  <c r="F8" i="2"/>
  <c r="F5" i="2"/>
  <c r="F6" i="2"/>
  <c r="F7" i="2"/>
  <c r="F4" i="2"/>
  <c r="B15" i="2"/>
  <c r="B10" i="2"/>
  <c r="D13" i="4" l="1"/>
  <c r="D16" i="4"/>
  <c r="E18" i="3"/>
  <c r="D18" i="3"/>
  <c r="G20" i="1"/>
  <c r="C20" i="1"/>
  <c r="D19" i="1"/>
  <c r="B19" i="1"/>
  <c r="C17" i="1"/>
  <c r="D6" i="1"/>
  <c r="D5" i="1"/>
  <c r="B15" i="1"/>
  <c r="C15" i="1"/>
  <c r="B3" i="1"/>
</calcChain>
</file>

<file path=xl/sharedStrings.xml><?xml version="1.0" encoding="utf-8"?>
<sst xmlns="http://schemas.openxmlformats.org/spreadsheetml/2006/main" count="133" uniqueCount="114">
  <si>
    <t>Q4</t>
  </si>
  <si>
    <t>95% confidence</t>
  </si>
  <si>
    <t>alpha</t>
  </si>
  <si>
    <t>Average</t>
  </si>
  <si>
    <t>Conduct a t-test to see if the mean of this data is above 27</t>
  </si>
  <si>
    <t>3) Critical value</t>
  </si>
  <si>
    <t>t-value</t>
  </si>
  <si>
    <t>n</t>
  </si>
  <si>
    <t>df</t>
  </si>
  <si>
    <t>5)</t>
  </si>
  <si>
    <t>t</t>
  </si>
  <si>
    <t>mu</t>
  </si>
  <si>
    <t>stdev</t>
  </si>
  <si>
    <t>6)</t>
  </si>
  <si>
    <t>&lt;</t>
  </si>
  <si>
    <t>Accept the hypthesis</t>
  </si>
  <si>
    <t>P-value</t>
  </si>
  <si>
    <t xml:space="preserve">we accept the hypothesis at </t>
  </si>
  <si>
    <t>convidence</t>
  </si>
  <si>
    <t xml:space="preserve">            Testvalue    Expected Value</t>
  </si>
  <si>
    <t xml:space="preserve">    Blue         32                 25</t>
  </si>
  <si>
    <t xml:space="preserve">    Red          27                 25</t>
  </si>
  <si>
    <t xml:space="preserve">    Green        18                 25</t>
  </si>
  <si>
    <t xml:space="preserve">    Yellow       23                 25</t>
  </si>
  <si>
    <t>a)  Chi-square test p-value</t>
  </si>
  <si>
    <t>p-value</t>
  </si>
  <si>
    <t>b) Using  α=.05  can you say that your customers are significantly different than the expected distribution?</t>
  </si>
  <si>
    <t>Chi-SQ at 95% critical value</t>
  </si>
  <si>
    <t>chi-sq</t>
  </si>
  <si>
    <t>Test Statistics</t>
  </si>
  <si>
    <t>(o-e)^2 /e</t>
  </si>
  <si>
    <t>Sales of Last 62 days,</t>
  </si>
  <si>
    <t>buckets of 4</t>
  </si>
  <si>
    <t>c=11</t>
  </si>
  <si>
    <t>df=11-1=10</t>
  </si>
  <si>
    <t>Range</t>
  </si>
  <si>
    <t>Observed</t>
  </si>
  <si>
    <t>&gt;44</t>
  </si>
  <si>
    <t>Probability</t>
  </si>
  <si>
    <t>p(s&lt;8)</t>
  </si>
  <si>
    <t>p(8&lt;s&lt;=12)</t>
  </si>
  <si>
    <t>p(12&lt;s&lt;=16)</t>
  </si>
  <si>
    <t>p(16&lt;s&lt;=20)</t>
  </si>
  <si>
    <t>p(20&lt;s&lt;=24)</t>
  </si>
  <si>
    <t>p(24&lt;s&lt;=28)</t>
  </si>
  <si>
    <t>p(28&lt;s&lt;=32)</t>
  </si>
  <si>
    <t>p(32&lt;s&lt;=36)</t>
  </si>
  <si>
    <t>p(36&lt;s&lt;=40)</t>
  </si>
  <si>
    <t>p(40&lt;s&lt;=44)</t>
  </si>
  <si>
    <t>p(s&gt;44)</t>
  </si>
  <si>
    <t>Expected</t>
  </si>
  <si>
    <t>CHI_SQ Test Statistic</t>
  </si>
  <si>
    <t>Critical Value</t>
  </si>
  <si>
    <t xml:space="preserve">Since 7.95&lt;18.3 we cannot reject </t>
  </si>
  <si>
    <t>Suppose we use buckets of 5(c=9) and df=8</t>
  </si>
  <si>
    <t>Since</t>
  </si>
  <si>
    <t>We CANNOT reject H0 that the sales ~N(24.9,7.5)!</t>
  </si>
  <si>
    <t>Test#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</si>
  <si>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</si>
  <si>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</si>
  <si>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</si>
  <si>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</si>
  <si>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</si>
  <si>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</si>
  <si>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</si>
  <si>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</si>
  <si>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</si>
  <si>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</si>
  <si>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Unique Rating</t>
  </si>
  <si>
    <t>PART 1</t>
  </si>
  <si>
    <t>What is the upper limit of this confidence interval?</t>
  </si>
  <si>
    <t>CI= Confidence interval</t>
  </si>
  <si>
    <t>What is the lower limit of this confidence interval?</t>
  </si>
  <si>
    <t>PART 2</t>
  </si>
  <si>
    <t>Customers are asking for metals that test above a unique rating of 0.043. Test if your new metal has a mean greater than 0.043.</t>
  </si>
  <si>
    <r>
      <t>H</t>
    </r>
    <r>
      <rPr>
        <sz val="11"/>
        <color rgb="FF222222"/>
        <rFont val="MathJax_Main"/>
      </rPr>
      <t>0</t>
    </r>
    <r>
      <rPr>
        <sz val="15"/>
        <color rgb="FF222222"/>
        <rFont val="MathJax_Main"/>
      </rPr>
      <t>:</t>
    </r>
    <r>
      <rPr>
        <sz val="12"/>
        <color rgb="FF222222"/>
        <rFont val="Arial"/>
        <family val="2"/>
      </rPr>
      <t> Your metal has a mean unique rating that is less than or equal to 0.043.</t>
    </r>
  </si>
  <si>
    <r>
      <t>H</t>
    </r>
    <r>
      <rPr>
        <sz val="11"/>
        <color rgb="FF222222"/>
        <rFont val="MathJax_Main"/>
      </rPr>
      <t>1</t>
    </r>
    <r>
      <rPr>
        <sz val="15"/>
        <color rgb="FF222222"/>
        <rFont val="MathJax_Main"/>
      </rPr>
      <t>:</t>
    </r>
    <r>
      <rPr>
        <sz val="12"/>
        <color rgb="FF222222"/>
        <rFont val="Arial"/>
        <family val="2"/>
      </rPr>
      <t> Your metal has a mean unique rating that is greater than 0.043.</t>
    </r>
  </si>
  <si>
    <t>Using a t-test, what is the p-value of your sample?</t>
  </si>
  <si>
    <r>
      <t>The QA department requires that you be 95% sure that the metal achieves customer specifications. Given this constraint, would you reject your </t>
    </r>
    <r>
      <rPr>
        <sz val="15"/>
        <color rgb="FF222222"/>
        <rFont val="MathJax_Math-italic"/>
      </rPr>
      <t>H</t>
    </r>
    <r>
      <rPr>
        <sz val="11"/>
        <color rgb="FF222222"/>
        <rFont val="MathJax_Main"/>
      </rPr>
      <t>0</t>
    </r>
    <r>
      <rPr>
        <sz val="12"/>
        <color rgb="FF222222"/>
        <rFont val="Arial"/>
        <family val="2"/>
      </rPr>
      <t>?</t>
    </r>
  </si>
  <si>
    <t>a</t>
  </si>
  <si>
    <t>b</t>
  </si>
  <si>
    <t>p</t>
  </si>
  <si>
    <t>CI</t>
  </si>
  <si>
    <t>t value</t>
  </si>
  <si>
    <t>or</t>
  </si>
  <si>
    <t>z</t>
  </si>
  <si>
    <t>What is the corresponding critical value (the z-value) of the app based requests?</t>
  </si>
  <si>
    <t>Determine the type of hypothesis test:</t>
  </si>
  <si>
    <t xml:space="preserve"> Two-Tailed</t>
  </si>
  <si>
    <t>Part 1</t>
  </si>
  <si>
    <t>Part 2</t>
  </si>
  <si>
    <t>Part 3</t>
  </si>
  <si>
    <t>c</t>
  </si>
  <si>
    <t>upper</t>
  </si>
  <si>
    <t>s</t>
  </si>
  <si>
    <t>lower</t>
  </si>
  <si>
    <t>PART 4</t>
  </si>
  <si>
    <t>Compare the test statistic to the critical value and determine the hypothesis test result.</t>
  </si>
  <si>
    <t>test Statistics</t>
  </si>
  <si>
    <t xml:space="preserve">                        Testvalue       Expected Value</t>
  </si>
  <si>
    <t>Product1                18                        28</t>
  </si>
  <si>
    <t>Product2                39                        47</t>
  </si>
  <si>
    <t>Product3                56                        48</t>
  </si>
  <si>
    <t>Product4                38                        35</t>
  </si>
  <si>
    <t>Product5                34                        27</t>
  </si>
  <si>
    <t>Conduct a Chi-Square test to see if your customers are in a different distribution than the one corporate expects them to be in.</t>
  </si>
  <si>
    <t>What is the p-value of your ChiSq Test?</t>
  </si>
  <si>
    <r>
      <t>Using </t>
    </r>
    <r>
      <rPr>
        <sz val="15"/>
        <color rgb="FF222222"/>
        <rFont val="MathJax_Math-italic"/>
      </rPr>
      <t>α</t>
    </r>
    <r>
      <rPr>
        <sz val="15"/>
        <color rgb="FF222222"/>
        <rFont val="MathJax_Main"/>
      </rPr>
      <t>=.05</t>
    </r>
    <r>
      <rPr>
        <sz val="12"/>
        <color rgb="FF222222"/>
        <rFont val="Arial"/>
        <family val="2"/>
      </rPr>
      <t> can you say that your customers are significantly different from corporate's expected distribution?</t>
    </r>
  </si>
  <si>
    <t>(O-E)^2/E</t>
  </si>
  <si>
    <t>CHI-Square</t>
  </si>
  <si>
    <t>Pvalue</t>
  </si>
  <si>
    <t>χ^2</t>
  </si>
  <si>
    <t>customers are not significantly different from corporate's expected distribution</t>
  </si>
  <si>
    <t>Answer is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</si>
</sst>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9"/>
      <color rgb="FF222222"/>
      <name val="Courier New"/>
      <family val="3"/>
    </font>
    <font>
      <sz val="11"/>
      <color theme="1"/>
      <name val="Cambria Math"/>
      <family val="1"/>
    </font>
    <font>
      <sz val="12"/>
      <color rgb="FF22222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5"/>
      <color rgb="FF222222"/>
      <name val="MathJax_Math-italic"/>
    </font>
    <font>
      <sz val="11"/>
      <color rgb="FF222222"/>
      <name val="MathJax_Main"/>
    </font>
    <font>
      <sz val="15"/>
      <color rgb="FF222222"/>
      <name val="MathJax_Main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4C8CB"/>
      </left>
      <right style="medium">
        <color rgb="FFC4C8CB"/>
      </right>
      <top style="medium">
        <color rgb="FFC4C8CB"/>
      </top>
      <bottom style="medium">
        <color rgb="FFC4C8C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2" fillId="0" borderId="1" xfId="0" applyFont="1" applyBorder="1" applyAlignment="1">
      <alignment horizontal="left" vertical="center" indent="1"/>
    </xf>
    <xf numFmtId="0" fontId="1" fillId="0" borderId="0" xfId="0" applyFont="1"/>
    <xf numFmtId="10" fontId="0" fillId="0" borderId="0" xfId="0" applyNumberFormat="1"/>
    <xf numFmtId="0" fontId="2" fillId="0" borderId="0" xfId="0" applyFont="1" applyFill="1" applyBorder="1" applyAlignment="1">
      <alignment horizontal="left" vertical="center" indent="1"/>
    </xf>
    <xf numFmtId="2" fontId="0" fillId="0" borderId="0" xfId="0" applyNumberFormat="1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4" fillId="0" borderId="0" xfId="0" applyFont="1"/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669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55723-E84F-482C-BF8E-32213158270C}"/>
                </a:ext>
              </a:extLst>
            </xdr:cNvPr>
            <xdr:cNvSpPr txBox="1"/>
          </xdr:nvSpPr>
          <xdr:spPr>
            <a:xfrm>
              <a:off x="0" y="9525"/>
              <a:ext cx="4669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You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repeat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MoonDoe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survey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on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100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new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customers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Your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new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data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is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below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55723-E84F-482C-BF8E-32213158270C}"/>
                </a:ext>
              </a:extLst>
            </xdr:cNvPr>
            <xdr:cNvSpPr txBox="1"/>
          </xdr:nvSpPr>
          <xdr:spPr>
            <a:xfrm>
              <a:off x="0" y="9525"/>
              <a:ext cx="4669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"You repeat the MoonDoe survey on 100 new customers. Your new data is below.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</xdr:colOff>
      <xdr:row>1</xdr:row>
      <xdr:rowOff>0</xdr:rowOff>
    </xdr:from>
    <xdr:ext cx="40450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8751B0-B247-4793-9FFA-7883E1AEFE22}"/>
                </a:ext>
              </a:extLst>
            </xdr:cNvPr>
            <xdr:cNvSpPr txBox="1"/>
          </xdr:nvSpPr>
          <xdr:spPr>
            <a:xfrm>
              <a:off x="52387" y="190500"/>
              <a:ext cx="4045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de-DE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de-DE" sz="1100" b="0" i="1">
                      <a:latin typeface="Cambria Math" panose="02040503050406030204" pitchFamily="18" charset="0"/>
                    </a:rPr>
                    <m:t>: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𝑆𝑎𝑙𝑒𝑠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𝑓𝑜𝑙𝑙𝑜𝑤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~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𝑁</m:t>
                  </m:r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24.9,7.5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,  </m:t>
                  </m:r>
                  <m:sSub>
                    <m:sSub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de-DE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: Sales do not follow ~ N(24.9,7.5)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8751B0-B247-4793-9FFA-7883E1AEFE22}"/>
                </a:ext>
              </a:extLst>
            </xdr:cNvPr>
            <xdr:cNvSpPr txBox="1"/>
          </xdr:nvSpPr>
          <xdr:spPr>
            <a:xfrm>
              <a:off x="52387" y="190500"/>
              <a:ext cx="4045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𝐻_0:𝑆𝑎𝑙𝑒𝑠 𝑓𝑜𝑙𝑙𝑜𝑤 ~𝑁(24.9,7.5),  𝐻_1</a:t>
              </a:r>
              <a:r>
                <a:rPr lang="en-GB" sz="1100"/>
                <a:t>: Sales do not follow ~ N(24.9,7.5)</a:t>
              </a:r>
            </a:p>
          </xdr:txBody>
        </xdr:sp>
      </mc:Fallback>
    </mc:AlternateContent>
    <xdr:clientData/>
  </xdr:oneCellAnchor>
  <xdr:oneCellAnchor>
    <xdr:from>
      <xdr:col>3</xdr:col>
      <xdr:colOff>195262</xdr:colOff>
      <xdr:row>20</xdr:row>
      <xdr:rowOff>19050</xdr:rowOff>
    </xdr:from>
    <xdr:ext cx="19314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3D6D83-6221-4B06-B49E-572D200A961C}"/>
                </a:ext>
              </a:extLst>
            </xdr:cNvPr>
            <xdr:cNvSpPr txBox="1"/>
          </xdr:nvSpPr>
          <xdr:spPr>
            <a:xfrm>
              <a:off x="2147887" y="3829050"/>
              <a:ext cx="19314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𝑡h𝑎𝑡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𝑠𝑎𝑙𝑒𝑠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24.9,7.5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3D6D83-6221-4B06-B49E-572D200A961C}"/>
                </a:ext>
              </a:extLst>
            </xdr:cNvPr>
            <xdr:cNvSpPr txBox="1"/>
          </xdr:nvSpPr>
          <xdr:spPr>
            <a:xfrm>
              <a:off x="2147887" y="3829050"/>
              <a:ext cx="19314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𝐻_0 𝑡ℎ𝑎𝑡 𝑡ℎ𝑒 𝑠𝑎𝑙𝑒𝑠 ~𝑁(24.9,7.5)!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</xdr:colOff>
      <xdr:row>1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67F11D-02B7-4977-AC09-345656DFEBA7}"/>
            </a:ext>
          </a:extLst>
        </xdr:cNvPr>
        <xdr:cNvSpPr txBox="1"/>
      </xdr:nvSpPr>
      <xdr:spPr>
        <a:xfrm>
          <a:off x="1890712" y="219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998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66CE4D6-1F3D-465B-B2C7-DFC08BE1C6BD}"/>
                </a:ext>
              </a:extLst>
            </xdr:cNvPr>
            <xdr:cNvSpPr txBox="1"/>
          </xdr:nvSpPr>
          <xdr:spPr>
            <a:xfrm>
              <a:off x="1828800" y="390525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66CE4D6-1F3D-465B-B2C7-DFC08BE1C6BD}"/>
                </a:ext>
              </a:extLst>
            </xdr:cNvPr>
            <xdr:cNvSpPr txBox="1"/>
          </xdr:nvSpPr>
          <xdr:spPr>
            <a:xfrm>
              <a:off x="1828800" y="390525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295275</xdr:colOff>
      <xdr:row>6</xdr:row>
      <xdr:rowOff>19050</xdr:rowOff>
    </xdr:from>
    <xdr:ext cx="21922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9566C7-CEB3-4CA7-9F36-980DF9FE4CF1}"/>
                </a:ext>
              </a:extLst>
            </xdr:cNvPr>
            <xdr:cNvSpPr txBox="1"/>
          </xdr:nvSpPr>
          <xdr:spPr>
            <a:xfrm>
              <a:off x="295275" y="3657600"/>
              <a:ext cx="21922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𝑁𝑂𝑅𝑀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𝐼𝑁𝑉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1-</m:t>
                    </m:r>
                    <m:r>
                      <a:rPr lang="de-D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/2)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9566C7-CEB3-4CA7-9F36-980DF9FE4CF1}"/>
                </a:ext>
              </a:extLst>
            </xdr:cNvPr>
            <xdr:cNvSpPr txBox="1"/>
          </xdr:nvSpPr>
          <xdr:spPr>
            <a:xfrm>
              <a:off x="295275" y="3657600"/>
              <a:ext cx="21922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𝑧=𝑐=𝑁𝑂𝑅𝑀.𝑆.𝐼𝑁𝑉(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1-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3</xdr:row>
      <xdr:rowOff>0</xdr:rowOff>
    </xdr:from>
    <xdr:ext cx="120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027DE8D-F0C7-4322-9484-166FA4195041}"/>
                </a:ext>
              </a:extLst>
            </xdr:cNvPr>
            <xdr:cNvSpPr txBox="1"/>
          </xdr:nvSpPr>
          <xdr:spPr>
            <a:xfrm>
              <a:off x="1828800" y="30670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027DE8D-F0C7-4322-9484-166FA4195041}"/>
                </a:ext>
              </a:extLst>
            </xdr:cNvPr>
            <xdr:cNvSpPr txBox="1"/>
          </xdr:nvSpPr>
          <xdr:spPr>
            <a:xfrm>
              <a:off x="1828800" y="30670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</xdr:row>
      <xdr:rowOff>0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FF2270-09BA-48D3-AE80-BA2D97FB0A91}"/>
                </a:ext>
              </a:extLst>
            </xdr:cNvPr>
            <xdr:cNvSpPr txBox="1"/>
          </xdr:nvSpPr>
          <xdr:spPr>
            <a:xfrm>
              <a:off x="1828800" y="3257550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1-</a:t>
              </a:r>
              <a14:m>
                <m:oMath xmlns:m="http://schemas.openxmlformats.org/officeDocument/2006/math">
                  <m:r>
                    <a:rPr lang="de-D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en-GB" sz="1100"/>
                <a:t>/2)</a:t>
              </a: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FF2270-09BA-48D3-AE80-BA2D97FB0A91}"/>
                </a:ext>
              </a:extLst>
            </xdr:cNvPr>
            <xdr:cNvSpPr txBox="1"/>
          </xdr:nvSpPr>
          <xdr:spPr>
            <a:xfrm>
              <a:off x="1828800" y="3257550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1-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100"/>
                <a:t>/2)</a:t>
              </a:r>
            </a:p>
          </xdr:txBody>
        </xdr:sp>
      </mc:Fallback>
    </mc:AlternateContent>
    <xdr:clientData/>
  </xdr:oneCellAnchor>
  <xdr:oneCellAnchor>
    <xdr:from>
      <xdr:col>4</xdr:col>
      <xdr:colOff>376237</xdr:colOff>
      <xdr:row>8</xdr:row>
      <xdr:rowOff>9525</xdr:rowOff>
    </xdr:from>
    <xdr:ext cx="1652588" cy="1872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15CFB8-725A-48FC-8E2E-D7EB79D23F07}"/>
                </a:ext>
              </a:extLst>
            </xdr:cNvPr>
            <xdr:cNvSpPr txBox="1"/>
          </xdr:nvSpPr>
          <xdr:spPr>
            <a:xfrm>
              <a:off x="2814637" y="1847850"/>
              <a:ext cx="1652588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𝐶𝐼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de-D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de-D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𝑁𝑒𝑥𝑡𝐺𝑒𝑛</m:t>
                              </m:r>
                            </m:e>
                          </m:d>
                        </m:sub>
                      </m:sSub>
                    </m:e>
                  </m:acc>
                  <m:r>
                    <a:rPr lang="de-DE" sz="1100" b="0" i="1">
                      <a:latin typeface="Cambria Math" panose="02040503050406030204" pitchFamily="18" charset="0"/>
                    </a:rPr>
                    <m:t>±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𝑐𝑠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/</m:t>
                  </m:r>
                  <m:rad>
                    <m:radPr>
                      <m:degHide m:val="on"/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rad>
                </m:oMath>
              </a14:m>
              <a:r>
                <a:rPr lang="en-GB" sz="1100"/>
                <a:t>  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15CFB8-725A-48FC-8E2E-D7EB79D23F07}"/>
                </a:ext>
              </a:extLst>
            </xdr:cNvPr>
            <xdr:cNvSpPr txBox="1"/>
          </xdr:nvSpPr>
          <xdr:spPr>
            <a:xfrm>
              <a:off x="2814637" y="1847850"/>
              <a:ext cx="1652588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𝐶𝐼=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(𝑋_{𝑁𝑒𝑥𝑡𝐺𝑒𝑛}  ) ̅</a:t>
              </a:r>
              <a:r>
                <a:rPr lang="de-DE" sz="1100" b="0" i="0">
                  <a:latin typeface="Cambria Math" panose="02040503050406030204" pitchFamily="18" charset="0"/>
                </a:rPr>
                <a:t>±𝑐𝑠/√𝑛</a:t>
              </a:r>
              <a:r>
                <a:rPr lang="en-GB" sz="1100"/>
                <a:t>  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33337</xdr:rowOff>
    </xdr:from>
    <xdr:ext cx="640112" cy="1846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4E75B0-4D15-456C-881A-4AC3F33F0E5A}"/>
                </a:ext>
              </a:extLst>
            </xdr:cNvPr>
            <xdr:cNvSpPr txBox="1"/>
          </xdr:nvSpPr>
          <xdr:spPr>
            <a:xfrm>
              <a:off x="6353175" y="1490662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𝑁𝑒𝑥𝑡𝐺𝑒𝑛</m:t>
                                </m:r>
                              </m:e>
                            </m:d>
                          </m:sub>
                        </m:sSub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4E75B0-4D15-456C-881A-4AC3F33F0E5A}"/>
                </a:ext>
              </a:extLst>
            </xdr:cNvPr>
            <xdr:cNvSpPr txBox="1"/>
          </xdr:nvSpPr>
          <xdr:spPr>
            <a:xfrm>
              <a:off x="6353175" y="1490662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(𝑋_{𝑁𝑒𝑥𝑡𝐺𝑒𝑛}  ) ̅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6</xdr:row>
      <xdr:rowOff>0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BD5206-6D56-4A42-954F-6D04976E42B8}"/>
                </a:ext>
              </a:extLst>
            </xdr:cNvPr>
            <xdr:cNvSpPr txBox="1"/>
          </xdr:nvSpPr>
          <xdr:spPr>
            <a:xfrm>
              <a:off x="8181975" y="145732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BD5206-6D56-4A42-954F-6D04976E42B8}"/>
                </a:ext>
              </a:extLst>
            </xdr:cNvPr>
            <xdr:cNvSpPr txBox="1"/>
          </xdr:nvSpPr>
          <xdr:spPr>
            <a:xfrm>
              <a:off x="8181975" y="145732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0</xdr:rowOff>
    </xdr:from>
    <xdr:ext cx="120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41A6BE2-FEF6-4065-B6B0-0028E58C5899}"/>
                </a:ext>
              </a:extLst>
            </xdr:cNvPr>
            <xdr:cNvSpPr txBox="1"/>
          </xdr:nvSpPr>
          <xdr:spPr>
            <a:xfrm>
              <a:off x="1828800" y="6381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41A6BE2-FEF6-4065-B6B0-0028E58C5899}"/>
                </a:ext>
              </a:extLst>
            </xdr:cNvPr>
            <xdr:cNvSpPr txBox="1"/>
          </xdr:nvSpPr>
          <xdr:spPr>
            <a:xfrm>
              <a:off x="1828800" y="6381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233362</xdr:colOff>
      <xdr:row>7</xdr:row>
      <xdr:rowOff>66675</xdr:rowOff>
    </xdr:from>
    <xdr:ext cx="1925976" cy="4667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0E7F419-895A-4270-B337-2B3DD246E5E6}"/>
                </a:ext>
              </a:extLst>
            </xdr:cNvPr>
            <xdr:cNvSpPr txBox="1"/>
          </xdr:nvSpPr>
          <xdr:spPr>
            <a:xfrm>
              <a:off x="7805737" y="1714500"/>
              <a:ext cx="1925976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𝑁𝑒𝑥𝑡𝐺𝑒𝑛</m:t>
                                    </m:r>
                                  </m:e>
                                </m:d>
                              </m:sub>
                            </m:sSub>
                          </m:e>
                        </m:acc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𝑐𝑢𝑟𝑟𝑒𝑛𝑡</m:t>
                                </m:r>
                              </m:e>
                            </m:d>
                          </m:sub>
                        </m:sSub>
                      </m:num>
                      <m:den>
                        <m:f>
                          <m:f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0E7F419-895A-4270-B337-2B3DD246E5E6}"/>
                </a:ext>
              </a:extLst>
            </xdr:cNvPr>
            <xdr:cNvSpPr txBox="1"/>
          </xdr:nvSpPr>
          <xdr:spPr>
            <a:xfrm>
              <a:off x="7805737" y="1714500"/>
              <a:ext cx="1925976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𝑡=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(𝑋_{𝑁𝑒𝑥𝑡𝐺𝑒𝑛}  ) ̅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−𝜇_{𝑐𝑢𝑟𝑟𝑒𝑛𝑡} )/(𝑠/√𝑛)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</xdr:row>
      <xdr:rowOff>0</xdr:rowOff>
    </xdr:from>
    <xdr:ext cx="640112" cy="1846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435184F-4576-4A7C-B76A-2585E92B137C}"/>
                </a:ext>
              </a:extLst>
            </xdr:cNvPr>
            <xdr:cNvSpPr txBox="1"/>
          </xdr:nvSpPr>
          <xdr:spPr>
            <a:xfrm>
              <a:off x="1828800" y="190500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𝑁𝑒𝑥𝑡𝐺𝑒𝑛</m:t>
                                </m:r>
                              </m:e>
                            </m:d>
                          </m:sub>
                        </m:sSub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435184F-4576-4A7C-B76A-2585E92B137C}"/>
                </a:ext>
              </a:extLst>
            </xdr:cNvPr>
            <xdr:cNvSpPr txBox="1"/>
          </xdr:nvSpPr>
          <xdr:spPr>
            <a:xfrm>
              <a:off x="1828800" y="190500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(𝑋_{𝑁𝑒𝑥𝑡𝐺𝑒𝑛}  ) ̅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261937</xdr:colOff>
      <xdr:row>0</xdr:row>
      <xdr:rowOff>28575</xdr:rowOff>
    </xdr:from>
    <xdr:ext cx="120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563B9A-E9E9-4124-B556-26C179E6D29E}"/>
                </a:ext>
              </a:extLst>
            </xdr:cNvPr>
            <xdr:cNvSpPr txBox="1"/>
          </xdr:nvSpPr>
          <xdr:spPr>
            <a:xfrm>
              <a:off x="1481137" y="285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563B9A-E9E9-4124-B556-26C179E6D29E}"/>
                </a:ext>
              </a:extLst>
            </xdr:cNvPr>
            <xdr:cNvSpPr txBox="1"/>
          </xdr:nvSpPr>
          <xdr:spPr>
            <a:xfrm>
              <a:off x="1481137" y="285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7</xdr:row>
      <xdr:rowOff>85725</xdr:rowOff>
    </xdr:from>
    <xdr:ext cx="1590564" cy="288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B10E4A-D6FA-4C4C-94A2-EAACF97D68E5}"/>
                </a:ext>
              </a:extLst>
            </xdr:cNvPr>
            <xdr:cNvSpPr txBox="1"/>
          </xdr:nvSpPr>
          <xdr:spPr>
            <a:xfrm>
              <a:off x="685800" y="1438275"/>
              <a:ext cx="1590564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𝑁𝑂𝑅𝑀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𝐼𝑁𝑉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(1−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B10E4A-D6FA-4C4C-94A2-EAACF97D68E5}"/>
                </a:ext>
              </a:extLst>
            </xdr:cNvPr>
            <xdr:cNvSpPr txBox="1"/>
          </xdr:nvSpPr>
          <xdr:spPr>
            <a:xfrm>
              <a:off x="685800" y="1438275"/>
              <a:ext cx="1590564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𝑧=𝑁𝑂𝑅𝑀.𝑆:𝐼𝑁𝑉(1−𝛼/2)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0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BDD8D4-A5AE-4E6D-928D-42804B8B8096}"/>
                </a:ext>
              </a:extLst>
            </xdr:cNvPr>
            <xdr:cNvSpPr txBox="1"/>
          </xdr:nvSpPr>
          <xdr:spPr>
            <a:xfrm>
              <a:off x="0" y="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BDD8D4-A5AE-4E6D-928D-42804B8B8096}"/>
                </a:ext>
              </a:extLst>
            </xdr:cNvPr>
            <xdr:cNvSpPr txBox="1"/>
          </xdr:nvSpPr>
          <xdr:spPr>
            <a:xfrm>
              <a:off x="0" y="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</xdr:row>
      <xdr:rowOff>0</xdr:rowOff>
    </xdr:from>
    <xdr:ext cx="640112" cy="1846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47087A-42E3-447B-BBD9-FAAC4CAFD1DA}"/>
                </a:ext>
              </a:extLst>
            </xdr:cNvPr>
            <xdr:cNvSpPr txBox="1"/>
          </xdr:nvSpPr>
          <xdr:spPr>
            <a:xfrm>
              <a:off x="1219200" y="190500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𝑁𝑒𝑥𝑡𝐺𝑒𝑛</m:t>
                                </m:r>
                              </m:e>
                            </m:d>
                          </m:sub>
                        </m:sSub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47087A-42E3-447B-BBD9-FAAC4CAFD1DA}"/>
                </a:ext>
              </a:extLst>
            </xdr:cNvPr>
            <xdr:cNvSpPr txBox="1"/>
          </xdr:nvSpPr>
          <xdr:spPr>
            <a:xfrm>
              <a:off x="1219200" y="190500"/>
              <a:ext cx="640112" cy="184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(𝑋_{𝑁𝑒𝑥𝑡𝐺𝑒𝑛}  ) ̅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</xdr:colOff>
      <xdr:row>10</xdr:row>
      <xdr:rowOff>19050</xdr:rowOff>
    </xdr:from>
    <xdr:ext cx="229966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F5E48F3-207C-4309-B5C3-F4B3AD104E90}"/>
                </a:ext>
              </a:extLst>
            </xdr:cNvPr>
            <xdr:cNvSpPr txBox="1"/>
          </xdr:nvSpPr>
          <xdr:spPr>
            <a:xfrm>
              <a:off x="671512" y="2009775"/>
              <a:ext cx="22996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𝑃𝑣𝑎𝑙𝑢𝑒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𝐶𝐻𝐼𝑆𝑄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𝐷𝐼𝑆𝑇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,1)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F5E48F3-207C-4309-B5C3-F4B3AD104E90}"/>
                </a:ext>
              </a:extLst>
            </xdr:cNvPr>
            <xdr:cNvSpPr txBox="1"/>
          </xdr:nvSpPr>
          <xdr:spPr>
            <a:xfrm>
              <a:off x="671512" y="2009775"/>
              <a:ext cx="22996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𝑃𝑣𝑎𝑙𝑢𝑒=1−𝐶𝐻𝐼𝑆𝑄.𝐷𝐼𝑆𝑇(𝜒^2,𝑑𝑓,1)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C17" workbookViewId="0">
      <selection activeCell="F21" sqref="F21"/>
    </sheetView>
  </sheetViews>
  <sheetFormatPr defaultRowHeight="15"/>
  <sheetData>
    <row r="1" spans="1:7">
      <c r="A1" s="3" t="s">
        <v>0</v>
      </c>
      <c r="B1" s="3" t="s">
        <v>4</v>
      </c>
      <c r="C1" s="3"/>
      <c r="D1" s="3"/>
      <c r="E1" s="3"/>
      <c r="F1" s="3"/>
      <c r="G1" s="3"/>
    </row>
    <row r="2" spans="1:7">
      <c r="A2" s="1" t="s">
        <v>1</v>
      </c>
      <c r="C2" t="s">
        <v>2</v>
      </c>
      <c r="D2">
        <v>0.05</v>
      </c>
      <c r="E2" t="s">
        <v>7</v>
      </c>
      <c r="F2">
        <v>8</v>
      </c>
    </row>
    <row r="3" spans="1:7">
      <c r="A3" t="s">
        <v>8</v>
      </c>
      <c r="B3">
        <f>F2-1</f>
        <v>7</v>
      </c>
    </row>
    <row r="4" spans="1:7" ht="15.75" thickBot="1"/>
    <row r="5" spans="1:7" ht="15.75" thickBot="1">
      <c r="A5" s="2">
        <v>31</v>
      </c>
      <c r="C5" t="s">
        <v>3</v>
      </c>
      <c r="D5">
        <f>AVERAGE(A5:A12)</f>
        <v>28.375</v>
      </c>
      <c r="F5" t="s">
        <v>11</v>
      </c>
      <c r="G5">
        <v>27</v>
      </c>
    </row>
    <row r="6" spans="1:7" ht="15.75" thickBot="1">
      <c r="A6" s="2">
        <v>24</v>
      </c>
      <c r="C6" t="s">
        <v>12</v>
      </c>
      <c r="D6">
        <f>_xlfn.STDEV.S(A5:A12)</f>
        <v>2.7222627143085005</v>
      </c>
    </row>
    <row r="7" spans="1:7" ht="15.75" thickBot="1">
      <c r="A7" s="2">
        <v>27</v>
      </c>
    </row>
    <row r="8" spans="1:7" ht="15.75" thickBot="1">
      <c r="A8" s="2">
        <v>27</v>
      </c>
    </row>
    <row r="9" spans="1:7" ht="15.75" thickBot="1">
      <c r="A9" s="2">
        <v>31</v>
      </c>
    </row>
    <row r="10" spans="1:7" ht="15.75" thickBot="1">
      <c r="A10" s="2">
        <v>26</v>
      </c>
    </row>
    <row r="11" spans="1:7" ht="15.75" thickBot="1">
      <c r="A11" s="2">
        <v>30</v>
      </c>
    </row>
    <row r="12" spans="1:7" ht="15.75" thickBot="1">
      <c r="A12" s="2">
        <v>31</v>
      </c>
    </row>
    <row r="14" spans="1:7">
      <c r="A14" t="s">
        <v>5</v>
      </c>
    </row>
    <row r="15" spans="1:7">
      <c r="A15" t="s">
        <v>6</v>
      </c>
      <c r="B15">
        <f>_xlfn.T.INV.2T(2*D2,B3)</f>
        <v>1.8945786050900073</v>
      </c>
      <c r="C15">
        <f>_xlfn.T.INV(1-D2,B3)</f>
        <v>1.8945786050900069</v>
      </c>
    </row>
    <row r="17" spans="1:9">
      <c r="A17" t="s">
        <v>9</v>
      </c>
      <c r="B17" t="s">
        <v>10</v>
      </c>
      <c r="C17">
        <f>(D5-G5)/(D6/SQRT(F2))</f>
        <v>1.4286230627501739</v>
      </c>
    </row>
    <row r="19" spans="1:9">
      <c r="A19" t="s">
        <v>13</v>
      </c>
      <c r="B19">
        <f>C17</f>
        <v>1.4286230627501739</v>
      </c>
      <c r="C19" t="s">
        <v>14</v>
      </c>
      <c r="D19">
        <f>C15</f>
        <v>1.8945786050900069</v>
      </c>
      <c r="F19" t="s">
        <v>15</v>
      </c>
    </row>
    <row r="20" spans="1:9">
      <c r="B20" t="s">
        <v>16</v>
      </c>
      <c r="C20">
        <f>1-_xlfn.T.DIST(B19,B3,1)</f>
        <v>9.8088225365363657E-2</v>
      </c>
      <c r="D20" t="s">
        <v>17</v>
      </c>
      <c r="G20">
        <f>1-C20</f>
        <v>0.90191177463463634</v>
      </c>
      <c r="H20" s="4">
        <v>0.90200000000000002</v>
      </c>
      <c r="I20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FDBE-A30F-4496-8E24-EEA6502D34FD}">
  <dimension ref="A2:F18"/>
  <sheetViews>
    <sheetView topLeftCell="A8" workbookViewId="0">
      <selection activeCell="B18" sqref="B18"/>
    </sheetView>
  </sheetViews>
  <sheetFormatPr defaultRowHeight="15"/>
  <sheetData>
    <row r="2" spans="1:6" ht="15.75" thickBot="1"/>
    <row r="3" spans="1:6" ht="15.75" thickBot="1">
      <c r="A3" s="2" t="s">
        <v>19</v>
      </c>
      <c r="F3" t="s">
        <v>30</v>
      </c>
    </row>
    <row r="4" spans="1:6" ht="15.75" thickBot="1">
      <c r="A4" s="2" t="s">
        <v>20</v>
      </c>
      <c r="C4" s="6">
        <v>32</v>
      </c>
      <c r="D4" s="6"/>
      <c r="E4" s="6">
        <v>25</v>
      </c>
      <c r="F4">
        <f>POWER(C4-E4,2)/E4</f>
        <v>1.96</v>
      </c>
    </row>
    <row r="5" spans="1:6" ht="15.75" thickBot="1">
      <c r="A5" s="2" t="s">
        <v>21</v>
      </c>
      <c r="C5" s="6">
        <v>27</v>
      </c>
      <c r="D5" s="6"/>
      <c r="E5" s="6">
        <v>25</v>
      </c>
      <c r="F5">
        <f t="shared" ref="F5:F7" si="0">POWER(C5-E5,2)/E5</f>
        <v>0.16</v>
      </c>
    </row>
    <row r="6" spans="1:6" ht="15.75" thickBot="1">
      <c r="A6" s="2" t="s">
        <v>22</v>
      </c>
      <c r="C6" s="6">
        <v>18</v>
      </c>
      <c r="D6" s="6"/>
      <c r="E6" s="6">
        <v>25</v>
      </c>
      <c r="F6">
        <f t="shared" si="0"/>
        <v>1.96</v>
      </c>
    </row>
    <row r="7" spans="1:6" ht="15.75" thickBot="1">
      <c r="A7" s="2" t="s">
        <v>23</v>
      </c>
      <c r="C7" s="6">
        <v>23</v>
      </c>
      <c r="D7" s="6"/>
      <c r="E7" s="6">
        <v>25</v>
      </c>
      <c r="F7">
        <f t="shared" si="0"/>
        <v>0.16</v>
      </c>
    </row>
    <row r="8" spans="1:6">
      <c r="F8">
        <f>SUM(F4:F7)</f>
        <v>4.24</v>
      </c>
    </row>
    <row r="9" spans="1:6">
      <c r="A9" s="5" t="s">
        <v>24</v>
      </c>
    </row>
    <row r="10" spans="1:6">
      <c r="A10" s="5" t="s">
        <v>25</v>
      </c>
      <c r="B10">
        <f>_xlfn.CHISQ.TEST(C4:C7,E4:E7)</f>
        <v>0.23668751492438733</v>
      </c>
      <c r="E10" s="6"/>
    </row>
    <row r="12" spans="1:6">
      <c r="A12" s="5" t="s">
        <v>26</v>
      </c>
    </row>
    <row r="14" spans="1:6">
      <c r="A14" s="5" t="s">
        <v>27</v>
      </c>
    </row>
    <row r="15" spans="1:6">
      <c r="A15" t="s">
        <v>28</v>
      </c>
      <c r="B15">
        <f>_xlfn.CHISQ.INV(0.95,3)</f>
        <v>7.8147279032511774</v>
      </c>
    </row>
    <row r="17" spans="1:2">
      <c r="A17" t="s">
        <v>29</v>
      </c>
    </row>
    <row r="18" spans="1:2">
      <c r="B18">
        <f>F8</f>
        <v>4.24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759E-B5CF-4D61-B0F7-58936120DC2A}">
  <dimension ref="A1:E37"/>
  <sheetViews>
    <sheetView topLeftCell="A32" workbookViewId="0">
      <selection activeCell="C36" sqref="C36"/>
    </sheetView>
  </sheetViews>
  <sheetFormatPr defaultRowHeight="15"/>
  <cols>
    <col min="1" max="1" width="11" customWidth="1"/>
  </cols>
  <sheetData>
    <row r="1" spans="1:5">
      <c r="A1" t="s">
        <v>31</v>
      </c>
    </row>
    <row r="4" spans="1:5">
      <c r="A4" t="s">
        <v>32</v>
      </c>
      <c r="C4" t="s">
        <v>33</v>
      </c>
      <c r="D4" t="s">
        <v>34</v>
      </c>
    </row>
    <row r="6" spans="1:5">
      <c r="A6" t="s">
        <v>38</v>
      </c>
      <c r="B6" t="s">
        <v>35</v>
      </c>
      <c r="C6" t="s">
        <v>36</v>
      </c>
      <c r="D6" t="s">
        <v>50</v>
      </c>
      <c r="E6" t="s">
        <v>51</v>
      </c>
    </row>
    <row r="7" spans="1:5">
      <c r="A7" t="s">
        <v>39</v>
      </c>
      <c r="B7">
        <v>8</v>
      </c>
      <c r="C7">
        <v>1</v>
      </c>
      <c r="D7">
        <f>_xlfn.NORM.DIST(B7,24.9,7.5,1)*62</f>
        <v>0.7513823254955927</v>
      </c>
      <c r="E7">
        <f>POWER(C7-D7,2)/D7</f>
        <v>8.226271230855825E-2</v>
      </c>
    </row>
    <row r="8" spans="1:5">
      <c r="A8" t="s">
        <v>40</v>
      </c>
      <c r="B8">
        <v>12</v>
      </c>
      <c r="C8">
        <v>0</v>
      </c>
      <c r="D8">
        <f>(_xlfn.NORM.DIST(B8,24.9,7.5,1)-_xlfn.NORM.DIST(B7,24.9,7.5,1))*62</f>
        <v>1.8970233635668019</v>
      </c>
      <c r="E8">
        <f t="shared" ref="E8:E17" si="0">POWER(C8-D8,2)/D8</f>
        <v>1.8970233635668019</v>
      </c>
    </row>
    <row r="9" spans="1:5">
      <c r="A9" t="s">
        <v>41</v>
      </c>
      <c r="B9">
        <v>16</v>
      </c>
      <c r="C9">
        <v>8</v>
      </c>
      <c r="D9">
        <f t="shared" ref="D9:D16" si="1">(_xlfn.NORM.DIST(B9,24.9,7.5,1)-_xlfn.NORM.DIST(B8,24.9,7.5,1))*62</f>
        <v>4.6477272835480248</v>
      </c>
      <c r="E9">
        <f t="shared" si="0"/>
        <v>2.4178984006328235</v>
      </c>
    </row>
    <row r="10" spans="1:5">
      <c r="A10" t="s">
        <v>42</v>
      </c>
      <c r="B10">
        <v>20</v>
      </c>
      <c r="C10">
        <v>7</v>
      </c>
      <c r="D10">
        <f t="shared" si="1"/>
        <v>8.6236506574881613</v>
      </c>
      <c r="E10">
        <f t="shared" si="0"/>
        <v>0.30569900872232281</v>
      </c>
    </row>
    <row r="11" spans="1:5">
      <c r="A11" t="s">
        <v>43</v>
      </c>
      <c r="B11">
        <v>24</v>
      </c>
      <c r="C11">
        <v>13</v>
      </c>
      <c r="D11">
        <f t="shared" si="1"/>
        <v>12.119193956625226</v>
      </c>
      <c r="E11">
        <f t="shared" si="0"/>
        <v>6.4015749630065538E-2</v>
      </c>
    </row>
    <row r="12" spans="1:5">
      <c r="A12" t="s">
        <v>44</v>
      </c>
      <c r="B12">
        <v>28</v>
      </c>
      <c r="C12">
        <v>14</v>
      </c>
      <c r="D12">
        <f t="shared" si="1"/>
        <v>12.900787668600632</v>
      </c>
      <c r="E12">
        <f t="shared" si="0"/>
        <v>9.3658447882314214E-2</v>
      </c>
    </row>
    <row r="13" spans="1:5">
      <c r="A13" t="s">
        <v>45</v>
      </c>
      <c r="B13">
        <v>32</v>
      </c>
      <c r="C13">
        <v>7</v>
      </c>
      <c r="D13">
        <f t="shared" si="1"/>
        <v>10.40216625108541</v>
      </c>
      <c r="E13">
        <f t="shared" si="0"/>
        <v>1.1127235347557332</v>
      </c>
    </row>
    <row r="14" spans="1:5">
      <c r="A14" t="s">
        <v>46</v>
      </c>
      <c r="B14">
        <v>36</v>
      </c>
      <c r="C14">
        <v>8</v>
      </c>
      <c r="D14">
        <f t="shared" si="1"/>
        <v>6.3529978469235902</v>
      </c>
      <c r="E14">
        <f t="shared" si="0"/>
        <v>0.42698205754184243</v>
      </c>
    </row>
    <row r="15" spans="1:5">
      <c r="A15" t="s">
        <v>47</v>
      </c>
      <c r="B15">
        <v>40</v>
      </c>
      <c r="C15">
        <v>2</v>
      </c>
      <c r="D15">
        <f t="shared" si="1"/>
        <v>2.9386038562277177</v>
      </c>
      <c r="E15">
        <f t="shared" si="0"/>
        <v>0.29979447452861224</v>
      </c>
    </row>
    <row r="16" spans="1:5">
      <c r="A16" t="s">
        <v>48</v>
      </c>
      <c r="B16">
        <v>44</v>
      </c>
      <c r="C16">
        <v>2</v>
      </c>
      <c r="D16">
        <f>(_xlfn.NORM.DIST(B16,24.9,7.5,1)-_xlfn.NORM.DIST(B15,24.9,7.5,1))*62</f>
        <v>1.0293192739569728</v>
      </c>
      <c r="E16">
        <f t="shared" si="0"/>
        <v>0.91538271530588755</v>
      </c>
    </row>
    <row r="17" spans="1:5">
      <c r="A17" t="s">
        <v>49</v>
      </c>
      <c r="B17" t="s">
        <v>37</v>
      </c>
      <c r="C17">
        <v>0</v>
      </c>
      <c r="D17">
        <f>(1-_xlfn.NORM.DIST(B16,24.9,7.5,1))*62</f>
        <v>0.33714751648187335</v>
      </c>
      <c r="E17">
        <f t="shared" si="0"/>
        <v>0.33714751648187335</v>
      </c>
    </row>
    <row r="18" spans="1:5">
      <c r="C18">
        <f>SUM(C7:C17)</f>
        <v>62</v>
      </c>
      <c r="D18">
        <f>SUM(D7:D17)</f>
        <v>62</v>
      </c>
      <c r="E18">
        <f>SUM(E7:E17)</f>
        <v>7.9525879813568343</v>
      </c>
    </row>
    <row r="19" spans="1:5">
      <c r="A19" t="s">
        <v>52</v>
      </c>
      <c r="B19">
        <f>_xlfn.CHISQ.INV(0.95,10)</f>
        <v>18.307038053275139</v>
      </c>
    </row>
    <row r="21" spans="1:5">
      <c r="A21" t="s">
        <v>53</v>
      </c>
    </row>
    <row r="23" spans="1:5">
      <c r="A23" t="s">
        <v>54</v>
      </c>
    </row>
    <row r="25" spans="1:5">
      <c r="A25" t="s">
        <v>35</v>
      </c>
      <c r="B25" t="s">
        <v>36</v>
      </c>
      <c r="C25" t="s">
        <v>50</v>
      </c>
      <c r="D25" t="s">
        <v>51</v>
      </c>
    </row>
    <row r="26" spans="1:5">
      <c r="A26">
        <v>10</v>
      </c>
      <c r="B26">
        <v>1</v>
      </c>
      <c r="C26">
        <f>_xlfn.NORM.DIST(A26,24.9,7.5,1)*62</f>
        <v>1.4557397896288427</v>
      </c>
      <c r="D26">
        <f>POWER(B26-C26,2)/C26</f>
        <v>0.14267574282894122</v>
      </c>
    </row>
    <row r="27" spans="1:5">
      <c r="A27">
        <v>15</v>
      </c>
      <c r="B27">
        <v>5</v>
      </c>
      <c r="C27">
        <f>(_xlfn.NORM.DIST(A27,24.9,7.5,1)-_xlfn.NORM.DIST(A26,24.9,7.5,1))*62</f>
        <v>4.3361457679664106</v>
      </c>
      <c r="D27">
        <f t="shared" ref="D27:D34" si="2">POWER(B27-C27,2)/C27</f>
        <v>0.10163460016603404</v>
      </c>
    </row>
    <row r="28" spans="1:5">
      <c r="A28">
        <v>20</v>
      </c>
      <c r="B28">
        <v>10</v>
      </c>
      <c r="C28">
        <f t="shared" ref="C28:C34" si="3">(_xlfn.NORM.DIST(A28,24.9,7.5,1)-_xlfn.NORM.DIST(A27,24.9,7.5,1))*62</f>
        <v>10.127898072503326</v>
      </c>
      <c r="D28">
        <f t="shared" si="2"/>
        <v>1.615134436875592E-3</v>
      </c>
    </row>
    <row r="29" spans="1:5">
      <c r="A29">
        <v>25</v>
      </c>
      <c r="B29">
        <v>18</v>
      </c>
      <c r="C29">
        <f t="shared" si="3"/>
        <v>15.409998883670578</v>
      </c>
      <c r="D29">
        <f t="shared" si="2"/>
        <v>0.43530864818530185</v>
      </c>
    </row>
    <row r="30" spans="1:5">
      <c r="A30">
        <v>30</v>
      </c>
      <c r="B30">
        <v>13</v>
      </c>
      <c r="C30">
        <f t="shared" si="3"/>
        <v>15.27857919810948</v>
      </c>
      <c r="D30">
        <f t="shared" si="2"/>
        <v>0.33981714495413751</v>
      </c>
    </row>
    <row r="31" spans="1:5">
      <c r="A31">
        <v>35</v>
      </c>
      <c r="B31">
        <v>10</v>
      </c>
      <c r="C31">
        <f t="shared" si="3"/>
        <v>9.8709223026999329</v>
      </c>
      <c r="D31">
        <f t="shared" si="2"/>
        <v>1.6878921168015436E-3</v>
      </c>
    </row>
    <row r="32" spans="1:5">
      <c r="A32">
        <v>40</v>
      </c>
      <c r="B32">
        <v>3</v>
      </c>
      <c r="C32">
        <f t="shared" si="3"/>
        <v>4.1542491949825839</v>
      </c>
      <c r="D32">
        <f t="shared" si="2"/>
        <v>0.32070565379829807</v>
      </c>
    </row>
    <row r="33" spans="1:5">
      <c r="A33">
        <v>45</v>
      </c>
      <c r="B33">
        <v>2</v>
      </c>
      <c r="C33">
        <f t="shared" si="3"/>
        <v>1.1382380938699972</v>
      </c>
      <c r="D33">
        <f t="shared" si="2"/>
        <v>0.65244133618114086</v>
      </c>
    </row>
    <row r="34" spans="1:5">
      <c r="A34">
        <v>50</v>
      </c>
      <c r="B34">
        <v>0</v>
      </c>
      <c r="C34">
        <f t="shared" si="3"/>
        <v>0.20287395288719701</v>
      </c>
      <c r="D34">
        <f t="shared" si="2"/>
        <v>0.20287395288719698</v>
      </c>
    </row>
    <row r="35" spans="1:5">
      <c r="D35">
        <f>SUM(D26:D34)</f>
        <v>2.1987601055547277</v>
      </c>
    </row>
    <row r="36" spans="1:5">
      <c r="A36" t="s">
        <v>52</v>
      </c>
      <c r="C36">
        <f>_xlfn.CHISQ.INV(0.95,COUNT(B26:B34)-1)</f>
        <v>15.507313055865449</v>
      </c>
    </row>
    <row r="37" spans="1:5">
      <c r="A37" t="s">
        <v>55</v>
      </c>
      <c r="B37">
        <f>D35</f>
        <v>2.1987601055547277</v>
      </c>
      <c r="C37" t="s">
        <v>14</v>
      </c>
      <c r="D37">
        <f>C36</f>
        <v>15.507313055865449</v>
      </c>
      <c r="E3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BC7C-DC17-46F1-8FD3-F69AD39E8E62}">
  <dimension ref="A1:O17"/>
  <sheetViews>
    <sheetView topLeftCell="B6" workbookViewId="0">
      <selection activeCell="F11" sqref="F11"/>
    </sheetView>
  </sheetViews>
  <sheetFormatPr defaultRowHeight="15"/>
  <cols>
    <col min="8" max="8" width="13" customWidth="1"/>
  </cols>
  <sheetData>
    <row r="1" spans="1:15">
      <c r="D1" t="s">
        <v>7</v>
      </c>
      <c r="E1">
        <f>COUNT(B5:B14)</f>
        <v>10</v>
      </c>
      <c r="I1" s="17"/>
      <c r="K1" s="3" t="s">
        <v>73</v>
      </c>
    </row>
    <row r="2" spans="1:15" ht="15.75">
      <c r="E2">
        <f>AVERAGE(B5:B14)</f>
        <v>4.2659999999999997E-2</v>
      </c>
      <c r="I2" s="17"/>
      <c r="K2" s="14" t="s">
        <v>74</v>
      </c>
    </row>
    <row r="3" spans="1:15" ht="19.5" thickBot="1">
      <c r="E3">
        <f>_xlfn.STDEV.S(B5:B14)</f>
        <v>1.9044976007102532E-3</v>
      </c>
      <c r="I3" s="17"/>
      <c r="K3" s="16" t="s">
        <v>75</v>
      </c>
    </row>
    <row r="4" spans="1:15" ht="30">
      <c r="A4" s="8" t="s">
        <v>57</v>
      </c>
      <c r="B4" s="9" t="s">
        <v>68</v>
      </c>
      <c r="E4">
        <f>0.05</f>
        <v>0.05</v>
      </c>
      <c r="I4" s="17"/>
      <c r="K4" s="16" t="s">
        <v>76</v>
      </c>
    </row>
    <row r="5" spans="1:15" ht="18.75">
      <c r="A5" s="10" t="s">
        <v>58</v>
      </c>
      <c r="B5" s="11">
        <v>4.0399999999999998E-2</v>
      </c>
      <c r="E5">
        <f>1-E4/2</f>
        <v>0.97499999999999998</v>
      </c>
      <c r="I5" s="17"/>
      <c r="K5" s="16"/>
    </row>
    <row r="6" spans="1:15" ht="15.75">
      <c r="A6" s="10" t="s">
        <v>59</v>
      </c>
      <c r="B6" s="11">
        <v>4.4499999999999998E-2</v>
      </c>
      <c r="I6" s="17"/>
      <c r="J6" t="s">
        <v>79</v>
      </c>
      <c r="K6" s="14" t="s">
        <v>77</v>
      </c>
    </row>
    <row r="7" spans="1:15">
      <c r="A7" s="10" t="s">
        <v>60</v>
      </c>
      <c r="B7" s="11">
        <v>4.2900000000000001E-2</v>
      </c>
      <c r="H7">
        <f>_xlfn.NORM.S.INV(E5)</f>
        <v>1.9599639845400536</v>
      </c>
      <c r="I7" s="17"/>
      <c r="L7">
        <f>E2</f>
        <v>4.2659999999999997E-2</v>
      </c>
      <c r="O7">
        <v>4.2999999999999997E-2</v>
      </c>
    </row>
    <row r="8" spans="1:15">
      <c r="A8" s="10" t="s">
        <v>61</v>
      </c>
      <c r="B8" s="11">
        <v>4.4900000000000002E-2</v>
      </c>
      <c r="E8" t="s">
        <v>71</v>
      </c>
      <c r="I8" s="17"/>
    </row>
    <row r="9" spans="1:15">
      <c r="A9" s="10" t="s">
        <v>62</v>
      </c>
      <c r="B9" s="11">
        <v>4.3400000000000001E-2</v>
      </c>
      <c r="I9" s="17"/>
      <c r="K9" t="s">
        <v>10</v>
      </c>
      <c r="L9">
        <f>(L7-O7)/(E3/SQRT(E1))</f>
        <v>-0.56454489837964572</v>
      </c>
    </row>
    <row r="10" spans="1:15">
      <c r="A10" s="10" t="s">
        <v>63</v>
      </c>
      <c r="B10" s="11">
        <v>4.3799999999999999E-2</v>
      </c>
      <c r="I10" s="17"/>
      <c r="K10" t="s">
        <v>81</v>
      </c>
      <c r="L10">
        <f>1-_xlfn.T.DIST(L9,(E1-1),1)</f>
        <v>0.70691194544653346</v>
      </c>
    </row>
    <row r="11" spans="1:15" ht="18.75">
      <c r="A11" s="10" t="s">
        <v>64</v>
      </c>
      <c r="B11" s="11">
        <v>4.02E-2</v>
      </c>
      <c r="D11" s="15" t="s">
        <v>69</v>
      </c>
      <c r="I11" s="17"/>
      <c r="J11" t="s">
        <v>80</v>
      </c>
      <c r="K11" s="14" t="s">
        <v>78</v>
      </c>
    </row>
    <row r="12" spans="1:15" ht="15.75">
      <c r="A12" s="10" t="s">
        <v>65</v>
      </c>
      <c r="B12" s="11">
        <v>4.07E-2</v>
      </c>
      <c r="C12" t="s">
        <v>79</v>
      </c>
      <c r="D12" s="14" t="s">
        <v>70</v>
      </c>
      <c r="I12" s="17"/>
      <c r="K12" t="s">
        <v>82</v>
      </c>
      <c r="L12">
        <f>0.95</f>
        <v>0.95</v>
      </c>
    </row>
    <row r="13" spans="1:15">
      <c r="A13" s="10" t="s">
        <v>66</v>
      </c>
      <c r="B13" s="11">
        <v>4.48E-2</v>
      </c>
      <c r="D13">
        <f>E2+(H7*E3)/SQRT(E1)</f>
        <v>4.3840398151956166E-2</v>
      </c>
      <c r="I13" s="17"/>
      <c r="L13">
        <f>1-L12</f>
        <v>5.0000000000000044E-2</v>
      </c>
    </row>
    <row r="14" spans="1:15">
      <c r="A14" s="10" t="s">
        <v>67</v>
      </c>
      <c r="B14" s="11">
        <v>4.1000000000000002E-2</v>
      </c>
      <c r="I14" s="17"/>
      <c r="K14" t="s">
        <v>83</v>
      </c>
      <c r="L14">
        <f>_xlfn.T.INV.2T((2*L13),(E1-1))</f>
        <v>1.8331129326562368</v>
      </c>
      <c r="N14" t="s">
        <v>84</v>
      </c>
      <c r="O14">
        <f>_xlfn.T.INV(1-L13,(E1-1))</f>
        <v>1.8331129326562368</v>
      </c>
    </row>
    <row r="15" spans="1:15" ht="16.5" thickBot="1">
      <c r="A15" s="12"/>
      <c r="B15" s="13"/>
      <c r="C15" t="s">
        <v>80</v>
      </c>
      <c r="D15" s="14" t="s">
        <v>72</v>
      </c>
      <c r="I15" s="17"/>
    </row>
    <row r="16" spans="1:15">
      <c r="D16">
        <f>E2-(H7*E3)/SQRT(E1)</f>
        <v>4.1479601848043827E-2</v>
      </c>
      <c r="I16" s="17"/>
      <c r="K16">
        <f>L9</f>
        <v>-0.56454489837964572</v>
      </c>
      <c r="L16" t="s">
        <v>14</v>
      </c>
      <c r="M16">
        <f>L14</f>
        <v>1.8331129326562368</v>
      </c>
    </row>
    <row r="17" spans="9:9">
      <c r="I1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EB69-08E1-42F1-93D9-7A4B5E26555E}">
  <dimension ref="A1:G21"/>
  <sheetViews>
    <sheetView topLeftCell="A16" zoomScale="115" zoomScaleNormal="115" workbookViewId="0">
      <selection activeCell="C17" sqref="C17"/>
    </sheetView>
  </sheetViews>
  <sheetFormatPr defaultRowHeight="15"/>
  <sheetData>
    <row r="1" spans="1:7">
      <c r="B1">
        <v>17.5</v>
      </c>
      <c r="D1">
        <v>0.05</v>
      </c>
    </row>
    <row r="2" spans="1:7">
      <c r="A2" t="s">
        <v>7</v>
      </c>
      <c r="B2">
        <v>150</v>
      </c>
      <c r="D2">
        <v>16</v>
      </c>
      <c r="F2" t="s">
        <v>94</v>
      </c>
      <c r="G2">
        <v>6</v>
      </c>
    </row>
    <row r="3" spans="1:7" ht="15.75">
      <c r="A3" s="3" t="s">
        <v>89</v>
      </c>
      <c r="B3" s="14" t="s">
        <v>87</v>
      </c>
    </row>
    <row r="4" spans="1:7">
      <c r="B4" t="s">
        <v>88</v>
      </c>
    </row>
    <row r="7" spans="1:7" ht="15.75">
      <c r="A7" s="3" t="s">
        <v>90</v>
      </c>
      <c r="B7" s="14" t="s">
        <v>86</v>
      </c>
    </row>
    <row r="8" spans="1:7" ht="15.75">
      <c r="A8" s="3"/>
      <c r="B8" s="14"/>
    </row>
    <row r="9" spans="1:7" ht="15.75">
      <c r="A9" s="3"/>
      <c r="B9" s="14"/>
    </row>
    <row r="10" spans="1:7">
      <c r="B10" t="s">
        <v>85</v>
      </c>
      <c r="C10">
        <f>_xlfn.NORM.S.INV(1-D1/2)</f>
        <v>1.9599639845400536</v>
      </c>
    </row>
    <row r="12" spans="1:7">
      <c r="A12" s="3" t="s">
        <v>91</v>
      </c>
    </row>
    <row r="13" spans="1:7" ht="15.75">
      <c r="B13" s="14" t="s">
        <v>70</v>
      </c>
    </row>
    <row r="14" spans="1:7">
      <c r="B14" t="s">
        <v>92</v>
      </c>
      <c r="C14">
        <f>_xlfn.NORM.S.INV(1-D1/2)</f>
        <v>1.9599639845400536</v>
      </c>
    </row>
    <row r="15" spans="1:7">
      <c r="B15" t="s">
        <v>93</v>
      </c>
      <c r="C15">
        <f>D2+(C14*G2)/SQRT(B2)</f>
        <v>16.96018233527106</v>
      </c>
    </row>
    <row r="16" spans="1:7">
      <c r="B16" t="s">
        <v>95</v>
      </c>
      <c r="C16">
        <f>D2-(C14*G2)/SQRT(B2)</f>
        <v>15.039817664728938</v>
      </c>
    </row>
    <row r="19" spans="1:3">
      <c r="A19" s="3" t="s">
        <v>96</v>
      </c>
    </row>
    <row r="20" spans="1:3" ht="15.75">
      <c r="A20" s="14" t="s">
        <v>97</v>
      </c>
    </row>
    <row r="21" spans="1:3">
      <c r="A21" t="s">
        <v>98</v>
      </c>
      <c r="C21">
        <f>(D2-B1)/(G2/SQRT(B2))</f>
        <v>-3.0618621784789726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7CB-8056-4BFF-BE3C-DD4B14639BC2}">
  <dimension ref="A1:I17"/>
  <sheetViews>
    <sheetView tabSelected="1" topLeftCell="A8" workbookViewId="0">
      <selection activeCell="F16" sqref="F16"/>
    </sheetView>
  </sheetViews>
  <sheetFormatPr defaultRowHeight="15"/>
  <cols>
    <col min="2" max="2" width="13" customWidth="1"/>
  </cols>
  <sheetData>
    <row r="1" spans="1:9" ht="15.75">
      <c r="A1" s="14" t="s">
        <v>105</v>
      </c>
    </row>
    <row r="2" spans="1:9" ht="15.75" thickBot="1">
      <c r="C2" t="s">
        <v>7</v>
      </c>
      <c r="D2">
        <f>COUNT(D4:D8)</f>
        <v>5</v>
      </c>
      <c r="F2" t="s">
        <v>8</v>
      </c>
      <c r="G2">
        <f>D2-1</f>
        <v>4</v>
      </c>
    </row>
    <row r="3" spans="1:9" ht="15.75" thickBot="1">
      <c r="A3" s="2" t="s">
        <v>99</v>
      </c>
      <c r="D3" s="3"/>
      <c r="E3" s="3"/>
      <c r="F3" s="3"/>
      <c r="G3" s="3"/>
      <c r="H3" s="3" t="s">
        <v>108</v>
      </c>
    </row>
    <row r="4" spans="1:9" ht="15.75" thickBot="1">
      <c r="A4" s="2" t="s">
        <v>100</v>
      </c>
      <c r="D4">
        <v>18</v>
      </c>
      <c r="F4">
        <v>28</v>
      </c>
      <c r="H4">
        <f>POWER((D4-F4),2)/F4</f>
        <v>3.5714285714285716</v>
      </c>
    </row>
    <row r="5" spans="1:9" ht="15.75" thickBot="1">
      <c r="A5" s="2" t="s">
        <v>101</v>
      </c>
      <c r="D5">
        <v>39</v>
      </c>
      <c r="F5">
        <v>47</v>
      </c>
      <c r="H5">
        <f t="shared" ref="H5:H8" si="0">POWER((D5-F5),2)/F5</f>
        <v>1.3617021276595744</v>
      </c>
    </row>
    <row r="6" spans="1:9" ht="15.75" thickBot="1">
      <c r="A6" s="2" t="s">
        <v>102</v>
      </c>
      <c r="D6">
        <v>56</v>
      </c>
      <c r="F6">
        <v>48</v>
      </c>
      <c r="H6">
        <f t="shared" si="0"/>
        <v>1.3333333333333333</v>
      </c>
    </row>
    <row r="7" spans="1:9" ht="15.75" thickBot="1">
      <c r="A7" s="2" t="s">
        <v>103</v>
      </c>
      <c r="D7">
        <v>38</v>
      </c>
      <c r="F7">
        <v>35</v>
      </c>
      <c r="H7">
        <f t="shared" si="0"/>
        <v>0.25714285714285712</v>
      </c>
    </row>
    <row r="8" spans="1:9" ht="15.75" thickBot="1">
      <c r="A8" s="2" t="s">
        <v>104</v>
      </c>
      <c r="D8">
        <v>34</v>
      </c>
      <c r="F8">
        <v>27</v>
      </c>
      <c r="H8">
        <f t="shared" si="0"/>
        <v>1.8148148148148149</v>
      </c>
    </row>
    <row r="9" spans="1:9" ht="87.75">
      <c r="G9" s="7" t="s">
        <v>111</v>
      </c>
      <c r="H9">
        <f>SUM(H4:H8)</f>
        <v>8.3384217043791509</v>
      </c>
      <c r="I9" t="s">
        <v>109</v>
      </c>
    </row>
    <row r="10" spans="1:9" ht="15.75">
      <c r="A10" s="5" t="s">
        <v>79</v>
      </c>
      <c r="B10" s="14" t="s">
        <v>106</v>
      </c>
    </row>
    <row r="12" spans="1:9">
      <c r="B12" t="s">
        <v>110</v>
      </c>
      <c r="C12">
        <f>1-_xlfn.CHISQ.DIST(H9,G2,1)</f>
        <v>7.9939049564654918E-2</v>
      </c>
    </row>
    <row r="13" spans="1:9" ht="18.75">
      <c r="A13" t="s">
        <v>80</v>
      </c>
      <c r="B13" s="14" t="s">
        <v>107</v>
      </c>
    </row>
    <row r="14" spans="1:9">
      <c r="B14" t="s">
        <v>52</v>
      </c>
      <c r="C14">
        <f>_xlfn.CHISQ.INV(1-0.05,G2)</f>
        <v>9.4877290367811575</v>
      </c>
    </row>
    <row r="15" spans="1:9">
      <c r="B15">
        <f>H9</f>
        <v>8.3384217043791509</v>
      </c>
      <c r="C15" t="s">
        <v>14</v>
      </c>
      <c r="D15">
        <f>C14</f>
        <v>9.4877290367811575</v>
      </c>
    </row>
    <row r="16" spans="1:9">
      <c r="B16" t="s">
        <v>113</v>
      </c>
    </row>
    <row r="17" spans="2:2" ht="15.75">
      <c r="B17" s="14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QQ5</vt:lpstr>
      <vt:lpstr>Chi-Sq-Test-Example II</vt:lpstr>
      <vt:lpstr>PP1</vt:lpstr>
      <vt:lpstr>PP2</vt:lpstr>
      <vt:lpstr>PP3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2015-06-05T18:17:20Z</dcterms:created>
  <dcterms:modified xsi:type="dcterms:W3CDTF">2021-05-30T12:31:26Z</dcterms:modified>
</cp:coreProperties>
</file>