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c0c1397d05e4d9/Desktop/Quantitative-Finance-Sem-6/"/>
    </mc:Choice>
  </mc:AlternateContent>
  <xr:revisionPtr revIDLastSave="212" documentId="8_{678A1A63-876A-488D-BED0-4F71B0FB44C3}" xr6:coauthVersionLast="47" xr6:coauthVersionMax="47" xr10:uidLastSave="{1C2790A0-DD03-44F7-8D1D-167E9BC16FA0}"/>
  <bookViews>
    <workbookView xWindow="-108" yWindow="-108" windowWidth="23256" windowHeight="12456" firstSheet="1" activeTab="2" xr2:uid="{200EC78D-3E42-415C-84A2-0EC59C519C27}"/>
  </bookViews>
  <sheets>
    <sheet name="Seema's-MVP-XY-Stock" sheetId="1" r:id="rId1"/>
    <sheet name="Investment-in-stock" sheetId="2" r:id="rId2"/>
    <sheet name="Portfolio-Optimisation" sheetId="3" r:id="rId3"/>
    <sheet name="Beta-Simulation-Regression" sheetId="5" r:id="rId4"/>
    <sheet name="Trying-out-Beta" sheetId="4" r:id="rId5"/>
  </sheets>
  <definedNames>
    <definedName name="solver_adj" localSheetId="2" hidden="1">'Portfolio-Optimisation'!$I$3:$I$4</definedName>
    <definedName name="solver_adj" localSheetId="0" hidden="1">'Seema''s-MVP-XY-Stock'!$I$3:$I$4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ng" localSheetId="2" hidden="1">1</definedName>
    <definedName name="solver_eng" localSheetId="0" hidden="1">1</definedName>
    <definedName name="solver_eng" localSheetId="4" hidden="1">1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lhs1" localSheetId="2" hidden="1">'Portfolio-Optimisation'!$I$5</definedName>
    <definedName name="solver_lhs1" localSheetId="0" hidden="1">'Seema''s-MVP-XY-Stock'!$I$5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eg" localSheetId="4" hidden="1">1</definedName>
    <definedName name="solver_nod" localSheetId="2" hidden="1">2147483647</definedName>
    <definedName name="solver_nod" localSheetId="0" hidden="1">2147483647</definedName>
    <definedName name="solver_num" localSheetId="2" hidden="1">1</definedName>
    <definedName name="solver_num" localSheetId="0" hidden="1">1</definedName>
    <definedName name="solver_num" localSheetId="4" hidden="1">0</definedName>
    <definedName name="solver_nwt" localSheetId="2" hidden="1">1</definedName>
    <definedName name="solver_nwt" localSheetId="0" hidden="1">1</definedName>
    <definedName name="solver_opt" localSheetId="2" hidden="1">'Portfolio-Optimisation'!$E$9</definedName>
    <definedName name="solver_opt" localSheetId="0" hidden="1">'Seema''s-MVP-XY-Stock'!$F$5</definedName>
    <definedName name="solver_opt" localSheetId="4" hidden="1">'Trying-out-Beta'!$Q$5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1</definedName>
    <definedName name="solver_rel1" localSheetId="2" hidden="1">2</definedName>
    <definedName name="solver_rel1" localSheetId="0" hidden="1">2</definedName>
    <definedName name="solver_rhs1" localSheetId="2" hidden="1">1</definedName>
    <definedName name="solver_rhs1" localSheetId="0" hidden="1">1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1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1</definedName>
    <definedName name="solver_typ" localSheetId="0" hidden="1">2</definedName>
    <definedName name="solver_typ" localSheetId="4" hidden="1">1</definedName>
    <definedName name="solver_val" localSheetId="2" hidden="1">0</definedName>
    <definedName name="solver_val" localSheetId="0" hidden="1">0</definedName>
    <definedName name="solver_val" localSheetId="4" hidden="1">0</definedName>
    <definedName name="solver_ver" localSheetId="2" hidden="1">3</definedName>
    <definedName name="solver_ver" localSheetId="0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E12" i="3" l="1"/>
  <c r="E11" i="3"/>
  <c r="I4" i="3"/>
  <c r="F4" i="3" l="1"/>
  <c r="F5" i="3"/>
  <c r="Q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E4" i="3"/>
  <c r="I5" i="3"/>
  <c r="D5" i="3"/>
  <c r="F12" i="2"/>
  <c r="I6" i="2"/>
  <c r="F6" i="2"/>
  <c r="F5" i="2"/>
  <c r="F5" i="1"/>
  <c r="F4" i="1"/>
  <c r="I5" i="1"/>
  <c r="E9" i="3" l="1"/>
</calcChain>
</file>

<file path=xl/sharedStrings.xml><?xml version="1.0" encoding="utf-8"?>
<sst xmlns="http://schemas.openxmlformats.org/spreadsheetml/2006/main" count="62" uniqueCount="43">
  <si>
    <t>Stock X</t>
  </si>
  <si>
    <t>Return</t>
  </si>
  <si>
    <t>Risk</t>
  </si>
  <si>
    <t>Portfolio</t>
  </si>
  <si>
    <t>r</t>
  </si>
  <si>
    <t>Weights</t>
  </si>
  <si>
    <t>A</t>
  </si>
  <si>
    <t>B</t>
  </si>
  <si>
    <t>Sum</t>
  </si>
  <si>
    <t>X</t>
  </si>
  <si>
    <t>Y</t>
  </si>
  <si>
    <t>Investment Value</t>
  </si>
  <si>
    <t>MVP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</si>
  <si>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</si>
  <si>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</si>
  <si>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</si>
  <si>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</si>
  <si>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</si>
  <si>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</si>
  <si>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</si>
  <si>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</si>
  <si>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</si>
  <si>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</si>
  <si>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</si>
  <si>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</si>
  <si>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</si>
  <si>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</si>
  <si>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</si>
  <si>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</si>
  <si>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</si>
  <si>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</si>
  <si>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</si>
  <si>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</si>
  <si>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</si>
  <si>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</si>
  <si>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</si>
  <si>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</si>
  <si>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</si>
  <si>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ITC returns-Simulated</t>
  </si>
  <si>
    <t>NIFTY Returns- Simulated</t>
  </si>
  <si>
    <t>Bond Y</t>
  </si>
  <si>
    <t>SR</t>
  </si>
  <si>
    <t>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</si>
</sst>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3" fillId="0" borderId="0" xfId="0" applyFont="1"/>
    <xf numFmtId="9" fontId="0" fillId="0" borderId="1" xfId="1" applyFont="1" applyBorder="1"/>
    <xf numFmtId="9" fontId="0" fillId="0" borderId="0" xfId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1080-42EE-4FF3-A10B-AA80DE870832}">
  <dimension ref="C2:I8"/>
  <sheetViews>
    <sheetView workbookViewId="0">
      <selection activeCell="E4" sqref="E4"/>
    </sheetView>
  </sheetViews>
  <sheetFormatPr defaultRowHeight="14.4" x14ac:dyDescent="0.3"/>
  <sheetData>
    <row r="2" spans="3:9" x14ac:dyDescent="0.3">
      <c r="H2" s="1"/>
      <c r="I2" s="3" t="s">
        <v>5</v>
      </c>
    </row>
    <row r="3" spans="3:9" x14ac:dyDescent="0.3">
      <c r="C3" s="1"/>
      <c r="D3" s="3" t="s">
        <v>0</v>
      </c>
      <c r="E3" s="3" t="s">
        <v>40</v>
      </c>
      <c r="F3" s="3" t="s">
        <v>3</v>
      </c>
      <c r="H3" s="4" t="s">
        <v>9</v>
      </c>
      <c r="I3" s="1">
        <v>0.31109456069307878</v>
      </c>
    </row>
    <row r="4" spans="3:9" x14ac:dyDescent="0.3">
      <c r="C4" s="4" t="s">
        <v>1</v>
      </c>
      <c r="D4" s="2">
        <v>0.21</v>
      </c>
      <c r="E4" s="2">
        <v>0.06</v>
      </c>
      <c r="F4" s="1">
        <f>I3*D4+I4*E4</f>
        <v>0.10666418412557468</v>
      </c>
      <c r="H4" s="4" t="s">
        <v>10</v>
      </c>
      <c r="I4" s="1">
        <v>0.6889054396671358</v>
      </c>
    </row>
    <row r="5" spans="3:9" x14ac:dyDescent="0.3">
      <c r="C5" s="4" t="s">
        <v>2</v>
      </c>
      <c r="D5" s="2">
        <v>0.17</v>
      </c>
      <c r="E5" s="2">
        <v>0.09</v>
      </c>
      <c r="F5" s="1">
        <f>SQRT(I3^2*D5^2+I4^2*E5^2+2*PRODUCT(I3:I4,D5:E5,E8))</f>
        <v>5.2648679410871452E-2</v>
      </c>
      <c r="H5" s="4" t="s">
        <v>8</v>
      </c>
      <c r="I5" s="1">
        <f>SUM(I3:I4)</f>
        <v>1.0000000003602145</v>
      </c>
    </row>
    <row r="8" spans="3:9" x14ac:dyDescent="0.3">
      <c r="D8" t="s">
        <v>4</v>
      </c>
      <c r="E8">
        <v>-0.59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C1253-860F-4895-8623-27A6353DBA47}">
  <dimension ref="B2:I12"/>
  <sheetViews>
    <sheetView workbookViewId="0">
      <selection activeCell="E5" sqref="E5"/>
    </sheetView>
  </sheetViews>
  <sheetFormatPr defaultRowHeight="14.4" x14ac:dyDescent="0.3"/>
  <sheetData>
    <row r="2" spans="2:9" x14ac:dyDescent="0.3">
      <c r="B2" s="6" t="s">
        <v>12</v>
      </c>
    </row>
    <row r="3" spans="2:9" x14ac:dyDescent="0.3">
      <c r="H3" s="1"/>
      <c r="I3" s="3" t="s">
        <v>5</v>
      </c>
    </row>
    <row r="4" spans="2:9" x14ac:dyDescent="0.3">
      <c r="C4" s="1"/>
      <c r="D4" s="3" t="s">
        <v>0</v>
      </c>
      <c r="E4" s="3" t="s">
        <v>40</v>
      </c>
      <c r="F4" s="3" t="s">
        <v>3</v>
      </c>
      <c r="H4" s="4" t="s">
        <v>9</v>
      </c>
      <c r="I4" s="1">
        <v>0.31109456069307878</v>
      </c>
    </row>
    <row r="5" spans="2:9" x14ac:dyDescent="0.3">
      <c r="C5" s="4" t="s">
        <v>1</v>
      </c>
      <c r="D5" s="2">
        <v>0.21</v>
      </c>
      <c r="E5" s="2">
        <v>0.06</v>
      </c>
      <c r="F5" s="1">
        <f>I4*D5+I5*E5</f>
        <v>0.10666418412557468</v>
      </c>
      <c r="H5" s="4" t="s">
        <v>10</v>
      </c>
      <c r="I5" s="1">
        <v>0.6889054396671358</v>
      </c>
    </row>
    <row r="6" spans="2:9" x14ac:dyDescent="0.3">
      <c r="C6" s="4" t="s">
        <v>2</v>
      </c>
      <c r="D6" s="2">
        <v>0.17</v>
      </c>
      <c r="E6" s="2">
        <v>0.09</v>
      </c>
      <c r="F6" s="1">
        <f>SQRT(I4^2*D6^2+I5^2*E6^2+2*PRODUCT(I4:I5,D6:E6,E9))</f>
        <v>5.2648679410871452E-2</v>
      </c>
      <c r="H6" s="4" t="s">
        <v>8</v>
      </c>
      <c r="I6" s="1">
        <f>SUM(I4:I5)</f>
        <v>1.0000000003602145</v>
      </c>
    </row>
    <row r="9" spans="2:9" x14ac:dyDescent="0.3">
      <c r="D9" t="s">
        <v>4</v>
      </c>
      <c r="E9">
        <v>-0.59</v>
      </c>
    </row>
    <row r="12" spans="2:9" x14ac:dyDescent="0.3">
      <c r="D12" s="5" t="s">
        <v>11</v>
      </c>
      <c r="F12">
        <f>(I4*2000000)</f>
        <v>622189.12138615758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19E7E-95C8-43F0-9C40-E39A3F00EA5B}">
  <dimension ref="C2:I13"/>
  <sheetViews>
    <sheetView tabSelected="1" workbookViewId="0">
      <selection activeCell="E14" sqref="E14"/>
    </sheetView>
  </sheetViews>
  <sheetFormatPr defaultRowHeight="14.4" x14ac:dyDescent="0.3"/>
  <cols>
    <col min="5" max="5" width="12" bestFit="1" customWidth="1"/>
  </cols>
  <sheetData>
    <row r="2" spans="3:9" x14ac:dyDescent="0.3">
      <c r="H2" s="1"/>
      <c r="I2" s="4" t="s">
        <v>5</v>
      </c>
    </row>
    <row r="3" spans="3:9" x14ac:dyDescent="0.3">
      <c r="C3" s="1"/>
      <c r="D3" s="3" t="s">
        <v>6</v>
      </c>
      <c r="E3" s="3" t="s">
        <v>7</v>
      </c>
      <c r="F3" s="3" t="s">
        <v>3</v>
      </c>
      <c r="H3" s="3" t="s">
        <v>6</v>
      </c>
      <c r="I3" s="1">
        <v>0.55730000000000002</v>
      </c>
    </row>
    <row r="4" spans="3:9" x14ac:dyDescent="0.3">
      <c r="C4" s="4" t="s">
        <v>1</v>
      </c>
      <c r="D4" s="2">
        <v>0.16</v>
      </c>
      <c r="E4" s="8">
        <f>1.25*E5</f>
        <v>0.2</v>
      </c>
      <c r="F4" s="1">
        <f>I3*D4+I4*E4</f>
        <v>0.17770800000000003</v>
      </c>
      <c r="H4" s="3" t="s">
        <v>7</v>
      </c>
      <c r="I4" s="1">
        <f>1-I3</f>
        <v>0.44269999999999998</v>
      </c>
    </row>
    <row r="5" spans="3:9" x14ac:dyDescent="0.3">
      <c r="C5" s="4" t="s">
        <v>2</v>
      </c>
      <c r="D5" s="7">
        <f>1.5*D4</f>
        <v>0.24</v>
      </c>
      <c r="E5" s="2">
        <v>0.16</v>
      </c>
      <c r="F5" s="1">
        <f>SQRT(I3^2*D5^2+I4^2*E5^2+2*PRODUCT(I3:I4, E7, D5:E5))</f>
        <v>0.17131560483365196</v>
      </c>
      <c r="H5" s="3" t="s">
        <v>8</v>
      </c>
      <c r="I5" s="1">
        <f>SUM(I3:I4)</f>
        <v>1</v>
      </c>
    </row>
    <row r="7" spans="3:9" x14ac:dyDescent="0.3">
      <c r="D7" t="s">
        <v>4</v>
      </c>
      <c r="E7">
        <v>0.34</v>
      </c>
    </row>
    <row r="9" spans="3:9" x14ac:dyDescent="0.3">
      <c r="D9" t="s">
        <v>41</v>
      </c>
      <c r="E9" s="13">
        <f>(F4-3%)/F5</f>
        <v>0.86219816427945961</v>
      </c>
    </row>
    <row r="11" spans="3:9" x14ac:dyDescent="0.3">
      <c r="D11" t="s">
        <v>42</v>
      </c>
      <c r="E11">
        <f>E7*D5*E5</f>
        <v>1.3056000000000002E-2</v>
      </c>
    </row>
    <row r="12" spans="3:9" x14ac:dyDescent="0.3">
      <c r="E12">
        <f>(D5^2-E11)/(D5^2+E5^2+(2*E11))</f>
        <v>0.40749414519906324</v>
      </c>
    </row>
    <row r="13" spans="3:9" x14ac:dyDescent="0.3">
      <c r="E13">
        <f>1-E12</f>
        <v>0.59250585480093676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2F6B7-13C9-4A66-ACB4-873AF42B8BD6}">
  <dimension ref="A1:I18"/>
  <sheetViews>
    <sheetView workbookViewId="0">
      <selection activeCell="B18" sqref="B18"/>
    </sheetView>
  </sheetViews>
  <sheetFormatPr defaultRowHeight="14.4" x14ac:dyDescent="0.3"/>
  <cols>
    <col min="1" max="1" width="17.44140625" bestFit="1" customWidth="1"/>
  </cols>
  <sheetData>
    <row r="1" spans="1:9" x14ac:dyDescent="0.3">
      <c r="A1" t="s">
        <v>13</v>
      </c>
    </row>
    <row r="2" spans="1:9" ht="15" thickBot="1" x14ac:dyDescent="0.35"/>
    <row r="3" spans="1:9" x14ac:dyDescent="0.3">
      <c r="A3" s="12" t="s">
        <v>14</v>
      </c>
      <c r="B3" s="12"/>
    </row>
    <row r="4" spans="1:9" x14ac:dyDescent="0.3">
      <c r="A4" s="9" t="s">
        <v>15</v>
      </c>
      <c r="B4" s="9">
        <v>0.85176167093114474</v>
      </c>
    </row>
    <row r="5" spans="1:9" x14ac:dyDescent="0.3">
      <c r="A5" s="9" t="s">
        <v>16</v>
      </c>
      <c r="B5" s="9">
        <v>0.72549794406741563</v>
      </c>
    </row>
    <row r="6" spans="1:9" x14ac:dyDescent="0.3">
      <c r="A6" s="9" t="s">
        <v>17</v>
      </c>
      <c r="B6" s="9">
        <v>0.71024782984893875</v>
      </c>
    </row>
    <row r="7" spans="1:9" x14ac:dyDescent="0.3">
      <c r="A7" s="9" t="s">
        <v>18</v>
      </c>
      <c r="B7" s="9">
        <v>0.28913651107733368</v>
      </c>
    </row>
    <row r="8" spans="1:9" ht="15" thickBot="1" x14ac:dyDescent="0.35">
      <c r="A8" s="10" t="s">
        <v>19</v>
      </c>
      <c r="B8" s="10">
        <v>20</v>
      </c>
    </row>
    <row r="10" spans="1:9" ht="15" thickBot="1" x14ac:dyDescent="0.35">
      <c r="A10" t="s">
        <v>20</v>
      </c>
    </row>
    <row r="11" spans="1:9" x14ac:dyDescent="0.3">
      <c r="A11" s="11"/>
      <c r="B11" s="11" t="s">
        <v>25</v>
      </c>
      <c r="C11" s="11" t="s">
        <v>26</v>
      </c>
      <c r="D11" s="11" t="s">
        <v>27</v>
      </c>
      <c r="E11" s="11" t="s">
        <v>28</v>
      </c>
      <c r="F11" s="11" t="s">
        <v>29</v>
      </c>
    </row>
    <row r="12" spans="1:9" x14ac:dyDescent="0.3">
      <c r="A12" s="9" t="s">
        <v>21</v>
      </c>
      <c r="B12" s="9">
        <v>1</v>
      </c>
      <c r="C12" s="9">
        <v>3.977122446024751</v>
      </c>
      <c r="D12" s="9">
        <v>3.977122446024751</v>
      </c>
      <c r="E12" s="9">
        <v>47.573279365239664</v>
      </c>
      <c r="F12" s="9">
        <v>1.8922282255844827E-6</v>
      </c>
    </row>
    <row r="13" spans="1:9" x14ac:dyDescent="0.3">
      <c r="A13" s="9" t="s">
        <v>22</v>
      </c>
      <c r="B13" s="9">
        <v>18</v>
      </c>
      <c r="C13" s="9">
        <v>1.504798596683516</v>
      </c>
      <c r="D13" s="9">
        <v>8.3599922037973118E-2</v>
      </c>
      <c r="E13" s="9"/>
      <c r="F13" s="9"/>
    </row>
    <row r="14" spans="1:9" ht="15" thickBot="1" x14ac:dyDescent="0.35">
      <c r="A14" s="10" t="s">
        <v>23</v>
      </c>
      <c r="B14" s="10">
        <v>19</v>
      </c>
      <c r="C14" s="10">
        <v>5.481921042708267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30</v>
      </c>
      <c r="C16" s="11" t="s">
        <v>18</v>
      </c>
      <c r="D16" s="11" t="s">
        <v>31</v>
      </c>
      <c r="E16" s="11" t="s">
        <v>32</v>
      </c>
      <c r="F16" s="11" t="s">
        <v>33</v>
      </c>
      <c r="G16" s="11" t="s">
        <v>34</v>
      </c>
      <c r="H16" s="11" t="s">
        <v>35</v>
      </c>
      <c r="I16" s="11" t="s">
        <v>36</v>
      </c>
    </row>
    <row r="17" spans="1:9" x14ac:dyDescent="0.3">
      <c r="A17" s="9" t="s">
        <v>24</v>
      </c>
      <c r="B17" s="9">
        <v>-9.1324545396305273E-2</v>
      </c>
      <c r="C17" s="9">
        <v>6.8028338558365445E-2</v>
      </c>
      <c r="D17" s="9">
        <v>-1.3424485638136328</v>
      </c>
      <c r="E17" s="9">
        <v>0.19613758264566455</v>
      </c>
      <c r="F17" s="9">
        <v>-0.23424678123455447</v>
      </c>
      <c r="G17" s="9">
        <v>5.1597690441943928E-2</v>
      </c>
      <c r="H17" s="9">
        <v>-0.23424678123455447</v>
      </c>
      <c r="I17" s="9">
        <v>5.1597690441943928E-2</v>
      </c>
    </row>
    <row r="18" spans="1:9" ht="15" thickBot="1" x14ac:dyDescent="0.35">
      <c r="A18" s="10" t="s">
        <v>37</v>
      </c>
      <c r="B18" s="10">
        <v>0.83981862979338251</v>
      </c>
      <c r="C18" s="10">
        <v>0.12175980940020642</v>
      </c>
      <c r="D18" s="10">
        <v>6.8973385711620434</v>
      </c>
      <c r="E18" s="10">
        <v>1.892228225584486E-6</v>
      </c>
      <c r="F18" s="10">
        <v>0.58401076260894103</v>
      </c>
      <c r="G18" s="10">
        <v>1.095626496977824</v>
      </c>
      <c r="H18" s="10">
        <v>0.58401076260894103</v>
      </c>
      <c r="I18" s="10">
        <v>1.095626496977824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F8B04-EB01-48AC-B9B8-EE934381D512}">
  <dimension ref="C1:Q21"/>
  <sheetViews>
    <sheetView workbookViewId="0">
      <selection activeCell="O1" sqref="O1"/>
    </sheetView>
  </sheetViews>
  <sheetFormatPr defaultRowHeight="14.4" x14ac:dyDescent="0.3"/>
  <cols>
    <col min="10" max="10" width="21.88671875" bestFit="1" customWidth="1"/>
    <col min="15" max="15" width="18.77734375" bestFit="1" customWidth="1"/>
  </cols>
  <sheetData>
    <row r="1" spans="3:17" x14ac:dyDescent="0.3">
      <c r="J1" s="3" t="s">
        <v>39</v>
      </c>
      <c r="O1" s="3" t="s">
        <v>38</v>
      </c>
    </row>
    <row r="2" spans="3:17" x14ac:dyDescent="0.3">
      <c r="C2">
        <f ca="1">RAND()</f>
        <v>0.95384093456191787</v>
      </c>
      <c r="D2">
        <f ca="1">RANDBETWEEN(-1, 1)</f>
        <v>0</v>
      </c>
      <c r="G2">
        <v>0.31687289220686499</v>
      </c>
      <c r="H2">
        <v>-1</v>
      </c>
      <c r="I2">
        <f>IF(H2=0, 1.2, H2)</f>
        <v>-1</v>
      </c>
      <c r="J2" s="1">
        <f>G2*I2</f>
        <v>-0.31687289220686499</v>
      </c>
      <c r="L2">
        <v>0.10365243648656719</v>
      </c>
      <c r="M2">
        <v>-1</v>
      </c>
      <c r="N2">
        <f>IF(H2=0, 0.9, H2)</f>
        <v>-1</v>
      </c>
      <c r="O2" s="1">
        <f>L2*N2</f>
        <v>-0.10365243648656719</v>
      </c>
      <c r="Q2">
        <f>SLOPE(O2:O21, J2:J21)</f>
        <v>0.83981862979338229</v>
      </c>
    </row>
    <row r="3" spans="3:17" x14ac:dyDescent="0.3">
      <c r="C3">
        <f t="shared" ref="C3:C21" ca="1" si="0">RAND()</f>
        <v>9.2881797765250851E-2</v>
      </c>
      <c r="D3">
        <f t="shared" ref="D3:D21" ca="1" si="1">RANDBETWEEN(-1, 1)</f>
        <v>0</v>
      </c>
      <c r="G3">
        <v>0.93031019425881045</v>
      </c>
      <c r="H3">
        <v>-1</v>
      </c>
      <c r="I3">
        <f t="shared" ref="I3:I21" si="2">IF(H3=0, 1.2, H3)</f>
        <v>-1</v>
      </c>
      <c r="J3" s="1">
        <f t="shared" ref="J3:J21" si="3">G3*I3</f>
        <v>-0.93031019425881045</v>
      </c>
      <c r="L3">
        <v>0.94759057703762395</v>
      </c>
      <c r="M3">
        <v>1</v>
      </c>
      <c r="N3">
        <f t="shared" ref="N3:N21" si="4">IF(H3=0, 0.9, H3)</f>
        <v>-1</v>
      </c>
      <c r="O3" s="1">
        <f t="shared" ref="O3:O21" si="5">L3*N3</f>
        <v>-0.94759057703762395</v>
      </c>
    </row>
    <row r="4" spans="3:17" x14ac:dyDescent="0.3">
      <c r="C4">
        <f t="shared" ca="1" si="0"/>
        <v>0.30857038758903099</v>
      </c>
      <c r="D4">
        <f t="shared" ca="1" si="1"/>
        <v>0</v>
      </c>
      <c r="G4">
        <v>0.40006347648657781</v>
      </c>
      <c r="H4">
        <v>1</v>
      </c>
      <c r="I4">
        <f t="shared" si="2"/>
        <v>1</v>
      </c>
      <c r="J4" s="1">
        <f t="shared" si="3"/>
        <v>0.40006347648657781</v>
      </c>
      <c r="L4">
        <v>0.19409970752846917</v>
      </c>
      <c r="M4">
        <v>-1</v>
      </c>
      <c r="N4">
        <f t="shared" si="4"/>
        <v>1</v>
      </c>
      <c r="O4" s="1">
        <f t="shared" si="5"/>
        <v>0.19409970752846917</v>
      </c>
    </row>
    <row r="5" spans="3:17" x14ac:dyDescent="0.3">
      <c r="C5">
        <f t="shared" ca="1" si="0"/>
        <v>0.88647089098927423</v>
      </c>
      <c r="D5">
        <f t="shared" ca="1" si="1"/>
        <v>-1</v>
      </c>
      <c r="G5">
        <v>0.42369015687487122</v>
      </c>
      <c r="H5">
        <v>0</v>
      </c>
      <c r="I5">
        <f t="shared" si="2"/>
        <v>1.2</v>
      </c>
      <c r="J5" s="1">
        <f t="shared" si="3"/>
        <v>0.50842818824984548</v>
      </c>
      <c r="L5">
        <v>0.37438232091241719</v>
      </c>
      <c r="M5">
        <v>0</v>
      </c>
      <c r="N5">
        <f t="shared" si="4"/>
        <v>0.9</v>
      </c>
      <c r="O5" s="1">
        <f t="shared" si="5"/>
        <v>0.33694408882117549</v>
      </c>
    </row>
    <row r="6" spans="3:17" x14ac:dyDescent="0.3">
      <c r="C6">
        <f t="shared" ca="1" si="0"/>
        <v>0.57672927379319128</v>
      </c>
      <c r="D6">
        <f t="shared" ca="1" si="1"/>
        <v>0</v>
      </c>
      <c r="G6">
        <v>0.18609829829395275</v>
      </c>
      <c r="H6">
        <v>-1</v>
      </c>
      <c r="I6">
        <f t="shared" si="2"/>
        <v>-1</v>
      </c>
      <c r="J6" s="1">
        <f t="shared" si="3"/>
        <v>-0.18609829829395275</v>
      </c>
      <c r="L6">
        <v>0.46570340378347874</v>
      </c>
      <c r="M6">
        <v>1</v>
      </c>
      <c r="N6">
        <f t="shared" si="4"/>
        <v>-1</v>
      </c>
      <c r="O6" s="1">
        <f t="shared" si="5"/>
        <v>-0.46570340378347874</v>
      </c>
    </row>
    <row r="7" spans="3:17" x14ac:dyDescent="0.3">
      <c r="C7">
        <f t="shared" ca="1" si="0"/>
        <v>0.31644826407553117</v>
      </c>
      <c r="D7">
        <f t="shared" ca="1" si="1"/>
        <v>-1</v>
      </c>
      <c r="G7">
        <v>0.57580048577204845</v>
      </c>
      <c r="H7">
        <v>0</v>
      </c>
      <c r="I7">
        <f t="shared" si="2"/>
        <v>1.2</v>
      </c>
      <c r="J7" s="1">
        <f t="shared" si="3"/>
        <v>0.69096058292645812</v>
      </c>
      <c r="L7">
        <v>0.83991025088760685</v>
      </c>
      <c r="M7">
        <v>1</v>
      </c>
      <c r="N7">
        <f t="shared" si="4"/>
        <v>0.9</v>
      </c>
      <c r="O7" s="1">
        <f t="shared" si="5"/>
        <v>0.75591922579884618</v>
      </c>
    </row>
    <row r="8" spans="3:17" x14ac:dyDescent="0.3">
      <c r="C8">
        <f t="shared" ca="1" si="0"/>
        <v>0.57844266415592871</v>
      </c>
      <c r="D8">
        <f t="shared" ca="1" si="1"/>
        <v>-1</v>
      </c>
      <c r="G8">
        <v>0.77972079133758332</v>
      </c>
      <c r="H8">
        <v>0</v>
      </c>
      <c r="I8">
        <f t="shared" si="2"/>
        <v>1.2</v>
      </c>
      <c r="J8" s="1">
        <f t="shared" si="3"/>
        <v>0.93566494960509994</v>
      </c>
      <c r="L8">
        <v>0.41531127465719064</v>
      </c>
      <c r="M8">
        <v>0</v>
      </c>
      <c r="N8">
        <f t="shared" si="4"/>
        <v>0.9</v>
      </c>
      <c r="O8" s="1">
        <f t="shared" si="5"/>
        <v>0.37378014719147157</v>
      </c>
    </row>
    <row r="9" spans="3:17" x14ac:dyDescent="0.3">
      <c r="C9">
        <f t="shared" ca="1" si="0"/>
        <v>0.36639617278590808</v>
      </c>
      <c r="D9">
        <f t="shared" ca="1" si="1"/>
        <v>1</v>
      </c>
      <c r="G9">
        <v>0.18653253971596817</v>
      </c>
      <c r="H9">
        <v>-1</v>
      </c>
      <c r="I9">
        <f t="shared" si="2"/>
        <v>-1</v>
      </c>
      <c r="J9" s="1">
        <f t="shared" si="3"/>
        <v>-0.18653253971596817</v>
      </c>
      <c r="L9">
        <v>0.59726572104163811</v>
      </c>
      <c r="M9">
        <v>0</v>
      </c>
      <c r="N9">
        <f t="shared" si="4"/>
        <v>-1</v>
      </c>
      <c r="O9" s="1">
        <f t="shared" si="5"/>
        <v>-0.59726572104163811</v>
      </c>
    </row>
    <row r="10" spans="3:17" x14ac:dyDescent="0.3">
      <c r="C10">
        <f t="shared" ca="1" si="0"/>
        <v>0.48997987403283283</v>
      </c>
      <c r="D10">
        <f t="shared" ca="1" si="1"/>
        <v>0</v>
      </c>
      <c r="G10">
        <v>0.31267863287488795</v>
      </c>
      <c r="H10">
        <v>-1</v>
      </c>
      <c r="I10">
        <f t="shared" si="2"/>
        <v>-1</v>
      </c>
      <c r="J10" s="1">
        <f t="shared" si="3"/>
        <v>-0.31267863287488795</v>
      </c>
      <c r="L10">
        <v>0.41278274431083684</v>
      </c>
      <c r="M10">
        <v>1</v>
      </c>
      <c r="N10">
        <f t="shared" si="4"/>
        <v>-1</v>
      </c>
      <c r="O10" s="1">
        <f t="shared" si="5"/>
        <v>-0.41278274431083684</v>
      </c>
    </row>
    <row r="11" spans="3:17" x14ac:dyDescent="0.3">
      <c r="C11">
        <f t="shared" ca="1" si="0"/>
        <v>0.2374183362379868</v>
      </c>
      <c r="D11">
        <f t="shared" ca="1" si="1"/>
        <v>-1</v>
      </c>
      <c r="G11">
        <v>0.29595850162855974</v>
      </c>
      <c r="H11">
        <v>0</v>
      </c>
      <c r="I11">
        <f t="shared" si="2"/>
        <v>1.2</v>
      </c>
      <c r="J11" s="1">
        <f t="shared" si="3"/>
        <v>0.35515020195427166</v>
      </c>
      <c r="L11">
        <v>0.70777551579159914</v>
      </c>
      <c r="M11">
        <v>1</v>
      </c>
      <c r="N11">
        <f t="shared" si="4"/>
        <v>0.9</v>
      </c>
      <c r="O11" s="1">
        <f t="shared" si="5"/>
        <v>0.63699796421243926</v>
      </c>
    </row>
    <row r="12" spans="3:17" x14ac:dyDescent="0.3">
      <c r="C12">
        <f t="shared" ca="1" si="0"/>
        <v>0.79653037085038825</v>
      </c>
      <c r="D12">
        <f t="shared" ca="1" si="1"/>
        <v>0</v>
      </c>
      <c r="G12">
        <v>0.48073271419722852</v>
      </c>
      <c r="H12">
        <v>1</v>
      </c>
      <c r="I12">
        <f t="shared" si="2"/>
        <v>1</v>
      </c>
      <c r="J12" s="1">
        <f t="shared" si="3"/>
        <v>0.48073271419722852</v>
      </c>
      <c r="L12">
        <v>0.8453764872155245</v>
      </c>
      <c r="M12">
        <v>-1</v>
      </c>
      <c r="N12">
        <f t="shared" si="4"/>
        <v>1</v>
      </c>
      <c r="O12" s="1">
        <f t="shared" si="5"/>
        <v>0.8453764872155245</v>
      </c>
    </row>
    <row r="13" spans="3:17" x14ac:dyDescent="0.3">
      <c r="C13">
        <f t="shared" ca="1" si="0"/>
        <v>0.6936532466982096</v>
      </c>
      <c r="D13">
        <f t="shared" ca="1" si="1"/>
        <v>1</v>
      </c>
      <c r="G13">
        <v>0.68985056278643486</v>
      </c>
      <c r="H13">
        <v>-1</v>
      </c>
      <c r="I13">
        <f t="shared" si="2"/>
        <v>-1</v>
      </c>
      <c r="J13" s="1">
        <f t="shared" si="3"/>
        <v>-0.68985056278643486</v>
      </c>
      <c r="L13">
        <v>0.57569281359694757</v>
      </c>
      <c r="M13">
        <v>1</v>
      </c>
      <c r="N13">
        <f t="shared" si="4"/>
        <v>-1</v>
      </c>
      <c r="O13" s="1">
        <f t="shared" si="5"/>
        <v>-0.57569281359694757</v>
      </c>
    </row>
    <row r="14" spans="3:17" x14ac:dyDescent="0.3">
      <c r="C14">
        <f t="shared" ca="1" si="0"/>
        <v>0.4163429469497868</v>
      </c>
      <c r="D14">
        <f t="shared" ca="1" si="1"/>
        <v>-1</v>
      </c>
      <c r="G14">
        <v>0.53343924514057484</v>
      </c>
      <c r="H14">
        <v>-1</v>
      </c>
      <c r="I14">
        <f t="shared" si="2"/>
        <v>-1</v>
      </c>
      <c r="J14" s="1">
        <f t="shared" si="3"/>
        <v>-0.53343924514057484</v>
      </c>
      <c r="L14">
        <v>0.45627776700586309</v>
      </c>
      <c r="M14">
        <v>-1</v>
      </c>
      <c r="N14">
        <f t="shared" si="4"/>
        <v>-1</v>
      </c>
      <c r="O14" s="1">
        <f t="shared" si="5"/>
        <v>-0.45627776700586309</v>
      </c>
    </row>
    <row r="15" spans="3:17" x14ac:dyDescent="0.3">
      <c r="C15">
        <f t="shared" ca="1" si="0"/>
        <v>0.82738308066485367</v>
      </c>
      <c r="D15">
        <f t="shared" ca="1" si="1"/>
        <v>-1</v>
      </c>
      <c r="G15">
        <v>0.44218759741724267</v>
      </c>
      <c r="H15">
        <v>0</v>
      </c>
      <c r="I15">
        <f t="shared" si="2"/>
        <v>1.2</v>
      </c>
      <c r="J15" s="1">
        <f t="shared" si="3"/>
        <v>0.53062511690069114</v>
      </c>
      <c r="L15">
        <v>6.9686115209747768E-2</v>
      </c>
      <c r="M15">
        <v>1</v>
      </c>
      <c r="N15">
        <f t="shared" si="4"/>
        <v>0.9</v>
      </c>
      <c r="O15" s="1">
        <f t="shared" si="5"/>
        <v>6.2717503688772991E-2</v>
      </c>
    </row>
    <row r="16" spans="3:17" x14ac:dyDescent="0.3">
      <c r="C16">
        <f t="shared" ca="1" si="0"/>
        <v>9.0641086092856371E-2</v>
      </c>
      <c r="D16">
        <f t="shared" ca="1" si="1"/>
        <v>0</v>
      </c>
      <c r="G16">
        <v>0.60339445869483865</v>
      </c>
      <c r="H16">
        <v>1</v>
      </c>
      <c r="I16">
        <f t="shared" si="2"/>
        <v>1</v>
      </c>
      <c r="J16" s="1">
        <f t="shared" si="3"/>
        <v>0.60339445869483865</v>
      </c>
      <c r="L16">
        <v>0.51792783217975324</v>
      </c>
      <c r="M16">
        <v>-1</v>
      </c>
      <c r="N16">
        <f t="shared" si="4"/>
        <v>1</v>
      </c>
      <c r="O16" s="1">
        <f t="shared" si="5"/>
        <v>0.51792783217975324</v>
      </c>
    </row>
    <row r="17" spans="3:15" x14ac:dyDescent="0.3">
      <c r="C17">
        <f t="shared" ca="1" si="0"/>
        <v>0.6659754843400173</v>
      </c>
      <c r="D17">
        <f t="shared" ca="1" si="1"/>
        <v>0</v>
      </c>
      <c r="G17">
        <v>0.20206708530226003</v>
      </c>
      <c r="H17">
        <v>-1</v>
      </c>
      <c r="I17">
        <f t="shared" si="2"/>
        <v>-1</v>
      </c>
      <c r="J17" s="1">
        <f t="shared" si="3"/>
        <v>-0.20206708530226003</v>
      </c>
      <c r="L17">
        <v>0.57493646573274726</v>
      </c>
      <c r="M17">
        <v>1</v>
      </c>
      <c r="N17">
        <f t="shared" si="4"/>
        <v>-1</v>
      </c>
      <c r="O17" s="1">
        <f t="shared" si="5"/>
        <v>-0.57493646573274726</v>
      </c>
    </row>
    <row r="18" spans="3:15" x14ac:dyDescent="0.3">
      <c r="C18">
        <f t="shared" ca="1" si="0"/>
        <v>0.65401714565313618</v>
      </c>
      <c r="D18">
        <f t="shared" ca="1" si="1"/>
        <v>-1</v>
      </c>
      <c r="G18">
        <v>0.43205970363589541</v>
      </c>
      <c r="H18">
        <v>1</v>
      </c>
      <c r="I18">
        <f t="shared" si="2"/>
        <v>1</v>
      </c>
      <c r="J18" s="1">
        <f t="shared" si="3"/>
        <v>0.43205970363589541</v>
      </c>
      <c r="L18">
        <v>0.25123960556705338</v>
      </c>
      <c r="M18">
        <v>0</v>
      </c>
      <c r="N18">
        <f t="shared" si="4"/>
        <v>1</v>
      </c>
      <c r="O18" s="1">
        <f t="shared" si="5"/>
        <v>0.25123960556705338</v>
      </c>
    </row>
    <row r="19" spans="3:15" x14ac:dyDescent="0.3">
      <c r="C19">
        <f t="shared" ca="1" si="0"/>
        <v>0.2258858373648851</v>
      </c>
      <c r="D19">
        <f t="shared" ca="1" si="1"/>
        <v>-1</v>
      </c>
      <c r="G19">
        <v>0.50950264049279437</v>
      </c>
      <c r="H19">
        <v>1</v>
      </c>
      <c r="I19">
        <f t="shared" si="2"/>
        <v>1</v>
      </c>
      <c r="J19" s="1">
        <f t="shared" si="3"/>
        <v>0.50950264049279437</v>
      </c>
      <c r="L19">
        <v>0.76159743111827549</v>
      </c>
      <c r="M19">
        <v>0</v>
      </c>
      <c r="N19">
        <f t="shared" si="4"/>
        <v>1</v>
      </c>
      <c r="O19" s="1">
        <f t="shared" si="5"/>
        <v>0.76159743111827549</v>
      </c>
    </row>
    <row r="20" spans="3:15" x14ac:dyDescent="0.3">
      <c r="C20">
        <f t="shared" ca="1" si="0"/>
        <v>0.96188894819897919</v>
      </c>
      <c r="D20">
        <f t="shared" ca="1" si="1"/>
        <v>1</v>
      </c>
      <c r="G20">
        <v>0.44298234174462492</v>
      </c>
      <c r="H20">
        <v>1</v>
      </c>
      <c r="I20">
        <f t="shared" si="2"/>
        <v>1</v>
      </c>
      <c r="J20" s="1">
        <f t="shared" si="3"/>
        <v>0.44298234174462492</v>
      </c>
      <c r="L20">
        <v>0.26231157186636023</v>
      </c>
      <c r="M20">
        <v>0</v>
      </c>
      <c r="N20">
        <f t="shared" si="4"/>
        <v>1</v>
      </c>
      <c r="O20" s="1">
        <f t="shared" si="5"/>
        <v>0.26231157186636023</v>
      </c>
    </row>
    <row r="21" spans="3:15" x14ac:dyDescent="0.3">
      <c r="C21">
        <f t="shared" ca="1" si="0"/>
        <v>0.2901343840239522</v>
      </c>
      <c r="D21">
        <f t="shared" ca="1" si="1"/>
        <v>0</v>
      </c>
      <c r="G21">
        <v>0.78701626981000528</v>
      </c>
      <c r="H21">
        <v>0</v>
      </c>
      <c r="I21">
        <f t="shared" si="2"/>
        <v>1.2</v>
      </c>
      <c r="J21" s="1">
        <f t="shared" si="3"/>
        <v>0.94441952377200633</v>
      </c>
      <c r="L21">
        <v>0.25313547227340283</v>
      </c>
      <c r="M21">
        <v>1</v>
      </c>
      <c r="N21">
        <f t="shared" si="4"/>
        <v>0.9</v>
      </c>
      <c r="O21" s="1">
        <f t="shared" si="5"/>
        <v>0.22782192504606255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Seema's-MVP-XY-Stock</vt:lpstr>
      <vt:lpstr>Investment-in-stock</vt:lpstr>
      <vt:lpstr>Portfolio-Optimisation</vt:lpstr>
      <vt:lpstr>Beta-Simulation-Regression</vt:lpstr>
      <vt:lpstr>Trying-out-Beta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MENON</dc:creator>
  <cp:lastModifiedBy>KAVITA MENON</cp:lastModifiedBy>
  <dcterms:created xsi:type="dcterms:W3CDTF">2024-03-11T03:42:46Z</dcterms:created>
  <dcterms:modified xsi:type="dcterms:W3CDTF">2024-03-11T04:33:18Z</dcterms:modified>
</cp:coreProperties>
</file>