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367" documentId="8_{E8816473-0C2B-4953-9C2A-AEDCF517E8A3}" xr6:coauthVersionLast="47" xr6:coauthVersionMax="47" xr10:uidLastSave="{D4E05A47-CDF2-4E54-BC6E-1D233D096C6E}"/>
  <bookViews>
    <workbookView xWindow="-108" yWindow="-108" windowWidth="23256" windowHeight="12456" activeTab="4" xr2:uid="{376C8114-BF88-4606-B4C2-80BCC58F2D2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3" hidden="1">Sheet4!$C$5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Sheet4!$C$22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2.35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5" l="1"/>
  <c r="C53" i="5"/>
  <c r="C52" i="5"/>
  <c r="C49" i="5" l="1"/>
  <c r="C47" i="5"/>
  <c r="F49" i="5"/>
  <c r="F47" i="5"/>
  <c r="F34" i="5"/>
  <c r="F40" i="5" s="1"/>
  <c r="C34" i="5"/>
  <c r="C40" i="5" s="1"/>
  <c r="C41" i="5" l="1"/>
  <c r="C44" i="5" s="1"/>
  <c r="C43" i="5"/>
  <c r="F43" i="5"/>
  <c r="F41" i="5"/>
  <c r="F44" i="5"/>
  <c r="C80" i="5" l="1"/>
  <c r="C5" i="5"/>
  <c r="C20" i="4"/>
  <c r="C15" i="4"/>
  <c r="C18" i="4" s="1"/>
  <c r="C14" i="4"/>
  <c r="C17" i="4" s="1"/>
  <c r="C4" i="4"/>
  <c r="I16" i="3"/>
  <c r="I15" i="3"/>
  <c r="E15" i="3"/>
  <c r="E18" i="3" s="1"/>
  <c r="E23" i="3" s="1"/>
  <c r="E24" i="3" s="1"/>
  <c r="E21" i="3"/>
  <c r="E19" i="3"/>
  <c r="E16" i="3"/>
  <c r="E5" i="3"/>
  <c r="D18" i="2"/>
  <c r="D12" i="2"/>
  <c r="D15" i="2" s="1"/>
  <c r="D11" i="2"/>
  <c r="D14" i="2" s="1"/>
  <c r="D6" i="2"/>
  <c r="G70" i="5" l="1"/>
  <c r="G73" i="5" s="1"/>
  <c r="G24" i="5"/>
  <c r="C24" i="5"/>
  <c r="C18" i="5"/>
  <c r="G18" i="5"/>
  <c r="C69" i="5"/>
  <c r="C72" i="5" s="1"/>
  <c r="C70" i="5"/>
  <c r="C73" i="5" s="1"/>
  <c r="G69" i="5"/>
  <c r="G72" i="5" s="1"/>
  <c r="C22" i="4"/>
  <c r="D20" i="2"/>
  <c r="D22" i="2" s="1"/>
  <c r="G19" i="5" l="1"/>
  <c r="G22" i="5" s="1"/>
  <c r="G21" i="5"/>
  <c r="C21" i="5"/>
  <c r="C19" i="5"/>
  <c r="C22" i="5" s="1"/>
  <c r="C26" i="5" s="1"/>
  <c r="G26" i="5" l="1"/>
</calcChain>
</file>

<file path=xl/sharedStrings.xml><?xml version="1.0" encoding="utf-8"?>
<sst xmlns="http://schemas.openxmlformats.org/spreadsheetml/2006/main" count="126" uniqueCount="45">
  <si>
    <t>d1</t>
  </si>
  <si>
    <t>S0</t>
  </si>
  <si>
    <t>X</t>
  </si>
  <si>
    <t>T</t>
  </si>
  <si>
    <t>days</t>
  </si>
  <si>
    <t>T/365</t>
  </si>
  <si>
    <t>Rf</t>
  </si>
  <si>
    <t>Volatility</t>
  </si>
  <si>
    <t>d2</t>
  </si>
  <si>
    <t>N(d1)</t>
  </si>
  <si>
    <t>N(d2)</t>
  </si>
  <si>
    <t>delta</t>
  </si>
  <si>
    <t>PV(X)</t>
  </si>
  <si>
    <t>C0</t>
  </si>
  <si>
    <t>P0</t>
  </si>
  <si>
    <t>CMP</t>
  </si>
  <si>
    <t>(S0)</t>
  </si>
  <si>
    <t>volatility</t>
  </si>
  <si>
    <t>Calculate expected premium for at-the-money call option</t>
  </si>
  <si>
    <t>ATM</t>
  </si>
  <si>
    <t>X = S0</t>
  </si>
  <si>
    <t>b</t>
  </si>
  <si>
    <t>c</t>
  </si>
  <si>
    <t>dividend</t>
  </si>
  <si>
    <t>atm</t>
  </si>
  <si>
    <t>S0 = X</t>
  </si>
  <si>
    <t>If the option is traded at a C of 2.35</t>
  </si>
  <si>
    <t>Given</t>
  </si>
  <si>
    <t>Evaluate % net return on a bull spread using call options with strikes 95 and 105 for 1 day</t>
  </si>
  <si>
    <t>Assume that volatility declines to 25% and market price of the underlying moves up 3% next day</t>
  </si>
  <si>
    <t>Take margin at 20% of strike-less premium received</t>
  </si>
  <si>
    <t>CMP (S0)</t>
  </si>
  <si>
    <t>Day 2</t>
  </si>
  <si>
    <t>Buy lower strike</t>
  </si>
  <si>
    <t>sell higher strike</t>
  </si>
  <si>
    <t>Day 1</t>
  </si>
  <si>
    <t>Buy LS (95)</t>
  </si>
  <si>
    <t>Sell HS (105)</t>
  </si>
  <si>
    <t>Buy LS (X95)</t>
  </si>
  <si>
    <t>Sell HS (X105)</t>
  </si>
  <si>
    <t>t</t>
  </si>
  <si>
    <t>Day 0</t>
  </si>
  <si>
    <t>Gain (Low Strike)</t>
  </si>
  <si>
    <t>Gain (High Strike)</t>
  </si>
  <si>
    <t>Net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</si>
</sst>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2" borderId="0" xfId="0" applyNumberFormat="1" applyFill="1"/>
    <xf numFmtId="0" fontId="1" fillId="0" borderId="0" xfId="0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E1EE-1909-4A3D-8822-5637DDCF5582}">
  <sheetPr codeName="Sheet1"/>
  <dimension ref="B3"/>
  <sheetViews>
    <sheetView workbookViewId="0">
      <selection activeCell="C5" sqref="C5"/>
    </sheetView>
  </sheetViews>
  <sheetFormatPr defaultRowHeight="14.4" x14ac:dyDescent="0.3"/>
  <sheetData>
    <row r="3" spans="2:2" x14ac:dyDescent="0.3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D3DE-B58F-4A9E-BEA2-179E48115EAC}">
  <sheetPr codeName="Sheet2"/>
  <dimension ref="C3:F22"/>
  <sheetViews>
    <sheetView workbookViewId="0">
      <selection activeCell="B29" sqref="B29"/>
    </sheetView>
  </sheetViews>
  <sheetFormatPr defaultRowHeight="14.4" x14ac:dyDescent="0.3"/>
  <sheetData>
    <row r="3" spans="3:6" x14ac:dyDescent="0.3">
      <c r="C3" t="s">
        <v>1</v>
      </c>
      <c r="D3">
        <v>125</v>
      </c>
    </row>
    <row r="4" spans="3:6" x14ac:dyDescent="0.3">
      <c r="C4" t="s">
        <v>2</v>
      </c>
      <c r="D4">
        <v>112</v>
      </c>
    </row>
    <row r="5" spans="3:6" x14ac:dyDescent="0.3">
      <c r="C5" t="s">
        <v>3</v>
      </c>
      <c r="D5">
        <v>30</v>
      </c>
      <c r="E5" t="s">
        <v>4</v>
      </c>
    </row>
    <row r="6" spans="3:6" x14ac:dyDescent="0.3">
      <c r="C6" t="s">
        <v>5</v>
      </c>
      <c r="D6">
        <f>D5/365</f>
        <v>8.2191780821917804E-2</v>
      </c>
    </row>
    <row r="7" spans="3:6" x14ac:dyDescent="0.3">
      <c r="C7" t="s">
        <v>6</v>
      </c>
      <c r="D7" s="1">
        <v>0.06</v>
      </c>
    </row>
    <row r="8" spans="3:6" x14ac:dyDescent="0.3">
      <c r="C8" t="s">
        <v>7</v>
      </c>
      <c r="D8" s="1">
        <v>0.18</v>
      </c>
    </row>
    <row r="11" spans="3:6" x14ac:dyDescent="0.3">
      <c r="C11" t="s">
        <v>0</v>
      </c>
      <c r="D11">
        <f>(LN(D3/D4)+(D7+0.5*D8^2)*D6)/(D8*SQRT(D6))</f>
        <v>2.2493796738170881</v>
      </c>
    </row>
    <row r="12" spans="3:6" x14ac:dyDescent="0.3">
      <c r="C12" t="s">
        <v>8</v>
      </c>
      <c r="D12">
        <f>(LN(D3/D4)+(D7-0.5*D8^2)*D6)/(D8*SQRT(D6))</f>
        <v>2.1977752776997987</v>
      </c>
    </row>
    <row r="14" spans="3:6" x14ac:dyDescent="0.3">
      <c r="C14" t="s">
        <v>9</v>
      </c>
      <c r="D14">
        <f>_xlfn.NORM.S.DIST(D11, TRUE)</f>
        <v>0.98775582466249578</v>
      </c>
    </row>
    <row r="15" spans="3:6" x14ac:dyDescent="0.3">
      <c r="C15" t="s">
        <v>10</v>
      </c>
      <c r="D15">
        <f>_xlfn.NORM.S.DIST(D12, TRUE)</f>
        <v>0.98601743798324026</v>
      </c>
    </row>
    <row r="16" spans="3:6" x14ac:dyDescent="0.3">
      <c r="F16" t="s">
        <v>11</v>
      </c>
    </row>
    <row r="18" spans="3:4" x14ac:dyDescent="0.3">
      <c r="C18" t="s">
        <v>12</v>
      </c>
      <c r="D18">
        <f>D4*EXP(-D7*D6)</f>
        <v>111.44903090343267</v>
      </c>
    </row>
    <row r="20" spans="3:4" x14ac:dyDescent="0.3">
      <c r="C20" t="s">
        <v>13</v>
      </c>
      <c r="D20">
        <f>D3*D14-D18*D15</f>
        <v>13.578790165694329</v>
      </c>
    </row>
    <row r="22" spans="3:4" x14ac:dyDescent="0.3">
      <c r="C22" t="s">
        <v>14</v>
      </c>
      <c r="D22">
        <f>D20+D18-D3</f>
        <v>2.7821069127000442E-2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5240-18AE-45DE-BCCE-3C11AB4F9C7C}">
  <sheetPr codeName="Sheet3"/>
  <dimension ref="C3:I24"/>
  <sheetViews>
    <sheetView workbookViewId="0">
      <selection activeCell="E23" sqref="E23"/>
    </sheetView>
  </sheetViews>
  <sheetFormatPr defaultRowHeight="14.4" x14ac:dyDescent="0.3"/>
  <sheetData>
    <row r="3" spans="3:9" x14ac:dyDescent="0.3">
      <c r="C3" t="s">
        <v>15</v>
      </c>
      <c r="D3" t="s">
        <v>16</v>
      </c>
      <c r="E3">
        <v>100</v>
      </c>
    </row>
    <row r="4" spans="3:9" x14ac:dyDescent="0.3">
      <c r="D4" t="s">
        <v>3</v>
      </c>
      <c r="E4">
        <v>30</v>
      </c>
      <c r="F4" t="s">
        <v>4</v>
      </c>
    </row>
    <row r="5" spans="3:9" x14ac:dyDescent="0.3">
      <c r="D5" t="s">
        <v>5</v>
      </c>
      <c r="E5">
        <f>E4/365</f>
        <v>8.2191780821917804E-2</v>
      </c>
    </row>
    <row r="6" spans="3:9" x14ac:dyDescent="0.3">
      <c r="D6" t="s">
        <v>6</v>
      </c>
      <c r="E6" s="1">
        <v>0.05</v>
      </c>
    </row>
    <row r="7" spans="3:9" x14ac:dyDescent="0.3">
      <c r="D7" t="s">
        <v>17</v>
      </c>
      <c r="E7" s="1">
        <v>0.25</v>
      </c>
    </row>
    <row r="9" spans="3:9" x14ac:dyDescent="0.3">
      <c r="C9" t="s">
        <v>18</v>
      </c>
    </row>
    <row r="11" spans="3:9" x14ac:dyDescent="0.3">
      <c r="D11" t="s">
        <v>19</v>
      </c>
      <c r="E11" t="s">
        <v>20</v>
      </c>
    </row>
    <row r="13" spans="3:9" x14ac:dyDescent="0.3">
      <c r="D13" t="s">
        <v>2</v>
      </c>
      <c r="E13">
        <v>100</v>
      </c>
    </row>
    <row r="15" spans="3:9" x14ac:dyDescent="0.3">
      <c r="D15" t="s">
        <v>0</v>
      </c>
      <c r="E15">
        <f>((E6+0.5*E7^2)*E5)/(E7*SQRT(E5))</f>
        <v>9.317460410066182E-2</v>
      </c>
      <c r="H15" t="s">
        <v>21</v>
      </c>
      <c r="I15">
        <f>((E6+0.5*E7^2)*E5)</f>
        <v>6.6780821917808214E-3</v>
      </c>
    </row>
    <row r="16" spans="3:9" x14ac:dyDescent="0.3">
      <c r="D16" t="s">
        <v>8</v>
      </c>
      <c r="E16">
        <f>((E6-0.5*E7^2)*E5)/(E7*SQRT(E5))</f>
        <v>2.1501831715537347E-2</v>
      </c>
      <c r="H16" t="s">
        <v>22</v>
      </c>
      <c r="I16">
        <f>E7*SQRT(E5)</f>
        <v>7.1672772385124484E-2</v>
      </c>
    </row>
    <row r="18" spans="4:5" x14ac:dyDescent="0.3">
      <c r="D18" t="s">
        <v>9</v>
      </c>
      <c r="E18">
        <f>_xlfn.NORM.S.DIST(E15, TRUE)</f>
        <v>0.53711757520169834</v>
      </c>
    </row>
    <row r="19" spans="4:5" x14ac:dyDescent="0.3">
      <c r="D19" t="s">
        <v>10</v>
      </c>
      <c r="E19">
        <f>_xlfn.NORM.S.DIST(E16, TRUE)</f>
        <v>0.50857732884800022</v>
      </c>
    </row>
    <row r="21" spans="4:5" x14ac:dyDescent="0.3">
      <c r="D21" t="s">
        <v>12</v>
      </c>
      <c r="E21">
        <f>E13*EXP(-E6*E5)</f>
        <v>99.589884376420429</v>
      </c>
    </row>
    <row r="23" spans="4:5" x14ac:dyDescent="0.3">
      <c r="D23" t="s">
        <v>13</v>
      </c>
      <c r="E23">
        <f>E3*E18-E21*E19</f>
        <v>3.0626001437287442</v>
      </c>
    </row>
    <row r="24" spans="4:5" x14ac:dyDescent="0.3">
      <c r="D24" t="s">
        <v>14</v>
      </c>
      <c r="E24">
        <f>E23+E21-E3</f>
        <v>2.6524845201491729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CBA4-81AC-4A3F-B4F6-6CE0ED5AF2C7}">
  <sheetPr codeName="Sheet4"/>
  <dimension ref="B2:D24"/>
  <sheetViews>
    <sheetView workbookViewId="0">
      <selection activeCell="E15" sqref="E15"/>
    </sheetView>
  </sheetViews>
  <sheetFormatPr defaultRowHeight="14.4" x14ac:dyDescent="0.3"/>
  <cols>
    <col min="3" max="3" width="12.44140625" customWidth="1"/>
  </cols>
  <sheetData>
    <row r="2" spans="2:4" x14ac:dyDescent="0.3">
      <c r="B2" t="s">
        <v>15</v>
      </c>
      <c r="C2">
        <v>100</v>
      </c>
    </row>
    <row r="3" spans="2:4" x14ac:dyDescent="0.3">
      <c r="B3" t="s">
        <v>3</v>
      </c>
      <c r="C3">
        <v>30</v>
      </c>
      <c r="D3" t="s">
        <v>4</v>
      </c>
    </row>
    <row r="4" spans="2:4" x14ac:dyDescent="0.3">
      <c r="B4" t="s">
        <v>5</v>
      </c>
      <c r="C4">
        <f>C3/365</f>
        <v>8.2191780821917804E-2</v>
      </c>
    </row>
    <row r="5" spans="2:4" x14ac:dyDescent="0.3">
      <c r="B5" s="3" t="s">
        <v>7</v>
      </c>
      <c r="C5" s="2">
        <v>0.18739896497607453</v>
      </c>
    </row>
    <row r="6" spans="2:4" x14ac:dyDescent="0.3">
      <c r="B6" t="s">
        <v>23</v>
      </c>
      <c r="C6">
        <v>0</v>
      </c>
    </row>
    <row r="7" spans="2:4" x14ac:dyDescent="0.3">
      <c r="B7" t="s">
        <v>6</v>
      </c>
      <c r="C7" s="1">
        <v>0.05</v>
      </c>
    </row>
    <row r="9" spans="2:4" x14ac:dyDescent="0.3">
      <c r="B9" t="s">
        <v>24</v>
      </c>
      <c r="C9" t="s">
        <v>25</v>
      </c>
    </row>
    <row r="11" spans="2:4" x14ac:dyDescent="0.3">
      <c r="B11" t="s">
        <v>2</v>
      </c>
      <c r="C11">
        <v>100</v>
      </c>
    </row>
    <row r="14" spans="2:4" x14ac:dyDescent="0.3">
      <c r="B14" t="s">
        <v>0</v>
      </c>
      <c r="C14">
        <f>((C7+0.5*C5^2)*C4)/(C5*SQRT(C4))</f>
        <v>0.10335498200806206</v>
      </c>
    </row>
    <row r="15" spans="2:4" x14ac:dyDescent="0.3">
      <c r="B15" t="s">
        <v>8</v>
      </c>
      <c r="C15">
        <f>((C7-0.5*C5^2)*C4)/(C5*SQRT(C4))</f>
        <v>4.9629368560309639E-2</v>
      </c>
    </row>
    <row r="17" spans="2:3" x14ac:dyDescent="0.3">
      <c r="B17" t="s">
        <v>9</v>
      </c>
      <c r="C17">
        <f>_xlfn.NORM.S.DIST(C14, TRUE)</f>
        <v>0.54115938005611275</v>
      </c>
    </row>
    <row r="18" spans="2:3" x14ac:dyDescent="0.3">
      <c r="B18" t="s">
        <v>10</v>
      </c>
      <c r="C18">
        <f>_xlfn.NORM.S.DIST(C15, TRUE)</f>
        <v>0.51979112863189547</v>
      </c>
    </row>
    <row r="20" spans="2:3" x14ac:dyDescent="0.3">
      <c r="B20" t="s">
        <v>12</v>
      </c>
      <c r="C20">
        <f>C2*EXP(-C7*C4)</f>
        <v>99.589884376420429</v>
      </c>
    </row>
    <row r="22" spans="2:3" x14ac:dyDescent="0.3">
      <c r="B22" t="s">
        <v>13</v>
      </c>
      <c r="C22">
        <f>C2*C17-C20*C18</f>
        <v>2.3499996052717265</v>
      </c>
    </row>
    <row r="24" spans="2:3" x14ac:dyDescent="0.3">
      <c r="B2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7689-9628-4A52-A20C-6A68A8903739}">
  <sheetPr codeName="Sheet5"/>
  <dimension ref="B2:J83"/>
  <sheetViews>
    <sheetView tabSelected="1" workbookViewId="0">
      <selection activeCell="C25" sqref="C25:C26"/>
    </sheetView>
  </sheetViews>
  <sheetFormatPr defaultRowHeight="14.4" x14ac:dyDescent="0.3"/>
  <cols>
    <col min="2" max="2" width="21.5546875" customWidth="1"/>
    <col min="3" max="3" width="19.21875" customWidth="1"/>
    <col min="5" max="5" width="17.33203125" customWidth="1"/>
    <col min="6" max="6" width="13.77734375" customWidth="1"/>
    <col min="7" max="7" width="13" customWidth="1"/>
  </cols>
  <sheetData>
    <row r="2" spans="2:6" x14ac:dyDescent="0.3">
      <c r="B2" t="s">
        <v>27</v>
      </c>
    </row>
    <row r="3" spans="2:6" x14ac:dyDescent="0.3">
      <c r="B3" t="s">
        <v>31</v>
      </c>
      <c r="C3">
        <v>100</v>
      </c>
    </row>
    <row r="4" spans="2:6" x14ac:dyDescent="0.3">
      <c r="B4" t="s">
        <v>3</v>
      </c>
      <c r="C4">
        <v>25</v>
      </c>
      <c r="D4" t="s">
        <v>4</v>
      </c>
    </row>
    <row r="5" spans="2:6" x14ac:dyDescent="0.3">
      <c r="B5" t="s">
        <v>5</v>
      </c>
      <c r="C5">
        <f>C4/365</f>
        <v>6.8493150684931503E-2</v>
      </c>
    </row>
    <row r="6" spans="2:6" x14ac:dyDescent="0.3">
      <c r="B6" t="s">
        <v>6</v>
      </c>
      <c r="C6" s="1">
        <v>0.05</v>
      </c>
    </row>
    <row r="7" spans="2:6" x14ac:dyDescent="0.3">
      <c r="B7" t="s">
        <v>17</v>
      </c>
      <c r="C7" s="1">
        <v>0.3</v>
      </c>
    </row>
    <row r="8" spans="2:6" x14ac:dyDescent="0.3">
      <c r="B8" t="s">
        <v>23</v>
      </c>
      <c r="C8">
        <v>0</v>
      </c>
    </row>
    <row r="10" spans="2:6" x14ac:dyDescent="0.3">
      <c r="B10" t="s">
        <v>28</v>
      </c>
    </row>
    <row r="11" spans="2:6" x14ac:dyDescent="0.3">
      <c r="B11" t="s">
        <v>29</v>
      </c>
    </row>
    <row r="12" spans="2:6" x14ac:dyDescent="0.3">
      <c r="B12" t="s">
        <v>30</v>
      </c>
    </row>
    <row r="14" spans="2:6" x14ac:dyDescent="0.3">
      <c r="B14" s="3" t="s">
        <v>41</v>
      </c>
    </row>
    <row r="16" spans="2:6" x14ac:dyDescent="0.3">
      <c r="B16" t="s">
        <v>36</v>
      </c>
      <c r="F16" t="s">
        <v>37</v>
      </c>
    </row>
    <row r="18" spans="2:7" x14ac:dyDescent="0.3">
      <c r="B18" t="s">
        <v>0</v>
      </c>
      <c r="C18">
        <f>(LN(C3/95)+(C6+0.5*C7^2)*C5)/(C7*SQRT(C5))</f>
        <v>0.73618012994883641</v>
      </c>
      <c r="F18" t="s">
        <v>0</v>
      </c>
      <c r="G18">
        <f>(LN(C3/105)+(C6+0.5*C7^2)*C5)/(C7*SQRT(C5))</f>
        <v>-0.53854773068224204</v>
      </c>
    </row>
    <row r="19" spans="2:7" x14ac:dyDescent="0.3">
      <c r="B19" t="s">
        <v>8</v>
      </c>
      <c r="C19">
        <f>C18-C7*SQRT(C5)</f>
        <v>0.65766654156030435</v>
      </c>
      <c r="F19" t="s">
        <v>8</v>
      </c>
      <c r="G19">
        <f>G18-C7*SQRT(C5)</f>
        <v>-0.61706131907077411</v>
      </c>
    </row>
    <row r="21" spans="2:7" x14ac:dyDescent="0.3">
      <c r="B21" t="s">
        <v>9</v>
      </c>
      <c r="C21">
        <f>_xlfn.NORM.S.DIST(C18, TRUE)</f>
        <v>0.76918945853191478</v>
      </c>
      <c r="F21" t="s">
        <v>9</v>
      </c>
      <c r="G21">
        <f>_xlfn.NORM.S.DIST(G18, TRUE)</f>
        <v>0.29509948105234496</v>
      </c>
    </row>
    <row r="22" spans="2:7" x14ac:dyDescent="0.3">
      <c r="B22" t="s">
        <v>10</v>
      </c>
      <c r="C22">
        <f>_xlfn.NORM.S.DIST(C19, TRUE)</f>
        <v>0.74462378681480301</v>
      </c>
      <c r="F22" t="s">
        <v>10</v>
      </c>
      <c r="G22">
        <f>_xlfn.NORM.S.DIST(G19, TRUE)</f>
        <v>0.26859714050030215</v>
      </c>
    </row>
    <row r="24" spans="2:7" x14ac:dyDescent="0.3">
      <c r="B24" t="s">
        <v>12</v>
      </c>
      <c r="C24">
        <f>95*EXP(-C6*C5)</f>
        <v>94.675213992102741</v>
      </c>
      <c r="F24" t="s">
        <v>12</v>
      </c>
      <c r="G24">
        <f>105*EXP(-C6*C5)</f>
        <v>104.64102599127145</v>
      </c>
    </row>
    <row r="26" spans="2:7" x14ac:dyDescent="0.3">
      <c r="B26" t="s">
        <v>13</v>
      </c>
      <c r="C26">
        <f>C21*C3-C22*C24</f>
        <v>6.4215294928901017</v>
      </c>
      <c r="F26" t="s">
        <v>13</v>
      </c>
      <c r="G26">
        <f>G21*C3-G22*G24</f>
        <v>1.4036677449611901</v>
      </c>
    </row>
    <row r="30" spans="2:7" x14ac:dyDescent="0.3">
      <c r="B30" s="3" t="s">
        <v>35</v>
      </c>
    </row>
    <row r="32" spans="2:7" x14ac:dyDescent="0.3">
      <c r="B32" t="s">
        <v>38</v>
      </c>
      <c r="E32" t="s">
        <v>39</v>
      </c>
    </row>
    <row r="34" spans="2:6" x14ac:dyDescent="0.3">
      <c r="B34" t="s">
        <v>1</v>
      </c>
      <c r="C34">
        <f>100+3%*100</f>
        <v>103</v>
      </c>
      <c r="E34" t="s">
        <v>1</v>
      </c>
      <c r="F34">
        <f>100+3%*100</f>
        <v>103</v>
      </c>
    </row>
    <row r="35" spans="2:6" x14ac:dyDescent="0.3">
      <c r="B35" t="s">
        <v>2</v>
      </c>
      <c r="C35">
        <v>95</v>
      </c>
      <c r="E35" t="s">
        <v>2</v>
      </c>
      <c r="F35">
        <v>105</v>
      </c>
    </row>
    <row r="36" spans="2:6" x14ac:dyDescent="0.3">
      <c r="B36" t="s">
        <v>6</v>
      </c>
      <c r="C36" s="1">
        <v>0.05</v>
      </c>
      <c r="E36" t="s">
        <v>6</v>
      </c>
      <c r="F36" s="1">
        <v>0.05</v>
      </c>
    </row>
    <row r="37" spans="2:6" x14ac:dyDescent="0.3">
      <c r="B37" t="s">
        <v>40</v>
      </c>
      <c r="C37">
        <v>24</v>
      </c>
      <c r="E37" t="s">
        <v>40</v>
      </c>
      <c r="F37">
        <v>24</v>
      </c>
    </row>
    <row r="38" spans="2:6" x14ac:dyDescent="0.3">
      <c r="B38" t="s">
        <v>7</v>
      </c>
      <c r="C38" s="1">
        <v>0.25</v>
      </c>
      <c r="E38" t="s">
        <v>7</v>
      </c>
      <c r="F38" s="1">
        <v>0.25</v>
      </c>
    </row>
    <row r="40" spans="2:6" x14ac:dyDescent="0.3">
      <c r="B40" t="s">
        <v>0</v>
      </c>
      <c r="C40" s="5">
        <f>(LN(C34/95)+(C36+0.5*C38^2)*(24/365))/(C38*SQRT(24/365))</f>
        <v>1.3445615005829061</v>
      </c>
      <c r="E40" t="s">
        <v>0</v>
      </c>
      <c r="F40" s="5">
        <f>(LN(F34/105)+(F36+0.5*F38^2)*(24/365))/(F38*SQRT(24/365))</f>
        <v>-0.21665490914498045</v>
      </c>
    </row>
    <row r="41" spans="2:6" x14ac:dyDescent="0.3">
      <c r="B41" t="s">
        <v>8</v>
      </c>
      <c r="C41" s="5">
        <f>C40-(C38*SQRT(24/365))</f>
        <v>1.280455424107303</v>
      </c>
      <c r="E41" t="s">
        <v>8</v>
      </c>
      <c r="F41" s="5">
        <f>F40-(F38*SQRT(24/365))</f>
        <v>-0.28076098562058371</v>
      </c>
    </row>
    <row r="43" spans="2:6" x14ac:dyDescent="0.3">
      <c r="B43" t="s">
        <v>9</v>
      </c>
      <c r="C43" s="5">
        <f>_xlfn.NORM.S.DIST(C40, TRUE)</f>
        <v>0.91061655840430011</v>
      </c>
      <c r="E43" t="s">
        <v>9</v>
      </c>
      <c r="F43" s="5">
        <f>_xlfn.NORM.S.DIST(F40, TRUE)</f>
        <v>0.41423864529273757</v>
      </c>
    </row>
    <row r="44" spans="2:6" x14ac:dyDescent="0.3">
      <c r="B44" t="s">
        <v>10</v>
      </c>
      <c r="C44" s="5">
        <f>_xlfn.NORM.S.DIST(C41, TRUE)</f>
        <v>0.89980749386375503</v>
      </c>
      <c r="E44" t="s">
        <v>10</v>
      </c>
      <c r="F44" s="5">
        <f>_xlfn.NORM.S.DIST(F41, TRUE)</f>
        <v>0.38944686469831918</v>
      </c>
    </row>
    <row r="47" spans="2:6" x14ac:dyDescent="0.3">
      <c r="B47" t="s">
        <v>12</v>
      </c>
      <c r="C47" s="6">
        <f>C35*EXP(-C36*(24/365))</f>
        <v>94.688184087841364</v>
      </c>
      <c r="E47" t="s">
        <v>12</v>
      </c>
      <c r="F47" s="5">
        <f>F35*EXP(-F36*(24/365))</f>
        <v>104.65536136024572</v>
      </c>
    </row>
    <row r="49" spans="2:6" x14ac:dyDescent="0.3">
      <c r="B49" t="s">
        <v>13</v>
      </c>
      <c r="C49" s="4">
        <f>C43*C34-C44*C47</f>
        <v>8.5923678930524829</v>
      </c>
      <c r="E49" t="s">
        <v>13</v>
      </c>
      <c r="F49">
        <f>F43*F34-F44*F47</f>
        <v>1.9088781095346476</v>
      </c>
    </row>
    <row r="52" spans="2:6" x14ac:dyDescent="0.3">
      <c r="B52" t="s">
        <v>42</v>
      </c>
      <c r="C52" s="4">
        <f>C49-C26</f>
        <v>2.1708384001623813</v>
      </c>
    </row>
    <row r="53" spans="2:6" x14ac:dyDescent="0.3">
      <c r="B53" t="s">
        <v>43</v>
      </c>
      <c r="C53">
        <f>G26-F49</f>
        <v>-0.50521036457345758</v>
      </c>
    </row>
    <row r="55" spans="2:6" x14ac:dyDescent="0.3">
      <c r="B55" t="s">
        <v>44</v>
      </c>
      <c r="C55" s="4">
        <f>C52+C53</f>
        <v>1.6656280355889237</v>
      </c>
    </row>
    <row r="67" spans="2:10" x14ac:dyDescent="0.3">
      <c r="B67" s="3" t="s">
        <v>35</v>
      </c>
    </row>
    <row r="69" spans="2:10" x14ac:dyDescent="0.3">
      <c r="B69" t="s">
        <v>0</v>
      </c>
      <c r="C69">
        <f>(LN(C3/95)+(C6+0.5*C7^2)*C5)/(C7*SQRT(C5))</f>
        <v>0.73618012994883641</v>
      </c>
      <c r="F69" t="s">
        <v>0</v>
      </c>
      <c r="G69">
        <f>(LN(C3/105)+(C6+0.5*C7^2)*C5)/(C7*SQRT(C5))</f>
        <v>-0.53854773068224204</v>
      </c>
    </row>
    <row r="70" spans="2:10" x14ac:dyDescent="0.3">
      <c r="B70" t="s">
        <v>8</v>
      </c>
      <c r="C70">
        <f>(LN(C3/95)+(C6-0.5*C7^2)*C5)/(C7*SQRT(C5))</f>
        <v>0.65766654156030424</v>
      </c>
      <c r="F70" t="s">
        <v>8</v>
      </c>
      <c r="G70">
        <f>(LN(C3/105)+(C6-0.5*C7^2)*C5)/(C7*SQRT(C5))</f>
        <v>-0.61706131907077411</v>
      </c>
      <c r="J70" t="s">
        <v>33</v>
      </c>
    </row>
    <row r="71" spans="2:10" x14ac:dyDescent="0.3">
      <c r="J71" t="s">
        <v>34</v>
      </c>
    </row>
    <row r="72" spans="2:10" x14ac:dyDescent="0.3">
      <c r="B72" t="s">
        <v>9</v>
      </c>
      <c r="C72">
        <f>_xlfn.NORM.S.DIST(C69, TRUE)</f>
        <v>0.76918945853191478</v>
      </c>
      <c r="F72" t="s">
        <v>9</v>
      </c>
      <c r="G72">
        <f>_xlfn.NORM.S.DIST(G69, TRUE)</f>
        <v>0.29509948105234496</v>
      </c>
    </row>
    <row r="73" spans="2:10" x14ac:dyDescent="0.3">
      <c r="B73" t="s">
        <v>10</v>
      </c>
      <c r="C73">
        <f>_xlfn.NORM.S.DIST(C70, TRUE)</f>
        <v>0.7446237868148029</v>
      </c>
      <c r="F73" t="s">
        <v>10</v>
      </c>
      <c r="G73">
        <f>_xlfn.NORM.S.DIST(G70, TRUE)</f>
        <v>0.26859714050030215</v>
      </c>
    </row>
    <row r="76" spans="2:10" x14ac:dyDescent="0.3">
      <c r="B76" s="3" t="s">
        <v>32</v>
      </c>
    </row>
    <row r="78" spans="2:10" x14ac:dyDescent="0.3">
      <c r="B78" t="s">
        <v>31</v>
      </c>
      <c r="C78">
        <v>100</v>
      </c>
    </row>
    <row r="79" spans="2:10" x14ac:dyDescent="0.3">
      <c r="B79" t="s">
        <v>3</v>
      </c>
      <c r="C79">
        <v>24</v>
      </c>
      <c r="D79" t="s">
        <v>4</v>
      </c>
    </row>
    <row r="80" spans="2:10" x14ac:dyDescent="0.3">
      <c r="B80" t="s">
        <v>5</v>
      </c>
      <c r="C80">
        <f>C79/365</f>
        <v>6.575342465753424E-2</v>
      </c>
    </row>
    <row r="81" spans="2:3" x14ac:dyDescent="0.3">
      <c r="B81" t="s">
        <v>6</v>
      </c>
      <c r="C81" s="1">
        <v>0.05</v>
      </c>
    </row>
    <row r="82" spans="2:3" x14ac:dyDescent="0.3">
      <c r="B82" t="s">
        <v>17</v>
      </c>
      <c r="C82" s="1">
        <v>0.3</v>
      </c>
    </row>
    <row r="83" spans="2:3" x14ac:dyDescent="0.3">
      <c r="B83" t="s">
        <v>23</v>
      </c>
      <c r="C8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2024-04-01T04:53:35Z</dcterms:created>
  <dcterms:modified xsi:type="dcterms:W3CDTF">2024-04-29T07:12:47Z</dcterms:modified>
</cp:coreProperties>
</file>