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https://d.docs.live.net/32c0c1397d05e4d9/Desktop/Quantitative-Finance-Sem-6/"/>
    </mc:Choice>
  </mc:AlternateContent>
  <xr:revisionPtr revIDLastSave="87" documentId="8_{106679F9-B5A1-4946-96A5-78E80847B656}" xr6:coauthVersionLast="47" xr6:coauthVersionMax="47" xr10:uidLastSave="{ED7C74A4-128D-4F75-A52B-4A89656EFB53}"/>
  <bookViews>
    <workbookView minimized="1" xWindow="1524" yWindow="3132" windowWidth="17280" windowHeight="8880" activeTab="3" xr2:uid="{00000000-000D-0000-FFFF-FFFF00000000}"/>
  </bookViews>
  <sheets>
    <sheet name="Option Greeks Calculator" sheetId="1" r:id="rId1"/>
    <sheet name="Call Put Separate" sheetId="2" r:id="rId2"/>
    <sheet name="Simple Call Option Calculator" sheetId="3" r:id="rId3"/>
    <sheet name="Simple Put Option Calculator" sheetId="4" r:id="rId4"/>
  </sheets>
  <calcPr calcId="191029"/>
</workbook>
</file>

<file path=xl/calcChain.xml><?xml version="1.0" encoding="utf-8"?>
<calcChain xmlns="http://schemas.openxmlformats.org/spreadsheetml/2006/main">
  <c r="D29" i="1" l="1"/>
  <c r="E30" i="1"/>
  <c r="D31" i="1"/>
  <c r="E28" i="1"/>
  <c r="F28" i="1"/>
  <c r="G28" i="1"/>
  <c r="H28" i="1"/>
  <c r="D30" i="1"/>
  <c r="D28" i="1"/>
  <c r="D27" i="1"/>
  <c r="D32" i="1" l="1"/>
  <c r="E6" i="1"/>
  <c r="F6" i="1"/>
  <c r="G6" i="1"/>
  <c r="H6" i="1"/>
  <c r="E7" i="1"/>
  <c r="F7" i="1"/>
  <c r="G7" i="1"/>
  <c r="H7" i="1"/>
  <c r="E27" i="1"/>
  <c r="F27" i="1"/>
  <c r="G27" i="1"/>
  <c r="H27" i="1"/>
  <c r="D34" i="1"/>
  <c r="E29" i="1"/>
  <c r="F29" i="1"/>
  <c r="G29" i="1"/>
  <c r="H29" i="1"/>
  <c r="F30" i="1"/>
  <c r="G30" i="1"/>
  <c r="H30" i="1"/>
  <c r="D6" i="2"/>
  <c r="D25" i="2" s="1"/>
  <c r="E6" i="2"/>
  <c r="E25" i="2" s="1"/>
  <c r="F6" i="2"/>
  <c r="G6" i="2"/>
  <c r="D7" i="2"/>
  <c r="E7" i="2"/>
  <c r="F7" i="2"/>
  <c r="G7" i="2"/>
  <c r="C24" i="2"/>
  <c r="C29" i="2" s="1"/>
  <c r="D24" i="2"/>
  <c r="E24" i="2"/>
  <c r="F24" i="2"/>
  <c r="G24" i="2"/>
  <c r="C25" i="2"/>
  <c r="F25" i="2"/>
  <c r="G25" i="2"/>
  <c r="C26" i="2"/>
  <c r="D26" i="2"/>
  <c r="E26" i="2"/>
  <c r="F26" i="2"/>
  <c r="G26" i="2"/>
  <c r="C27" i="2"/>
  <c r="D27" i="2"/>
  <c r="E27" i="2"/>
  <c r="F27" i="2"/>
  <c r="G27" i="2"/>
  <c r="C20" i="3"/>
  <c r="C21" i="3"/>
  <c r="C25" i="3" s="1"/>
  <c r="C16" i="3" s="1"/>
  <c r="C22" i="3"/>
  <c r="C23" i="3"/>
  <c r="C12" i="3" s="1"/>
  <c r="C24" i="3"/>
  <c r="C14" i="3" s="1"/>
  <c r="C20" i="4"/>
  <c r="C21" i="4"/>
  <c r="C22" i="4"/>
  <c r="C23" i="4"/>
  <c r="F29" i="2" l="1"/>
  <c r="H32" i="1"/>
  <c r="H10" i="1" s="1"/>
  <c r="E29" i="2"/>
  <c r="E21" i="2" s="1"/>
  <c r="E28" i="2"/>
  <c r="C11" i="3"/>
  <c r="F31" i="1"/>
  <c r="F32" i="1"/>
  <c r="F21" i="2"/>
  <c r="G28" i="2"/>
  <c r="G10" i="2" s="1"/>
  <c r="F14" i="2"/>
  <c r="F28" i="2"/>
  <c r="F17" i="2" s="1"/>
  <c r="E32" i="1"/>
  <c r="E25" i="1" s="1"/>
  <c r="C13" i="3"/>
  <c r="C14" i="2"/>
  <c r="H31" i="1"/>
  <c r="C25" i="4"/>
  <c r="C12" i="4" s="1"/>
  <c r="G29" i="2"/>
  <c r="G14" i="2" s="1"/>
  <c r="D28" i="2"/>
  <c r="D9" i="2" s="1"/>
  <c r="C24" i="4"/>
  <c r="C28" i="2"/>
  <c r="C10" i="2" s="1"/>
  <c r="D21" i="2"/>
  <c r="G31" i="1"/>
  <c r="G13" i="1" s="1"/>
  <c r="D29" i="2"/>
  <c r="D14" i="2" s="1"/>
  <c r="C21" i="2"/>
  <c r="C15" i="3"/>
  <c r="E31" i="1"/>
  <c r="G32" i="1"/>
  <c r="G24" i="1" s="1"/>
  <c r="G17" i="2" l="1"/>
  <c r="E14" i="2"/>
  <c r="D16" i="2"/>
  <c r="G16" i="2"/>
  <c r="G21" i="2"/>
  <c r="E16" i="2"/>
  <c r="C17" i="2"/>
  <c r="E13" i="1"/>
  <c r="E18" i="1"/>
  <c r="E19" i="1" s="1"/>
  <c r="H9" i="1"/>
  <c r="H25" i="1"/>
  <c r="G25" i="1"/>
  <c r="E24" i="1"/>
  <c r="G9" i="1"/>
  <c r="H24" i="1"/>
  <c r="E10" i="1"/>
  <c r="H18" i="1"/>
  <c r="H19" i="1" s="1"/>
  <c r="H21" i="1"/>
  <c r="H22" i="1" s="1"/>
  <c r="H16" i="1"/>
  <c r="G9" i="2"/>
  <c r="E10" i="2"/>
  <c r="E11" i="2" s="1"/>
  <c r="E13" i="2"/>
  <c r="E20" i="2" s="1"/>
  <c r="E12" i="2"/>
  <c r="E19" i="2" s="1"/>
  <c r="E9" i="2"/>
  <c r="E18" i="2"/>
  <c r="F18" i="1"/>
  <c r="F19" i="1" s="1"/>
  <c r="F21" i="1"/>
  <c r="F22" i="1" s="1"/>
  <c r="F16" i="1"/>
  <c r="C16" i="2"/>
  <c r="F12" i="1"/>
  <c r="F15" i="1" s="1"/>
  <c r="F13" i="2"/>
  <c r="F20" i="2" s="1"/>
  <c r="F12" i="2"/>
  <c r="F19" i="2" s="1"/>
  <c r="F18" i="2"/>
  <c r="E21" i="1"/>
  <c r="E22" i="1" s="1"/>
  <c r="E16" i="1"/>
  <c r="C14" i="4"/>
  <c r="C15" i="4"/>
  <c r="C16" i="4"/>
  <c r="G18" i="1"/>
  <c r="G19" i="1" s="1"/>
  <c r="G21" i="1"/>
  <c r="G22" i="1" s="1"/>
  <c r="G16" i="1"/>
  <c r="D13" i="2"/>
  <c r="D20" i="2" s="1"/>
  <c r="D12" i="2"/>
  <c r="D19" i="2" s="1"/>
  <c r="D18" i="2"/>
  <c r="D17" i="2"/>
  <c r="F13" i="1"/>
  <c r="C12" i="2"/>
  <c r="C19" i="2" s="1"/>
  <c r="C18" i="2"/>
  <c r="C11" i="2"/>
  <c r="C13" i="2"/>
  <c r="C20" i="2" s="1"/>
  <c r="H13" i="1"/>
  <c r="F16" i="2"/>
  <c r="H12" i="1"/>
  <c r="H15" i="1" s="1"/>
  <c r="F9" i="1"/>
  <c r="C9" i="2"/>
  <c r="G12" i="1"/>
  <c r="G15" i="1" s="1"/>
  <c r="G11" i="2"/>
  <c r="G13" i="2"/>
  <c r="G20" i="2" s="1"/>
  <c r="G12" i="2"/>
  <c r="G19" i="2" s="1"/>
  <c r="G18" i="2"/>
  <c r="E17" i="2"/>
  <c r="G10" i="1"/>
  <c r="C17" i="4"/>
  <c r="E12" i="1"/>
  <c r="E15" i="1" s="1"/>
  <c r="E9" i="1"/>
  <c r="F10" i="2"/>
  <c r="F11" i="2" s="1"/>
  <c r="F9" i="2"/>
  <c r="F25" i="1"/>
  <c r="F24" i="1"/>
  <c r="F10" i="1"/>
  <c r="D10" i="2"/>
  <c r="D11" i="2" s="1"/>
  <c r="C13" i="4"/>
  <c r="D16" i="1" l="1"/>
  <c r="D18" i="1"/>
  <c r="D19" i="1" s="1"/>
  <c r="D21" i="1"/>
  <c r="D22" i="1" s="1"/>
  <c r="D12" i="1"/>
  <c r="D15" i="1" s="1"/>
  <c r="D9" i="1"/>
  <c r="D13" i="1"/>
  <c r="D24" i="1"/>
  <c r="D10" i="1"/>
  <c r="D25"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AsposeUser</author>
  </authors>
  <commentList>
    <comment ref="C2" authorId="0" shapeId="0" xr:uid="{00000000-0006-0000-0100-000001000000}">
      <text>
        <r>
          <rPr>
            <sz val="10"/>
            <rFont val="Arial"/>
            <family val="2"/>
          </rPr>
          <t xml:space="preserve">Enter current spot price here.
</t>
        </r>
      </text>
    </comment>
    <comment ref="D2" authorId="0" shapeId="0" xr:uid="{00000000-0006-0000-0100-000002000000}">
      <text>
        <r>
          <rPr>
            <sz val="10"/>
            <rFont val="Arial"/>
            <family val="2"/>
          </rPr>
          <t>Enter stop loss/target spot price level.</t>
        </r>
      </text>
    </comment>
    <comment ref="E2" authorId="0" shapeId="0" xr:uid="{00000000-0006-0000-0100-000003000000}">
      <text>
        <r>
          <rPr>
            <sz val="10"/>
            <rFont val="Arial"/>
            <family val="2"/>
          </rPr>
          <t xml:space="preserve">Enter stop loss/target spot price level.
</t>
        </r>
      </text>
    </comment>
    <comment ref="F2" authorId="0" shapeId="0" xr:uid="{00000000-0006-0000-0100-000004000000}">
      <text>
        <r>
          <rPr>
            <sz val="10"/>
            <rFont val="Arial"/>
            <family val="2"/>
          </rPr>
          <t xml:space="preserve">Enter stop loss/target spot price level.
</t>
        </r>
      </text>
    </comment>
    <comment ref="G2" authorId="0" shapeId="0" xr:uid="{00000000-0006-0000-0100-000005000000}">
      <text>
        <r>
          <rPr>
            <sz val="10"/>
            <rFont val="Arial"/>
            <family val="2"/>
          </rPr>
          <t xml:space="preserve">Enter stop loss/target spot price level.
</t>
        </r>
      </text>
    </comment>
    <comment ref="B7" authorId="0" shapeId="0" xr:uid="{00000000-0006-0000-0100-000006000000}">
      <text>
        <r>
          <rPr>
            <sz val="10"/>
            <rFont val="Arial"/>
            <family val="2"/>
          </rPr>
          <t>Enter 0 if you are not sure.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AsposeUser</author>
  </authors>
  <commentList>
    <comment ref="B9" authorId="0" shapeId="0" xr:uid="{00000000-0006-0000-0200-000001000000}">
      <text>
        <r>
          <rPr>
            <sz val="10"/>
            <rFont val="Arial"/>
            <family val="2"/>
          </rPr>
          <t>Enter 0 if you are not sure.</t>
        </r>
      </text>
    </comment>
    <comment ref="B12" authorId="0" shapeId="0" xr:uid="{00000000-0006-0000-0200-000002000000}">
      <text>
        <r>
          <rPr>
            <sz val="10"/>
            <rFont val="Arial"/>
            <family val="2"/>
          </rPr>
          <t xml:space="preserve">Delta measures the expected change in option premium for 1 unit change in the underlying price.
The delta for call option is always positive as the value of call option increases as the underlying goes up.
The delta for put option is always negative as the value of put option decreases as the underlying goes up.
</t>
        </r>
      </text>
    </comment>
    <comment ref="B13" authorId="0" shapeId="0" xr:uid="{00000000-0006-0000-0200-000003000000}">
      <text>
        <r>
          <rPr>
            <sz val="10"/>
            <rFont val="Arial"/>
            <family val="2"/>
          </rPr>
          <t xml:space="preserve">Theta measures the expected change in premium for 1 unit change in time to expiry of the options.
Theta is always negative for both call and put, as the value of both call and put goes down as the time to expiry decreases.
In another words, it gives buyer of the option the value he would lose every day if his view is not correct.
</t>
        </r>
      </text>
    </comment>
    <comment ref="B14" authorId="0" shapeId="0" xr:uid="{00000000-0006-0000-0200-000004000000}">
      <text>
        <r>
          <rPr>
            <sz val="10"/>
            <rFont val="Arial"/>
            <family val="2"/>
          </rPr>
          <t xml:space="preserve">Gamma measures expected change in delta of an option for 1 unit change in the price of underlying.
This means that as the underlying price changes, delta of the option changes. Now changed delta is the expected change in value of option for unit change of the underlying price. 
Gamma is significantly higher when option is near expiry. So writers of the option must closely watch their position when the option is very near expiry. For buyers these are golden days to maximise their returns.
</t>
        </r>
      </text>
    </comment>
    <comment ref="B15" authorId="0" shapeId="0" xr:uid="{00000000-0006-0000-0200-000005000000}">
      <text>
        <r>
          <rPr>
            <sz val="10"/>
            <rFont val="Arial"/>
            <family val="2"/>
          </rPr>
          <t xml:space="preserve">
Vega measures expected change in value of option for 1 unit change in volatility of the underlying.
Vega is always positive for both call and put, as the value of both calls and puts increases as the volatility increases and vice-versa
</t>
        </r>
      </text>
    </comment>
    <comment ref="B16" authorId="0" shapeId="0" xr:uid="{00000000-0006-0000-0200-000006000000}">
      <text>
        <r>
          <rPr>
            <sz val="10"/>
            <rFont val="Arial"/>
            <family val="2"/>
          </rPr>
          <t xml:space="preserve">Rho measures the expected change in value of an option for 1 unit change in interest rate. Generally this is considered insignificant for option valuation because interest rate does not change in wide range in short term.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AsposeUser</author>
  </authors>
  <commentList>
    <comment ref="B9" authorId="0" shapeId="0" xr:uid="{00000000-0006-0000-0300-000001000000}">
      <text>
        <r>
          <rPr>
            <sz val="10"/>
            <rFont val="Arial"/>
            <family val="2"/>
          </rPr>
          <t>Enter 0 if you are not sure.</t>
        </r>
      </text>
    </comment>
    <comment ref="B13" authorId="0" shapeId="0" xr:uid="{00000000-0006-0000-0300-000002000000}">
      <text>
        <r>
          <rPr>
            <sz val="10"/>
            <rFont val="Arial"/>
            <family val="2"/>
          </rPr>
          <t xml:space="preserve">Delta measures the expected change in option premium for 1 unit change in the underlying price.
The delta for call option is always positive as the value of call option increases as the underlying goes up.
The delta for put option is always negative as the value of put option decreases as the underlying goes up.
</t>
        </r>
      </text>
    </comment>
    <comment ref="B14" authorId="0" shapeId="0" xr:uid="{00000000-0006-0000-0300-000003000000}">
      <text>
        <r>
          <rPr>
            <sz val="10"/>
            <rFont val="Arial"/>
            <family val="2"/>
          </rPr>
          <t xml:space="preserve">Theta measures the expected change in premium for 1 unit change in time to expiry of the options.
Theta is always negative for both call and put, as the value of both call and put goes down as the time to expiry decreases.
In another words, it gives buyer of the option the value he would lose every day if his view is not correct.
</t>
        </r>
      </text>
    </comment>
    <comment ref="B15" authorId="0" shapeId="0" xr:uid="{00000000-0006-0000-0300-000004000000}">
      <text>
        <r>
          <rPr>
            <sz val="10"/>
            <rFont val="Arial"/>
            <family val="2"/>
          </rPr>
          <t xml:space="preserve">Gamma measures expected change in delta of an option for 1 unit change in the price of underlying.
This means that as the underlying price changes, delta of the option changes. Now changed delta is the expected change in value of option for unit change of the underlying price. 
Gamma is significantly higher when option is near expiry. So writers of the option must closely watch their position when the option is very near expiry. For buyers these are golden days to maximise their returns.
</t>
        </r>
      </text>
    </comment>
    <comment ref="B16" authorId="0" shapeId="0" xr:uid="{00000000-0006-0000-0300-000005000000}">
      <text>
        <r>
          <rPr>
            <sz val="10"/>
            <rFont val="Arial"/>
            <family val="2"/>
          </rPr>
          <t xml:space="preserve">
Vega measures expected change in value of option for 1 unit change in volatility of the underlying.
Vega is always positive for both call and put, as the value of both calls and puts increases as the volatility increases and vice-versa
</t>
        </r>
      </text>
    </comment>
    <comment ref="B17" authorId="0" shapeId="0" xr:uid="{00000000-0006-0000-0300-000006000000}">
      <text>
        <r>
          <rPr>
            <sz val="10"/>
            <rFont val="Arial"/>
            <family val="2"/>
          </rPr>
          <t xml:space="preserve">Rho measures the expected change in value of an option for 1 unit change in interest rate. Generally this is considered insignificant for option valuation because interest rate does not change in wide range in short term.
</t>
        </r>
      </text>
    </comment>
  </commentList>
</comments>
</file>

<file path=xl/sharedStrings.xml><?xml version="1.0" encoding="utf-8"?>
<sst xmlns="http://schemas.openxmlformats.org/spreadsheetml/2006/main" count="122" uniqueCount="25">
  <si>
    <t>Rho</t>
  </si>
  <si>
    <t>Time to expiration (days left)</t>
  </si>
  <si>
    <t>d2 :</t>
  </si>
  <si>
    <t>Delta</t>
  </si>
  <si>
    <t>Put Option Calculator</t>
  </si>
  <si>
    <t xml:space="preserve"> dividend yield</t>
  </si>
  <si>
    <t>Gamma</t>
  </si>
  <si>
    <t>Vega</t>
  </si>
  <si>
    <t>Put Option</t>
  </si>
  <si>
    <t>Strike price</t>
  </si>
  <si>
    <t>Risk-free interest rate (%)</t>
  </si>
  <si>
    <t>T-t : time to expiration</t>
  </si>
  <si>
    <t>d1 :</t>
  </si>
  <si>
    <t>Theta</t>
  </si>
  <si>
    <t>Options Premium</t>
  </si>
  <si>
    <t>Price of the underlying</t>
  </si>
  <si>
    <t>Dividend yield (%)</t>
  </si>
  <si>
    <t>Annual volatility (%)</t>
  </si>
  <si>
    <t>Put</t>
  </si>
  <si>
    <t>Call</t>
  </si>
  <si>
    <t>Call Option</t>
  </si>
  <si>
    <t>Call Option Calculator</t>
  </si>
  <si>
    <t>Price</t>
  </si>
  <si>
    <t>R : risk free rate of interest</t>
  </si>
  <si>
    <t>o : volatility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</si>
</sst>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13" x14ac:knownFonts="1">
    <font>
      <sz val="10"/>
      <name val="Arial"/>
      <family val="2"/>
    </font>
    <font>
      <b/>
      <sz val="10"/>
      <color indexed="23"/>
      <name val="Arial"/>
      <family val="2"/>
    </font>
    <font>
      <b/>
      <sz val="12"/>
      <color indexed="16"/>
      <name val="Arial"/>
      <family val="2"/>
    </font>
    <font>
      <b/>
      <sz val="10"/>
      <color indexed="16"/>
      <name val="Arial"/>
      <family val="2"/>
    </font>
    <font>
      <b/>
      <sz val="10"/>
      <name val="Arial"/>
      <family val="2"/>
    </font>
    <font>
      <sz val="12"/>
      <color indexed="16"/>
      <name val="Arial"/>
      <family val="2"/>
    </font>
    <font>
      <b/>
      <sz val="9"/>
      <color indexed="16"/>
      <name val="Arial"/>
      <family val="2"/>
    </font>
    <font>
      <sz val="10"/>
      <color indexed="16"/>
      <name val="Arial"/>
      <family val="2"/>
    </font>
    <font>
      <sz val="9"/>
      <color indexed="16"/>
      <name val="Arial"/>
      <family val="2"/>
    </font>
    <font>
      <b/>
      <sz val="12"/>
      <name val="Arial"/>
      <family val="2"/>
    </font>
    <font>
      <sz val="12"/>
      <name val="Arial"/>
      <family val="2"/>
    </font>
    <font>
      <b/>
      <sz val="14"/>
      <name val="Arial"/>
      <family val="2"/>
    </font>
    <font>
      <b/>
      <sz val="9"/>
      <color rgb="FF000000"/>
      <name val="Arial"/>
      <family val="2"/>
    </font>
  </fonts>
  <fills count="6">
    <fill>
      <patternFill patternType="none"/>
    </fill>
    <fill>
      <patternFill patternType="gray125"/>
    </fill>
    <fill>
      <patternFill patternType="solid">
        <fgColor indexed="43"/>
        <bgColor indexed="64"/>
      </patternFill>
    </fill>
    <fill>
      <patternFill patternType="solid">
        <fgColor indexed="42"/>
        <bgColor indexed="64"/>
      </patternFill>
    </fill>
    <fill>
      <patternFill patternType="solid">
        <fgColor indexed="18"/>
        <bgColor indexed="64"/>
      </patternFill>
    </fill>
    <fill>
      <patternFill patternType="solid">
        <fgColor rgb="FFFFFF99"/>
        <bgColor rgb="FF000000"/>
      </patternFill>
    </fill>
  </fills>
  <borders count="1">
    <border>
      <left/>
      <right/>
      <top/>
      <bottom/>
      <diagonal/>
    </border>
  </borders>
  <cellStyleXfs count="1">
    <xf numFmtId="0" fontId="0" fillId="0" borderId="0">
      <alignment vertical="center"/>
    </xf>
  </cellStyleXfs>
  <cellXfs count="49">
    <xf numFmtId="0" fontId="0" fillId="0" borderId="0" xfId="0">
      <alignment vertical="center"/>
    </xf>
    <xf numFmtId="0" fontId="1" fillId="0" borderId="0" xfId="0" applyFont="1" applyAlignment="1">
      <alignment horizontal="center" wrapText="1"/>
    </xf>
    <xf numFmtId="0" fontId="2" fillId="0" borderId="0" xfId="0" applyFont="1" applyAlignment="1">
      <alignment horizontal="center"/>
    </xf>
    <xf numFmtId="0" fontId="3" fillId="0" borderId="0" xfId="0" applyFont="1" applyAlignment="1">
      <alignment horizontal="center"/>
    </xf>
    <xf numFmtId="0" fontId="4" fillId="0" borderId="0" xfId="0" applyFont="1" applyAlignment="1">
      <alignment horizontal="center" wrapText="1"/>
    </xf>
    <xf numFmtId="0" fontId="2" fillId="2" borderId="0" xfId="0" applyFont="1" applyFill="1" applyAlignment="1">
      <alignment horizontal="center"/>
    </xf>
    <xf numFmtId="0" fontId="5" fillId="2" borderId="0" xfId="0" applyFont="1" applyFill="1" applyAlignment="1">
      <alignment horizontal="center"/>
    </xf>
    <xf numFmtId="2" fontId="6" fillId="2" borderId="0" xfId="0" applyNumberFormat="1" applyFont="1" applyFill="1" applyAlignment="1">
      <alignment horizontal="center"/>
    </xf>
    <xf numFmtId="0" fontId="7" fillId="0" borderId="0" xfId="0" applyFont="1" applyAlignment="1"/>
    <xf numFmtId="164" fontId="6" fillId="2" borderId="0" xfId="0" applyNumberFormat="1" applyFont="1" applyFill="1" applyAlignment="1">
      <alignment horizontal="center"/>
    </xf>
    <xf numFmtId="164" fontId="8" fillId="2" borderId="0" xfId="0" applyNumberFormat="1" applyFont="1" applyFill="1" applyAlignment="1">
      <alignment horizontal="center"/>
    </xf>
    <xf numFmtId="1" fontId="6" fillId="2" borderId="0" xfId="0" applyNumberFormat="1" applyFont="1" applyFill="1" applyAlignment="1">
      <alignment horizontal="center"/>
    </xf>
    <xf numFmtId="1" fontId="8" fillId="2" borderId="0" xfId="0" applyNumberFormat="1" applyFont="1" applyFill="1" applyAlignment="1">
      <alignment horizontal="center"/>
    </xf>
    <xf numFmtId="0" fontId="8" fillId="0" borderId="0" xfId="0" applyFont="1" applyAlignment="1">
      <alignment horizontal="center"/>
    </xf>
    <xf numFmtId="165" fontId="8" fillId="0" borderId="0" xfId="0" applyNumberFormat="1" applyFont="1" applyAlignment="1">
      <alignment horizontal="center"/>
    </xf>
    <xf numFmtId="165" fontId="6" fillId="0" borderId="0" xfId="0" applyNumberFormat="1" applyFont="1" applyAlignment="1">
      <alignment horizontal="center"/>
    </xf>
    <xf numFmtId="0" fontId="2" fillId="3" borderId="0" xfId="0" applyFont="1" applyFill="1" applyAlignment="1">
      <alignment horizontal="center"/>
    </xf>
    <xf numFmtId="0" fontId="8" fillId="3" borderId="0" xfId="0" applyFont="1" applyFill="1" applyAlignment="1">
      <alignment horizontal="center"/>
    </xf>
    <xf numFmtId="2" fontId="6" fillId="3" borderId="0" xfId="0" applyNumberFormat="1" applyFont="1" applyFill="1" applyAlignment="1">
      <alignment horizontal="center"/>
    </xf>
    <xf numFmtId="0" fontId="2" fillId="4" borderId="0" xfId="0" applyFont="1" applyFill="1" applyAlignment="1">
      <alignment horizontal="center"/>
    </xf>
    <xf numFmtId="0" fontId="8" fillId="4" borderId="0" xfId="0" applyFont="1" applyFill="1" applyAlignment="1">
      <alignment horizontal="center"/>
    </xf>
    <xf numFmtId="2" fontId="6" fillId="4" borderId="0" xfId="0" applyNumberFormat="1" applyFont="1" applyFill="1" applyAlignment="1">
      <alignment horizontal="center"/>
    </xf>
    <xf numFmtId="165" fontId="6" fillId="3" borderId="0" xfId="0" applyNumberFormat="1" applyFont="1" applyFill="1" applyAlignment="1">
      <alignment horizontal="center"/>
    </xf>
    <xf numFmtId="165" fontId="6" fillId="4" borderId="0" xfId="0" applyNumberFormat="1" applyFont="1" applyFill="1" applyAlignment="1">
      <alignment horizontal="center"/>
    </xf>
    <xf numFmtId="0" fontId="8" fillId="0" borderId="0" xfId="0" applyFont="1" applyAlignment="1"/>
    <xf numFmtId="0" fontId="6" fillId="0" borderId="0" xfId="0" applyFont="1" applyAlignment="1">
      <alignment horizontal="center"/>
    </xf>
    <xf numFmtId="0" fontId="9" fillId="0" borderId="0" xfId="0" applyFont="1" applyAlignment="1">
      <alignment horizontal="center" wrapText="1"/>
    </xf>
    <xf numFmtId="0" fontId="0" fillId="0" borderId="0" xfId="0" applyAlignment="1">
      <alignment horizontal="center" wrapText="1"/>
    </xf>
    <xf numFmtId="0" fontId="5" fillId="0" borderId="0" xfId="0" applyFont="1" applyAlignment="1"/>
    <xf numFmtId="0" fontId="7" fillId="0" borderId="0" xfId="0" applyFont="1" applyAlignment="1">
      <alignment horizontal="center"/>
    </xf>
    <xf numFmtId="0" fontId="3" fillId="2" borderId="0" xfId="0" applyFont="1" applyFill="1" applyAlignment="1">
      <alignment horizontal="center"/>
    </xf>
    <xf numFmtId="0" fontId="5" fillId="2" borderId="0" xfId="0" applyFont="1" applyFill="1" applyAlignment="1"/>
    <xf numFmtId="2" fontId="8" fillId="2" borderId="0" xfId="0" applyNumberFormat="1" applyFont="1" applyFill="1" applyAlignment="1">
      <alignment horizontal="center"/>
    </xf>
    <xf numFmtId="0" fontId="0" fillId="0" borderId="0" xfId="0" applyAlignment="1">
      <alignment wrapText="1"/>
    </xf>
    <xf numFmtId="0" fontId="3" fillId="3" borderId="0" xfId="0" applyFont="1" applyFill="1" applyAlignment="1">
      <alignment horizontal="center"/>
    </xf>
    <xf numFmtId="0" fontId="5" fillId="3" borderId="0" xfId="0" applyFont="1" applyFill="1" applyAlignment="1">
      <alignment horizontal="center"/>
    </xf>
    <xf numFmtId="2" fontId="8" fillId="3" borderId="0" xfId="0" applyNumberFormat="1" applyFont="1" applyFill="1" applyAlignment="1">
      <alignment horizontal="center"/>
    </xf>
    <xf numFmtId="165" fontId="8" fillId="3" borderId="0" xfId="0" applyNumberFormat="1" applyFont="1" applyFill="1" applyAlignment="1">
      <alignment horizontal="center"/>
    </xf>
    <xf numFmtId="0" fontId="3" fillId="4" borderId="0" xfId="0" applyFont="1" applyFill="1" applyAlignment="1">
      <alignment horizontal="center"/>
    </xf>
    <xf numFmtId="0" fontId="5" fillId="4" borderId="0" xfId="0" applyFont="1" applyFill="1" applyAlignment="1">
      <alignment horizontal="center"/>
    </xf>
    <xf numFmtId="2" fontId="8" fillId="4" borderId="0" xfId="0" applyNumberFormat="1" applyFont="1" applyFill="1" applyAlignment="1">
      <alignment horizontal="center"/>
    </xf>
    <xf numFmtId="165" fontId="8" fillId="4" borderId="0" xfId="0" applyNumberFormat="1" applyFont="1" applyFill="1" applyAlignment="1">
      <alignment horizontal="center"/>
    </xf>
    <xf numFmtId="0" fontId="6" fillId="4" borderId="0" xfId="0" applyFont="1" applyFill="1" applyAlignment="1">
      <alignment horizontal="center"/>
    </xf>
    <xf numFmtId="0" fontId="10" fillId="0" borderId="0" xfId="0" applyFont="1" applyAlignment="1">
      <alignment horizontal="center" wrapText="1"/>
    </xf>
    <xf numFmtId="2" fontId="6" fillId="0" borderId="0" xfId="0" applyNumberFormat="1" applyFont="1" applyAlignment="1">
      <alignment horizontal="center"/>
    </xf>
    <xf numFmtId="164" fontId="6" fillId="0" borderId="0" xfId="0" applyNumberFormat="1" applyFont="1" applyAlignment="1">
      <alignment horizontal="center"/>
    </xf>
    <xf numFmtId="0" fontId="11" fillId="0" borderId="0" xfId="0" applyFont="1" applyAlignment="1">
      <alignment horizontal="center" wrapText="1"/>
    </xf>
    <xf numFmtId="3" fontId="12" fillId="5" borderId="0" xfId="0" applyNumberFormat="1" applyFont="1" applyFill="1" applyAlignment="1"/>
    <xf numFmtId="0" fontId="12" fillId="5" borderId="0" xfId="0" applyFont="1" applyFill="1" applyAlignment="1"/>
  </cellXfs>
  <cellStyles count="1">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FF"/>
      <rgbColor rgb="00010000"/>
      <rgbColor rgb="00FF9900"/>
      <rgbColor rgb="00808080"/>
      <rgbColor rgb="00CCFFCC"/>
      <rgbColor rgb="00FFCC99"/>
      <rgbColor rgb="00FFFFCC"/>
      <rgbColor rgb="00FF0000"/>
      <rgbColor rgb="00000000"/>
      <rgbColor rgb="00333399"/>
      <rgbColor rgb="00FADCB3"/>
      <rgbColor rgb="00993300"/>
      <rgbColor rgb="00000080"/>
      <rgbColor rgb="00FFFF99"/>
      <rgbColor rgb="00FFFFFF"/>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100"/>
  <sheetViews>
    <sheetView zoomScaleNormal="100" workbookViewId="0">
      <selection activeCell="D2" sqref="D2"/>
    </sheetView>
  </sheetViews>
  <sheetFormatPr defaultColWidth="17.109375" defaultRowHeight="12.75" customHeight="1" x14ac:dyDescent="0.25"/>
  <cols>
    <col min="1" max="1" width="17.109375" customWidth="1"/>
    <col min="2" max="2" width="23.88671875" customWidth="1"/>
    <col min="3" max="3" width="32.109375" customWidth="1"/>
    <col min="4" max="22" width="17.109375" customWidth="1"/>
  </cols>
  <sheetData>
    <row r="1" spans="1:21" ht="15.6" x14ac:dyDescent="0.3">
      <c r="A1" s="1"/>
      <c r="B1" s="2"/>
      <c r="C1" s="3"/>
      <c r="D1" s="3"/>
      <c r="E1" s="3"/>
      <c r="F1" s="3"/>
      <c r="G1" s="3"/>
      <c r="H1" s="3"/>
      <c r="I1" s="3"/>
      <c r="J1" s="4"/>
      <c r="K1" s="4"/>
      <c r="L1" s="4"/>
      <c r="M1" s="4"/>
      <c r="N1" s="4"/>
      <c r="O1" s="4"/>
      <c r="P1" s="4"/>
      <c r="Q1" s="4"/>
      <c r="R1" s="4"/>
      <c r="S1" s="4"/>
      <c r="T1" s="4"/>
      <c r="U1" s="4"/>
    </row>
    <row r="2" spans="1:21" ht="15.6" x14ac:dyDescent="0.3">
      <c r="B2" s="5"/>
      <c r="C2" s="6" t="s">
        <v>15</v>
      </c>
      <c r="D2" s="7">
        <v>22326.9</v>
      </c>
      <c r="E2" s="7">
        <v>100</v>
      </c>
      <c r="F2" s="7">
        <v>500</v>
      </c>
      <c r="G2" s="7">
        <v>500</v>
      </c>
      <c r="H2" s="7">
        <v>500</v>
      </c>
      <c r="I2" s="8"/>
    </row>
    <row r="3" spans="1:21" ht="15.6" x14ac:dyDescent="0.3">
      <c r="B3" s="5"/>
      <c r="C3" s="6" t="s">
        <v>10</v>
      </c>
      <c r="D3" s="7">
        <v>0.06</v>
      </c>
      <c r="E3" s="10">
        <v>6</v>
      </c>
      <c r="F3" s="10">
        <v>8</v>
      </c>
      <c r="G3" s="10">
        <v>8</v>
      </c>
      <c r="H3" s="10">
        <v>8</v>
      </c>
      <c r="I3" s="8"/>
    </row>
    <row r="4" spans="1:21" ht="15.6" x14ac:dyDescent="0.3">
      <c r="B4" s="5"/>
      <c r="C4" s="6" t="s">
        <v>9</v>
      </c>
      <c r="D4" s="11">
        <v>14000</v>
      </c>
      <c r="E4" s="12">
        <v>100</v>
      </c>
      <c r="F4" s="12">
        <v>520</v>
      </c>
      <c r="G4" s="12">
        <v>490</v>
      </c>
      <c r="H4" s="12">
        <v>480</v>
      </c>
      <c r="I4" s="8"/>
    </row>
    <row r="5" spans="1:21" ht="15.6" x14ac:dyDescent="0.3">
      <c r="B5" s="5"/>
      <c r="C5" s="6" t="s">
        <v>1</v>
      </c>
      <c r="D5" s="11">
        <v>30</v>
      </c>
      <c r="E5" s="12">
        <v>25</v>
      </c>
      <c r="F5" s="12">
        <v>25</v>
      </c>
      <c r="G5" s="12">
        <v>25</v>
      </c>
      <c r="H5" s="12">
        <v>25</v>
      </c>
      <c r="I5" s="8"/>
    </row>
    <row r="6" spans="1:21" ht="15.6" x14ac:dyDescent="0.3">
      <c r="B6" s="5"/>
      <c r="C6" s="6" t="s">
        <v>17</v>
      </c>
      <c r="D6" s="9">
        <v>0.158</v>
      </c>
      <c r="E6" s="10">
        <f>$D$6</f>
        <v>0.158</v>
      </c>
      <c r="F6" s="10">
        <f>$D$6</f>
        <v>0.158</v>
      </c>
      <c r="G6" s="10">
        <f>$D$6</f>
        <v>0.158</v>
      </c>
      <c r="H6" s="10">
        <f>$D$6</f>
        <v>0.158</v>
      </c>
      <c r="I6" s="8"/>
    </row>
    <row r="7" spans="1:21" ht="15.6" x14ac:dyDescent="0.3">
      <c r="B7" s="5"/>
      <c r="C7" s="6" t="s">
        <v>16</v>
      </c>
      <c r="D7" s="9">
        <v>0</v>
      </c>
      <c r="E7" s="10">
        <f>$D$7</f>
        <v>0</v>
      </c>
      <c r="F7" s="10">
        <f>$D$7</f>
        <v>0</v>
      </c>
      <c r="G7" s="10">
        <f>$D$7</f>
        <v>0</v>
      </c>
      <c r="H7" s="10">
        <f>$D$7</f>
        <v>0</v>
      </c>
      <c r="I7" s="8"/>
    </row>
    <row r="8" spans="1:21" ht="15.6" x14ac:dyDescent="0.3">
      <c r="B8" s="2"/>
      <c r="C8" s="13"/>
      <c r="D8" s="14"/>
      <c r="E8" s="14"/>
      <c r="F8" s="14"/>
      <c r="G8" s="14"/>
      <c r="H8" s="15"/>
      <c r="I8" s="8"/>
    </row>
    <row r="9" spans="1:21" ht="15.6" x14ac:dyDescent="0.3">
      <c r="B9" s="16" t="s">
        <v>14</v>
      </c>
      <c r="C9" s="17" t="s">
        <v>19</v>
      </c>
      <c r="D9" s="18">
        <f>((D2*EXP(((-1*D30)*D29)))*NORMSDIST(D31))-((D4*EXP(((-1*D27)*D29)))*NORMSDIST(D32))</f>
        <v>8395.7711370709167</v>
      </c>
      <c r="E9" s="18">
        <f>((E2*EXP(((-1*E30)*E29)))*NORMSDIST(E31))-((E4*EXP(((-1*E27)*E29)))*NORMSDIST(E32))</f>
        <v>1.8593255074958677</v>
      </c>
      <c r="F9" s="18">
        <f>((F2*EXP(((-1*F30)*F29)))*NORMSDIST(F31))-((F4*EXP(((-1*F27)*F29)))*NORMSDIST(F32))</f>
        <v>2.4568659180572894</v>
      </c>
      <c r="G9" s="18">
        <f>((G2*EXP(((-1*G30)*G29)))*NORMSDIST(G31))-((G4*EXP(((-1*G27)*G29)))*NORMSDIST(G32))</f>
        <v>16.003531998026176</v>
      </c>
      <c r="H9" s="18">
        <f>((H2*EXP(((-1*H30)*H29)))*NORMSDIST(H31))-((H4*EXP(((-1*H27)*H29)))*NORMSDIST(H32))</f>
        <v>23.955786163872858</v>
      </c>
      <c r="I9" s="8"/>
    </row>
    <row r="10" spans="1:21" ht="15.6" x14ac:dyDescent="0.3">
      <c r="B10" s="19" t="s">
        <v>14</v>
      </c>
      <c r="C10" s="20" t="s">
        <v>18</v>
      </c>
      <c r="D10" s="21">
        <f>((D4*EXP(((-1*D27)*D29)))*NORMSDIST((-1*D32)))-((D2*EXP(((-1*D30)*D29)))*NORMSDIST((-1*D31)))</f>
        <v>8.1738383241726898E-24</v>
      </c>
      <c r="E10" s="21">
        <f>((E4*EXP(((-1*E27)*E29)))*NORMSDIST((-1*E32)))-((E2*EXP(((-1*E30)*E29)))*NORMSDIST((-1*E31)))</f>
        <v>1.4492098839162963</v>
      </c>
      <c r="F10" s="21">
        <f>((F4*EXP(((-1*F27)*F29)))*NORMSDIST((-1*F32)))-((F2*EXP(((-1*F30)*F29)))*NORMSDIST((-1*F31)))</f>
        <v>19.61534295356779</v>
      </c>
      <c r="G10" s="21">
        <f>((G4*EXP(((-1*G27)*G29)))*NORMSDIST((-1*G32)))-((G2*EXP(((-1*G30)*G29)))*NORMSDIST((-1*G31)))</f>
        <v>3.3259430507187631</v>
      </c>
      <c r="H10" s="21">
        <f>((H4*EXP(((-1*H27)*H29)))*NORMSDIST((-1*H32)))-((H2*EXP(((-1*H30)*H29)))*NORMSDIST((-1*H31)))</f>
        <v>1.3328418889594857</v>
      </c>
      <c r="I10" s="8"/>
    </row>
    <row r="11" spans="1:21" ht="15.6" x14ac:dyDescent="0.3">
      <c r="B11" s="2"/>
      <c r="C11" s="13"/>
      <c r="D11" s="15"/>
      <c r="E11" s="15"/>
      <c r="F11" s="15"/>
      <c r="G11" s="15"/>
      <c r="H11" s="15"/>
      <c r="I11" s="8"/>
    </row>
    <row r="12" spans="1:21" ht="15.6" x14ac:dyDescent="0.3">
      <c r="B12" s="16" t="s">
        <v>3</v>
      </c>
      <c r="C12" s="17" t="s">
        <v>19</v>
      </c>
      <c r="D12" s="22">
        <f>EXP(((-1*D30)*D29))*NORMSDIST(D31)</f>
        <v>1</v>
      </c>
      <c r="E12" s="22">
        <f>EXP(((-1*E30)*E29))*NORMSDIST(E31)</f>
        <v>0.5477820061921943</v>
      </c>
      <c r="F12" s="22">
        <f>EXP(((-1*F30)*F29))*NORMSDIST(F31)</f>
        <v>0.21321750274080145</v>
      </c>
      <c r="G12" s="22">
        <f>EXP(((-1*G30)*G29))*NORMSDIST(G31)</f>
        <v>0.7394854913595843</v>
      </c>
      <c r="H12" s="22">
        <f>EXP(((-1*H30)*H29))*NORMSDIST(H31)</f>
        <v>0.8729415605062133</v>
      </c>
      <c r="I12" s="8"/>
    </row>
    <row r="13" spans="1:21" ht="15.6" x14ac:dyDescent="0.3">
      <c r="B13" s="19" t="s">
        <v>3</v>
      </c>
      <c r="C13" s="20" t="s">
        <v>18</v>
      </c>
      <c r="D13" s="23">
        <f>EXP(((-1*D30)*D29))*((NORMSDIST(D31))-1)</f>
        <v>0</v>
      </c>
      <c r="E13" s="23">
        <f>EXP(((-1*E30)*E29))*((NORMSDIST(E31))-1)</f>
        <v>-0.4522179938078057</v>
      </c>
      <c r="F13" s="23">
        <f>EXP(((-1*F30)*F29))*((NORMSDIST(F31))-1)</f>
        <v>-0.78678249725919858</v>
      </c>
      <c r="G13" s="23">
        <f>EXP(((-1*G30)*G29))*((NORMSDIST(G31))-1)</f>
        <v>-0.2605145086404157</v>
      </c>
      <c r="H13" s="23">
        <f>EXP(((-1*H30)*H29))*((NORMSDIST(H31))-1)</f>
        <v>-0.1270584394937867</v>
      </c>
      <c r="I13" s="8"/>
    </row>
    <row r="14" spans="1:21" ht="15.6" x14ac:dyDescent="0.3">
      <c r="B14" s="2"/>
      <c r="C14" s="13"/>
      <c r="D14" s="15"/>
      <c r="E14" s="15"/>
      <c r="F14" s="15"/>
      <c r="G14" s="15"/>
      <c r="H14" s="15"/>
      <c r="I14" s="8"/>
    </row>
    <row r="15" spans="1:21" ht="15.6" x14ac:dyDescent="0.3">
      <c r="B15" s="16" t="s">
        <v>13</v>
      </c>
      <c r="C15" s="17" t="s">
        <v>19</v>
      </c>
      <c r="D15" s="22">
        <f>((((-1*((((D2*((1/SQRT((2*PI())))*EXP(((-1*POWER(D31,2))/2))))*D28)*EXP(((-1*D29)*D30)))/(2*SQRT(D29))))+((D30*D2)*D12))-(((D27*D4)*EXP(((-1*D27)*D29)))*NORMSDIST(D32))))/365</f>
        <v>-2.2900485802075208</v>
      </c>
      <c r="E15" s="22">
        <f>((((-1*((((E2*((1/SQRT((2*PI())))*EXP(((-1*POWER(E31,2))/2))))*E28)*EXP(((-1*E29)*E30)))/(2*SQRT(E29))))+((E30*E2)*E12))-(((E27*E4)*EXP(((-1*E27)*E29)))*NORMSDIST(E32))))/365</f>
        <v>-4.1454980681155218E-2</v>
      </c>
      <c r="F15" s="22">
        <f>((((-1*((((F2*((1/SQRT((2*PI())))*EXP(((-1*POWER(F31,2))/2))))*F28)*EXP(((-1*F29)*F30)))/(2*SQRT(F29))))+((F30*F2)*F12))-(((F27*F4)*EXP(((-1*F27)*F29)))*NORMSDIST(F32))))/365</f>
        <v>-0.1430659536347787</v>
      </c>
      <c r="G15" s="22">
        <f>((((-1*((((G2*((1/SQRT((2*PI())))*EXP(((-1*POWER(G31,2))/2))))*G28)*EXP(((-1*G29)*G30)))/(2*SQRT(G29))))+((G30*G2)*G12))-(((G27*G4)*EXP(((-1*G27)*G29)))*NORMSDIST(G32))))/365</f>
        <v>-0.21179519247471051</v>
      </c>
      <c r="H15" s="22">
        <f>((((-1*((((H2*((1/SQRT((2*PI())))*EXP(((-1*POWER(H31,2))/2))))*H28)*EXP(((-1*H29)*H30)))/(2*SQRT(H29))))+((H30*H2)*H12))-(((H27*H4)*EXP(((-1*H27)*H29)))*NORMSDIST(H32))))/365</f>
        <v>-0.17651059738475891</v>
      </c>
      <c r="I15" s="8"/>
    </row>
    <row r="16" spans="1:21" ht="15.6" x14ac:dyDescent="0.3">
      <c r="B16" s="19" t="s">
        <v>13</v>
      </c>
      <c r="C16" s="20" t="s">
        <v>18</v>
      </c>
      <c r="D16" s="23">
        <f>(((((-1*((((D2*((1/SQRT((2*PI())))*EXP(((-1*POWER(D31,2))/2))))*D28)*EXP(((-1*D29)*D30)))))/(2*SQRT(D29)))-(((D30*D2)*NORMSDIST((-1*D31)))*EXP(((-1*D29)*D30))))+(((D27*D4)*EXP(((-1*D27)*D29)))*NORMSDIST((-1*D32)))))/365</f>
        <v>-1.485717623807755E-23</v>
      </c>
      <c r="E16" s="23">
        <f>(((((-1*((((E2*((1/SQRT((2*PI())))*EXP(((-1*POWER(E31,2))/2))))*E28)*EXP(((-1*E29)*E30)))))/(2*SQRT(E29)))-(((E30*E2)*NORMSDIST((-1*E31)))*EXP(((-1*E29)*E30))))+(((E27*E4)*EXP(((-1*E27)*E29)))*NORMSDIST((-1*E32)))))/365</f>
        <v>-2.5084040783661447E-2</v>
      </c>
      <c r="F16" s="23">
        <f>(((((-1*((((F2*((1/SQRT((2*PI())))*EXP(((-1*POWER(F31,2))/2))))*F28)*EXP(((-1*F29)*F30)))))/(2*SQRT(F29)))-(((F30*F2)*NORMSDIST((-1*F31)))*EXP(((-1*F29)*F30))))+(((F27*F4)*EXP(((-1*F27)*F29)))*NORMSDIST((-1*F32)))))/365</f>
        <v>-2.9716150448913389E-2</v>
      </c>
      <c r="G16" s="23">
        <f>(((((-1*((((G2*((1/SQRT((2*PI())))*EXP(((-1*POWER(G31,2))/2))))*G28)*EXP(((-1*G29)*G30)))))/(2*SQRT(G29)))-(((G30*G2)*NORMSDIST((-1*G31)))*EXP(((-1*G29)*G30))))+(((G27*G4)*EXP(((-1*G27)*G29)))*NORMSDIST((-1*G32)))))/365</f>
        <v>-0.10498480101110663</v>
      </c>
      <c r="H16" s="23">
        <f>(((((-1*((((H2*((1/SQRT((2*PI())))*EXP(((-1*POWER(H31,2))/2))))*H28)*EXP(((-1*H29)*H30)))))/(2*SQRT(H29)))-(((H30*H2)*NORMSDIST((-1*H31)))*EXP(((-1*H29)*H30))))+(((H27*H4)*EXP(((-1*H27)*H29)))*NORMSDIST((-1*H32)))))/365</f>
        <v>-7.1880009828575564E-2</v>
      </c>
      <c r="I16" s="8"/>
    </row>
    <row r="17" spans="2:9" ht="15.6" x14ac:dyDescent="0.3">
      <c r="B17" s="2"/>
      <c r="C17" s="13"/>
      <c r="D17" s="15"/>
      <c r="E17" s="15"/>
      <c r="F17" s="15"/>
      <c r="G17" s="15"/>
      <c r="H17" s="15"/>
      <c r="I17" s="8"/>
    </row>
    <row r="18" spans="2:9" ht="15.6" x14ac:dyDescent="0.3">
      <c r="B18" s="16" t="s">
        <v>6</v>
      </c>
      <c r="C18" s="17" t="s">
        <v>19</v>
      </c>
      <c r="D18" s="22">
        <f>((((1/SQRT((2*PI())))*EXP(((-1*POWER(D31,2))/2)))*EXP(((-1*D29)*D30)))/((D2*D28)*SQRT(D29)))</f>
        <v>8.9002526886896293E-28</v>
      </c>
      <c r="E18" s="22">
        <f>((((1/SQRT((2*PI())))*EXP(((-1*POWER(E31,2))/2)))*EXP(((-1*E29)*E30)))/((E2*E28)*SQRT(E29)))</f>
        <v>9.5785414532272392E-2</v>
      </c>
      <c r="F18" s="22">
        <f>((((1/SQRT((2*PI())))*EXP(((-1*POWER(F31,2))/2)))*EXP(((-1*F29)*F30)))/((F2*F28)*SQRT(F29)))</f>
        <v>1.4064067373980693E-2</v>
      </c>
      <c r="G18" s="22">
        <f>((((1/SQRT((2*PI())))*EXP(((-1*POWER(G31,2))/2)))*EXP(((-1*G29)*G30)))/((G2*G28)*SQRT(G29)))</f>
        <v>1.5704569190427193E-2</v>
      </c>
      <c r="H18" s="22">
        <f>((((1/SQRT((2*PI())))*EXP(((-1*POWER(H31,2))/2)))*EXP(((-1*H29)*H30)))/((H2*H28)*SQRT(H29)))</f>
        <v>1.0070555525812631E-2</v>
      </c>
      <c r="I18" s="8"/>
    </row>
    <row r="19" spans="2:9" ht="15.6" x14ac:dyDescent="0.3">
      <c r="B19" s="19" t="s">
        <v>6</v>
      </c>
      <c r="C19" s="20" t="s">
        <v>18</v>
      </c>
      <c r="D19" s="23">
        <f>D18</f>
        <v>8.9002526886896293E-28</v>
      </c>
      <c r="E19" s="23">
        <f>E18</f>
        <v>9.5785414532272392E-2</v>
      </c>
      <c r="F19" s="23">
        <f>F18</f>
        <v>1.4064067373980693E-2</v>
      </c>
      <c r="G19" s="23">
        <f>G18</f>
        <v>1.5704569190427193E-2</v>
      </c>
      <c r="H19" s="23">
        <f>H18</f>
        <v>1.0070555525812631E-2</v>
      </c>
      <c r="I19" s="8"/>
    </row>
    <row r="20" spans="2:9" ht="15.6" x14ac:dyDescent="0.3">
      <c r="B20" s="2"/>
      <c r="C20" s="13"/>
      <c r="D20" s="15"/>
      <c r="E20" s="15"/>
      <c r="F20" s="15"/>
      <c r="G20" s="15"/>
      <c r="H20" s="15"/>
      <c r="I20" s="8"/>
    </row>
    <row r="21" spans="2:9" ht="15.6" x14ac:dyDescent="0.3">
      <c r="B21" s="16" t="s">
        <v>7</v>
      </c>
      <c r="C21" s="17" t="s">
        <v>19</v>
      </c>
      <c r="D21" s="22">
        <f>(((((1/SQRT((2*PI())))*EXP(((-1*POWER(D31,2))/2)))*EXP(((-1*D29)*D30)))*D2)*SQRT(D29))/100</f>
        <v>5.7616207567142843E-23</v>
      </c>
      <c r="E21" s="22">
        <f>(((((1/SQRT((2*PI())))*EXP(((-1*POWER(E31,2))/2)))*EXP(((-1*E29)*E30)))*E2)*SQRT(E29))/100</f>
        <v>0.10365818832944544</v>
      </c>
      <c r="F21" s="22">
        <f>(((((1/SQRT((2*PI())))*EXP(((-1*POWER(F31,2))/2)))*EXP(((-1*F29)*F30)))*F2)*SQRT(F29))/100</f>
        <v>0.38050045292618989</v>
      </c>
      <c r="G21" s="22">
        <f>(((((1/SQRT((2*PI())))*EXP(((-1*POWER(G31,2))/2)))*EXP(((-1*G29)*G30)))*G2)*SQRT(G29))/100</f>
        <v>0.42488389248073555</v>
      </c>
      <c r="H21" s="22">
        <f>((((((1/SQRT((2*PI())))*EXP(((-1*POWER(H31,2))/2)))*EXP(((-1*H29)*H30)))*H2)*SQRT(H29)))/100</f>
        <v>0.27245681045862929</v>
      </c>
      <c r="I21" s="8"/>
    </row>
    <row r="22" spans="2:9" ht="15.6" x14ac:dyDescent="0.3">
      <c r="B22" s="19" t="s">
        <v>7</v>
      </c>
      <c r="C22" s="20" t="s">
        <v>18</v>
      </c>
      <c r="D22" s="23">
        <f>D21</f>
        <v>5.7616207567142843E-23</v>
      </c>
      <c r="E22" s="23">
        <f>E21</f>
        <v>0.10365818832944544</v>
      </c>
      <c r="F22" s="23">
        <f>F21</f>
        <v>0.38050045292618989</v>
      </c>
      <c r="G22" s="23">
        <f>G21</f>
        <v>0.42488389248073555</v>
      </c>
      <c r="H22" s="23">
        <f>H21</f>
        <v>0.27245681045862929</v>
      </c>
      <c r="I22" s="8"/>
    </row>
    <row r="23" spans="2:9" ht="15.6" x14ac:dyDescent="0.3">
      <c r="B23" s="2"/>
      <c r="C23" s="13"/>
      <c r="D23" s="15"/>
      <c r="E23" s="15"/>
      <c r="F23" s="15"/>
      <c r="G23" s="15"/>
      <c r="H23" s="15"/>
      <c r="I23" s="8"/>
    </row>
    <row r="24" spans="2:9" ht="15.6" x14ac:dyDescent="0.3">
      <c r="B24" s="16" t="s">
        <v>0</v>
      </c>
      <c r="C24" s="17" t="s">
        <v>19</v>
      </c>
      <c r="D24" s="22">
        <f>((((D4*D29)*EXP(((-1*D27)*D29)))*NORMSDIST(D32))*EXP(((-1*D30)*D29)))/100</f>
        <v>11.450242901037605</v>
      </c>
      <c r="E24" s="22">
        <f>((((E4*E29)*EXP(((-1*E27)*E29)))*NORMSDIST(E32))*EXP(((-1*E30)*E29)))/100</f>
        <v>3.6245804871043542E-2</v>
      </c>
      <c r="F24" s="22">
        <f>((((F4*F29)*EXP(((-1*F27)*F29)))*NORMSDIST(F32))*EXP(((-1*F30)*F29)))/100</f>
        <v>7.1336907844070846E-2</v>
      </c>
      <c r="G24" s="22">
        <f>((((G4*G29)*EXP(((-1*G27)*G29)))*NORMSDIST(G32))*EXP(((-1*G30)*G29)))/100</f>
        <v>0.24228713265874383</v>
      </c>
      <c r="H24" s="22">
        <f>(((((H4*H29)*EXP(((-1*H27)*H29)))*NORMSDIST(H32))*EXP(((-1*H30)*H29))))/100</f>
        <v>0.2825445164994751</v>
      </c>
      <c r="I24" s="8"/>
    </row>
    <row r="25" spans="2:9" ht="15.6" x14ac:dyDescent="0.3">
      <c r="B25" s="19" t="s">
        <v>0</v>
      </c>
      <c r="C25" s="20" t="s">
        <v>18</v>
      </c>
      <c r="D25" s="23">
        <f>(((((-1*D4)*D29)*EXP(((-1*D27)*D29)))*NORMSDIST((-1*D32)))*EXP(((-1*D30)*D29)))/100</f>
        <v>-1.5754587730170111E-24</v>
      </c>
      <c r="E25" s="23">
        <f>(((((-1*E4)*E29)*EXP(((-1*E27)*E29)))*NORMSDIST((-1*E32)))*EXP(((-1*E30)*E29)))/100</f>
        <v>-3.1966444701847167E-2</v>
      </c>
      <c r="F25" s="23">
        <f>(((((-1*F4)*F29)*EXP(((-1*F27)*F29)))*NORMSDIST((-1*F32)))*EXP(((-1*F30)*F29)))/100</f>
        <v>-0.28288122711175828</v>
      </c>
      <c r="G25" s="23">
        <f>(((((-1*G4)*G29)*EXP(((-1*G27)*G29)))*NORMSDIST((-1*G32)))*EXP(((-1*G30)*G29)))/100</f>
        <v>-9.1495340665018215E-2</v>
      </c>
      <c r="H25" s="23">
        <f>((((((-1*H4)*H29)*EXP(((-1*H27)*H29)))*NORMSDIST((-1*H32)))*EXP(((-1*H30)*H29))))/100</f>
        <v>-4.4426069613597831E-2</v>
      </c>
      <c r="I25" s="24"/>
    </row>
    <row r="26" spans="2:9" ht="15.6" x14ac:dyDescent="0.3">
      <c r="B26" s="2"/>
      <c r="C26" s="13"/>
      <c r="D26" s="13"/>
      <c r="E26" s="13"/>
      <c r="F26" s="13"/>
      <c r="G26" s="13"/>
      <c r="H26" s="13"/>
    </row>
    <row r="27" spans="2:9" ht="15.6" x14ac:dyDescent="0.3">
      <c r="B27" s="2"/>
      <c r="C27" s="13" t="s">
        <v>23</v>
      </c>
      <c r="D27" s="44">
        <f>D3</f>
        <v>0.06</v>
      </c>
      <c r="E27" s="13">
        <f>E3/100</f>
        <v>0.06</v>
      </c>
      <c r="F27" s="13">
        <f>F3/100</f>
        <v>0.08</v>
      </c>
      <c r="G27" s="13">
        <f>G3/100</f>
        <v>0.08</v>
      </c>
      <c r="H27" s="13">
        <f>H3/100</f>
        <v>0.08</v>
      </c>
      <c r="I27" s="8"/>
    </row>
    <row r="28" spans="2:9" ht="15.6" x14ac:dyDescent="0.3">
      <c r="B28" s="2"/>
      <c r="C28" s="13" t="s">
        <v>24</v>
      </c>
      <c r="D28" s="45">
        <f>D6</f>
        <v>0.158</v>
      </c>
      <c r="E28" s="45">
        <f t="shared" ref="E28:H28" si="0">E6</f>
        <v>0.158</v>
      </c>
      <c r="F28" s="45">
        <f t="shared" si="0"/>
        <v>0.158</v>
      </c>
      <c r="G28" s="45">
        <f t="shared" si="0"/>
        <v>0.158</v>
      </c>
      <c r="H28" s="45">
        <f t="shared" si="0"/>
        <v>0.158</v>
      </c>
      <c r="I28" s="8"/>
    </row>
    <row r="29" spans="2:9" ht="15.6" x14ac:dyDescent="0.3">
      <c r="B29" s="2"/>
      <c r="C29" s="13" t="s">
        <v>11</v>
      </c>
      <c r="D29" s="25">
        <f>D5/365</f>
        <v>8.2191780821917804E-2</v>
      </c>
      <c r="E29" s="13">
        <f>E5/365</f>
        <v>6.8493150684931503E-2</v>
      </c>
      <c r="F29" s="13">
        <f>F5/365</f>
        <v>6.8493150684931503E-2</v>
      </c>
      <c r="G29" s="13">
        <f>G5/365</f>
        <v>6.8493150684931503E-2</v>
      </c>
      <c r="H29" s="13">
        <f>H5/365</f>
        <v>6.8493150684931503E-2</v>
      </c>
      <c r="I29" s="8"/>
    </row>
    <row r="30" spans="2:9" ht="15.6" x14ac:dyDescent="0.3">
      <c r="B30" s="2"/>
      <c r="C30" s="13" t="s">
        <v>5</v>
      </c>
      <c r="D30" s="13">
        <f>D7/100</f>
        <v>0</v>
      </c>
      <c r="E30" s="13">
        <f>E7/100</f>
        <v>0</v>
      </c>
      <c r="F30" s="13">
        <f>F7/100</f>
        <v>0</v>
      </c>
      <c r="G30" s="13">
        <f>G7/100</f>
        <v>0</v>
      </c>
      <c r="H30" s="13">
        <f>H7/100</f>
        <v>0</v>
      </c>
      <c r="I30" s="8"/>
    </row>
    <row r="31" spans="2:9" ht="15.6" x14ac:dyDescent="0.3">
      <c r="B31" s="2"/>
      <c r="C31" s="13" t="s">
        <v>12</v>
      </c>
      <c r="D31" s="14">
        <f>(LN((D2/D4))+(((D27-D30)+(POWER(D28,2)/2))*D29))/(D28*SQRT(D29))</f>
        <v>10.435355971476485</v>
      </c>
      <c r="E31" s="14">
        <f>(LN((E2/E4))+(((E27-E30)+(POWER(E28,2)/2))*E29))/(E28*SQRT(E29))</f>
        <v>0.12005953404172111</v>
      </c>
      <c r="F31" s="14">
        <f>(LN((F2/F4))+(((F27-F30)+(POWER(F28,2)/2))*F29))/(F28*SQRT(F29))</f>
        <v>-0.79530689197140036</v>
      </c>
      <c r="G31" s="14">
        <f>(LN((G2/G4))+(((G27-G30)+(POWER(G28,2)/2))*G29))/(G28*SQRT(G29))</f>
        <v>0.64176001186939169</v>
      </c>
      <c r="H31" s="15">
        <f>(LN((H2/H4))+(((H27-H30)+(POWER(H28,2)/2))*H29))/(H28*SQRT(H29))</f>
        <v>1.1404067572952903</v>
      </c>
      <c r="I31" s="8"/>
    </row>
    <row r="32" spans="2:9" ht="15.6" x14ac:dyDescent="0.3">
      <c r="B32" s="2"/>
      <c r="C32" s="13" t="s">
        <v>2</v>
      </c>
      <c r="D32" s="14">
        <f>(LN((D2/D4))+(((D27-D30)-(POWER(D28,2)/2))*D29))/(D28*SQRT(D29))</f>
        <v>10.390058779329085</v>
      </c>
      <c r="E32" s="14">
        <f>(LN((E2/E4))+(((E27-E30)-(POWER(E28,2)/2))*E29))/(E28*SQRT(E29))</f>
        <v>7.8709044157094232E-2</v>
      </c>
      <c r="F32" s="14">
        <f>(LN((F2/F4))+(((F27-F30)-(POWER(F28,2)/2))*F29))/(F28*SQRT(F29))</f>
        <v>-0.83665738185602734</v>
      </c>
      <c r="G32" s="14">
        <f>(LN((G2/G4))+(((G27-G30)-(POWER(G28,2)/2))*G29))/(G28*SQRT(G29))</f>
        <v>0.60040952198476472</v>
      </c>
      <c r="H32" s="15">
        <f>(LN((H2/H4))+(((H27-H30)-(POWER(H28,2)/2))*H29))/(H28*SQRT(H29))</f>
        <v>1.0990562674106632</v>
      </c>
      <c r="I32" s="8"/>
    </row>
    <row r="33" spans="2:9" ht="15.6" x14ac:dyDescent="0.3">
      <c r="B33" s="2"/>
      <c r="C33" s="13"/>
      <c r="D33" s="13"/>
      <c r="E33" s="13"/>
      <c r="F33" s="13"/>
      <c r="G33" s="13"/>
      <c r="H33" s="13"/>
      <c r="I33" s="24"/>
    </row>
    <row r="34" spans="2:9" ht="15.6" x14ac:dyDescent="0.3">
      <c r="B34" s="26"/>
      <c r="C34" s="27"/>
      <c r="D34" s="27">
        <f>POWER(D28,2)</f>
        <v>2.4964E-2</v>
      </c>
      <c r="E34" s="27"/>
      <c r="F34" s="27"/>
      <c r="G34" s="27"/>
      <c r="H34" s="27"/>
    </row>
    <row r="35" spans="2:9" ht="15.6" x14ac:dyDescent="0.3">
      <c r="B35" s="26"/>
      <c r="C35" s="27"/>
      <c r="D35" s="27"/>
      <c r="E35" s="27"/>
      <c r="F35" s="27"/>
      <c r="G35" s="27"/>
      <c r="H35" s="27"/>
    </row>
    <row r="36" spans="2:9" ht="15.6" x14ac:dyDescent="0.3">
      <c r="B36" s="26"/>
      <c r="C36" s="27"/>
      <c r="D36" s="27"/>
      <c r="E36" s="27"/>
      <c r="F36" s="27"/>
      <c r="G36" s="27"/>
      <c r="H36" s="27"/>
    </row>
    <row r="37" spans="2:9" ht="15.6" x14ac:dyDescent="0.3">
      <c r="B37" s="26"/>
      <c r="C37" s="27"/>
      <c r="D37" s="27"/>
      <c r="E37" s="27"/>
      <c r="F37" s="27"/>
      <c r="G37" s="27"/>
      <c r="H37" s="27"/>
    </row>
    <row r="38" spans="2:9" ht="15.6" x14ac:dyDescent="0.3">
      <c r="B38" s="26"/>
      <c r="C38" s="27"/>
      <c r="D38" s="27"/>
      <c r="E38" s="27"/>
      <c r="F38" s="27"/>
      <c r="G38" s="27"/>
      <c r="H38" s="27"/>
    </row>
    <row r="39" spans="2:9" ht="15.6" x14ac:dyDescent="0.3">
      <c r="B39" s="26"/>
      <c r="C39" s="27"/>
      <c r="D39" s="27"/>
      <c r="E39" s="27"/>
      <c r="F39" s="27"/>
      <c r="G39" s="27"/>
      <c r="H39" s="27"/>
    </row>
    <row r="40" spans="2:9" ht="15.6" x14ac:dyDescent="0.3">
      <c r="B40" s="26"/>
      <c r="C40" s="27"/>
      <c r="D40" s="27"/>
      <c r="E40" s="27"/>
      <c r="F40" s="27"/>
      <c r="G40" s="27"/>
      <c r="H40" s="27"/>
    </row>
    <row r="41" spans="2:9" ht="15.6" x14ac:dyDescent="0.3">
      <c r="B41" s="26"/>
      <c r="C41" s="27"/>
      <c r="D41" s="27"/>
      <c r="E41" s="27"/>
      <c r="F41" s="27"/>
      <c r="G41" s="27"/>
      <c r="H41" s="27"/>
    </row>
    <row r="42" spans="2:9" ht="15.6" x14ac:dyDescent="0.3">
      <c r="B42" s="26"/>
      <c r="C42" s="27"/>
      <c r="D42" s="27"/>
      <c r="E42" s="27"/>
      <c r="F42" s="27"/>
      <c r="G42" s="27"/>
      <c r="H42" s="27"/>
    </row>
    <row r="43" spans="2:9" ht="15.6" x14ac:dyDescent="0.3">
      <c r="B43" s="26"/>
      <c r="C43" s="27"/>
      <c r="D43" s="27"/>
      <c r="E43" s="27"/>
      <c r="F43" s="27"/>
      <c r="G43" s="27"/>
      <c r="H43" s="27"/>
    </row>
    <row r="44" spans="2:9" ht="15.6" x14ac:dyDescent="0.3">
      <c r="B44" s="26"/>
      <c r="C44" s="27"/>
      <c r="D44" s="27"/>
      <c r="E44" s="27"/>
      <c r="F44" s="27"/>
      <c r="G44" s="27"/>
      <c r="H44" s="27"/>
    </row>
    <row r="45" spans="2:9" ht="15.6" x14ac:dyDescent="0.3">
      <c r="B45" s="26"/>
      <c r="C45" s="27"/>
      <c r="D45" s="27"/>
      <c r="E45" s="27"/>
      <c r="F45" s="27"/>
      <c r="G45" s="27"/>
      <c r="H45" s="27"/>
    </row>
    <row r="46" spans="2:9" ht="15.6" x14ac:dyDescent="0.3">
      <c r="B46" s="26"/>
      <c r="C46" s="27"/>
      <c r="D46" s="27"/>
      <c r="E46" s="27"/>
      <c r="F46" s="27"/>
      <c r="G46" s="27"/>
      <c r="H46" s="27"/>
    </row>
    <row r="47" spans="2:9" ht="15.6" x14ac:dyDescent="0.3">
      <c r="B47" s="26"/>
      <c r="C47" s="27"/>
      <c r="D47" s="27"/>
      <c r="E47" s="27"/>
      <c r="F47" s="27"/>
      <c r="G47" s="27"/>
      <c r="H47" s="27"/>
    </row>
    <row r="48" spans="2:9" ht="15.6" x14ac:dyDescent="0.3">
      <c r="B48" s="26"/>
      <c r="C48" s="27"/>
      <c r="D48" s="27"/>
      <c r="E48" s="27"/>
      <c r="F48" s="27"/>
      <c r="G48" s="27"/>
      <c r="H48" s="27"/>
    </row>
    <row r="49" spans="2:8" ht="15.6" x14ac:dyDescent="0.3">
      <c r="B49" s="26"/>
      <c r="C49" s="27"/>
      <c r="D49" s="27"/>
      <c r="E49" s="27"/>
      <c r="F49" s="27"/>
      <c r="G49" s="27"/>
      <c r="H49" s="27"/>
    </row>
    <row r="50" spans="2:8" ht="15.6" x14ac:dyDescent="0.3">
      <c r="B50" s="26"/>
      <c r="C50" s="27"/>
      <c r="D50" s="27"/>
      <c r="E50" s="27"/>
      <c r="F50" s="27"/>
      <c r="G50" s="27"/>
      <c r="H50" s="27"/>
    </row>
    <row r="51" spans="2:8" ht="15.6" x14ac:dyDescent="0.3">
      <c r="B51" s="26"/>
      <c r="C51" s="27"/>
      <c r="D51" s="27"/>
      <c r="E51" s="27"/>
      <c r="F51" s="27"/>
      <c r="G51" s="27"/>
      <c r="H51" s="27"/>
    </row>
    <row r="52" spans="2:8" ht="15.6" x14ac:dyDescent="0.3">
      <c r="B52" s="26"/>
      <c r="C52" s="27"/>
      <c r="D52" s="27"/>
      <c r="E52" s="27"/>
      <c r="F52" s="27"/>
      <c r="G52" s="27"/>
      <c r="H52" s="27"/>
    </row>
    <row r="53" spans="2:8" ht="15.6" x14ac:dyDescent="0.3">
      <c r="B53" s="26"/>
      <c r="C53" s="27"/>
      <c r="D53" s="27"/>
      <c r="E53" s="27"/>
      <c r="F53" s="27"/>
      <c r="G53" s="27"/>
      <c r="H53" s="27"/>
    </row>
    <row r="54" spans="2:8" ht="15.6" x14ac:dyDescent="0.3">
      <c r="B54" s="26"/>
      <c r="C54" s="27"/>
      <c r="D54" s="27"/>
      <c r="E54" s="27"/>
      <c r="F54" s="27"/>
      <c r="G54" s="27"/>
      <c r="H54" s="27"/>
    </row>
    <row r="55" spans="2:8" ht="15.6" x14ac:dyDescent="0.3">
      <c r="B55" s="26"/>
      <c r="C55" s="27"/>
      <c r="D55" s="27"/>
      <c r="E55" s="27"/>
      <c r="F55" s="27"/>
      <c r="G55" s="27"/>
      <c r="H55" s="27"/>
    </row>
    <row r="56" spans="2:8" ht="15.6" x14ac:dyDescent="0.3">
      <c r="B56" s="26"/>
      <c r="C56" s="27"/>
      <c r="D56" s="27"/>
      <c r="E56" s="27"/>
      <c r="F56" s="27"/>
      <c r="G56" s="27"/>
      <c r="H56" s="27"/>
    </row>
    <row r="57" spans="2:8" ht="15.6" x14ac:dyDescent="0.3">
      <c r="B57" s="26"/>
      <c r="C57" s="27"/>
      <c r="D57" s="27"/>
      <c r="E57" s="27"/>
      <c r="F57" s="27"/>
      <c r="G57" s="27"/>
      <c r="H57" s="27"/>
    </row>
    <row r="58" spans="2:8" ht="15.6" x14ac:dyDescent="0.3">
      <c r="B58" s="26"/>
      <c r="C58" s="27"/>
      <c r="D58" s="27"/>
      <c r="E58" s="27"/>
      <c r="F58" s="27"/>
      <c r="G58" s="27"/>
      <c r="H58" s="27"/>
    </row>
    <row r="59" spans="2:8" ht="15.6" x14ac:dyDescent="0.3">
      <c r="B59" s="26"/>
      <c r="C59" s="27"/>
      <c r="D59" s="27"/>
      <c r="E59" s="27"/>
      <c r="F59" s="27"/>
      <c r="G59" s="27"/>
      <c r="H59" s="27"/>
    </row>
    <row r="60" spans="2:8" ht="15.6" x14ac:dyDescent="0.3">
      <c r="B60" s="26"/>
      <c r="C60" s="27"/>
      <c r="D60" s="27"/>
      <c r="E60" s="27"/>
      <c r="F60" s="27"/>
      <c r="G60" s="27"/>
      <c r="H60" s="27"/>
    </row>
    <row r="61" spans="2:8" ht="15.6" x14ac:dyDescent="0.3">
      <c r="B61" s="26"/>
      <c r="C61" s="27"/>
      <c r="D61" s="27"/>
      <c r="E61" s="27"/>
      <c r="F61" s="27"/>
      <c r="G61" s="27"/>
      <c r="H61" s="27"/>
    </row>
    <row r="62" spans="2:8" ht="15.6" x14ac:dyDescent="0.3">
      <c r="B62" s="26"/>
      <c r="C62" s="27"/>
      <c r="D62" s="27"/>
      <c r="E62" s="27"/>
      <c r="F62" s="27"/>
      <c r="G62" s="27"/>
      <c r="H62" s="27"/>
    </row>
    <row r="63" spans="2:8" ht="15.6" x14ac:dyDescent="0.3">
      <c r="B63" s="26"/>
      <c r="C63" s="27"/>
      <c r="D63" s="27"/>
      <c r="E63" s="27"/>
      <c r="F63" s="27"/>
      <c r="G63" s="27"/>
      <c r="H63" s="27"/>
    </row>
    <row r="64" spans="2:8" ht="15.6" x14ac:dyDescent="0.3">
      <c r="B64" s="26"/>
      <c r="C64" s="27"/>
      <c r="D64" s="27"/>
      <c r="E64" s="27"/>
      <c r="F64" s="27"/>
      <c r="G64" s="27"/>
      <c r="H64" s="27"/>
    </row>
    <row r="65" spans="2:8" ht="15.6" x14ac:dyDescent="0.3">
      <c r="B65" s="26"/>
      <c r="C65" s="27"/>
      <c r="D65" s="27"/>
      <c r="E65" s="27"/>
      <c r="F65" s="27"/>
      <c r="G65" s="27"/>
      <c r="H65" s="27"/>
    </row>
    <row r="66" spans="2:8" ht="15.6" x14ac:dyDescent="0.3">
      <c r="B66" s="26"/>
      <c r="C66" s="27"/>
      <c r="D66" s="27"/>
      <c r="E66" s="27"/>
      <c r="F66" s="27"/>
      <c r="G66" s="27"/>
      <c r="H66" s="27"/>
    </row>
    <row r="67" spans="2:8" ht="15.6" x14ac:dyDescent="0.3">
      <c r="B67" s="26"/>
      <c r="C67" s="27"/>
      <c r="D67" s="27"/>
      <c r="E67" s="27"/>
      <c r="F67" s="27"/>
      <c r="G67" s="27"/>
      <c r="H67" s="27"/>
    </row>
    <row r="68" spans="2:8" ht="15.6" x14ac:dyDescent="0.3">
      <c r="B68" s="26"/>
      <c r="C68" s="27"/>
      <c r="D68" s="27"/>
      <c r="E68" s="27"/>
      <c r="F68" s="27"/>
      <c r="G68" s="27"/>
      <c r="H68" s="27"/>
    </row>
    <row r="69" spans="2:8" ht="15.6" x14ac:dyDescent="0.3">
      <c r="B69" s="26"/>
      <c r="C69" s="27"/>
      <c r="D69" s="27"/>
      <c r="E69" s="27"/>
      <c r="F69" s="27"/>
      <c r="G69" s="27"/>
      <c r="H69" s="27"/>
    </row>
    <row r="70" spans="2:8" ht="15.6" x14ac:dyDescent="0.3">
      <c r="B70" s="26"/>
      <c r="C70" s="27"/>
      <c r="D70" s="27"/>
      <c r="E70" s="27"/>
      <c r="F70" s="27"/>
      <c r="G70" s="27"/>
      <c r="H70" s="27"/>
    </row>
    <row r="71" spans="2:8" ht="15.6" x14ac:dyDescent="0.3">
      <c r="B71" s="26"/>
      <c r="C71" s="27"/>
      <c r="D71" s="27"/>
      <c r="E71" s="27"/>
      <c r="F71" s="27"/>
      <c r="G71" s="27"/>
      <c r="H71" s="27"/>
    </row>
    <row r="72" spans="2:8" ht="15.6" x14ac:dyDescent="0.3">
      <c r="B72" s="26"/>
      <c r="C72" s="27"/>
      <c r="D72" s="27"/>
      <c r="E72" s="27"/>
      <c r="F72" s="27"/>
      <c r="G72" s="27"/>
      <c r="H72" s="27"/>
    </row>
    <row r="73" spans="2:8" ht="15.6" x14ac:dyDescent="0.3">
      <c r="B73" s="26"/>
      <c r="C73" s="27"/>
      <c r="D73" s="27"/>
      <c r="E73" s="27"/>
      <c r="F73" s="27"/>
      <c r="G73" s="27"/>
      <c r="H73" s="27"/>
    </row>
    <row r="74" spans="2:8" ht="15.6" x14ac:dyDescent="0.3">
      <c r="B74" s="26"/>
      <c r="C74" s="27"/>
      <c r="D74" s="27"/>
      <c r="E74" s="27"/>
      <c r="F74" s="27"/>
      <c r="G74" s="27"/>
      <c r="H74" s="27"/>
    </row>
    <row r="75" spans="2:8" ht="15.6" x14ac:dyDescent="0.3">
      <c r="B75" s="26"/>
      <c r="C75" s="27"/>
      <c r="D75" s="27"/>
      <c r="E75" s="27"/>
      <c r="F75" s="27"/>
      <c r="G75" s="27"/>
      <c r="H75" s="27"/>
    </row>
    <row r="76" spans="2:8" ht="15.6" x14ac:dyDescent="0.3">
      <c r="B76" s="26"/>
      <c r="C76" s="27"/>
      <c r="D76" s="27"/>
      <c r="E76" s="27"/>
      <c r="F76" s="27"/>
      <c r="G76" s="27"/>
      <c r="H76" s="27"/>
    </row>
    <row r="77" spans="2:8" ht="15.6" x14ac:dyDescent="0.3">
      <c r="B77" s="26"/>
      <c r="C77" s="27"/>
      <c r="D77" s="27"/>
      <c r="E77" s="27"/>
      <c r="F77" s="27"/>
      <c r="G77" s="27"/>
      <c r="H77" s="27"/>
    </row>
    <row r="78" spans="2:8" ht="15.6" x14ac:dyDescent="0.3">
      <c r="B78" s="26"/>
      <c r="C78" s="27"/>
      <c r="D78" s="27"/>
      <c r="E78" s="27"/>
      <c r="F78" s="27"/>
      <c r="G78" s="27"/>
      <c r="H78" s="27"/>
    </row>
    <row r="79" spans="2:8" ht="15.6" x14ac:dyDescent="0.3">
      <c r="B79" s="26"/>
      <c r="C79" s="27"/>
      <c r="D79" s="27"/>
      <c r="E79" s="27"/>
      <c r="F79" s="27"/>
      <c r="G79" s="27"/>
      <c r="H79" s="27"/>
    </row>
    <row r="80" spans="2:8" ht="15.6" x14ac:dyDescent="0.3">
      <c r="B80" s="26"/>
      <c r="C80" s="27"/>
      <c r="D80" s="27"/>
      <c r="E80" s="27"/>
      <c r="F80" s="27"/>
      <c r="G80" s="27"/>
      <c r="H80" s="27"/>
    </row>
    <row r="81" spans="2:8" ht="15.6" x14ac:dyDescent="0.3">
      <c r="B81" s="26"/>
      <c r="C81" s="27"/>
      <c r="D81" s="27"/>
      <c r="E81" s="27"/>
      <c r="F81" s="27"/>
      <c r="G81" s="27"/>
      <c r="H81" s="27"/>
    </row>
    <row r="82" spans="2:8" ht="15.6" x14ac:dyDescent="0.3">
      <c r="B82" s="26"/>
      <c r="C82" s="27"/>
      <c r="D82" s="27"/>
      <c r="E82" s="27"/>
      <c r="F82" s="27"/>
      <c r="G82" s="27"/>
      <c r="H82" s="27"/>
    </row>
    <row r="83" spans="2:8" ht="15.6" x14ac:dyDescent="0.3">
      <c r="B83" s="26"/>
      <c r="C83" s="27"/>
      <c r="D83" s="27"/>
      <c r="E83" s="27"/>
      <c r="F83" s="27"/>
      <c r="G83" s="27"/>
      <c r="H83" s="27"/>
    </row>
    <row r="84" spans="2:8" ht="15.6" x14ac:dyDescent="0.3">
      <c r="B84" s="26"/>
      <c r="C84" s="27"/>
      <c r="D84" s="27"/>
      <c r="E84" s="27"/>
      <c r="F84" s="27"/>
      <c r="G84" s="27"/>
      <c r="H84" s="27"/>
    </row>
    <row r="85" spans="2:8" ht="15.6" x14ac:dyDescent="0.3">
      <c r="B85" s="26"/>
      <c r="C85" s="27"/>
      <c r="D85" s="27"/>
      <c r="E85" s="27"/>
      <c r="F85" s="27"/>
      <c r="G85" s="27"/>
      <c r="H85" s="27"/>
    </row>
    <row r="86" spans="2:8" ht="15.6" x14ac:dyDescent="0.3">
      <c r="B86" s="26"/>
      <c r="C86" s="27"/>
      <c r="D86" s="27"/>
      <c r="E86" s="27"/>
      <c r="F86" s="27"/>
      <c r="G86" s="27"/>
      <c r="H86" s="27"/>
    </row>
    <row r="87" spans="2:8" ht="15.6" x14ac:dyDescent="0.3">
      <c r="B87" s="26"/>
      <c r="C87" s="27"/>
      <c r="D87" s="27"/>
      <c r="E87" s="27"/>
      <c r="F87" s="27"/>
      <c r="G87" s="27"/>
      <c r="H87" s="27"/>
    </row>
    <row r="88" spans="2:8" ht="15.6" x14ac:dyDescent="0.3">
      <c r="B88" s="26"/>
      <c r="C88" s="27"/>
      <c r="D88" s="27"/>
      <c r="E88" s="27"/>
      <c r="F88" s="27"/>
      <c r="G88" s="27"/>
      <c r="H88" s="27"/>
    </row>
    <row r="89" spans="2:8" ht="15.6" x14ac:dyDescent="0.3">
      <c r="B89" s="26"/>
      <c r="C89" s="27"/>
      <c r="D89" s="27"/>
      <c r="E89" s="27"/>
      <c r="F89" s="27"/>
      <c r="G89" s="27"/>
      <c r="H89" s="27"/>
    </row>
    <row r="90" spans="2:8" ht="15.6" x14ac:dyDescent="0.3">
      <c r="B90" s="26"/>
      <c r="C90" s="27"/>
      <c r="D90" s="27"/>
      <c r="E90" s="27"/>
      <c r="F90" s="27"/>
      <c r="G90" s="27"/>
      <c r="H90" s="27"/>
    </row>
    <row r="91" spans="2:8" ht="15.6" x14ac:dyDescent="0.3">
      <c r="B91" s="26"/>
      <c r="C91" s="27"/>
      <c r="D91" s="27"/>
      <c r="E91" s="27"/>
      <c r="F91" s="27"/>
      <c r="G91" s="27"/>
      <c r="H91" s="27"/>
    </row>
    <row r="92" spans="2:8" ht="15.6" x14ac:dyDescent="0.3">
      <c r="B92" s="26"/>
      <c r="C92" s="27"/>
      <c r="D92" s="27"/>
      <c r="E92" s="27"/>
      <c r="F92" s="27"/>
      <c r="G92" s="27"/>
      <c r="H92" s="27"/>
    </row>
    <row r="93" spans="2:8" ht="15.6" x14ac:dyDescent="0.3">
      <c r="B93" s="26"/>
      <c r="C93" s="27"/>
      <c r="D93" s="27"/>
      <c r="E93" s="27"/>
      <c r="F93" s="27"/>
      <c r="G93" s="27"/>
      <c r="H93" s="27"/>
    </row>
    <row r="94" spans="2:8" ht="15.6" x14ac:dyDescent="0.3">
      <c r="B94" s="26"/>
      <c r="C94" s="27"/>
      <c r="D94" s="27"/>
      <c r="E94" s="27"/>
      <c r="F94" s="27"/>
      <c r="G94" s="27"/>
      <c r="H94" s="27"/>
    </row>
    <row r="95" spans="2:8" ht="15.6" x14ac:dyDescent="0.3">
      <c r="B95" s="26"/>
      <c r="C95" s="27"/>
      <c r="D95" s="27"/>
      <c r="E95" s="27"/>
      <c r="F95" s="27"/>
      <c r="G95" s="27"/>
      <c r="H95" s="27"/>
    </row>
    <row r="96" spans="2:8" ht="15.6" x14ac:dyDescent="0.3">
      <c r="B96" s="26"/>
      <c r="C96" s="27"/>
      <c r="D96" s="27"/>
      <c r="E96" s="27"/>
      <c r="F96" s="27"/>
      <c r="G96" s="27"/>
      <c r="H96" s="27"/>
    </row>
    <row r="97" spans="2:8" ht="15.6" x14ac:dyDescent="0.3">
      <c r="B97" s="26"/>
      <c r="C97" s="27"/>
      <c r="D97" s="27"/>
      <c r="E97" s="27"/>
      <c r="F97" s="27"/>
      <c r="G97" s="27"/>
      <c r="H97" s="27"/>
    </row>
    <row r="98" spans="2:8" ht="15.6" x14ac:dyDescent="0.3">
      <c r="B98" s="26"/>
      <c r="C98" s="27"/>
      <c r="D98" s="27"/>
      <c r="E98" s="27"/>
      <c r="F98" s="27"/>
      <c r="G98" s="27"/>
      <c r="H98" s="27"/>
    </row>
    <row r="99" spans="2:8" ht="15.6" x14ac:dyDescent="0.3">
      <c r="B99" s="26"/>
      <c r="C99" s="27"/>
      <c r="D99" s="27"/>
      <c r="E99" s="27"/>
      <c r="F99" s="27"/>
      <c r="G99" s="27"/>
      <c r="H99" s="27"/>
    </row>
    <row r="100" spans="2:8" ht="15.6" x14ac:dyDescent="0.3">
      <c r="B100" s="26"/>
      <c r="C100" s="27"/>
      <c r="D100" s="27"/>
      <c r="E100" s="27"/>
      <c r="F100" s="27"/>
      <c r="G100" s="27"/>
      <c r="H100" s="27"/>
    </row>
  </sheetData>
  <pageMargins left="0.75" right="0.75" top="1" bottom="1" header="0.5" footer="0.5"/>
  <pageSetup paperSize="9" orientation="portrait" horizontalDpi="300" verticalDpi="300"/>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U97"/>
  <sheetViews>
    <sheetView topLeftCell="A4" zoomScaleNormal="100" workbookViewId="0">
      <selection activeCell="C6" sqref="C6"/>
    </sheetView>
  </sheetViews>
  <sheetFormatPr defaultColWidth="17.109375" defaultRowHeight="12.75" customHeight="1" x14ac:dyDescent="0.25"/>
  <cols>
    <col min="1" max="1" width="17.109375" customWidth="1"/>
    <col min="2" max="2" width="27.6640625" customWidth="1"/>
    <col min="3" max="21" width="17.109375" customWidth="1"/>
  </cols>
  <sheetData>
    <row r="1" spans="1:21" ht="15" x14ac:dyDescent="0.25">
      <c r="A1" s="3"/>
      <c r="B1" s="28"/>
      <c r="C1" s="29"/>
      <c r="D1" s="29"/>
      <c r="E1" s="29"/>
      <c r="F1" s="29"/>
      <c r="G1" s="29"/>
      <c r="H1" s="8"/>
    </row>
    <row r="2" spans="1:21" ht="15" x14ac:dyDescent="0.25">
      <c r="A2" s="30"/>
      <c r="B2" s="31" t="s">
        <v>15</v>
      </c>
      <c r="C2" s="47">
        <v>22326</v>
      </c>
      <c r="D2" s="32">
        <v>5000</v>
      </c>
      <c r="E2" s="32">
        <v>5000</v>
      </c>
      <c r="F2" s="32">
        <v>5000</v>
      </c>
      <c r="G2" s="32">
        <v>5000</v>
      </c>
      <c r="H2" s="8"/>
      <c r="I2" s="33"/>
      <c r="J2" s="33"/>
      <c r="K2" s="33"/>
      <c r="L2" s="33"/>
      <c r="M2" s="33"/>
      <c r="N2" s="33"/>
      <c r="O2" s="33"/>
      <c r="P2" s="33"/>
      <c r="Q2" s="33"/>
      <c r="R2" s="33"/>
      <c r="S2" s="33"/>
      <c r="T2" s="33"/>
      <c r="U2" s="33"/>
    </row>
    <row r="3" spans="1:21" ht="15" x14ac:dyDescent="0.25">
      <c r="A3" s="30"/>
      <c r="B3" s="31" t="s">
        <v>10</v>
      </c>
      <c r="C3" s="48">
        <v>8</v>
      </c>
      <c r="D3" s="10">
        <v>8</v>
      </c>
      <c r="E3" s="10">
        <v>8</v>
      </c>
      <c r="F3" s="10">
        <v>8</v>
      </c>
      <c r="G3" s="10">
        <v>8</v>
      </c>
      <c r="H3" s="8"/>
      <c r="I3" s="33"/>
      <c r="J3" s="33"/>
      <c r="K3" s="33"/>
      <c r="L3" s="33"/>
      <c r="M3" s="33"/>
      <c r="N3" s="33"/>
      <c r="O3" s="33"/>
      <c r="P3" s="33"/>
      <c r="Q3" s="33"/>
      <c r="R3" s="33"/>
      <c r="S3" s="33"/>
      <c r="T3" s="33"/>
      <c r="U3" s="33"/>
    </row>
    <row r="4" spans="1:21" ht="15" x14ac:dyDescent="0.25">
      <c r="A4" s="30"/>
      <c r="B4" s="31" t="s">
        <v>9</v>
      </c>
      <c r="C4" s="48">
        <v>25000</v>
      </c>
      <c r="D4" s="12">
        <v>4900</v>
      </c>
      <c r="E4" s="12">
        <v>5100</v>
      </c>
      <c r="F4" s="12">
        <v>4800</v>
      </c>
      <c r="G4" s="12">
        <v>5200</v>
      </c>
      <c r="H4" s="8"/>
      <c r="I4" s="33"/>
      <c r="J4" s="33"/>
      <c r="K4" s="33"/>
      <c r="L4" s="33"/>
      <c r="M4" s="33"/>
      <c r="N4" s="33"/>
      <c r="O4" s="33"/>
      <c r="P4" s="33"/>
      <c r="Q4" s="33"/>
      <c r="R4" s="33"/>
      <c r="S4" s="33"/>
      <c r="T4" s="33"/>
      <c r="U4" s="33"/>
    </row>
    <row r="5" spans="1:21" ht="15" x14ac:dyDescent="0.25">
      <c r="A5" s="30"/>
      <c r="B5" s="31" t="s">
        <v>1</v>
      </c>
      <c r="C5" s="48">
        <v>100</v>
      </c>
      <c r="D5" s="12">
        <v>25</v>
      </c>
      <c r="E5" s="12">
        <v>25</v>
      </c>
      <c r="F5" s="12">
        <v>25</v>
      </c>
      <c r="G5" s="12">
        <v>25</v>
      </c>
      <c r="H5" s="8"/>
      <c r="I5" s="33"/>
      <c r="J5" s="33"/>
      <c r="K5" s="33"/>
      <c r="L5" s="33"/>
      <c r="M5" s="33"/>
      <c r="N5" s="33"/>
      <c r="O5" s="33"/>
      <c r="P5" s="33"/>
      <c r="Q5" s="33"/>
      <c r="R5" s="33"/>
      <c r="S5" s="33"/>
      <c r="T5" s="33"/>
      <c r="U5" s="33"/>
    </row>
    <row r="6" spans="1:21" ht="15" x14ac:dyDescent="0.25">
      <c r="A6" s="30"/>
      <c r="B6" s="31" t="s">
        <v>17</v>
      </c>
      <c r="C6" s="48">
        <v>15.8</v>
      </c>
      <c r="D6" s="10">
        <f>$C$6</f>
        <v>15.8</v>
      </c>
      <c r="E6" s="10">
        <f>$C$6</f>
        <v>15.8</v>
      </c>
      <c r="F6" s="10">
        <f>$C$6</f>
        <v>15.8</v>
      </c>
      <c r="G6" s="10">
        <f>$C$6</f>
        <v>15.8</v>
      </c>
      <c r="H6" s="8"/>
      <c r="I6" s="33"/>
      <c r="J6" s="33"/>
      <c r="K6" s="33"/>
      <c r="L6" s="33"/>
      <c r="M6" s="33"/>
      <c r="N6" s="33"/>
      <c r="O6" s="33"/>
      <c r="P6" s="33"/>
      <c r="Q6" s="33"/>
      <c r="R6" s="33"/>
      <c r="S6" s="33"/>
      <c r="T6" s="33"/>
      <c r="U6" s="33"/>
    </row>
    <row r="7" spans="1:21" ht="15" x14ac:dyDescent="0.25">
      <c r="A7" s="30"/>
      <c r="B7" s="31" t="s">
        <v>16</v>
      </c>
      <c r="C7" s="48">
        <v>0</v>
      </c>
      <c r="D7" s="10">
        <f>$C$7</f>
        <v>0</v>
      </c>
      <c r="E7" s="10">
        <f>$C$7</f>
        <v>0</v>
      </c>
      <c r="F7" s="10">
        <f>$C$7</f>
        <v>0</v>
      </c>
      <c r="G7" s="10">
        <f>$C$7</f>
        <v>0</v>
      </c>
      <c r="H7" s="8"/>
      <c r="I7" s="33"/>
      <c r="J7" s="33"/>
      <c r="K7" s="33"/>
      <c r="L7" s="33"/>
      <c r="M7" s="33"/>
      <c r="N7" s="33"/>
      <c r="O7" s="33"/>
      <c r="P7" s="33"/>
      <c r="Q7" s="33"/>
      <c r="R7" s="33"/>
      <c r="S7" s="33"/>
      <c r="T7" s="33"/>
      <c r="U7" s="33"/>
    </row>
    <row r="8" spans="1:21" ht="15" x14ac:dyDescent="0.25">
      <c r="A8" s="3"/>
      <c r="B8" s="28"/>
      <c r="C8" s="14"/>
      <c r="D8" s="14"/>
      <c r="E8" s="14"/>
      <c r="F8" s="14"/>
      <c r="G8" s="14"/>
      <c r="H8" s="8"/>
      <c r="I8" s="33"/>
      <c r="J8" s="33"/>
      <c r="K8" s="33"/>
      <c r="L8" s="33"/>
      <c r="M8" s="33"/>
      <c r="N8" s="33"/>
      <c r="O8" s="33"/>
      <c r="P8" s="33"/>
      <c r="Q8" s="33"/>
      <c r="R8" s="33"/>
      <c r="S8" s="33"/>
      <c r="T8" s="33"/>
      <c r="U8" s="33"/>
    </row>
    <row r="9" spans="1:21" ht="15" x14ac:dyDescent="0.25">
      <c r="A9" s="34" t="s">
        <v>20</v>
      </c>
      <c r="B9" s="35" t="s">
        <v>22</v>
      </c>
      <c r="C9" s="36">
        <f>((C2*EXP(((-1*C27)*C26)))*NORMSDIST(C28))-((C4*EXP(((-1*C24)*C26)))*NORMSDIST(C29))</f>
        <v>131.79217129022845</v>
      </c>
      <c r="D9" s="36">
        <f>((D2*EXP(((-1*D27)*D26)))*NORMSDIST(D28))-((D4*EXP(((-1*D24)*D26)))*NORMSDIST(D29))</f>
        <v>160.03531998026165</v>
      </c>
      <c r="E9" s="36">
        <f>((E2*EXP(((-1*E27)*E26)))*NORMSDIST(E28))-((E4*EXP(((-1*E24)*E26)))*NORMSDIST(E29))</f>
        <v>51.939222455889421</v>
      </c>
      <c r="F9" s="36">
        <f>((F2*EXP(((-1*F27)*F26)))*NORMSDIST(F28))-((F4*EXP(((-1*F24)*F26)))*NORMSDIST(F29))</f>
        <v>239.55786163872835</v>
      </c>
      <c r="G9" s="36">
        <f>((G2*EXP(((-1*G27)*G26)))*NORMSDIST(G28))-((G4*EXP(((-1*G24)*G26)))*NORMSDIST(G29))</f>
        <v>24.568659180572922</v>
      </c>
      <c r="H9" s="8"/>
      <c r="I9" s="33"/>
      <c r="J9" s="33"/>
      <c r="K9" s="33"/>
      <c r="L9" s="33"/>
      <c r="M9" s="33"/>
      <c r="N9" s="33"/>
      <c r="O9" s="33"/>
      <c r="P9" s="33"/>
      <c r="Q9" s="33"/>
      <c r="R9" s="33"/>
      <c r="S9" s="33"/>
      <c r="T9" s="33"/>
      <c r="U9" s="33"/>
    </row>
    <row r="10" spans="1:21" ht="15" x14ac:dyDescent="0.25">
      <c r="A10" s="34" t="s">
        <v>20</v>
      </c>
      <c r="B10" s="35" t="s">
        <v>3</v>
      </c>
      <c r="C10" s="37">
        <f>EXP(((-1*C27)*C26))*NORMSDIST(C28)</f>
        <v>0.14423333817923439</v>
      </c>
      <c r="D10" s="37">
        <f>EXP(((-1*D27)*D26))*NORMSDIST(D28)</f>
        <v>0.7394854913595843</v>
      </c>
      <c r="E10" s="37">
        <f>EXP(((-1*E27)*E26))*NORMSDIST(E28)</f>
        <v>0.37232211135147819</v>
      </c>
      <c r="F10" s="37">
        <f>EXP(((-1*F27)*F26))*NORMSDIST(F28)</f>
        <v>0.8729415605062133</v>
      </c>
      <c r="G10" s="37">
        <f>EXP(((-1*G27)*G26))*NORMSDIST(G28)</f>
        <v>0.21321750274080145</v>
      </c>
      <c r="H10" s="8"/>
      <c r="I10" s="33"/>
      <c r="J10" s="33"/>
      <c r="K10" s="33"/>
      <c r="L10" s="33"/>
      <c r="M10" s="33"/>
      <c r="N10" s="33"/>
      <c r="O10" s="33"/>
      <c r="P10" s="33"/>
      <c r="Q10" s="33"/>
      <c r="R10" s="33"/>
      <c r="S10" s="33"/>
      <c r="T10" s="33"/>
      <c r="U10" s="33"/>
    </row>
    <row r="11" spans="1:21" ht="15" x14ac:dyDescent="0.25">
      <c r="A11" s="34" t="s">
        <v>20</v>
      </c>
      <c r="B11" s="35" t="s">
        <v>13</v>
      </c>
      <c r="C11" s="37">
        <f>((((-1*((((C2*((1/SQRT((2*PI())))*EXP(((-1*POWER(C28,2))/2))))*C25)*EXP(((-1*C26)*C27)))/(2*SQRT(C26))))+((C27*C2)*C10))-(((C24*C4)*EXP(((-1*C24)*C26)))*NORMSDIST(C29))))/365</f>
        <v>-2.7735610235375403</v>
      </c>
      <c r="D11" s="37">
        <f>((((-1*((((D2*((1/SQRT((2*PI())))*EXP(((-1*POWER(D28,2))/2))))*D25)*EXP(((-1*D26)*D27)))/(2*SQRT(D26))))+((D27*D2)*D10))-(((D24*D4)*EXP(((-1*D24)*D26)))*NORMSDIST(D29))))/365</f>
        <v>-2.1179519247471048</v>
      </c>
      <c r="E11" s="37">
        <f>((((-1*((((E2*((1/SQRT((2*PI())))*EXP(((-1*POWER(E28,2))/2))))*E25)*EXP(((-1*E26)*E27)))/(2*SQRT(E26))))+((E27*E2)*E10))-(((E24*E4)*EXP(((-1*E24)*E26)))*NORMSDIST(E29))))/365</f>
        <v>-1.9610637087695455</v>
      </c>
      <c r="F11" s="37">
        <f>((((-1*((((F2*((1/SQRT((2*PI())))*EXP(((-1*POWER(F28,2))/2))))*F25)*EXP(((-1*F26)*F27)))/(2*SQRT(F26))))+((F27*F2)*F10))-(((F24*F4)*EXP(((-1*F24)*F26)))*NORMSDIST(F29))))/365</f>
        <v>-1.7651059738475894</v>
      </c>
      <c r="G11" s="37">
        <f>((((-1*((((G2*((1/SQRT((2*PI())))*EXP(((-1*POWER(G28,2))/2))))*G25)*EXP(((-1*G26)*G27)))/(2*SQRT(G26))))+((G27*G2)*G10))-(((G24*G4)*EXP(((-1*G24)*G26)))*NORMSDIST(G29))))/365</f>
        <v>-1.430659536347787</v>
      </c>
      <c r="H11" s="8"/>
      <c r="I11" s="33"/>
      <c r="J11" s="33"/>
      <c r="K11" s="33"/>
      <c r="L11" s="33"/>
      <c r="M11" s="33"/>
      <c r="N11" s="33"/>
      <c r="O11" s="33"/>
      <c r="P11" s="33"/>
      <c r="Q11" s="33"/>
      <c r="R11" s="33"/>
      <c r="S11" s="33"/>
      <c r="T11" s="33"/>
      <c r="U11" s="33"/>
    </row>
    <row r="12" spans="1:21" ht="15" x14ac:dyDescent="0.25">
      <c r="A12" s="34" t="s">
        <v>20</v>
      </c>
      <c r="B12" s="35" t="s">
        <v>6</v>
      </c>
      <c r="C12" s="37">
        <f>((((1/SQRT((2*PI())))*EXP(((-1*POWER(C28,2))/2)))*EXP(((-1*C26)*C27)))/((C2*C25)*SQRT(C26)))</f>
        <v>1.2300275428268087E-4</v>
      </c>
      <c r="D12" s="37">
        <f>((((1/SQRT((2*PI())))*EXP(((-1*POWER(D28,2))/2)))*EXP(((-1*D26)*D27)))/((D2*D25)*SQRT(D26)))</f>
        <v>1.5704569190427191E-3</v>
      </c>
      <c r="E12" s="37">
        <f>((((1/SQRT((2*PI())))*EXP(((-1*POWER(E28,2))/2)))*EXP(((-1*E26)*E27)))/((E2*E25)*SQRT(E26)))</f>
        <v>1.8298815797364654E-3</v>
      </c>
      <c r="F12" s="37">
        <f>((((1/SQRT((2*PI())))*EXP(((-1*POWER(F28,2))/2)))*EXP(((-1*F26)*F27)))/((F2*F25)*SQRT(F26)))</f>
        <v>1.0070555525812631E-3</v>
      </c>
      <c r="G12" s="37">
        <f>((((1/SQRT((2*PI())))*EXP(((-1*POWER(G28,2))/2)))*EXP(((-1*G26)*G27)))/((G2*G25)*SQRT(G26)))</f>
        <v>1.4064067373980693E-3</v>
      </c>
      <c r="H12" s="8"/>
      <c r="I12" s="33"/>
      <c r="J12" s="33"/>
      <c r="K12" s="33"/>
      <c r="L12" s="33"/>
      <c r="M12" s="33"/>
      <c r="N12" s="33"/>
      <c r="O12" s="33"/>
      <c r="P12" s="33"/>
      <c r="Q12" s="33"/>
      <c r="R12" s="33"/>
      <c r="S12" s="33"/>
      <c r="T12" s="33"/>
      <c r="U12" s="33"/>
    </row>
    <row r="13" spans="1:21" ht="15" x14ac:dyDescent="0.25">
      <c r="A13" s="34" t="s">
        <v>20</v>
      </c>
      <c r="B13" s="35" t="s">
        <v>7</v>
      </c>
      <c r="C13" s="37">
        <f>(((((1/SQRT((2*PI())))*EXP(((-1*POWER(C28,2))/2)))*EXP(((-1*C26)*C27)))*C2)*SQRT(C26))/100</f>
        <v>26.539998843046757</v>
      </c>
      <c r="D13" s="37">
        <f>(((((1/SQRT((2*PI())))*EXP(((-1*POWER(D28,2))/2)))*EXP(((-1*D26)*D27)))*D2)*SQRT(D26))/100</f>
        <v>4.2488389248073553</v>
      </c>
      <c r="E13" s="37">
        <f>(((((1/SQRT((2*PI())))*EXP(((-1*POWER(E28,2))/2)))*EXP(((-1*E26)*E27)))*E2)*SQRT(E26))/100</f>
        <v>4.9507070136705726</v>
      </c>
      <c r="F13" s="37">
        <f>(((((1/SQRT((2*PI())))*EXP(((-1*POWER(F28,2))/2)))*EXP(((-1*F26)*F27)))*F2)*SQRT(F26))/100</f>
        <v>2.7245681045862926</v>
      </c>
      <c r="G13" s="37">
        <f>((((((1/SQRT((2*PI())))*EXP(((-1*POWER(G28,2))/2)))*EXP(((-1*G26)*G27)))*G2)*SQRT(G26)))/100</f>
        <v>3.805004529261899</v>
      </c>
      <c r="H13" s="8"/>
      <c r="I13" s="33"/>
      <c r="J13" s="33"/>
      <c r="K13" s="33"/>
      <c r="L13" s="33"/>
      <c r="M13" s="33"/>
      <c r="N13" s="33"/>
      <c r="O13" s="33"/>
      <c r="P13" s="33"/>
      <c r="Q13" s="33"/>
      <c r="R13" s="33"/>
      <c r="S13" s="33"/>
      <c r="T13" s="33"/>
      <c r="U13" s="33"/>
    </row>
    <row r="14" spans="1:21" ht="15" x14ac:dyDescent="0.25">
      <c r="A14" s="34" t="s">
        <v>20</v>
      </c>
      <c r="B14" s="35" t="s">
        <v>0</v>
      </c>
      <c r="C14" s="37">
        <f>((((C4*C26)*EXP(((-1*C24)*C26)))*NORMSDIST(C29))*EXP(((-1*C27)*C26)))/100</f>
        <v>8.4612639367105711</v>
      </c>
      <c r="D14" s="37">
        <f>((((D4*D26)*EXP(((-1*D24)*D26)))*NORMSDIST(D29))*EXP(((-1*D27)*D26)))/100</f>
        <v>2.4228713265874382</v>
      </c>
      <c r="E14" s="37">
        <f>((((E4*E26)*EXP(((-1*E24)*E26)))*NORMSDIST(E29))*EXP(((-1*E27)*E26)))/100</f>
        <v>1.2395009139051378</v>
      </c>
      <c r="F14" s="37">
        <f>((((F4*F26)*EXP(((-1*F24)*F26)))*NORMSDIST(F29))*EXP(((-1*F27)*F26)))/100</f>
        <v>2.8254451649947514</v>
      </c>
      <c r="G14" s="37">
        <f>(((((G4*G26)*EXP(((-1*G24)*G26)))*NORMSDIST(G29))*EXP(((-1*G27)*G26))))/100</f>
        <v>0.71336907844070852</v>
      </c>
      <c r="H14" s="8"/>
      <c r="I14" s="33"/>
      <c r="J14" s="33"/>
      <c r="K14" s="33"/>
      <c r="L14" s="33"/>
      <c r="M14" s="33"/>
      <c r="N14" s="33"/>
      <c r="O14" s="33"/>
      <c r="P14" s="33"/>
      <c r="Q14" s="33"/>
      <c r="R14" s="33"/>
      <c r="S14" s="33"/>
      <c r="T14" s="33"/>
      <c r="U14" s="33"/>
    </row>
    <row r="15" spans="1:21" ht="15" x14ac:dyDescent="0.25">
      <c r="A15" s="25"/>
      <c r="B15" s="28"/>
      <c r="C15" s="13"/>
      <c r="D15" s="13"/>
      <c r="E15" s="13"/>
      <c r="F15" s="13"/>
      <c r="G15" s="13"/>
      <c r="H15" s="33"/>
      <c r="I15" s="33"/>
      <c r="J15" s="33"/>
      <c r="K15" s="33"/>
      <c r="L15" s="33"/>
      <c r="M15" s="33"/>
      <c r="N15" s="33"/>
      <c r="O15" s="33"/>
      <c r="P15" s="33"/>
      <c r="Q15" s="33"/>
      <c r="R15" s="33"/>
      <c r="S15" s="33"/>
      <c r="T15" s="33"/>
      <c r="U15" s="33"/>
    </row>
    <row r="16" spans="1:21" ht="15" x14ac:dyDescent="0.25">
      <c r="A16" s="38" t="s">
        <v>8</v>
      </c>
      <c r="B16" s="39" t="s">
        <v>22</v>
      </c>
      <c r="C16" s="40">
        <f>((C4*EXP(((-1*C24)*C26)))*NORMSDIST((-1*C29)))-((C2*EXP(((-1*C27)*C26)))*NORMSDIST((-1*C28)))</f>
        <v>2263.808212853648</v>
      </c>
      <c r="D16" s="40">
        <f>((D4*EXP(((-1*D24)*D26)))*NORMSDIST((-1*D29)))-((D2*EXP(((-1*D27)*D26)))*NORMSDIST((-1*D28)))</f>
        <v>33.259430507187744</v>
      </c>
      <c r="E16" s="40">
        <f>((E4*EXP(((-1*E24)*E26)))*NORMSDIST((-1*E29)))-((E2*EXP(((-1*E27)*E26)))*NORMSDIST((-1*E28)))</f>
        <v>124.07043953493439</v>
      </c>
      <c r="F16" s="40">
        <f>((F4*EXP(((-1*F24)*F26)))*NORMSDIST((-1*F29)))-((F2*EXP(((-1*F27)*F26)))*NORMSDIST((-1*F28)))</f>
        <v>13.3284188895949</v>
      </c>
      <c r="G16" s="40">
        <f>((G4*EXP(((-1*G24)*G26)))*NORMSDIST((-1*G29)))-((G2*EXP(((-1*G27)*G26)))*NORMSDIST((-1*G28)))</f>
        <v>196.15342953567824</v>
      </c>
      <c r="H16" s="8"/>
      <c r="I16" s="33"/>
      <c r="J16" s="33"/>
      <c r="K16" s="33"/>
      <c r="L16" s="33"/>
      <c r="M16" s="33"/>
      <c r="N16" s="33"/>
      <c r="O16" s="33"/>
      <c r="P16" s="33"/>
      <c r="Q16" s="33"/>
      <c r="R16" s="33"/>
      <c r="S16" s="33"/>
      <c r="T16" s="33"/>
      <c r="U16" s="33"/>
    </row>
    <row r="17" spans="1:21" ht="15" x14ac:dyDescent="0.25">
      <c r="A17" s="38" t="s">
        <v>8</v>
      </c>
      <c r="B17" s="39" t="s">
        <v>3</v>
      </c>
      <c r="C17" s="41">
        <f>EXP(((-1*C27)*C26))*((NORMSDIST(C28))-1)</f>
        <v>-0.85576666182076555</v>
      </c>
      <c r="D17" s="41">
        <f>EXP(((-1*D27)*D26))*((NORMSDIST(D28))-1)</f>
        <v>-0.2605145086404157</v>
      </c>
      <c r="E17" s="41">
        <f>EXP(((-1*E27)*E26))*((NORMSDIST(E28))-1)</f>
        <v>-0.62767788864852181</v>
      </c>
      <c r="F17" s="41">
        <f>EXP(((-1*F27)*F26))*((NORMSDIST(F28))-1)</f>
        <v>-0.1270584394937867</v>
      </c>
      <c r="G17" s="41">
        <f>EXP(((-1*G27)*G26))*((NORMSDIST(G28))-1)</f>
        <v>-0.78678249725919858</v>
      </c>
      <c r="H17" s="8"/>
      <c r="I17" s="33"/>
      <c r="J17" s="33"/>
      <c r="K17" s="33"/>
      <c r="L17" s="33"/>
      <c r="M17" s="33"/>
      <c r="N17" s="33"/>
      <c r="O17" s="33"/>
      <c r="P17" s="33"/>
      <c r="Q17" s="33"/>
      <c r="R17" s="33"/>
      <c r="S17" s="33"/>
      <c r="T17" s="33"/>
      <c r="U17" s="33"/>
    </row>
    <row r="18" spans="1:21" ht="15" x14ac:dyDescent="0.25">
      <c r="A18" s="38" t="s">
        <v>8</v>
      </c>
      <c r="B18" s="39" t="s">
        <v>13</v>
      </c>
      <c r="C18" s="41">
        <f>(((((-1*((((C2*((1/SQRT((2*PI())))*EXP(((-1*POWER(C28,2))/2))))*C25)*EXP(((-1*C26)*C27)))))/(2*SQRT(C26)))-(((C27*C2)*NORMSDIST((-1*C28)))*EXP(((-1*C26)*C27))))+(((C24*C4)*EXP(((-1*C24)*C26)))*NORMSDIST((-1*C29)))))/365</f>
        <v>2.5871000266681401</v>
      </c>
      <c r="D18" s="41">
        <f>(((((-1*((((D2*((1/SQRT((2*PI())))*EXP(((-1*POWER(D28,2))/2))))*D25)*EXP(((-1*D26)*D27)))))/(2*SQRT(D26)))-(((D27*D2)*NORMSDIST((-1*D28)))*EXP(((-1*D26)*D27))))+(((D24*D4)*EXP(((-1*D24)*D26)))*NORMSDIST((-1*D29)))))/365</f>
        <v>-1.0498480101110663</v>
      </c>
      <c r="E18" s="41">
        <f>(((((-1*((((E2*((1/SQRT((2*PI())))*EXP(((-1*POWER(E28,2))/2))))*E25)*EXP(((-1*E26)*E27)))))/(2*SQRT(E26)))-(((E27*E2)*NORMSDIST((-1*E28)))*EXP(((-1*E26)*E27))))+(((E24*E4)*EXP(((-1*E24)*E26)))*NORMSDIST((-1*E29)))))/365</f>
        <v>-0.84936371598509719</v>
      </c>
      <c r="F18" s="41">
        <f>(((((-1*((((F2*((1/SQRT((2*PI())))*EXP(((-1*POWER(F28,2))/2))))*F25)*EXP(((-1*F26)*F27)))))/(2*SQRT(F26)))-(((F27*F2)*NORMSDIST((-1*F28)))*EXP(((-1*F26)*F27))))+(((F24*F4)*EXP(((-1*F24)*F26)))*NORMSDIST((-1*F29)))))/365</f>
        <v>-0.71880009828575575</v>
      </c>
      <c r="G18" s="41">
        <f>(((((-1*((((G2*((1/SQRT((2*PI())))*EXP(((-1*POWER(G28,2))/2))))*G25)*EXP(((-1*G26)*G27)))))/(2*SQRT(G26)))-(((G27*G2)*NORMSDIST((-1*G28)))*EXP(((-1*G26)*G27))))+(((G24*G4)*EXP(((-1*G24)*G26)))*NORMSDIST((-1*G29)))))/365</f>
        <v>-0.29716150448913381</v>
      </c>
      <c r="H18" s="8"/>
      <c r="I18" s="33"/>
      <c r="J18" s="33"/>
      <c r="K18" s="33"/>
      <c r="L18" s="33"/>
      <c r="M18" s="33"/>
      <c r="N18" s="33"/>
      <c r="O18" s="33"/>
      <c r="P18" s="33"/>
      <c r="Q18" s="33"/>
      <c r="R18" s="33"/>
      <c r="S18" s="33"/>
      <c r="T18" s="33"/>
      <c r="U18" s="33"/>
    </row>
    <row r="19" spans="1:21" ht="15" x14ac:dyDescent="0.25">
      <c r="A19" s="38" t="s">
        <v>8</v>
      </c>
      <c r="B19" s="39" t="s">
        <v>6</v>
      </c>
      <c r="C19" s="41">
        <f t="shared" ref="C19:G20" si="0">C12</f>
        <v>1.2300275428268087E-4</v>
      </c>
      <c r="D19" s="41">
        <f t="shared" si="0"/>
        <v>1.5704569190427191E-3</v>
      </c>
      <c r="E19" s="41">
        <f t="shared" si="0"/>
        <v>1.8298815797364654E-3</v>
      </c>
      <c r="F19" s="41">
        <f t="shared" si="0"/>
        <v>1.0070555525812631E-3</v>
      </c>
      <c r="G19" s="41">
        <f t="shared" si="0"/>
        <v>1.4064067373980693E-3</v>
      </c>
      <c r="H19" s="8"/>
      <c r="I19" s="33"/>
      <c r="J19" s="33"/>
      <c r="K19" s="33"/>
      <c r="L19" s="33"/>
      <c r="M19" s="33"/>
      <c r="N19" s="33"/>
      <c r="O19" s="33"/>
      <c r="P19" s="33"/>
      <c r="Q19" s="33"/>
      <c r="R19" s="33"/>
      <c r="S19" s="33"/>
      <c r="T19" s="33"/>
      <c r="U19" s="33"/>
    </row>
    <row r="20" spans="1:21" ht="15" x14ac:dyDescent="0.25">
      <c r="A20" s="38" t="s">
        <v>8</v>
      </c>
      <c r="B20" s="39" t="s">
        <v>7</v>
      </c>
      <c r="C20" s="41">
        <f t="shared" si="0"/>
        <v>26.539998843046757</v>
      </c>
      <c r="D20" s="41">
        <f t="shared" si="0"/>
        <v>4.2488389248073553</v>
      </c>
      <c r="E20" s="41">
        <f t="shared" si="0"/>
        <v>4.9507070136705726</v>
      </c>
      <c r="F20" s="41">
        <f t="shared" si="0"/>
        <v>2.7245681045862926</v>
      </c>
      <c r="G20" s="41">
        <f t="shared" si="0"/>
        <v>3.805004529261899</v>
      </c>
      <c r="H20" s="8"/>
      <c r="I20" s="33"/>
      <c r="J20" s="33"/>
      <c r="K20" s="33"/>
      <c r="L20" s="33"/>
      <c r="M20" s="33"/>
      <c r="N20" s="33"/>
      <c r="O20" s="33"/>
      <c r="P20" s="33"/>
      <c r="Q20" s="33"/>
      <c r="R20" s="33"/>
      <c r="S20" s="33"/>
      <c r="T20" s="33"/>
      <c r="U20" s="33"/>
    </row>
    <row r="21" spans="1:21" ht="15" x14ac:dyDescent="0.25">
      <c r="A21" s="42" t="s">
        <v>8</v>
      </c>
      <c r="B21" s="39" t="s">
        <v>0</v>
      </c>
      <c r="C21" s="41">
        <f>(((((-1*C4)*C26)*EXP(((-1*C24)*C26)))*NORMSDIST((-1*C29)))*EXP(((-1*C27)*C26)))/100</f>
        <v>-58.546999190860426</v>
      </c>
      <c r="D21" s="41">
        <f>(((((-1*D4)*D26)*EXP(((-1*D24)*D26)))*NORMSDIST((-1*D29)))*EXP(((-1*D27)*D26)))/100</f>
        <v>-0.9149534066501821</v>
      </c>
      <c r="E21" s="41">
        <f>(((((-1*E4)*E26)*EXP(((-1*E24)*E26)))*NORMSDIST((-1*E29)))*EXP(((-1*E27)*E26)))/100</f>
        <v>-2.2345615635462623</v>
      </c>
      <c r="F21" s="41">
        <f>(((((-1*F4)*F26)*EXP(((-1*F24)*F26)))*NORMSDIST((-1*F29)))*EXP(((-1*F27)*F26)))/100</f>
        <v>-0.44426069613597829</v>
      </c>
      <c r="G21" s="41">
        <f>((((((-1*G4)*G26)*EXP(((-1*G24)*G26)))*NORMSDIST((-1*G29)))*EXP(((-1*G27)*G26))))/100</f>
        <v>-2.8288122711175827</v>
      </c>
      <c r="H21" s="24"/>
      <c r="I21" s="33"/>
      <c r="J21" s="33"/>
      <c r="K21" s="33"/>
      <c r="L21" s="33"/>
      <c r="M21" s="33"/>
      <c r="N21" s="33"/>
      <c r="O21" s="33"/>
      <c r="P21" s="33"/>
      <c r="Q21" s="33"/>
      <c r="R21" s="33"/>
      <c r="S21" s="33"/>
      <c r="T21" s="33"/>
      <c r="U21" s="33"/>
    </row>
    <row r="22" spans="1:21" ht="15" x14ac:dyDescent="0.25">
      <c r="A22" s="25"/>
      <c r="B22" s="28"/>
      <c r="C22" s="13"/>
      <c r="D22" s="13"/>
      <c r="E22" s="13"/>
      <c r="F22" s="13"/>
      <c r="G22" s="13"/>
    </row>
    <row r="23" spans="1:21" ht="15" x14ac:dyDescent="0.25">
      <c r="A23" s="25"/>
      <c r="B23" s="28"/>
      <c r="C23" s="13"/>
      <c r="D23" s="13"/>
      <c r="E23" s="13"/>
      <c r="F23" s="13"/>
      <c r="G23" s="13"/>
    </row>
    <row r="24" spans="1:21" ht="15" x14ac:dyDescent="0.25">
      <c r="A24" s="3"/>
      <c r="B24" s="28" t="s">
        <v>23</v>
      </c>
      <c r="C24" s="13">
        <f>C3/100</f>
        <v>0.08</v>
      </c>
      <c r="D24" s="13">
        <f>D3/100</f>
        <v>0.08</v>
      </c>
      <c r="E24" s="13">
        <f>E3/100</f>
        <v>0.08</v>
      </c>
      <c r="F24" s="13">
        <f>F3/100</f>
        <v>0.08</v>
      </c>
      <c r="G24" s="13">
        <f>G3/100</f>
        <v>0.08</v>
      </c>
      <c r="H24" s="8"/>
    </row>
    <row r="25" spans="1:21" ht="15" x14ac:dyDescent="0.25">
      <c r="A25" s="3"/>
      <c r="B25" s="28" t="s">
        <v>24</v>
      </c>
      <c r="C25" s="13">
        <f>C6/100</f>
        <v>0.158</v>
      </c>
      <c r="D25" s="13">
        <f>D6/100</f>
        <v>0.158</v>
      </c>
      <c r="E25" s="13">
        <f>E6/100</f>
        <v>0.158</v>
      </c>
      <c r="F25" s="13">
        <f>F6/100</f>
        <v>0.158</v>
      </c>
      <c r="G25" s="13">
        <f>G6/100</f>
        <v>0.158</v>
      </c>
      <c r="H25" s="8"/>
    </row>
    <row r="26" spans="1:21" ht="15" x14ac:dyDescent="0.25">
      <c r="A26" s="3"/>
      <c r="B26" s="28" t="s">
        <v>11</v>
      </c>
      <c r="C26" s="13">
        <f>C5/365</f>
        <v>0.27397260273972601</v>
      </c>
      <c r="D26" s="13">
        <f>D5/365</f>
        <v>6.8493150684931503E-2</v>
      </c>
      <c r="E26" s="13">
        <f>E5/365</f>
        <v>6.8493150684931503E-2</v>
      </c>
      <c r="F26" s="13">
        <f>F5/365</f>
        <v>6.8493150684931503E-2</v>
      </c>
      <c r="G26" s="13">
        <f>G5/365</f>
        <v>6.8493150684931503E-2</v>
      </c>
      <c r="H26" s="8"/>
    </row>
    <row r="27" spans="1:21" ht="15" x14ac:dyDescent="0.25">
      <c r="A27" s="3"/>
      <c r="B27" s="28" t="s">
        <v>5</v>
      </c>
      <c r="C27" s="13">
        <f>C7/100</f>
        <v>0</v>
      </c>
      <c r="D27" s="13">
        <f>D7/100</f>
        <v>0</v>
      </c>
      <c r="E27" s="13">
        <f>E7/100</f>
        <v>0</v>
      </c>
      <c r="F27" s="13">
        <f>F7/100</f>
        <v>0</v>
      </c>
      <c r="G27" s="13">
        <f>G7/100</f>
        <v>0</v>
      </c>
      <c r="H27" s="8"/>
    </row>
    <row r="28" spans="1:21" ht="15" x14ac:dyDescent="0.25">
      <c r="A28" s="3"/>
      <c r="B28" s="28" t="s">
        <v>12</v>
      </c>
      <c r="C28" s="14">
        <f>(LN((C2/C4))+(((C24-C27)+(POWER(C25,2)/2))*C26))/(C25*SQRT(C26))</f>
        <v>-1.0614913181684202</v>
      </c>
      <c r="D28" s="14">
        <f>(LN((D2/D4))+(((D24-D27)+(POWER(D25,2)/2))*D26))/(D25*SQRT(D26))</f>
        <v>0.64176001186939169</v>
      </c>
      <c r="E28" s="14">
        <f>(LN((E2/E4))+(((E24-E27)+(POWER(E25,2)/2))*E26))/(E25*SQRT(E26))</f>
        <v>-0.32570941171710499</v>
      </c>
      <c r="F28" s="14">
        <f>(LN((F2/F4))+(((F24-F27)+(POWER(F25,2)/2))*F26))/(F25*SQRT(F26))</f>
        <v>1.1404067572952903</v>
      </c>
      <c r="G28" s="14">
        <f>(LN((G2/G4))+(((G24-G27)+(POWER(G25,2)/2))*G26))/(G25*SQRT(G26))</f>
        <v>-0.79530689197140036</v>
      </c>
      <c r="H28" s="8"/>
    </row>
    <row r="29" spans="1:21" ht="15" x14ac:dyDescent="0.25">
      <c r="A29" s="3"/>
      <c r="B29" s="28" t="s">
        <v>2</v>
      </c>
      <c r="C29" s="14">
        <f>(LN((C2/C4))+(((C24-C27)-(POWER(C25,2)/2))*C26))/(C25*SQRT(C26))</f>
        <v>-1.144192297937674</v>
      </c>
      <c r="D29" s="14">
        <f>(LN((D2/D4))+(((D24-D27)-(POWER(D25,2)/2))*D26))/(D25*SQRT(D26))</f>
        <v>0.60040952198476472</v>
      </c>
      <c r="E29" s="14">
        <f>(LN((E2/E4))+(((E24-E27)-(POWER(E25,2)/2))*E26))/(E25*SQRT(E26))</f>
        <v>-0.36705990160173185</v>
      </c>
      <c r="F29" s="14">
        <f>(LN((F2/F4))+(((F24-F27)-(POWER(F25,2)/2))*F26))/(F25*SQRT(F26))</f>
        <v>1.0990562674106632</v>
      </c>
      <c r="G29" s="14">
        <f>(LN((G2/G4))+(((G24-G27)-(POWER(G25,2)/2))*G26))/(G25*SQRT(G26))</f>
        <v>-0.83665738185602734</v>
      </c>
      <c r="H29" s="8"/>
    </row>
    <row r="30" spans="1:21" ht="15" x14ac:dyDescent="0.25">
      <c r="A30" s="25"/>
      <c r="B30" s="28"/>
      <c r="C30" s="13"/>
      <c r="D30" s="13"/>
      <c r="E30" s="13"/>
      <c r="F30" s="13"/>
      <c r="G30" s="13"/>
      <c r="H30" s="24"/>
    </row>
    <row r="31" spans="1:21" ht="15" x14ac:dyDescent="0.25">
      <c r="A31" s="4"/>
      <c r="B31" s="43"/>
      <c r="C31" s="27"/>
      <c r="D31" s="27"/>
      <c r="E31" s="27"/>
      <c r="F31" s="27"/>
      <c r="G31" s="27"/>
    </row>
    <row r="32" spans="1:21" ht="15" x14ac:dyDescent="0.25">
      <c r="A32" s="4"/>
      <c r="B32" s="43"/>
      <c r="C32" s="27"/>
      <c r="D32" s="27"/>
      <c r="E32" s="27"/>
      <c r="F32" s="27"/>
      <c r="G32" s="27"/>
    </row>
    <row r="33" spans="1:7" ht="15" x14ac:dyDescent="0.25">
      <c r="A33" s="4"/>
      <c r="B33" s="43"/>
      <c r="C33" s="27"/>
      <c r="D33" s="27"/>
      <c r="E33" s="27"/>
      <c r="F33" s="27"/>
      <c r="G33" s="27"/>
    </row>
    <row r="34" spans="1:7" ht="15" x14ac:dyDescent="0.25">
      <c r="A34" s="4"/>
      <c r="B34" s="43"/>
      <c r="C34" s="27"/>
      <c r="D34" s="27"/>
      <c r="E34" s="27"/>
      <c r="F34" s="27"/>
      <c r="G34" s="27"/>
    </row>
    <row r="35" spans="1:7" ht="15" x14ac:dyDescent="0.25">
      <c r="A35" s="4"/>
      <c r="B35" s="43"/>
      <c r="C35" s="27"/>
      <c r="D35" s="27"/>
      <c r="E35" s="27"/>
      <c r="F35" s="27"/>
      <c r="G35" s="27"/>
    </row>
    <row r="36" spans="1:7" ht="15" x14ac:dyDescent="0.25">
      <c r="A36" s="4"/>
      <c r="B36" s="43"/>
      <c r="C36" s="27"/>
      <c r="D36" s="27"/>
      <c r="E36" s="27"/>
      <c r="F36" s="27"/>
      <c r="G36" s="27"/>
    </row>
    <row r="37" spans="1:7" ht="15" x14ac:dyDescent="0.25">
      <c r="A37" s="4"/>
      <c r="B37" s="43"/>
      <c r="C37" s="27"/>
      <c r="D37" s="27"/>
      <c r="E37" s="27"/>
      <c r="F37" s="27"/>
      <c r="G37" s="27"/>
    </row>
    <row r="38" spans="1:7" ht="15" x14ac:dyDescent="0.25">
      <c r="A38" s="4"/>
      <c r="B38" s="43"/>
      <c r="C38" s="27"/>
      <c r="D38" s="27"/>
      <c r="E38" s="27"/>
      <c r="F38" s="27"/>
      <c r="G38" s="27"/>
    </row>
    <row r="39" spans="1:7" ht="15" x14ac:dyDescent="0.25">
      <c r="A39" s="4"/>
      <c r="B39" s="43"/>
      <c r="C39" s="27"/>
      <c r="D39" s="27"/>
      <c r="E39" s="27"/>
      <c r="F39" s="27"/>
      <c r="G39" s="27"/>
    </row>
    <row r="40" spans="1:7" ht="15" x14ac:dyDescent="0.25">
      <c r="A40" s="4"/>
      <c r="B40" s="43"/>
      <c r="C40" s="27"/>
      <c r="D40" s="27"/>
      <c r="E40" s="27"/>
      <c r="F40" s="27"/>
      <c r="G40" s="27"/>
    </row>
    <row r="41" spans="1:7" ht="15" x14ac:dyDescent="0.25">
      <c r="A41" s="4"/>
      <c r="B41" s="43"/>
      <c r="C41" s="27"/>
      <c r="D41" s="27"/>
      <c r="E41" s="27"/>
      <c r="F41" s="27"/>
      <c r="G41" s="27"/>
    </row>
    <row r="42" spans="1:7" ht="15" x14ac:dyDescent="0.25">
      <c r="A42" s="4"/>
      <c r="B42" s="43"/>
      <c r="C42" s="27"/>
      <c r="D42" s="27"/>
      <c r="E42" s="27"/>
      <c r="F42" s="27"/>
      <c r="G42" s="27"/>
    </row>
    <row r="43" spans="1:7" ht="15" x14ac:dyDescent="0.25">
      <c r="A43" s="4"/>
      <c r="B43" s="43"/>
      <c r="C43" s="27"/>
      <c r="D43" s="27"/>
      <c r="E43" s="27"/>
      <c r="F43" s="27"/>
      <c r="G43" s="27"/>
    </row>
    <row r="44" spans="1:7" ht="15" x14ac:dyDescent="0.25">
      <c r="A44" s="4"/>
      <c r="B44" s="43"/>
      <c r="C44" s="27"/>
      <c r="D44" s="27"/>
      <c r="E44" s="27"/>
      <c r="F44" s="27"/>
      <c r="G44" s="27"/>
    </row>
    <row r="45" spans="1:7" ht="15" x14ac:dyDescent="0.25">
      <c r="A45" s="4"/>
      <c r="B45" s="43"/>
      <c r="C45" s="27"/>
      <c r="D45" s="27"/>
      <c r="E45" s="27"/>
      <c r="F45" s="27"/>
      <c r="G45" s="27"/>
    </row>
    <row r="46" spans="1:7" ht="15" x14ac:dyDescent="0.25">
      <c r="A46" s="4"/>
      <c r="B46" s="43"/>
      <c r="C46" s="27"/>
      <c r="D46" s="27"/>
      <c r="E46" s="27"/>
      <c r="F46" s="27"/>
      <c r="G46" s="27"/>
    </row>
    <row r="47" spans="1:7" ht="15" x14ac:dyDescent="0.25">
      <c r="A47" s="4"/>
      <c r="B47" s="43"/>
      <c r="C47" s="27"/>
      <c r="D47" s="27"/>
      <c r="E47" s="27"/>
      <c r="F47" s="27"/>
      <c r="G47" s="27"/>
    </row>
    <row r="48" spans="1:7" ht="15" x14ac:dyDescent="0.25">
      <c r="A48" s="4"/>
      <c r="B48" s="43"/>
      <c r="C48" s="27"/>
      <c r="D48" s="27"/>
      <c r="E48" s="27"/>
      <c r="F48" s="27"/>
      <c r="G48" s="27"/>
    </row>
    <row r="49" spans="1:7" ht="15" x14ac:dyDescent="0.25">
      <c r="A49" s="4"/>
      <c r="B49" s="43"/>
      <c r="C49" s="27"/>
      <c r="D49" s="27"/>
      <c r="E49" s="27"/>
      <c r="F49" s="27"/>
      <c r="G49" s="27"/>
    </row>
    <row r="50" spans="1:7" ht="15" x14ac:dyDescent="0.25">
      <c r="A50" s="4"/>
      <c r="B50" s="43"/>
      <c r="C50" s="27"/>
      <c r="D50" s="27"/>
      <c r="E50" s="27"/>
      <c r="F50" s="27"/>
      <c r="G50" s="27"/>
    </row>
    <row r="51" spans="1:7" ht="15" x14ac:dyDescent="0.25">
      <c r="A51" s="4"/>
      <c r="B51" s="43"/>
      <c r="C51" s="27"/>
      <c r="D51" s="27"/>
      <c r="E51" s="27"/>
      <c r="F51" s="27"/>
      <c r="G51" s="27"/>
    </row>
    <row r="52" spans="1:7" ht="15" x14ac:dyDescent="0.25">
      <c r="A52" s="4"/>
      <c r="B52" s="43"/>
      <c r="C52" s="27"/>
      <c r="D52" s="27"/>
      <c r="E52" s="27"/>
      <c r="F52" s="27"/>
      <c r="G52" s="27"/>
    </row>
    <row r="53" spans="1:7" ht="15" x14ac:dyDescent="0.25">
      <c r="A53" s="4"/>
      <c r="B53" s="43"/>
      <c r="C53" s="27"/>
      <c r="D53" s="27"/>
      <c r="E53" s="27"/>
      <c r="F53" s="27"/>
      <c r="G53" s="27"/>
    </row>
    <row r="54" spans="1:7" ht="15" x14ac:dyDescent="0.25">
      <c r="A54" s="4"/>
      <c r="B54" s="43"/>
      <c r="C54" s="27"/>
      <c r="D54" s="27"/>
      <c r="E54" s="27"/>
      <c r="F54" s="27"/>
      <c r="G54" s="27"/>
    </row>
    <row r="55" spans="1:7" ht="15" x14ac:dyDescent="0.25">
      <c r="A55" s="4"/>
      <c r="B55" s="43"/>
      <c r="C55" s="27"/>
      <c r="D55" s="27"/>
      <c r="E55" s="27"/>
      <c r="F55" s="27"/>
      <c r="G55" s="27"/>
    </row>
    <row r="56" spans="1:7" ht="15" x14ac:dyDescent="0.25">
      <c r="A56" s="4"/>
      <c r="B56" s="43"/>
      <c r="C56" s="27"/>
      <c r="D56" s="27"/>
      <c r="E56" s="27"/>
      <c r="F56" s="27"/>
      <c r="G56" s="27"/>
    </row>
    <row r="57" spans="1:7" ht="15" x14ac:dyDescent="0.25">
      <c r="A57" s="4"/>
      <c r="B57" s="43"/>
      <c r="C57" s="27"/>
      <c r="D57" s="27"/>
      <c r="E57" s="27"/>
      <c r="F57" s="27"/>
      <c r="G57" s="27"/>
    </row>
    <row r="58" spans="1:7" ht="15" x14ac:dyDescent="0.25">
      <c r="A58" s="4"/>
      <c r="B58" s="43"/>
      <c r="C58" s="27"/>
      <c r="D58" s="27"/>
      <c r="E58" s="27"/>
      <c r="F58" s="27"/>
      <c r="G58" s="27"/>
    </row>
    <row r="59" spans="1:7" ht="15" x14ac:dyDescent="0.25">
      <c r="A59" s="4"/>
      <c r="B59" s="43"/>
      <c r="C59" s="27"/>
      <c r="D59" s="27"/>
      <c r="E59" s="27"/>
      <c r="F59" s="27"/>
      <c r="G59" s="27"/>
    </row>
    <row r="60" spans="1:7" ht="15" x14ac:dyDescent="0.25">
      <c r="A60" s="4"/>
      <c r="B60" s="43"/>
      <c r="C60" s="27"/>
      <c r="D60" s="27"/>
      <c r="E60" s="27"/>
      <c r="F60" s="27"/>
      <c r="G60" s="27"/>
    </row>
    <row r="61" spans="1:7" ht="15" x14ac:dyDescent="0.25">
      <c r="A61" s="4"/>
      <c r="B61" s="43"/>
      <c r="C61" s="27"/>
      <c r="D61" s="27"/>
      <c r="E61" s="27"/>
      <c r="F61" s="27"/>
      <c r="G61" s="27"/>
    </row>
    <row r="62" spans="1:7" ht="15" x14ac:dyDescent="0.25">
      <c r="A62" s="4"/>
      <c r="B62" s="43"/>
      <c r="C62" s="27"/>
      <c r="D62" s="27"/>
      <c r="E62" s="27"/>
      <c r="F62" s="27"/>
      <c r="G62" s="27"/>
    </row>
    <row r="63" spans="1:7" ht="15" x14ac:dyDescent="0.25">
      <c r="A63" s="4"/>
      <c r="B63" s="43"/>
      <c r="C63" s="27"/>
      <c r="D63" s="27"/>
      <c r="E63" s="27"/>
      <c r="F63" s="27"/>
      <c r="G63" s="27"/>
    </row>
    <row r="64" spans="1:7" ht="15" x14ac:dyDescent="0.25">
      <c r="A64" s="4"/>
      <c r="B64" s="43"/>
      <c r="C64" s="27"/>
      <c r="D64" s="27"/>
      <c r="E64" s="27"/>
      <c r="F64" s="27"/>
      <c r="G64" s="27"/>
    </row>
    <row r="65" spans="1:7" ht="15" x14ac:dyDescent="0.25">
      <c r="A65" s="4"/>
      <c r="B65" s="43"/>
      <c r="C65" s="27"/>
      <c r="D65" s="27"/>
      <c r="E65" s="27"/>
      <c r="F65" s="27"/>
      <c r="G65" s="27"/>
    </row>
    <row r="66" spans="1:7" ht="15" x14ac:dyDescent="0.25">
      <c r="A66" s="4"/>
      <c r="B66" s="43"/>
      <c r="C66" s="27"/>
      <c r="D66" s="27"/>
      <c r="E66" s="27"/>
      <c r="F66" s="27"/>
      <c r="G66" s="27"/>
    </row>
    <row r="67" spans="1:7" ht="15" x14ac:dyDescent="0.25">
      <c r="A67" s="4"/>
      <c r="B67" s="43"/>
      <c r="C67" s="27"/>
      <c r="D67" s="27"/>
      <c r="E67" s="27"/>
      <c r="F67" s="27"/>
      <c r="G67" s="27"/>
    </row>
    <row r="68" spans="1:7" ht="15" x14ac:dyDescent="0.25">
      <c r="A68" s="4"/>
      <c r="B68" s="43"/>
      <c r="C68" s="27"/>
      <c r="D68" s="27"/>
      <c r="E68" s="27"/>
      <c r="F68" s="27"/>
      <c r="G68" s="27"/>
    </row>
    <row r="69" spans="1:7" ht="15" x14ac:dyDescent="0.25">
      <c r="A69" s="4"/>
      <c r="B69" s="43"/>
      <c r="C69" s="27"/>
      <c r="D69" s="27"/>
      <c r="E69" s="27"/>
      <c r="F69" s="27"/>
      <c r="G69" s="27"/>
    </row>
    <row r="70" spans="1:7" ht="15" x14ac:dyDescent="0.25">
      <c r="A70" s="4"/>
      <c r="B70" s="43"/>
      <c r="C70" s="27"/>
      <c r="D70" s="27"/>
      <c r="E70" s="27"/>
      <c r="F70" s="27"/>
      <c r="G70" s="27"/>
    </row>
    <row r="71" spans="1:7" ht="15" x14ac:dyDescent="0.25">
      <c r="A71" s="4"/>
      <c r="B71" s="43"/>
      <c r="C71" s="27"/>
      <c r="D71" s="27"/>
      <c r="E71" s="27"/>
      <c r="F71" s="27"/>
      <c r="G71" s="27"/>
    </row>
    <row r="72" spans="1:7" ht="15" x14ac:dyDescent="0.25">
      <c r="A72" s="4"/>
      <c r="B72" s="43"/>
      <c r="C72" s="27"/>
      <c r="D72" s="27"/>
      <c r="E72" s="27"/>
      <c r="F72" s="27"/>
      <c r="G72" s="27"/>
    </row>
    <row r="73" spans="1:7" ht="15" x14ac:dyDescent="0.25">
      <c r="A73" s="4"/>
      <c r="B73" s="43"/>
      <c r="C73" s="27"/>
      <c r="D73" s="27"/>
      <c r="E73" s="27"/>
      <c r="F73" s="27"/>
      <c r="G73" s="27"/>
    </row>
    <row r="74" spans="1:7" ht="15" x14ac:dyDescent="0.25">
      <c r="A74" s="4"/>
      <c r="B74" s="43"/>
      <c r="C74" s="27"/>
      <c r="D74" s="27"/>
      <c r="E74" s="27"/>
      <c r="F74" s="27"/>
      <c r="G74" s="27"/>
    </row>
    <row r="75" spans="1:7" ht="15" x14ac:dyDescent="0.25">
      <c r="A75" s="4"/>
      <c r="B75" s="43"/>
      <c r="C75" s="27"/>
      <c r="D75" s="27"/>
      <c r="E75" s="27"/>
      <c r="F75" s="27"/>
      <c r="G75" s="27"/>
    </row>
    <row r="76" spans="1:7" ht="15" x14ac:dyDescent="0.25">
      <c r="A76" s="4"/>
      <c r="B76" s="43"/>
      <c r="C76" s="27"/>
      <c r="D76" s="27"/>
      <c r="E76" s="27"/>
      <c r="F76" s="27"/>
      <c r="G76" s="27"/>
    </row>
    <row r="77" spans="1:7" ht="15" x14ac:dyDescent="0.25">
      <c r="A77" s="4"/>
      <c r="B77" s="43"/>
      <c r="C77" s="27"/>
      <c r="D77" s="27"/>
      <c r="E77" s="27"/>
      <c r="F77" s="27"/>
      <c r="G77" s="27"/>
    </row>
    <row r="78" spans="1:7" ht="15" x14ac:dyDescent="0.25">
      <c r="A78" s="4"/>
      <c r="B78" s="43"/>
      <c r="C78" s="27"/>
      <c r="D78" s="27"/>
      <c r="E78" s="27"/>
      <c r="F78" s="27"/>
      <c r="G78" s="27"/>
    </row>
    <row r="79" spans="1:7" ht="15" x14ac:dyDescent="0.25">
      <c r="A79" s="4"/>
      <c r="B79" s="43"/>
      <c r="C79" s="27"/>
      <c r="D79" s="27"/>
      <c r="E79" s="27"/>
      <c r="F79" s="27"/>
      <c r="G79" s="27"/>
    </row>
    <row r="80" spans="1:7" ht="15" x14ac:dyDescent="0.25">
      <c r="A80" s="4"/>
      <c r="B80" s="43"/>
      <c r="C80" s="27"/>
      <c r="D80" s="27"/>
      <c r="E80" s="27"/>
      <c r="F80" s="27"/>
      <c r="G80" s="27"/>
    </row>
    <row r="81" spans="1:7" ht="15" x14ac:dyDescent="0.25">
      <c r="A81" s="4"/>
      <c r="B81" s="43"/>
      <c r="C81" s="27"/>
      <c r="D81" s="27"/>
      <c r="E81" s="27"/>
      <c r="F81" s="27"/>
      <c r="G81" s="27"/>
    </row>
    <row r="82" spans="1:7" ht="15" x14ac:dyDescent="0.25">
      <c r="A82" s="4"/>
      <c r="B82" s="43"/>
      <c r="C82" s="27"/>
      <c r="D82" s="27"/>
      <c r="E82" s="27"/>
      <c r="F82" s="27"/>
      <c r="G82" s="27"/>
    </row>
    <row r="83" spans="1:7" ht="15" x14ac:dyDescent="0.25">
      <c r="A83" s="4"/>
      <c r="B83" s="43"/>
      <c r="C83" s="27"/>
      <c r="D83" s="27"/>
      <c r="E83" s="27"/>
      <c r="F83" s="27"/>
      <c r="G83" s="27"/>
    </row>
    <row r="84" spans="1:7" ht="15" x14ac:dyDescent="0.25">
      <c r="A84" s="4"/>
      <c r="B84" s="43"/>
      <c r="C84" s="27"/>
      <c r="D84" s="27"/>
      <c r="E84" s="27"/>
      <c r="F84" s="27"/>
      <c r="G84" s="27"/>
    </row>
    <row r="85" spans="1:7" ht="15" x14ac:dyDescent="0.25">
      <c r="A85" s="4"/>
      <c r="B85" s="43"/>
      <c r="C85" s="27"/>
      <c r="D85" s="27"/>
      <c r="E85" s="27"/>
      <c r="F85" s="27"/>
      <c r="G85" s="27"/>
    </row>
    <row r="86" spans="1:7" ht="15" x14ac:dyDescent="0.25">
      <c r="A86" s="4"/>
      <c r="B86" s="43"/>
      <c r="C86" s="27"/>
      <c r="D86" s="27"/>
      <c r="E86" s="27"/>
      <c r="F86" s="27"/>
      <c r="G86" s="27"/>
    </row>
    <row r="87" spans="1:7" ht="15" x14ac:dyDescent="0.25">
      <c r="A87" s="4"/>
      <c r="B87" s="43"/>
      <c r="C87" s="27"/>
      <c r="D87" s="27"/>
      <c r="E87" s="27"/>
      <c r="F87" s="27"/>
      <c r="G87" s="27"/>
    </row>
    <row r="88" spans="1:7" ht="15" x14ac:dyDescent="0.25">
      <c r="A88" s="4"/>
      <c r="B88" s="43"/>
      <c r="C88" s="27"/>
      <c r="D88" s="27"/>
      <c r="E88" s="27"/>
      <c r="F88" s="27"/>
      <c r="G88" s="27"/>
    </row>
    <row r="89" spans="1:7" ht="15" x14ac:dyDescent="0.25">
      <c r="A89" s="4"/>
      <c r="B89" s="43"/>
      <c r="C89" s="27"/>
      <c r="D89" s="27"/>
      <c r="E89" s="27"/>
      <c r="F89" s="27"/>
      <c r="G89" s="27"/>
    </row>
    <row r="90" spans="1:7" ht="15" x14ac:dyDescent="0.25">
      <c r="A90" s="4"/>
      <c r="B90" s="43"/>
      <c r="C90" s="27"/>
      <c r="D90" s="27"/>
      <c r="E90" s="27"/>
      <c r="F90" s="27"/>
      <c r="G90" s="27"/>
    </row>
    <row r="91" spans="1:7" ht="15" x14ac:dyDescent="0.25">
      <c r="A91" s="4"/>
      <c r="B91" s="43"/>
      <c r="C91" s="27"/>
      <c r="D91" s="27"/>
      <c r="E91" s="27"/>
      <c r="F91" s="27"/>
      <c r="G91" s="27"/>
    </row>
    <row r="92" spans="1:7" ht="15" x14ac:dyDescent="0.25">
      <c r="A92" s="4"/>
      <c r="B92" s="43"/>
      <c r="C92" s="27"/>
      <c r="D92" s="27"/>
      <c r="E92" s="27"/>
      <c r="F92" s="27"/>
      <c r="G92" s="27"/>
    </row>
    <row r="93" spans="1:7" ht="15" x14ac:dyDescent="0.25">
      <c r="A93" s="4"/>
      <c r="B93" s="43"/>
      <c r="C93" s="27"/>
      <c r="D93" s="27"/>
      <c r="E93" s="27"/>
      <c r="F93" s="27"/>
      <c r="G93" s="27"/>
    </row>
    <row r="94" spans="1:7" ht="15" x14ac:dyDescent="0.25">
      <c r="A94" s="4"/>
      <c r="B94" s="43"/>
      <c r="C94" s="27"/>
      <c r="D94" s="27"/>
      <c r="E94" s="27"/>
      <c r="F94" s="27"/>
      <c r="G94" s="27"/>
    </row>
    <row r="95" spans="1:7" ht="15" x14ac:dyDescent="0.25">
      <c r="A95" s="4"/>
      <c r="B95" s="43"/>
      <c r="C95" s="27"/>
      <c r="D95" s="27"/>
      <c r="E95" s="27"/>
      <c r="F95" s="27"/>
      <c r="G95" s="27"/>
    </row>
    <row r="96" spans="1:7" ht="15" x14ac:dyDescent="0.25">
      <c r="A96" s="4"/>
      <c r="B96" s="43"/>
      <c r="C96" s="27"/>
      <c r="D96" s="27"/>
      <c r="E96" s="27"/>
      <c r="F96" s="27"/>
      <c r="G96" s="27"/>
    </row>
    <row r="97" spans="1:7" ht="15" x14ac:dyDescent="0.25">
      <c r="A97" s="4"/>
      <c r="B97" s="43"/>
      <c r="C97" s="27"/>
      <c r="D97" s="27"/>
      <c r="E97" s="27"/>
      <c r="F97" s="27"/>
      <c r="G97" s="27"/>
    </row>
  </sheetData>
  <pageMargins left="0.75" right="0.75" top="1" bottom="1" header="0.5" footer="0.5"/>
  <pageSetup paperSize="9" orientation="portrait" horizontalDpi="300" verticalDpi="300"/>
  <headerFooter alignWithMargins="0"/>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Q93"/>
  <sheetViews>
    <sheetView zoomScaleNormal="100" workbookViewId="0"/>
  </sheetViews>
  <sheetFormatPr defaultColWidth="17.109375" defaultRowHeight="12.75" customHeight="1" x14ac:dyDescent="0.25"/>
  <cols>
    <col min="1" max="1" width="17.109375" customWidth="1"/>
    <col min="2" max="2" width="31" customWidth="1"/>
    <col min="3" max="17" width="17.109375" customWidth="1"/>
  </cols>
  <sheetData>
    <row r="2" spans="1:17" ht="17.399999999999999" x14ac:dyDescent="0.3">
      <c r="A2" s="46" t="s">
        <v>21</v>
      </c>
      <c r="B2" s="46"/>
      <c r="C2" s="46"/>
    </row>
    <row r="3" spans="1:17" ht="15" x14ac:dyDescent="0.25">
      <c r="A3" s="3"/>
      <c r="B3" s="28"/>
      <c r="C3" s="29"/>
      <c r="D3" s="8"/>
    </row>
    <row r="4" spans="1:17" ht="15" x14ac:dyDescent="0.25">
      <c r="A4" s="30"/>
      <c r="B4" s="31" t="s">
        <v>15</v>
      </c>
      <c r="C4" s="32">
        <v>5000</v>
      </c>
      <c r="D4" s="8"/>
      <c r="E4" s="33"/>
      <c r="F4" s="33"/>
      <c r="G4" s="33"/>
      <c r="H4" s="33"/>
      <c r="I4" s="33"/>
      <c r="J4" s="33"/>
      <c r="K4" s="33"/>
      <c r="L4" s="33"/>
      <c r="M4" s="33"/>
      <c r="N4" s="33"/>
      <c r="O4" s="33"/>
      <c r="P4" s="33"/>
      <c r="Q4" s="33"/>
    </row>
    <row r="5" spans="1:17" ht="15" x14ac:dyDescent="0.25">
      <c r="A5" s="30"/>
      <c r="B5" s="31" t="s">
        <v>10</v>
      </c>
      <c r="C5" s="10">
        <v>8</v>
      </c>
      <c r="D5" s="8"/>
      <c r="E5" s="33"/>
      <c r="F5" s="33"/>
      <c r="G5" s="33"/>
      <c r="H5" s="33"/>
      <c r="I5" s="33"/>
      <c r="J5" s="33"/>
      <c r="K5" s="33"/>
      <c r="L5" s="33"/>
      <c r="M5" s="33"/>
      <c r="N5" s="33"/>
      <c r="O5" s="33"/>
      <c r="P5" s="33"/>
      <c r="Q5" s="33"/>
    </row>
    <row r="6" spans="1:17" ht="15" x14ac:dyDescent="0.25">
      <c r="A6" s="30"/>
      <c r="B6" s="31" t="s">
        <v>9</v>
      </c>
      <c r="C6" s="12">
        <v>5000</v>
      </c>
      <c r="D6" s="8"/>
      <c r="E6" s="33"/>
      <c r="F6" s="33"/>
      <c r="G6" s="33"/>
      <c r="H6" s="33"/>
      <c r="I6" s="33"/>
      <c r="J6" s="33"/>
      <c r="K6" s="33"/>
      <c r="L6" s="33"/>
      <c r="M6" s="33"/>
      <c r="N6" s="33"/>
      <c r="O6" s="33"/>
      <c r="P6" s="33"/>
      <c r="Q6" s="33"/>
    </row>
    <row r="7" spans="1:17" ht="15" x14ac:dyDescent="0.25">
      <c r="A7" s="30"/>
      <c r="B7" s="31" t="s">
        <v>1</v>
      </c>
      <c r="C7" s="12">
        <v>25</v>
      </c>
      <c r="D7" s="8"/>
      <c r="E7" s="33"/>
      <c r="F7" s="33"/>
      <c r="G7" s="33"/>
      <c r="H7" s="33"/>
      <c r="I7" s="33"/>
      <c r="J7" s="33"/>
      <c r="K7" s="33"/>
      <c r="L7" s="33"/>
      <c r="M7" s="33"/>
      <c r="N7" s="33"/>
      <c r="O7" s="33"/>
      <c r="P7" s="33"/>
      <c r="Q7" s="33"/>
    </row>
    <row r="8" spans="1:17" ht="15" x14ac:dyDescent="0.25">
      <c r="A8" s="30"/>
      <c r="B8" s="31" t="s">
        <v>17</v>
      </c>
      <c r="C8" s="10">
        <v>45</v>
      </c>
      <c r="D8" s="8"/>
      <c r="E8" s="33"/>
      <c r="F8" s="33"/>
      <c r="G8" s="33"/>
      <c r="H8" s="33"/>
      <c r="I8" s="33"/>
      <c r="J8" s="33"/>
      <c r="K8" s="33"/>
      <c r="L8" s="33"/>
      <c r="M8" s="33"/>
      <c r="N8" s="33"/>
      <c r="O8" s="33"/>
      <c r="P8" s="33"/>
      <c r="Q8" s="33"/>
    </row>
    <row r="9" spans="1:17" ht="15" x14ac:dyDescent="0.25">
      <c r="A9" s="30"/>
      <c r="B9" s="31" t="s">
        <v>16</v>
      </c>
      <c r="C9" s="10">
        <v>0</v>
      </c>
      <c r="D9" s="8"/>
      <c r="E9" s="33"/>
      <c r="F9" s="33"/>
      <c r="G9" s="33"/>
      <c r="H9" s="33"/>
      <c r="I9" s="33"/>
      <c r="J9" s="33"/>
      <c r="K9" s="33"/>
      <c r="L9" s="33"/>
      <c r="M9" s="33"/>
      <c r="N9" s="33"/>
      <c r="O9" s="33"/>
      <c r="P9" s="33"/>
      <c r="Q9" s="33"/>
    </row>
    <row r="10" spans="1:17" ht="15" x14ac:dyDescent="0.25">
      <c r="A10" s="3"/>
      <c r="B10" s="28"/>
      <c r="C10" s="14"/>
      <c r="D10" s="8"/>
    </row>
    <row r="11" spans="1:17" ht="15" x14ac:dyDescent="0.25">
      <c r="A11" s="34" t="s">
        <v>20</v>
      </c>
      <c r="B11" s="35" t="s">
        <v>22</v>
      </c>
      <c r="C11" s="36">
        <f>((C4*EXP(((-1*C23)*C22)))*NORMSDIST(C24))-((C6*EXP(((-1*C20)*C22)))*NORMSDIST(C25))</f>
        <v>248.05500765591705</v>
      </c>
      <c r="D11" s="8"/>
      <c r="E11" s="33"/>
      <c r="F11" s="33"/>
      <c r="G11" s="33"/>
      <c r="H11" s="33"/>
      <c r="I11" s="33"/>
      <c r="J11" s="33"/>
      <c r="K11" s="33"/>
      <c r="L11" s="33"/>
      <c r="M11" s="33"/>
      <c r="N11" s="33"/>
      <c r="O11" s="33"/>
      <c r="P11" s="33"/>
      <c r="Q11" s="33"/>
    </row>
    <row r="12" spans="1:17" ht="15" x14ac:dyDescent="0.25">
      <c r="A12" s="34" t="s">
        <v>20</v>
      </c>
      <c r="B12" s="35" t="s">
        <v>3</v>
      </c>
      <c r="C12" s="37">
        <f>EXP(((-1*C23)*C22))*NORMSDIST(C24)</f>
        <v>0.54197545840648043</v>
      </c>
      <c r="D12" s="8"/>
      <c r="E12" s="33"/>
      <c r="F12" s="33"/>
      <c r="G12" s="33"/>
      <c r="H12" s="33"/>
      <c r="I12" s="33"/>
      <c r="J12" s="33"/>
      <c r="K12" s="33"/>
      <c r="L12" s="33"/>
      <c r="M12" s="33"/>
      <c r="N12" s="33"/>
      <c r="O12" s="33"/>
      <c r="P12" s="33"/>
      <c r="Q12" s="33"/>
    </row>
    <row r="13" spans="1:17" ht="15" x14ac:dyDescent="0.25">
      <c r="A13" s="34" t="s">
        <v>20</v>
      </c>
      <c r="B13" s="35" t="s">
        <v>13</v>
      </c>
      <c r="C13" s="37">
        <f>((((-1*((((C4*((1/SQRT((2*PI())))*EXP(((-1*POWER(C24,2))/2))))*C21)*EXP(((-1*C22)*C23)))/(2*SQRT(C22))))+((C23*C4)*C12))-(((C20*C6)*EXP(((-1*C20)*C22)))*NORMSDIST(C25))))/365</f>
        <v>-5.2119051312523652</v>
      </c>
      <c r="D13" s="8"/>
      <c r="E13" s="33"/>
      <c r="F13" s="33"/>
      <c r="G13" s="33"/>
      <c r="H13" s="33"/>
      <c r="I13" s="33"/>
      <c r="J13" s="33"/>
      <c r="K13" s="33"/>
      <c r="L13" s="33"/>
      <c r="M13" s="33"/>
      <c r="N13" s="33"/>
      <c r="O13" s="33"/>
      <c r="P13" s="33"/>
      <c r="Q13" s="33"/>
    </row>
    <row r="14" spans="1:17" ht="15" x14ac:dyDescent="0.25">
      <c r="A14" s="34" t="s">
        <v>20</v>
      </c>
      <c r="B14" s="35" t="s">
        <v>6</v>
      </c>
      <c r="C14" s="37">
        <f>((((1/SQRT((2*PI())))*EXP(((-1*POWER(C24,2))/2)))*EXP(((-1*C22)*C23)))/((C4*C21)*SQRT(C22)))</f>
        <v>6.7373810969165214E-4</v>
      </c>
      <c r="D14" s="8"/>
      <c r="E14" s="33"/>
      <c r="F14" s="33"/>
      <c r="G14" s="33"/>
      <c r="H14" s="33"/>
      <c r="I14" s="33"/>
      <c r="J14" s="33"/>
      <c r="K14" s="33"/>
      <c r="L14" s="33"/>
      <c r="M14" s="33"/>
      <c r="N14" s="33"/>
      <c r="O14" s="33"/>
      <c r="P14" s="33"/>
      <c r="Q14" s="33"/>
    </row>
    <row r="15" spans="1:17" ht="15" x14ac:dyDescent="0.25">
      <c r="A15" s="34" t="s">
        <v>20</v>
      </c>
      <c r="B15" s="35" t="s">
        <v>7</v>
      </c>
      <c r="C15" s="37">
        <f>(((((1/SQRT((2*PI())))*EXP(((-1*POWER(C24,2))/2)))*EXP(((-1*C22)*C23)))*C4)*SQRT(C22))/100</f>
        <v>5.1914751602952638</v>
      </c>
      <c r="D15" s="8"/>
      <c r="E15" s="33"/>
      <c r="F15" s="33"/>
      <c r="G15" s="33"/>
      <c r="H15" s="33"/>
      <c r="I15" s="33"/>
      <c r="J15" s="33"/>
      <c r="K15" s="33"/>
      <c r="L15" s="33"/>
      <c r="M15" s="33"/>
      <c r="N15" s="33"/>
      <c r="O15" s="33"/>
      <c r="P15" s="33"/>
      <c r="Q15" s="33"/>
    </row>
    <row r="16" spans="1:17" ht="15" x14ac:dyDescent="0.25">
      <c r="A16" s="34" t="s">
        <v>20</v>
      </c>
      <c r="B16" s="35" t="s">
        <v>0</v>
      </c>
      <c r="C16" s="37">
        <f>((((C6*C22)*EXP(((-1*C20)*C22)))*NORMSDIST(C25))*EXP(((-1*C23)*C22)))/100</f>
        <v>1.6861796468332089</v>
      </c>
      <c r="D16" s="8"/>
      <c r="E16" s="33"/>
      <c r="F16" s="33"/>
      <c r="G16" s="33"/>
      <c r="H16" s="33"/>
      <c r="I16" s="33"/>
      <c r="J16" s="33"/>
      <c r="K16" s="33"/>
      <c r="L16" s="33"/>
      <c r="M16" s="33"/>
      <c r="N16" s="33"/>
      <c r="O16" s="33"/>
      <c r="P16" s="33"/>
      <c r="Q16" s="33"/>
    </row>
    <row r="17" spans="1:4" ht="15" x14ac:dyDescent="0.25">
      <c r="A17" s="25"/>
      <c r="B17" s="28"/>
      <c r="C17" s="13"/>
    </row>
    <row r="18" spans="1:4" ht="15" x14ac:dyDescent="0.25">
      <c r="A18" s="25"/>
      <c r="B18" s="28"/>
      <c r="C18" s="13"/>
    </row>
    <row r="19" spans="1:4" ht="15" x14ac:dyDescent="0.25">
      <c r="A19" s="25"/>
      <c r="B19" s="28"/>
      <c r="C19" s="13"/>
    </row>
    <row r="20" spans="1:4" ht="15" x14ac:dyDescent="0.25">
      <c r="A20" s="3"/>
      <c r="B20" s="28" t="s">
        <v>23</v>
      </c>
      <c r="C20" s="13">
        <f>C5/100</f>
        <v>0.08</v>
      </c>
      <c r="D20" s="8"/>
    </row>
    <row r="21" spans="1:4" ht="15" x14ac:dyDescent="0.25">
      <c r="A21" s="3"/>
      <c r="B21" s="28" t="s">
        <v>24</v>
      </c>
      <c r="C21" s="13">
        <f>C8/100</f>
        <v>0.45</v>
      </c>
      <c r="D21" s="8"/>
    </row>
    <row r="22" spans="1:4" ht="15" x14ac:dyDescent="0.25">
      <c r="A22" s="3"/>
      <c r="B22" s="28" t="s">
        <v>11</v>
      </c>
      <c r="C22" s="13">
        <f>C7/365</f>
        <v>6.8493150684931503E-2</v>
      </c>
      <c r="D22" s="8"/>
    </row>
    <row r="23" spans="1:4" ht="15" x14ac:dyDescent="0.25">
      <c r="A23" s="3"/>
      <c r="B23" s="28" t="s">
        <v>5</v>
      </c>
      <c r="C23" s="13">
        <f>C9/100</f>
        <v>0</v>
      </c>
      <c r="D23" s="8"/>
    </row>
    <row r="24" spans="1:4" ht="15" x14ac:dyDescent="0.25">
      <c r="A24" s="3"/>
      <c r="B24" s="28" t="s">
        <v>12</v>
      </c>
      <c r="C24" s="14">
        <f>(LN((C4/C6))+(((C20-C23)+(POWER(C21,2)/2))*C22))/(C21*SQRT(C22))</f>
        <v>0.10541176218830695</v>
      </c>
      <c r="D24" s="8"/>
    </row>
    <row r="25" spans="1:4" ht="15" x14ac:dyDescent="0.25">
      <c r="A25" s="3"/>
      <c r="B25" s="28" t="s">
        <v>2</v>
      </c>
      <c r="C25" s="14">
        <f>(LN((C4/C6))+(((C20-C23)-(POWER(C21,2)/2))*C22))/(C21*SQRT(C22))</f>
        <v>-1.2358620394491161E-2</v>
      </c>
      <c r="D25" s="8"/>
    </row>
    <row r="26" spans="1:4" ht="15" x14ac:dyDescent="0.25">
      <c r="A26" s="25"/>
      <c r="B26" s="28"/>
      <c r="C26" s="13"/>
      <c r="D26" s="24"/>
    </row>
    <row r="27" spans="1:4" ht="15" x14ac:dyDescent="0.25">
      <c r="A27" s="4"/>
      <c r="B27" s="43"/>
      <c r="C27" s="27"/>
    </row>
    <row r="28" spans="1:4" ht="15" x14ac:dyDescent="0.25">
      <c r="A28" s="4"/>
      <c r="B28" s="43"/>
      <c r="C28" s="27"/>
    </row>
    <row r="29" spans="1:4" ht="15" x14ac:dyDescent="0.25">
      <c r="A29" s="4"/>
      <c r="B29" s="43"/>
      <c r="C29" s="27"/>
    </row>
    <row r="30" spans="1:4" ht="15" x14ac:dyDescent="0.25">
      <c r="A30" s="4"/>
      <c r="B30" s="43"/>
      <c r="C30" s="27"/>
    </row>
    <row r="31" spans="1:4" ht="15" x14ac:dyDescent="0.25">
      <c r="A31" s="4"/>
      <c r="B31" s="43"/>
      <c r="C31" s="27"/>
    </row>
    <row r="32" spans="1:4" ht="15" x14ac:dyDescent="0.25">
      <c r="A32" s="4"/>
      <c r="B32" s="43"/>
      <c r="C32" s="27"/>
    </row>
    <row r="33" spans="1:3" ht="15" x14ac:dyDescent="0.25">
      <c r="A33" s="4"/>
      <c r="B33" s="43"/>
      <c r="C33" s="27"/>
    </row>
    <row r="34" spans="1:3" ht="15" x14ac:dyDescent="0.25">
      <c r="A34" s="4"/>
      <c r="B34" s="43"/>
      <c r="C34" s="27"/>
    </row>
    <row r="35" spans="1:3" ht="15" x14ac:dyDescent="0.25">
      <c r="A35" s="4"/>
      <c r="B35" s="43"/>
      <c r="C35" s="27"/>
    </row>
    <row r="36" spans="1:3" ht="15" x14ac:dyDescent="0.25">
      <c r="A36" s="4"/>
      <c r="B36" s="43"/>
      <c r="C36" s="27"/>
    </row>
    <row r="37" spans="1:3" ht="15" x14ac:dyDescent="0.25">
      <c r="A37" s="4"/>
      <c r="B37" s="43"/>
      <c r="C37" s="27"/>
    </row>
    <row r="38" spans="1:3" ht="15" x14ac:dyDescent="0.25">
      <c r="A38" s="4"/>
      <c r="B38" s="43"/>
      <c r="C38" s="27"/>
    </row>
    <row r="39" spans="1:3" ht="15" x14ac:dyDescent="0.25">
      <c r="A39" s="4"/>
      <c r="B39" s="43"/>
      <c r="C39" s="27"/>
    </row>
    <row r="40" spans="1:3" ht="15" x14ac:dyDescent="0.25">
      <c r="A40" s="4"/>
      <c r="B40" s="43"/>
      <c r="C40" s="27"/>
    </row>
    <row r="41" spans="1:3" ht="15" x14ac:dyDescent="0.25">
      <c r="A41" s="4"/>
      <c r="B41" s="43"/>
      <c r="C41" s="27"/>
    </row>
    <row r="42" spans="1:3" ht="15" x14ac:dyDescent="0.25">
      <c r="A42" s="4"/>
      <c r="B42" s="43"/>
      <c r="C42" s="27"/>
    </row>
    <row r="43" spans="1:3" ht="15" x14ac:dyDescent="0.25">
      <c r="A43" s="4"/>
      <c r="B43" s="43"/>
      <c r="C43" s="27"/>
    </row>
    <row r="44" spans="1:3" ht="15" x14ac:dyDescent="0.25">
      <c r="A44" s="4"/>
      <c r="B44" s="43"/>
      <c r="C44" s="27"/>
    </row>
    <row r="45" spans="1:3" ht="15" x14ac:dyDescent="0.25">
      <c r="A45" s="4"/>
      <c r="B45" s="43"/>
      <c r="C45" s="27"/>
    </row>
    <row r="46" spans="1:3" ht="15" x14ac:dyDescent="0.25">
      <c r="A46" s="4"/>
      <c r="B46" s="43"/>
      <c r="C46" s="27"/>
    </row>
    <row r="47" spans="1:3" ht="15" x14ac:dyDescent="0.25">
      <c r="A47" s="4"/>
      <c r="B47" s="43"/>
      <c r="C47" s="27"/>
    </row>
    <row r="48" spans="1:3" ht="15" x14ac:dyDescent="0.25">
      <c r="A48" s="4"/>
      <c r="B48" s="43"/>
      <c r="C48" s="27"/>
    </row>
    <row r="49" spans="1:3" ht="15" x14ac:dyDescent="0.25">
      <c r="A49" s="4"/>
      <c r="B49" s="43"/>
      <c r="C49" s="27"/>
    </row>
    <row r="50" spans="1:3" ht="15" x14ac:dyDescent="0.25">
      <c r="A50" s="4"/>
      <c r="B50" s="43"/>
      <c r="C50" s="27"/>
    </row>
    <row r="51" spans="1:3" ht="15" x14ac:dyDescent="0.25">
      <c r="A51" s="4"/>
      <c r="B51" s="43"/>
      <c r="C51" s="27"/>
    </row>
    <row r="52" spans="1:3" ht="15" x14ac:dyDescent="0.25">
      <c r="A52" s="4"/>
      <c r="B52" s="43"/>
      <c r="C52" s="27"/>
    </row>
    <row r="53" spans="1:3" ht="15" x14ac:dyDescent="0.25">
      <c r="A53" s="4"/>
      <c r="B53" s="43"/>
      <c r="C53" s="27"/>
    </row>
    <row r="54" spans="1:3" ht="15" x14ac:dyDescent="0.25">
      <c r="A54" s="4"/>
      <c r="B54" s="43"/>
      <c r="C54" s="27"/>
    </row>
    <row r="55" spans="1:3" ht="15" x14ac:dyDescent="0.25">
      <c r="A55" s="4"/>
      <c r="B55" s="43"/>
      <c r="C55" s="27"/>
    </row>
    <row r="56" spans="1:3" ht="15" x14ac:dyDescent="0.25">
      <c r="A56" s="4"/>
      <c r="B56" s="43"/>
      <c r="C56" s="27"/>
    </row>
    <row r="57" spans="1:3" ht="15" x14ac:dyDescent="0.25">
      <c r="A57" s="4"/>
      <c r="B57" s="43"/>
      <c r="C57" s="27"/>
    </row>
    <row r="58" spans="1:3" ht="15" x14ac:dyDescent="0.25">
      <c r="A58" s="4"/>
      <c r="B58" s="43"/>
      <c r="C58" s="27"/>
    </row>
    <row r="59" spans="1:3" ht="15" x14ac:dyDescent="0.25">
      <c r="A59" s="4"/>
      <c r="B59" s="43"/>
      <c r="C59" s="27"/>
    </row>
    <row r="60" spans="1:3" ht="15" x14ac:dyDescent="0.25">
      <c r="A60" s="4"/>
      <c r="B60" s="43"/>
      <c r="C60" s="27"/>
    </row>
    <row r="61" spans="1:3" ht="15" x14ac:dyDescent="0.25">
      <c r="A61" s="4"/>
      <c r="B61" s="43"/>
      <c r="C61" s="27"/>
    </row>
    <row r="62" spans="1:3" ht="15" x14ac:dyDescent="0.25">
      <c r="A62" s="4"/>
      <c r="B62" s="43"/>
      <c r="C62" s="27"/>
    </row>
    <row r="63" spans="1:3" ht="15" x14ac:dyDescent="0.25">
      <c r="A63" s="4"/>
      <c r="B63" s="43"/>
      <c r="C63" s="27"/>
    </row>
    <row r="64" spans="1:3" ht="15" x14ac:dyDescent="0.25">
      <c r="A64" s="4"/>
      <c r="B64" s="43"/>
      <c r="C64" s="27"/>
    </row>
    <row r="65" spans="1:3" ht="15" x14ac:dyDescent="0.25">
      <c r="A65" s="4"/>
      <c r="B65" s="43"/>
      <c r="C65" s="27"/>
    </row>
    <row r="66" spans="1:3" ht="15" x14ac:dyDescent="0.25">
      <c r="A66" s="4"/>
      <c r="B66" s="43"/>
      <c r="C66" s="27"/>
    </row>
    <row r="67" spans="1:3" ht="15" x14ac:dyDescent="0.25">
      <c r="A67" s="4"/>
      <c r="B67" s="43"/>
      <c r="C67" s="27"/>
    </row>
    <row r="68" spans="1:3" ht="15" x14ac:dyDescent="0.25">
      <c r="A68" s="4"/>
      <c r="B68" s="43"/>
      <c r="C68" s="27"/>
    </row>
    <row r="69" spans="1:3" ht="15" x14ac:dyDescent="0.25">
      <c r="A69" s="4"/>
      <c r="B69" s="43"/>
      <c r="C69" s="27"/>
    </row>
    <row r="70" spans="1:3" ht="15" x14ac:dyDescent="0.25">
      <c r="A70" s="4"/>
      <c r="B70" s="43"/>
      <c r="C70" s="27"/>
    </row>
    <row r="71" spans="1:3" ht="15" x14ac:dyDescent="0.25">
      <c r="A71" s="4"/>
      <c r="B71" s="43"/>
      <c r="C71" s="27"/>
    </row>
    <row r="72" spans="1:3" ht="15" x14ac:dyDescent="0.25">
      <c r="A72" s="4"/>
      <c r="B72" s="43"/>
      <c r="C72" s="27"/>
    </row>
    <row r="73" spans="1:3" ht="15" x14ac:dyDescent="0.25">
      <c r="A73" s="4"/>
      <c r="B73" s="43"/>
      <c r="C73" s="27"/>
    </row>
    <row r="74" spans="1:3" ht="15" x14ac:dyDescent="0.25">
      <c r="A74" s="4"/>
      <c r="B74" s="43"/>
      <c r="C74" s="27"/>
    </row>
    <row r="75" spans="1:3" ht="15" x14ac:dyDescent="0.25">
      <c r="A75" s="4"/>
      <c r="B75" s="43"/>
      <c r="C75" s="27"/>
    </row>
    <row r="76" spans="1:3" ht="15" x14ac:dyDescent="0.25">
      <c r="A76" s="4"/>
      <c r="B76" s="43"/>
      <c r="C76" s="27"/>
    </row>
    <row r="77" spans="1:3" ht="15" x14ac:dyDescent="0.25">
      <c r="A77" s="4"/>
      <c r="B77" s="43"/>
      <c r="C77" s="27"/>
    </row>
    <row r="78" spans="1:3" ht="15" x14ac:dyDescent="0.25">
      <c r="A78" s="4"/>
      <c r="B78" s="43"/>
      <c r="C78" s="27"/>
    </row>
    <row r="79" spans="1:3" ht="15" x14ac:dyDescent="0.25">
      <c r="A79" s="4"/>
      <c r="B79" s="43"/>
      <c r="C79" s="27"/>
    </row>
    <row r="80" spans="1:3" ht="15" x14ac:dyDescent="0.25">
      <c r="A80" s="4"/>
      <c r="B80" s="43"/>
      <c r="C80" s="27"/>
    </row>
    <row r="81" spans="1:3" ht="15" x14ac:dyDescent="0.25">
      <c r="A81" s="4"/>
      <c r="B81" s="43"/>
      <c r="C81" s="27"/>
    </row>
    <row r="82" spans="1:3" ht="15" x14ac:dyDescent="0.25">
      <c r="A82" s="4"/>
      <c r="B82" s="43"/>
      <c r="C82" s="27"/>
    </row>
    <row r="83" spans="1:3" ht="15" x14ac:dyDescent="0.25">
      <c r="A83" s="4"/>
      <c r="B83" s="43"/>
      <c r="C83" s="27"/>
    </row>
    <row r="84" spans="1:3" ht="15" x14ac:dyDescent="0.25">
      <c r="A84" s="4"/>
      <c r="B84" s="43"/>
      <c r="C84" s="27"/>
    </row>
    <row r="85" spans="1:3" ht="15" x14ac:dyDescent="0.25">
      <c r="A85" s="4"/>
      <c r="B85" s="43"/>
      <c r="C85" s="27"/>
    </row>
    <row r="86" spans="1:3" ht="15" x14ac:dyDescent="0.25">
      <c r="A86" s="4"/>
      <c r="B86" s="43"/>
      <c r="C86" s="27"/>
    </row>
    <row r="87" spans="1:3" ht="15" x14ac:dyDescent="0.25">
      <c r="A87" s="4"/>
      <c r="B87" s="43"/>
      <c r="C87" s="27"/>
    </row>
    <row r="88" spans="1:3" ht="15" x14ac:dyDescent="0.25">
      <c r="A88" s="4"/>
      <c r="B88" s="43"/>
      <c r="C88" s="27"/>
    </row>
    <row r="89" spans="1:3" ht="15" x14ac:dyDescent="0.25">
      <c r="A89" s="4"/>
      <c r="B89" s="43"/>
      <c r="C89" s="27"/>
    </row>
    <row r="90" spans="1:3" ht="15" x14ac:dyDescent="0.25">
      <c r="A90" s="4"/>
      <c r="B90" s="43"/>
      <c r="C90" s="27"/>
    </row>
    <row r="91" spans="1:3" ht="15" x14ac:dyDescent="0.25">
      <c r="A91" s="4"/>
      <c r="B91" s="43"/>
      <c r="C91" s="27"/>
    </row>
    <row r="92" spans="1:3" ht="15" x14ac:dyDescent="0.25">
      <c r="A92" s="4"/>
      <c r="B92" s="43"/>
      <c r="C92" s="27"/>
    </row>
    <row r="93" spans="1:3" ht="15" x14ac:dyDescent="0.25">
      <c r="A93" s="4"/>
      <c r="B93" s="43"/>
      <c r="C93" s="27"/>
    </row>
  </sheetData>
  <mergeCells count="1">
    <mergeCell ref="A2:C2"/>
  </mergeCells>
  <pageMargins left="0.75" right="0.75" top="1" bottom="1" header="0.5" footer="0.5"/>
  <pageSetup paperSize="9" orientation="portrait" horizontalDpi="300" verticalDpi="300"/>
  <headerFooter alignWithMargins="0"/>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Q93"/>
  <sheetViews>
    <sheetView tabSelected="1" zoomScaleNormal="100" workbookViewId="0"/>
  </sheetViews>
  <sheetFormatPr defaultColWidth="17.109375" defaultRowHeight="12.75" customHeight="1" x14ac:dyDescent="0.25"/>
  <cols>
    <col min="1" max="1" width="17.109375" customWidth="1"/>
    <col min="2" max="2" width="27.6640625" customWidth="1"/>
    <col min="3" max="17" width="17.109375" customWidth="1"/>
  </cols>
  <sheetData>
    <row r="2" spans="1:17" ht="17.399999999999999" x14ac:dyDescent="0.3">
      <c r="A2" s="46" t="s">
        <v>4</v>
      </c>
      <c r="B2" s="46"/>
      <c r="C2" s="46"/>
    </row>
    <row r="3" spans="1:17" ht="15" x14ac:dyDescent="0.25">
      <c r="A3" s="3"/>
      <c r="B3" s="28"/>
      <c r="C3" s="29"/>
      <c r="D3" s="8"/>
    </row>
    <row r="4" spans="1:17" ht="15" x14ac:dyDescent="0.25">
      <c r="A4" s="30"/>
      <c r="B4" s="31" t="s">
        <v>15</v>
      </c>
      <c r="C4" s="32">
        <v>5000</v>
      </c>
      <c r="D4" s="8"/>
      <c r="E4" s="33"/>
      <c r="F4" s="33"/>
      <c r="G4" s="33"/>
      <c r="H4" s="33"/>
      <c r="I4" s="33"/>
      <c r="J4" s="33"/>
      <c r="K4" s="33"/>
      <c r="L4" s="33"/>
      <c r="M4" s="33"/>
      <c r="N4" s="33"/>
      <c r="O4" s="33"/>
      <c r="P4" s="33"/>
      <c r="Q4" s="33"/>
    </row>
    <row r="5" spans="1:17" ht="15" x14ac:dyDescent="0.25">
      <c r="A5" s="30"/>
      <c r="B5" s="31" t="s">
        <v>10</v>
      </c>
      <c r="C5" s="10">
        <v>8</v>
      </c>
      <c r="D5" s="8"/>
      <c r="E5" s="33"/>
      <c r="F5" s="33"/>
      <c r="G5" s="33"/>
      <c r="H5" s="33"/>
      <c r="I5" s="33"/>
      <c r="J5" s="33"/>
      <c r="K5" s="33"/>
      <c r="L5" s="33"/>
      <c r="M5" s="33"/>
      <c r="N5" s="33"/>
      <c r="O5" s="33"/>
      <c r="P5" s="33"/>
      <c r="Q5" s="33"/>
    </row>
    <row r="6" spans="1:17" ht="15" x14ac:dyDescent="0.25">
      <c r="A6" s="30"/>
      <c r="B6" s="31" t="s">
        <v>9</v>
      </c>
      <c r="C6" s="12">
        <v>5000</v>
      </c>
      <c r="D6" s="8"/>
      <c r="E6" s="33"/>
      <c r="F6" s="33"/>
      <c r="G6" s="33"/>
      <c r="H6" s="33"/>
      <c r="I6" s="33"/>
      <c r="J6" s="33"/>
      <c r="K6" s="33"/>
      <c r="L6" s="33"/>
      <c r="M6" s="33"/>
      <c r="N6" s="33"/>
      <c r="O6" s="33"/>
      <c r="P6" s="33"/>
      <c r="Q6" s="33"/>
    </row>
    <row r="7" spans="1:17" ht="15" x14ac:dyDescent="0.25">
      <c r="A7" s="30"/>
      <c r="B7" s="31" t="s">
        <v>1</v>
      </c>
      <c r="C7" s="12">
        <v>25</v>
      </c>
      <c r="D7" s="8"/>
      <c r="E7" s="33"/>
      <c r="F7" s="33"/>
      <c r="G7" s="33"/>
      <c r="H7" s="33"/>
      <c r="I7" s="33"/>
      <c r="J7" s="33"/>
      <c r="K7" s="33"/>
      <c r="L7" s="33"/>
      <c r="M7" s="33"/>
      <c r="N7" s="33"/>
      <c r="O7" s="33"/>
      <c r="P7" s="33"/>
      <c r="Q7" s="33"/>
    </row>
    <row r="8" spans="1:17" ht="15" x14ac:dyDescent="0.25">
      <c r="A8" s="30"/>
      <c r="B8" s="31" t="s">
        <v>17</v>
      </c>
      <c r="C8" s="10">
        <v>45</v>
      </c>
      <c r="D8" s="8"/>
      <c r="E8" s="33"/>
      <c r="F8" s="33"/>
      <c r="G8" s="33"/>
      <c r="H8" s="33"/>
      <c r="I8" s="33"/>
      <c r="J8" s="33"/>
      <c r="K8" s="33"/>
      <c r="L8" s="33"/>
      <c r="M8" s="33"/>
      <c r="N8" s="33"/>
      <c r="O8" s="33"/>
      <c r="P8" s="33"/>
      <c r="Q8" s="33"/>
    </row>
    <row r="9" spans="1:17" ht="15" x14ac:dyDescent="0.25">
      <c r="A9" s="30"/>
      <c r="B9" s="31" t="s">
        <v>16</v>
      </c>
      <c r="C9" s="10">
        <v>0</v>
      </c>
      <c r="D9" s="8"/>
      <c r="E9" s="33"/>
      <c r="F9" s="33"/>
      <c r="G9" s="33"/>
      <c r="H9" s="33"/>
      <c r="I9" s="33"/>
      <c r="J9" s="33"/>
      <c r="K9" s="33"/>
      <c r="L9" s="33"/>
      <c r="M9" s="33"/>
      <c r="N9" s="33"/>
      <c r="O9" s="33"/>
      <c r="P9" s="33"/>
      <c r="Q9" s="33"/>
    </row>
    <row r="10" spans="1:17" ht="15" x14ac:dyDescent="0.25">
      <c r="A10" s="3"/>
      <c r="B10" s="28"/>
      <c r="C10" s="14"/>
      <c r="D10" s="8"/>
    </row>
    <row r="11" spans="1:17" ht="15" x14ac:dyDescent="0.25">
      <c r="A11" s="25"/>
      <c r="B11" s="28"/>
      <c r="C11" s="13"/>
    </row>
    <row r="12" spans="1:17" ht="15" x14ac:dyDescent="0.25">
      <c r="A12" s="38" t="s">
        <v>8</v>
      </c>
      <c r="B12" s="39" t="s">
        <v>22</v>
      </c>
      <c r="C12" s="40">
        <f>((C6*EXP(((-1*C20)*C22)))*NORMSDIST((-1*C25)))-((C4*EXP(((-1*C23)*C22)))*NORMSDIST((-1*C24)))</f>
        <v>220.7326714589035</v>
      </c>
      <c r="D12" s="8"/>
      <c r="E12" s="33"/>
      <c r="F12" s="33"/>
      <c r="G12" s="33"/>
      <c r="H12" s="33"/>
      <c r="I12" s="33"/>
      <c r="J12" s="33"/>
      <c r="K12" s="33"/>
      <c r="L12" s="33"/>
      <c r="M12" s="33"/>
      <c r="N12" s="33"/>
      <c r="O12" s="33"/>
      <c r="P12" s="33"/>
      <c r="Q12" s="33"/>
    </row>
    <row r="13" spans="1:17" ht="15" x14ac:dyDescent="0.25">
      <c r="A13" s="38" t="s">
        <v>8</v>
      </c>
      <c r="B13" s="39" t="s">
        <v>3</v>
      </c>
      <c r="C13" s="41">
        <f>EXP(((-1*C23)*C22))*((NORMSDIST(C24))-1)</f>
        <v>-0.45802454159351957</v>
      </c>
      <c r="D13" s="8"/>
      <c r="E13" s="33"/>
      <c r="F13" s="33"/>
      <c r="G13" s="33"/>
      <c r="H13" s="33"/>
      <c r="I13" s="33"/>
      <c r="J13" s="33"/>
      <c r="K13" s="33"/>
      <c r="L13" s="33"/>
      <c r="M13" s="33"/>
      <c r="N13" s="33"/>
      <c r="O13" s="33"/>
      <c r="P13" s="33"/>
      <c r="Q13" s="33"/>
    </row>
    <row r="14" spans="1:17" ht="15" x14ac:dyDescent="0.25">
      <c r="A14" s="38" t="s">
        <v>8</v>
      </c>
      <c r="B14" s="39" t="s">
        <v>13</v>
      </c>
      <c r="C14" s="41">
        <f>(((((-1*((((C4*((1/SQRT((2*PI())))*EXP(((-1*POWER(C24,2))/2))))*C21)*EXP(((-1*C22)*C23)))))/(2*SQRT(C22)))-(((C23*C4)*NORMSDIST((-1*C24)))*EXP(((-1*C22)*C23))))+(((C20*C6)*EXP(((-1*C20)*C22)))*NORMSDIST((-1*C25)))))/365</f>
        <v>-4.1220031775421218</v>
      </c>
      <c r="D14" s="8"/>
      <c r="E14" s="33"/>
      <c r="F14" s="33"/>
      <c r="G14" s="33"/>
      <c r="H14" s="33"/>
      <c r="I14" s="33"/>
      <c r="J14" s="33"/>
      <c r="K14" s="33"/>
      <c r="L14" s="33"/>
      <c r="M14" s="33"/>
      <c r="N14" s="33"/>
      <c r="O14" s="33"/>
      <c r="P14" s="33"/>
      <c r="Q14" s="33"/>
    </row>
    <row r="15" spans="1:17" ht="15" x14ac:dyDescent="0.25">
      <c r="A15" s="38" t="s">
        <v>8</v>
      </c>
      <c r="B15" s="39" t="s">
        <v>6</v>
      </c>
      <c r="C15" s="41">
        <f>((((1/SQRT((2*PI())))*EXP(((-1*POWER(C24,2))/2)))*EXP(((-1*C22)*C23)))/((C4*C21)*SQRT(C22)))</f>
        <v>6.7373810969165214E-4</v>
      </c>
      <c r="D15" s="8"/>
      <c r="E15" s="33"/>
      <c r="F15" s="33"/>
      <c r="G15" s="33"/>
      <c r="H15" s="33"/>
      <c r="I15" s="33"/>
      <c r="J15" s="33"/>
      <c r="K15" s="33"/>
      <c r="L15" s="33"/>
      <c r="M15" s="33"/>
      <c r="N15" s="33"/>
      <c r="O15" s="33"/>
      <c r="P15" s="33"/>
      <c r="Q15" s="33"/>
    </row>
    <row r="16" spans="1:17" ht="15" x14ac:dyDescent="0.25">
      <c r="A16" s="38" t="s">
        <v>8</v>
      </c>
      <c r="B16" s="39" t="s">
        <v>7</v>
      </c>
      <c r="C16" s="41">
        <f>(((((1/SQRT((2*PI())))*EXP(((-1*POWER(C24,2))/2)))*EXP(((-1*C22)*C23)))*C4)*SQRT(C22))/100</f>
        <v>5.1914751602952638</v>
      </c>
      <c r="D16" s="8"/>
      <c r="E16" s="33"/>
      <c r="F16" s="33"/>
      <c r="G16" s="33"/>
      <c r="H16" s="33"/>
      <c r="I16" s="33"/>
      <c r="J16" s="33"/>
      <c r="K16" s="33"/>
      <c r="L16" s="33"/>
      <c r="M16" s="33"/>
      <c r="N16" s="33"/>
      <c r="O16" s="33"/>
      <c r="P16" s="33"/>
      <c r="Q16" s="33"/>
    </row>
    <row r="17" spans="1:17" ht="15" x14ac:dyDescent="0.25">
      <c r="A17" s="42" t="s">
        <v>8</v>
      </c>
      <c r="B17" s="39" t="s">
        <v>0</v>
      </c>
      <c r="C17" s="41">
        <f>(((((-1*C6)*C22)*EXP(((-1*C20)*C22)))*NORMSDIST((-1*C25)))*EXP(((-1*C23)*C22)))/100</f>
        <v>-1.719763958511302</v>
      </c>
      <c r="D17" s="24"/>
      <c r="E17" s="33"/>
      <c r="F17" s="33"/>
      <c r="G17" s="33"/>
      <c r="H17" s="33"/>
      <c r="I17" s="33"/>
      <c r="J17" s="33"/>
      <c r="K17" s="33"/>
      <c r="L17" s="33"/>
      <c r="M17" s="33"/>
      <c r="N17" s="33"/>
      <c r="O17" s="33"/>
      <c r="P17" s="33"/>
      <c r="Q17" s="33"/>
    </row>
    <row r="18" spans="1:17" ht="15" x14ac:dyDescent="0.25">
      <c r="A18" s="25"/>
      <c r="B18" s="28"/>
      <c r="C18" s="13"/>
    </row>
    <row r="19" spans="1:17" ht="15" x14ac:dyDescent="0.25">
      <c r="A19" s="25"/>
      <c r="B19" s="28"/>
      <c r="C19" s="13"/>
    </row>
    <row r="20" spans="1:17" ht="15" hidden="1" x14ac:dyDescent="0.25">
      <c r="A20" s="3"/>
      <c r="B20" s="28" t="s">
        <v>23</v>
      </c>
      <c r="C20" s="13">
        <f>C5/100</f>
        <v>0.08</v>
      </c>
      <c r="D20" s="8"/>
    </row>
    <row r="21" spans="1:17" ht="15" hidden="1" x14ac:dyDescent="0.25">
      <c r="A21" s="3"/>
      <c r="B21" s="28" t="s">
        <v>24</v>
      </c>
      <c r="C21" s="13">
        <f>C8/100</f>
        <v>0.45</v>
      </c>
      <c r="D21" s="8"/>
    </row>
    <row r="22" spans="1:17" ht="15" hidden="1" x14ac:dyDescent="0.25">
      <c r="A22" s="3"/>
      <c r="B22" s="28" t="s">
        <v>11</v>
      </c>
      <c r="C22" s="13">
        <f>C7/365</f>
        <v>6.8493150684931503E-2</v>
      </c>
      <c r="D22" s="8"/>
    </row>
    <row r="23" spans="1:17" ht="15" hidden="1" x14ac:dyDescent="0.25">
      <c r="A23" s="3"/>
      <c r="B23" s="28" t="s">
        <v>5</v>
      </c>
      <c r="C23" s="13">
        <f>C9/100</f>
        <v>0</v>
      </c>
      <c r="D23" s="8"/>
    </row>
    <row r="24" spans="1:17" ht="15" hidden="1" x14ac:dyDescent="0.25">
      <c r="A24" s="3"/>
      <c r="B24" s="28" t="s">
        <v>12</v>
      </c>
      <c r="C24" s="14">
        <f>(LN((C4/C6))+(((C20-C23)+(POWER(C21,2)/2))*C22))/(C21*SQRT(C22))</f>
        <v>0.10541176218830695</v>
      </c>
      <c r="D24" s="8"/>
    </row>
    <row r="25" spans="1:17" ht="15" hidden="1" x14ac:dyDescent="0.25">
      <c r="A25" s="3"/>
      <c r="B25" s="28" t="s">
        <v>2</v>
      </c>
      <c r="C25" s="14">
        <f>(LN((C4/C6))+(((C20-C23)-(POWER(C21,2)/2))*C22))/(C21*SQRT(C22))</f>
        <v>-1.2358620394491161E-2</v>
      </c>
      <c r="D25" s="8"/>
    </row>
    <row r="26" spans="1:17" ht="15" x14ac:dyDescent="0.25">
      <c r="A26" s="25"/>
      <c r="B26" s="28"/>
      <c r="C26" s="13"/>
      <c r="D26" s="24"/>
    </row>
    <row r="27" spans="1:17" ht="15" x14ac:dyDescent="0.25">
      <c r="A27" s="4"/>
      <c r="B27" s="43"/>
      <c r="C27" s="27"/>
    </row>
    <row r="28" spans="1:17" ht="15" x14ac:dyDescent="0.25">
      <c r="A28" s="4"/>
      <c r="B28" s="43"/>
      <c r="C28" s="27"/>
    </row>
    <row r="29" spans="1:17" ht="15" x14ac:dyDescent="0.25">
      <c r="A29" s="4"/>
      <c r="B29" s="43"/>
      <c r="C29" s="27"/>
    </row>
    <row r="30" spans="1:17" ht="15" x14ac:dyDescent="0.25">
      <c r="A30" s="4"/>
      <c r="B30" s="43"/>
      <c r="C30" s="27"/>
    </row>
    <row r="31" spans="1:17" ht="15" x14ac:dyDescent="0.25">
      <c r="A31" s="4"/>
      <c r="B31" s="43"/>
      <c r="C31" s="27"/>
    </row>
    <row r="32" spans="1:17" ht="15" x14ac:dyDescent="0.25">
      <c r="A32" s="4"/>
      <c r="B32" s="43"/>
      <c r="C32" s="27"/>
    </row>
    <row r="33" spans="1:3" ht="15" x14ac:dyDescent="0.25">
      <c r="A33" s="4"/>
      <c r="B33" s="43"/>
      <c r="C33" s="27"/>
    </row>
    <row r="34" spans="1:3" ht="15" x14ac:dyDescent="0.25">
      <c r="A34" s="4"/>
      <c r="B34" s="43"/>
      <c r="C34" s="27"/>
    </row>
    <row r="35" spans="1:3" ht="15" x14ac:dyDescent="0.25">
      <c r="A35" s="4"/>
      <c r="B35" s="43"/>
      <c r="C35" s="27"/>
    </row>
    <row r="36" spans="1:3" ht="15" x14ac:dyDescent="0.25">
      <c r="A36" s="4"/>
      <c r="B36" s="43"/>
      <c r="C36" s="27"/>
    </row>
    <row r="37" spans="1:3" ht="15" x14ac:dyDescent="0.25">
      <c r="A37" s="4"/>
      <c r="B37" s="43"/>
      <c r="C37" s="27"/>
    </row>
    <row r="38" spans="1:3" ht="15" x14ac:dyDescent="0.25">
      <c r="A38" s="4"/>
      <c r="B38" s="43"/>
      <c r="C38" s="27"/>
    </row>
    <row r="39" spans="1:3" ht="15" x14ac:dyDescent="0.25">
      <c r="A39" s="4"/>
      <c r="B39" s="43"/>
      <c r="C39" s="27"/>
    </row>
    <row r="40" spans="1:3" ht="15" x14ac:dyDescent="0.25">
      <c r="A40" s="4"/>
      <c r="B40" s="43"/>
      <c r="C40" s="27"/>
    </row>
    <row r="41" spans="1:3" ht="15" x14ac:dyDescent="0.25">
      <c r="A41" s="4"/>
      <c r="B41" s="43"/>
      <c r="C41" s="27"/>
    </row>
    <row r="42" spans="1:3" ht="15" x14ac:dyDescent="0.25">
      <c r="A42" s="4"/>
      <c r="B42" s="43"/>
      <c r="C42" s="27"/>
    </row>
    <row r="43" spans="1:3" ht="15" x14ac:dyDescent="0.25">
      <c r="A43" s="4"/>
      <c r="B43" s="43"/>
      <c r="C43" s="27"/>
    </row>
    <row r="44" spans="1:3" ht="15" x14ac:dyDescent="0.25">
      <c r="A44" s="4"/>
      <c r="B44" s="43"/>
      <c r="C44" s="27"/>
    </row>
    <row r="45" spans="1:3" ht="15" x14ac:dyDescent="0.25">
      <c r="A45" s="4"/>
      <c r="B45" s="43"/>
      <c r="C45" s="27"/>
    </row>
    <row r="46" spans="1:3" ht="15" x14ac:dyDescent="0.25">
      <c r="A46" s="4"/>
      <c r="B46" s="43"/>
      <c r="C46" s="27"/>
    </row>
    <row r="47" spans="1:3" ht="15" x14ac:dyDescent="0.25">
      <c r="A47" s="4"/>
      <c r="B47" s="43"/>
      <c r="C47" s="27"/>
    </row>
    <row r="48" spans="1:3" ht="15" x14ac:dyDescent="0.25">
      <c r="A48" s="4"/>
      <c r="B48" s="43"/>
      <c r="C48" s="27"/>
    </row>
    <row r="49" spans="1:3" ht="15" x14ac:dyDescent="0.25">
      <c r="A49" s="4"/>
      <c r="B49" s="43"/>
      <c r="C49" s="27"/>
    </row>
    <row r="50" spans="1:3" ht="15" x14ac:dyDescent="0.25">
      <c r="A50" s="4"/>
      <c r="B50" s="43"/>
      <c r="C50" s="27"/>
    </row>
    <row r="51" spans="1:3" ht="15" x14ac:dyDescent="0.25">
      <c r="A51" s="4"/>
      <c r="B51" s="43"/>
      <c r="C51" s="27"/>
    </row>
    <row r="52" spans="1:3" ht="15" x14ac:dyDescent="0.25">
      <c r="A52" s="4"/>
      <c r="B52" s="43"/>
      <c r="C52" s="27"/>
    </row>
    <row r="53" spans="1:3" ht="15" x14ac:dyDescent="0.25">
      <c r="A53" s="4"/>
      <c r="B53" s="43"/>
      <c r="C53" s="27"/>
    </row>
    <row r="54" spans="1:3" ht="15" x14ac:dyDescent="0.25">
      <c r="A54" s="4"/>
      <c r="B54" s="43"/>
      <c r="C54" s="27"/>
    </row>
    <row r="55" spans="1:3" ht="15" x14ac:dyDescent="0.25">
      <c r="A55" s="4"/>
      <c r="B55" s="43"/>
      <c r="C55" s="27"/>
    </row>
    <row r="56" spans="1:3" ht="15" x14ac:dyDescent="0.25">
      <c r="A56" s="4"/>
      <c r="B56" s="43"/>
      <c r="C56" s="27"/>
    </row>
    <row r="57" spans="1:3" ht="15" x14ac:dyDescent="0.25">
      <c r="A57" s="4"/>
      <c r="B57" s="43"/>
      <c r="C57" s="27"/>
    </row>
    <row r="58" spans="1:3" ht="15" x14ac:dyDescent="0.25">
      <c r="A58" s="4"/>
      <c r="B58" s="43"/>
      <c r="C58" s="27"/>
    </row>
    <row r="59" spans="1:3" ht="15" x14ac:dyDescent="0.25">
      <c r="A59" s="4"/>
      <c r="B59" s="43"/>
      <c r="C59" s="27"/>
    </row>
    <row r="60" spans="1:3" ht="15" x14ac:dyDescent="0.25">
      <c r="A60" s="4"/>
      <c r="B60" s="43"/>
      <c r="C60" s="27"/>
    </row>
    <row r="61" spans="1:3" ht="15" x14ac:dyDescent="0.25">
      <c r="A61" s="4"/>
      <c r="B61" s="43"/>
      <c r="C61" s="27"/>
    </row>
    <row r="62" spans="1:3" ht="15" x14ac:dyDescent="0.25">
      <c r="A62" s="4"/>
      <c r="B62" s="43"/>
      <c r="C62" s="27"/>
    </row>
    <row r="63" spans="1:3" ht="15" x14ac:dyDescent="0.25">
      <c r="A63" s="4"/>
      <c r="B63" s="43"/>
      <c r="C63" s="27"/>
    </row>
    <row r="64" spans="1:3" ht="15" x14ac:dyDescent="0.25">
      <c r="A64" s="4"/>
      <c r="B64" s="43"/>
      <c r="C64" s="27"/>
    </row>
    <row r="65" spans="1:3" ht="15" x14ac:dyDescent="0.25">
      <c r="A65" s="4"/>
      <c r="B65" s="43"/>
      <c r="C65" s="27"/>
    </row>
    <row r="66" spans="1:3" ht="15" x14ac:dyDescent="0.25">
      <c r="A66" s="4"/>
      <c r="B66" s="43"/>
      <c r="C66" s="27"/>
    </row>
    <row r="67" spans="1:3" ht="15" x14ac:dyDescent="0.25">
      <c r="A67" s="4"/>
      <c r="B67" s="43"/>
      <c r="C67" s="27"/>
    </row>
    <row r="68" spans="1:3" ht="15" x14ac:dyDescent="0.25">
      <c r="A68" s="4"/>
      <c r="B68" s="43"/>
      <c r="C68" s="27"/>
    </row>
    <row r="69" spans="1:3" ht="15" x14ac:dyDescent="0.25">
      <c r="A69" s="4"/>
      <c r="B69" s="43"/>
      <c r="C69" s="27"/>
    </row>
    <row r="70" spans="1:3" ht="15" x14ac:dyDescent="0.25">
      <c r="A70" s="4"/>
      <c r="B70" s="43"/>
      <c r="C70" s="27"/>
    </row>
    <row r="71" spans="1:3" ht="15" x14ac:dyDescent="0.25">
      <c r="A71" s="4"/>
      <c r="B71" s="43"/>
      <c r="C71" s="27"/>
    </row>
    <row r="72" spans="1:3" ht="15" x14ac:dyDescent="0.25">
      <c r="A72" s="4"/>
      <c r="B72" s="43"/>
      <c r="C72" s="27"/>
    </row>
    <row r="73" spans="1:3" ht="15" x14ac:dyDescent="0.25">
      <c r="A73" s="4"/>
      <c r="B73" s="43"/>
      <c r="C73" s="27"/>
    </row>
    <row r="74" spans="1:3" ht="15" x14ac:dyDescent="0.25">
      <c r="A74" s="4"/>
      <c r="B74" s="43"/>
      <c r="C74" s="27"/>
    </row>
    <row r="75" spans="1:3" ht="15" x14ac:dyDescent="0.25">
      <c r="A75" s="4"/>
      <c r="B75" s="43"/>
      <c r="C75" s="27"/>
    </row>
    <row r="76" spans="1:3" ht="15" x14ac:dyDescent="0.25">
      <c r="A76" s="4"/>
      <c r="B76" s="43"/>
      <c r="C76" s="27"/>
    </row>
    <row r="77" spans="1:3" ht="15" x14ac:dyDescent="0.25">
      <c r="A77" s="4"/>
      <c r="B77" s="43"/>
      <c r="C77" s="27"/>
    </row>
    <row r="78" spans="1:3" ht="15" x14ac:dyDescent="0.25">
      <c r="A78" s="4"/>
      <c r="B78" s="43"/>
      <c r="C78" s="27"/>
    </row>
    <row r="79" spans="1:3" ht="15" x14ac:dyDescent="0.25">
      <c r="A79" s="4"/>
      <c r="B79" s="43"/>
      <c r="C79" s="27"/>
    </row>
    <row r="80" spans="1:3" ht="15" x14ac:dyDescent="0.25">
      <c r="A80" s="4"/>
      <c r="B80" s="43"/>
      <c r="C80" s="27"/>
    </row>
    <row r="81" spans="1:3" ht="15" x14ac:dyDescent="0.25">
      <c r="A81" s="4"/>
      <c r="B81" s="43"/>
      <c r="C81" s="27"/>
    </row>
    <row r="82" spans="1:3" ht="15" x14ac:dyDescent="0.25">
      <c r="A82" s="4"/>
      <c r="B82" s="43"/>
      <c r="C82" s="27"/>
    </row>
    <row r="83" spans="1:3" ht="15" x14ac:dyDescent="0.25">
      <c r="A83" s="4"/>
      <c r="B83" s="43"/>
      <c r="C83" s="27"/>
    </row>
    <row r="84" spans="1:3" ht="15" x14ac:dyDescent="0.25">
      <c r="A84" s="4"/>
      <c r="B84" s="43"/>
      <c r="C84" s="27"/>
    </row>
    <row r="85" spans="1:3" ht="15" x14ac:dyDescent="0.25">
      <c r="A85" s="4"/>
      <c r="B85" s="43"/>
      <c r="C85" s="27"/>
    </row>
    <row r="86" spans="1:3" ht="15" x14ac:dyDescent="0.25">
      <c r="A86" s="4"/>
      <c r="B86" s="43"/>
      <c r="C86" s="27"/>
    </row>
    <row r="87" spans="1:3" ht="15" x14ac:dyDescent="0.25">
      <c r="A87" s="4"/>
      <c r="B87" s="43"/>
      <c r="C87" s="27"/>
    </row>
    <row r="88" spans="1:3" ht="15" x14ac:dyDescent="0.25">
      <c r="A88" s="4"/>
      <c r="B88" s="43"/>
      <c r="C88" s="27"/>
    </row>
    <row r="89" spans="1:3" ht="15" x14ac:dyDescent="0.25">
      <c r="A89" s="4"/>
      <c r="B89" s="43"/>
      <c r="C89" s="27"/>
    </row>
    <row r="90" spans="1:3" ht="15" x14ac:dyDescent="0.25">
      <c r="A90" s="4"/>
      <c r="B90" s="43"/>
      <c r="C90" s="27"/>
    </row>
    <row r="91" spans="1:3" ht="15" x14ac:dyDescent="0.25">
      <c r="A91" s="4"/>
      <c r="B91" s="43"/>
      <c r="C91" s="27"/>
    </row>
    <row r="92" spans="1:3" ht="15" x14ac:dyDescent="0.25">
      <c r="A92" s="4"/>
      <c r="B92" s="43"/>
      <c r="C92" s="27"/>
    </row>
    <row r="93" spans="1:3" ht="15" x14ac:dyDescent="0.25">
      <c r="A93" s="4"/>
      <c r="B93" s="43"/>
      <c r="C93" s="27"/>
    </row>
  </sheetData>
  <mergeCells count="1">
    <mergeCell ref="A2:C2"/>
  </mergeCells>
  <pageMargins left="0.75" right="0.75" top="1" bottom="1" header="0.5" footer="0.5"/>
  <pageSetup paperSize="9" orientation="portrait" horizontalDpi="300" verticalDpi="300"/>
  <headerFooter alignWithMargins="0"/>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Option Greeks Calculator</vt:lpstr>
      <vt:lpstr>Call Put Separate</vt:lpstr>
      <vt:lpstr>Simple Call Option Calculator</vt:lpstr>
      <vt:lpstr>Simple Put Option Calculator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Kavita manoj</dc:creator>
  <cp:lastModifiedBy>KAVITA MENON</cp:lastModifiedBy>
  <dcterms:created xsi:type="dcterms:W3CDTF">2024-03-30T07:48:21Z</dcterms:created>
  <dcterms:modified xsi:type="dcterms:W3CDTF">2024-04-01T02:56:30Z</dcterms:modified>
</cp:coreProperties>
</file>