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c0c1397d05e4d9/Desktop/Quantitative-Finance-Sem-6/"/>
    </mc:Choice>
  </mc:AlternateContent>
  <xr:revisionPtr revIDLastSave="3" documentId="13_ncr:1_{72BD0ED7-3369-46DA-BBB0-DF5BB95D4BA9}" xr6:coauthVersionLast="47" xr6:coauthVersionMax="47" xr10:uidLastSave="{293F98CB-5D8E-4539-A65A-8387BD0A9013}"/>
  <bookViews>
    <workbookView xWindow="-108" yWindow="-108" windowWidth="23256" windowHeight="12456" firstSheet="4" activeTab="8" xr2:uid="{CC98BCB8-5B20-4D15-8428-25B28E3F1DDF}"/>
  </bookViews>
  <sheets>
    <sheet name="Future-Value" sheetId="1" r:id="rId1"/>
    <sheet name="Annuity" sheetId="2" r:id="rId2"/>
    <sheet name="Loan-Amortisation" sheetId="3" r:id="rId3"/>
    <sheet name="Weird-problem" sheetId="4" r:id="rId4"/>
    <sheet name="M1-Prep-Sir's_Question" sheetId="8" r:id="rId5"/>
    <sheet name="Regression-AP-Nifty" sheetId="6" r:id="rId6"/>
    <sheet name="Beta" sheetId="5" r:id="rId7"/>
    <sheet name="Portfolio-Management" sheetId="9" r:id="rId8"/>
    <sheet name="Portfolio-optimisation" sheetId="10" r:id="rId9"/>
    <sheet name="Sheet11" sheetId="11" r:id="rId10"/>
  </sheets>
  <definedNames>
    <definedName name="solver_cvg" localSheetId="8" hidden="1">0.0001</definedName>
    <definedName name="solver_drv" localSheetId="8" hidden="1">1</definedName>
    <definedName name="solver_eng" localSheetId="6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'Portfolio-optimisation'!$J$31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6" hidden="1">1</definedName>
    <definedName name="solver_neg" localSheetId="8" hidden="1">1</definedName>
    <definedName name="solver_nod" localSheetId="8" hidden="1">2147483647</definedName>
    <definedName name="solver_num" localSheetId="6" hidden="1">0</definedName>
    <definedName name="solver_num" localSheetId="8" hidden="1">0</definedName>
    <definedName name="solver_nwt" localSheetId="8" hidden="1">1</definedName>
    <definedName name="solver_opt" localSheetId="6" hidden="1">Beta!$N$16</definedName>
    <definedName name="solver_pre" localSheetId="8" hidden="1">0.000001</definedName>
    <definedName name="solver_rbv" localSheetId="8" hidden="1">1</definedName>
    <definedName name="solver_rel1" localSheetId="8" hidden="1">2</definedName>
    <definedName name="solver_rhs1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6" hidden="1">1</definedName>
    <definedName name="solver_typ" localSheetId="8" hidden="1">1</definedName>
    <definedName name="solver_val" localSheetId="6" hidden="1">0</definedName>
    <definedName name="solver_val" localSheetId="8" hidden="1">0</definedName>
    <definedName name="solver_ver" localSheetId="6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D10" i="1"/>
  <c r="F31" i="10"/>
  <c r="E38" i="10" s="1"/>
  <c r="J31" i="10"/>
  <c r="F30" i="10"/>
  <c r="E37" i="10" s="1"/>
  <c r="E31" i="10"/>
  <c r="D31" i="10"/>
  <c r="C25" i="10"/>
  <c r="C24" i="10"/>
  <c r="F20" i="10"/>
  <c r="F19" i="10"/>
  <c r="J20" i="10"/>
  <c r="E20" i="10"/>
  <c r="D20" i="10"/>
  <c r="E5" i="10"/>
  <c r="D5" i="10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27" i="9"/>
  <c r="G20" i="9"/>
  <c r="G19" i="9"/>
  <c r="J21" i="9"/>
  <c r="J20" i="9"/>
  <c r="J19" i="9"/>
  <c r="G23" i="8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G14" i="8"/>
  <c r="N16" i="5"/>
  <c r="G22" i="8" l="1"/>
  <c r="G25" i="8" s="1"/>
  <c r="E39" i="10"/>
  <c r="M16" i="5" l="1"/>
  <c r="L16" i="5"/>
  <c r="L10" i="5"/>
  <c r="L9" i="5"/>
  <c r="L13" i="5"/>
  <c r="L8" i="5"/>
  <c r="L7" i="5"/>
  <c r="L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5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G38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17" i="4"/>
  <c r="N328" i="3" l="1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O79" i="3"/>
  <c r="L80" i="3" s="1"/>
  <c r="N79" i="3"/>
  <c r="M79" i="3"/>
  <c r="L79" i="3"/>
  <c r="L67" i="3"/>
  <c r="M67" i="3" s="1"/>
  <c r="O67" i="3" s="1"/>
  <c r="L68" i="3" s="1"/>
  <c r="N67" i="3"/>
  <c r="N68" i="3"/>
  <c r="N69" i="3"/>
  <c r="N70" i="3"/>
  <c r="N71" i="3"/>
  <c r="N72" i="3"/>
  <c r="N73" i="3"/>
  <c r="N74" i="3"/>
  <c r="N75" i="3"/>
  <c r="N76" i="3"/>
  <c r="N77" i="3"/>
  <c r="N78" i="3"/>
  <c r="O66" i="3"/>
  <c r="N66" i="3"/>
  <c r="M66" i="3"/>
  <c r="L66" i="3"/>
  <c r="O65" i="3"/>
  <c r="M65" i="3"/>
  <c r="N65" i="3"/>
  <c r="N61" i="3"/>
  <c r="N60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E29" i="3"/>
  <c r="D20" i="3"/>
  <c r="G36" i="3" s="1"/>
  <c r="E16" i="3"/>
  <c r="F29" i="3" s="1"/>
  <c r="E15" i="3"/>
  <c r="G126" i="2"/>
  <c r="I128" i="2"/>
  <c r="I129" i="2"/>
  <c r="I130" i="2"/>
  <c r="I106" i="2"/>
  <c r="I107" i="2"/>
  <c r="I108" i="2"/>
  <c r="I109" i="2"/>
  <c r="I105" i="2"/>
  <c r="G98" i="2"/>
  <c r="G99" i="2"/>
  <c r="G100" i="2"/>
  <c r="G101" i="2"/>
  <c r="G97" i="2"/>
  <c r="G96" i="2"/>
  <c r="J96" i="2" s="1"/>
  <c r="F97" i="2" s="1"/>
  <c r="I83" i="2"/>
  <c r="I84" i="2"/>
  <c r="I82" i="2"/>
  <c r="I81" i="2"/>
  <c r="G81" i="2"/>
  <c r="H81" i="2" s="1"/>
  <c r="J81" i="2" s="1"/>
  <c r="F82" i="2" s="1"/>
  <c r="I65" i="2"/>
  <c r="I66" i="2"/>
  <c r="I67" i="2"/>
  <c r="I64" i="2"/>
  <c r="I63" i="2"/>
  <c r="G63" i="2"/>
  <c r="E50" i="2"/>
  <c r="F50" i="2"/>
  <c r="G50" i="2" s="1"/>
  <c r="E48" i="2"/>
  <c r="F48" i="2"/>
  <c r="G48" i="2" s="1"/>
  <c r="F49" i="2"/>
  <c r="H47" i="2"/>
  <c r="G47" i="2"/>
  <c r="F47" i="2"/>
  <c r="G46" i="2"/>
  <c r="F46" i="2"/>
  <c r="F30" i="2"/>
  <c r="F31" i="2"/>
  <c r="F32" i="2"/>
  <c r="F33" i="2"/>
  <c r="F29" i="2"/>
  <c r="H29" i="2" s="1"/>
  <c r="E30" i="2" s="1"/>
  <c r="G30" i="2" s="1"/>
  <c r="E15" i="2"/>
  <c r="G15" i="2" s="1"/>
  <c r="F15" i="2"/>
  <c r="F16" i="2"/>
  <c r="F17" i="2"/>
  <c r="G14" i="2"/>
  <c r="H14" i="2" s="1"/>
  <c r="F14" i="2"/>
  <c r="F13" i="2"/>
  <c r="H13" i="2"/>
  <c r="E14" i="2" s="1"/>
  <c r="D21" i="1"/>
  <c r="D9" i="1"/>
  <c r="M80" i="3" l="1"/>
  <c r="O80" i="3" s="1"/>
  <c r="L81" i="3" s="1"/>
  <c r="M68" i="3"/>
  <c r="O68" i="3" s="1"/>
  <c r="L69" i="3" s="1"/>
  <c r="G322" i="3"/>
  <c r="G314" i="3"/>
  <c r="G306" i="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9" i="3"/>
  <c r="G321" i="3"/>
  <c r="G313" i="3"/>
  <c r="G305" i="3"/>
  <c r="G297" i="3"/>
  <c r="G289" i="3"/>
  <c r="G281" i="3"/>
  <c r="G273" i="3"/>
  <c r="G265" i="3"/>
  <c r="G257" i="3"/>
  <c r="G249" i="3"/>
  <c r="G241" i="3"/>
  <c r="G233" i="3"/>
  <c r="G225" i="3"/>
  <c r="G217" i="3"/>
  <c r="G209" i="3"/>
  <c r="G201" i="3"/>
  <c r="G193" i="3"/>
  <c r="G185" i="3"/>
  <c r="G177" i="3"/>
  <c r="G169" i="3"/>
  <c r="G161" i="3"/>
  <c r="G153" i="3"/>
  <c r="G145" i="3"/>
  <c r="G137" i="3"/>
  <c r="G129" i="3"/>
  <c r="G121" i="3"/>
  <c r="G113" i="3"/>
  <c r="G105" i="3"/>
  <c r="G97" i="3"/>
  <c r="G89" i="3"/>
  <c r="G81" i="3"/>
  <c r="G73" i="3"/>
  <c r="G65" i="3"/>
  <c r="G57" i="3"/>
  <c r="G49" i="3"/>
  <c r="G41" i="3"/>
  <c r="G33" i="3"/>
  <c r="G328" i="3"/>
  <c r="G320" i="3"/>
  <c r="G312" i="3"/>
  <c r="G304" i="3"/>
  <c r="G296" i="3"/>
  <c r="G288" i="3"/>
  <c r="G280" i="3"/>
  <c r="G272" i="3"/>
  <c r="G264" i="3"/>
  <c r="G25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327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326" i="3"/>
  <c r="G318" i="3"/>
  <c r="G310" i="3"/>
  <c r="G302" i="3"/>
  <c r="G294" i="3"/>
  <c r="G286" i="3"/>
  <c r="G278" i="3"/>
  <c r="G270" i="3"/>
  <c r="G262" i="3"/>
  <c r="G254" i="3"/>
  <c r="G246" i="3"/>
  <c r="G238" i="3"/>
  <c r="G230" i="3"/>
  <c r="G222" i="3"/>
  <c r="G214" i="3"/>
  <c r="G206" i="3"/>
  <c r="G198" i="3"/>
  <c r="G190" i="3"/>
  <c r="G182" i="3"/>
  <c r="G174" i="3"/>
  <c r="G166" i="3"/>
  <c r="G158" i="3"/>
  <c r="G150" i="3"/>
  <c r="G142" i="3"/>
  <c r="G134" i="3"/>
  <c r="G126" i="3"/>
  <c r="G118" i="3"/>
  <c r="G110" i="3"/>
  <c r="G102" i="3"/>
  <c r="G94" i="3"/>
  <c r="G86" i="3"/>
  <c r="G78" i="3"/>
  <c r="G70" i="3"/>
  <c r="G62" i="3"/>
  <c r="G54" i="3"/>
  <c r="G46" i="3"/>
  <c r="G38" i="3"/>
  <c r="G30" i="3"/>
  <c r="G325" i="3"/>
  <c r="G317" i="3"/>
  <c r="G309" i="3"/>
  <c r="G301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324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125" i="2"/>
  <c r="G124" i="2"/>
  <c r="J124" i="2" s="1"/>
  <c r="F125" i="2" s="1"/>
  <c r="H125" i="2" s="1"/>
  <c r="H97" i="2"/>
  <c r="J97" i="2" s="1"/>
  <c r="F98" i="2" s="1"/>
  <c r="H82" i="2"/>
  <c r="J82" i="2" s="1"/>
  <c r="F83" i="2" s="1"/>
  <c r="H63" i="2"/>
  <c r="J63" i="2" s="1"/>
  <c r="F64" i="2" s="1"/>
  <c r="H64" i="2" s="1"/>
  <c r="J64" i="2" s="1"/>
  <c r="F65" i="2" s="1"/>
  <c r="H50" i="2"/>
  <c r="H48" i="2"/>
  <c r="E49" i="2" s="1"/>
  <c r="H46" i="2"/>
  <c r="E47" i="2" s="1"/>
  <c r="H30" i="2"/>
  <c r="E31" i="2" s="1"/>
  <c r="H15" i="2"/>
  <c r="E16" i="2" s="1"/>
  <c r="M81" i="3" l="1"/>
  <c r="O81" i="3" s="1"/>
  <c r="L82" i="3" s="1"/>
  <c r="M69" i="3"/>
  <c r="O69" i="3" s="1"/>
  <c r="L70" i="3" s="1"/>
  <c r="J125" i="2"/>
  <c r="F126" i="2" s="1"/>
  <c r="H126" i="2" s="1"/>
  <c r="H98" i="2"/>
  <c r="J98" i="2" s="1"/>
  <c r="F99" i="2" s="1"/>
  <c r="H99" i="2" s="1"/>
  <c r="J99" i="2" s="1"/>
  <c r="F100" i="2" s="1"/>
  <c r="H83" i="2"/>
  <c r="J83" i="2" s="1"/>
  <c r="F84" i="2" s="1"/>
  <c r="H84" i="2" s="1"/>
  <c r="J84" i="2" s="1"/>
  <c r="H65" i="2"/>
  <c r="J65" i="2" s="1"/>
  <c r="F66" i="2" s="1"/>
  <c r="H66" i="2" s="1"/>
  <c r="J66" i="2" s="1"/>
  <c r="F67" i="2" s="1"/>
  <c r="G49" i="2"/>
  <c r="H49" i="2" s="1"/>
  <c r="G31" i="2"/>
  <c r="H31" i="2" s="1"/>
  <c r="E32" i="2" s="1"/>
  <c r="G16" i="2"/>
  <c r="H16" i="2" s="1"/>
  <c r="E17" i="2" s="1"/>
  <c r="M82" i="3" l="1"/>
  <c r="O82" i="3" s="1"/>
  <c r="L83" i="3" s="1"/>
  <c r="M70" i="3"/>
  <c r="O70" i="3" s="1"/>
  <c r="L71" i="3" s="1"/>
  <c r="J126" i="2"/>
  <c r="F127" i="2" s="1"/>
  <c r="H100" i="2"/>
  <c r="J100" i="2" s="1"/>
  <c r="F101" i="2" s="1"/>
  <c r="H67" i="2"/>
  <c r="J67" i="2" s="1"/>
  <c r="G32" i="2"/>
  <c r="H32" i="2" s="1"/>
  <c r="E33" i="2" s="1"/>
  <c r="G17" i="2"/>
  <c r="H17" i="2" s="1"/>
  <c r="M83" i="3" l="1"/>
  <c r="O83" i="3"/>
  <c r="L84" i="3" s="1"/>
  <c r="M71" i="3"/>
  <c r="O71" i="3"/>
  <c r="L72" i="3" s="1"/>
  <c r="H127" i="2"/>
  <c r="J127" i="2" s="1"/>
  <c r="F128" i="2" s="1"/>
  <c r="H101" i="2"/>
  <c r="J101" i="2" s="1"/>
  <c r="F102" i="2" s="1"/>
  <c r="H102" i="2" s="1"/>
  <c r="J102" i="2" s="1"/>
  <c r="F103" i="2" s="1"/>
  <c r="G33" i="2"/>
  <c r="H33" i="2" s="1"/>
  <c r="M84" i="3" l="1"/>
  <c r="O84" i="3" s="1"/>
  <c r="L85" i="3" s="1"/>
  <c r="M72" i="3"/>
  <c r="O72" i="3" s="1"/>
  <c r="L73" i="3" s="1"/>
  <c r="H128" i="2"/>
  <c r="J128" i="2" s="1"/>
  <c r="F129" i="2" s="1"/>
  <c r="H129" i="2" s="1"/>
  <c r="J129" i="2" s="1"/>
  <c r="F130" i="2" s="1"/>
  <c r="H103" i="2"/>
  <c r="J103" i="2" s="1"/>
  <c r="F104" i="2" s="1"/>
  <c r="H104" i="2" s="1"/>
  <c r="J104" i="2" s="1"/>
  <c r="F105" i="2" s="1"/>
  <c r="H105" i="2" s="1"/>
  <c r="J105" i="2" s="1"/>
  <c r="F106" i="2" s="1"/>
  <c r="M85" i="3" l="1"/>
  <c r="O85" i="3" s="1"/>
  <c r="L86" i="3" s="1"/>
  <c r="M73" i="3"/>
  <c r="O73" i="3"/>
  <c r="L74" i="3" s="1"/>
  <c r="H130" i="2"/>
  <c r="J130" i="2" s="1"/>
  <c r="H106" i="2"/>
  <c r="J106" i="2" s="1"/>
  <c r="F107" i="2" s="1"/>
  <c r="H107" i="2" s="1"/>
  <c r="J107" i="2" s="1"/>
  <c r="F108" i="2" s="1"/>
  <c r="H108" i="2" s="1"/>
  <c r="J108" i="2" s="1"/>
  <c r="F109" i="2" s="1"/>
  <c r="H109" i="2" s="1"/>
  <c r="J109" i="2" s="1"/>
  <c r="M86" i="3" l="1"/>
  <c r="O86" i="3" s="1"/>
  <c r="L87" i="3" s="1"/>
  <c r="M74" i="3"/>
  <c r="O74" i="3" s="1"/>
  <c r="L75" i="3" s="1"/>
  <c r="M87" i="3" l="1"/>
  <c r="O87" i="3"/>
  <c r="L88" i="3" s="1"/>
  <c r="M75" i="3"/>
  <c r="O75" i="3" s="1"/>
  <c r="L76" i="3" s="1"/>
  <c r="M88" i="3" l="1"/>
  <c r="O88" i="3" s="1"/>
  <c r="L89" i="3" s="1"/>
  <c r="M76" i="3"/>
  <c r="O76" i="3" s="1"/>
  <c r="L77" i="3" s="1"/>
  <c r="M89" i="3" l="1"/>
  <c r="O89" i="3"/>
  <c r="L90" i="3" s="1"/>
  <c r="M77" i="3"/>
  <c r="O77" i="3"/>
  <c r="L78" i="3" s="1"/>
  <c r="M90" i="3" l="1"/>
  <c r="O90" i="3" s="1"/>
  <c r="L91" i="3" s="1"/>
  <c r="M78" i="3"/>
  <c r="O78" i="3"/>
  <c r="M91" i="3" l="1"/>
  <c r="O91" i="3" s="1"/>
  <c r="L92" i="3" s="1"/>
  <c r="M92" i="3" l="1"/>
  <c r="O92" i="3" s="1"/>
  <c r="L93" i="3" s="1"/>
  <c r="M93" i="3" l="1"/>
  <c r="O93" i="3"/>
  <c r="L94" i="3" s="1"/>
  <c r="M94" i="3" l="1"/>
  <c r="O94" i="3" s="1"/>
  <c r="L95" i="3" s="1"/>
  <c r="O95" i="3" l="1"/>
  <c r="L96" i="3" s="1"/>
  <c r="M95" i="3"/>
  <c r="M96" i="3" l="1"/>
  <c r="O96" i="3" s="1"/>
  <c r="L97" i="3" s="1"/>
  <c r="M97" i="3" l="1"/>
  <c r="O97" i="3"/>
  <c r="L98" i="3" s="1"/>
  <c r="M98" i="3" l="1"/>
  <c r="O98" i="3" s="1"/>
  <c r="L99" i="3" s="1"/>
  <c r="M99" i="3" l="1"/>
  <c r="O99" i="3" s="1"/>
  <c r="L100" i="3" s="1"/>
  <c r="M100" i="3" l="1"/>
  <c r="O100" i="3" s="1"/>
  <c r="L101" i="3" s="1"/>
  <c r="M101" i="3" l="1"/>
  <c r="O101" i="3"/>
  <c r="L102" i="3" s="1"/>
  <c r="M102" i="3" l="1"/>
  <c r="O102" i="3" s="1"/>
  <c r="L103" i="3" s="1"/>
  <c r="M103" i="3" l="1"/>
  <c r="O103" i="3"/>
  <c r="L104" i="3" s="1"/>
  <c r="M104" i="3" l="1"/>
  <c r="O104" i="3" s="1"/>
  <c r="L105" i="3" s="1"/>
  <c r="M105" i="3" l="1"/>
  <c r="O105" i="3"/>
  <c r="L106" i="3" s="1"/>
  <c r="M106" i="3" l="1"/>
  <c r="O106" i="3" s="1"/>
  <c r="L107" i="3" s="1"/>
  <c r="M107" i="3" l="1"/>
  <c r="O107" i="3"/>
  <c r="L108" i="3" s="1"/>
  <c r="M108" i="3" l="1"/>
  <c r="O108" i="3" s="1"/>
  <c r="L109" i="3" s="1"/>
  <c r="M109" i="3" l="1"/>
  <c r="O109" i="3"/>
  <c r="L110" i="3" s="1"/>
  <c r="M110" i="3" l="1"/>
  <c r="O110" i="3" s="1"/>
  <c r="L111" i="3" s="1"/>
  <c r="M111" i="3" l="1"/>
  <c r="O111" i="3" s="1"/>
  <c r="L112" i="3" s="1"/>
  <c r="M112" i="3" l="1"/>
  <c r="O112" i="3" s="1"/>
  <c r="L113" i="3" s="1"/>
  <c r="M113" i="3" l="1"/>
  <c r="O113" i="3" s="1"/>
  <c r="L114" i="3" s="1"/>
  <c r="M114" i="3" l="1"/>
  <c r="O114" i="3" s="1"/>
  <c r="L115" i="3" s="1"/>
  <c r="M115" i="3" l="1"/>
  <c r="O115" i="3"/>
  <c r="L116" i="3" s="1"/>
  <c r="M116" i="3" l="1"/>
  <c r="O116" i="3" s="1"/>
  <c r="L117" i="3" s="1"/>
  <c r="M117" i="3" l="1"/>
  <c r="O117" i="3" s="1"/>
  <c r="L118" i="3" s="1"/>
  <c r="M118" i="3" l="1"/>
  <c r="O118" i="3" s="1"/>
  <c r="L119" i="3" s="1"/>
  <c r="M119" i="3" l="1"/>
  <c r="O119" i="3"/>
  <c r="L120" i="3" s="1"/>
  <c r="M120" i="3" l="1"/>
  <c r="O120" i="3" s="1"/>
  <c r="L121" i="3" s="1"/>
  <c r="M121" i="3" l="1"/>
  <c r="O121" i="3" s="1"/>
  <c r="L122" i="3" s="1"/>
  <c r="M122" i="3" l="1"/>
  <c r="O122" i="3" s="1"/>
  <c r="L123" i="3" s="1"/>
  <c r="M123" i="3" l="1"/>
  <c r="O123" i="3" s="1"/>
  <c r="L124" i="3" s="1"/>
  <c r="O124" i="3" l="1"/>
  <c r="L125" i="3" s="1"/>
  <c r="M124" i="3"/>
  <c r="M125" i="3" l="1"/>
  <c r="O125" i="3" s="1"/>
  <c r="L126" i="3" s="1"/>
  <c r="M126" i="3" l="1"/>
  <c r="O126" i="3" s="1"/>
  <c r="L127" i="3" s="1"/>
  <c r="M127" i="3" l="1"/>
  <c r="O127" i="3"/>
  <c r="L128" i="3" s="1"/>
  <c r="M128" i="3" l="1"/>
  <c r="O128" i="3" s="1"/>
  <c r="L129" i="3" s="1"/>
  <c r="M129" i="3" l="1"/>
  <c r="O129" i="3"/>
  <c r="L130" i="3" s="1"/>
  <c r="M130" i="3" l="1"/>
  <c r="O130" i="3" s="1"/>
  <c r="L131" i="3" s="1"/>
  <c r="M131" i="3" l="1"/>
  <c r="O131" i="3" s="1"/>
  <c r="L132" i="3" s="1"/>
  <c r="O132" i="3" l="1"/>
  <c r="L133" i="3" s="1"/>
  <c r="M132" i="3"/>
  <c r="O133" i="3" l="1"/>
  <c r="L134" i="3" s="1"/>
  <c r="M133" i="3"/>
  <c r="M134" i="3" l="1"/>
  <c r="O134" i="3" s="1"/>
  <c r="L135" i="3" s="1"/>
  <c r="M135" i="3" l="1"/>
  <c r="O135" i="3" s="1"/>
  <c r="L136" i="3" s="1"/>
  <c r="M136" i="3" l="1"/>
  <c r="O136" i="3" s="1"/>
  <c r="L137" i="3" s="1"/>
  <c r="M137" i="3" l="1"/>
  <c r="O137" i="3" s="1"/>
  <c r="L138" i="3" s="1"/>
  <c r="M138" i="3" l="1"/>
  <c r="O138" i="3" s="1"/>
  <c r="L139" i="3" s="1"/>
  <c r="M139" i="3" l="1"/>
  <c r="O139" i="3" s="1"/>
  <c r="L140" i="3" s="1"/>
  <c r="M140" i="3" l="1"/>
  <c r="O140" i="3" s="1"/>
  <c r="L141" i="3" s="1"/>
  <c r="M141" i="3" l="1"/>
  <c r="O141" i="3" s="1"/>
  <c r="L142" i="3" s="1"/>
  <c r="M142" i="3" l="1"/>
  <c r="O142" i="3" s="1"/>
  <c r="L143" i="3" s="1"/>
  <c r="M143" i="3" l="1"/>
  <c r="O143" i="3"/>
  <c r="L144" i="3" s="1"/>
  <c r="M144" i="3" l="1"/>
  <c r="O144" i="3" s="1"/>
  <c r="L145" i="3" s="1"/>
  <c r="M145" i="3" l="1"/>
  <c r="O145" i="3"/>
  <c r="L146" i="3" s="1"/>
  <c r="M146" i="3" l="1"/>
  <c r="O146" i="3" s="1"/>
  <c r="L147" i="3" s="1"/>
  <c r="M147" i="3" l="1"/>
  <c r="O147" i="3" s="1"/>
  <c r="L148" i="3" s="1"/>
  <c r="M148" i="3" l="1"/>
  <c r="O148" i="3" s="1"/>
  <c r="L149" i="3" s="1"/>
  <c r="M149" i="3" l="1"/>
  <c r="O149" i="3" s="1"/>
  <c r="L150" i="3" s="1"/>
  <c r="M150" i="3" l="1"/>
  <c r="O150" i="3" s="1"/>
  <c r="L151" i="3" s="1"/>
  <c r="M151" i="3" l="1"/>
  <c r="O151" i="3" s="1"/>
  <c r="L152" i="3" s="1"/>
  <c r="M152" i="3" l="1"/>
  <c r="O152" i="3" s="1"/>
  <c r="L153" i="3" s="1"/>
  <c r="M153" i="3" l="1"/>
  <c r="O153" i="3"/>
  <c r="L154" i="3" s="1"/>
  <c r="O154" i="3" l="1"/>
  <c r="L155" i="3" s="1"/>
  <c r="M154" i="3"/>
  <c r="M155" i="3" l="1"/>
  <c r="O155" i="3"/>
  <c r="L156" i="3" s="1"/>
  <c r="M156" i="3" l="1"/>
  <c r="O156" i="3" s="1"/>
  <c r="L157" i="3" s="1"/>
  <c r="M157" i="3" l="1"/>
  <c r="O157" i="3" s="1"/>
  <c r="L158" i="3" s="1"/>
  <c r="M158" i="3" l="1"/>
  <c r="O158" i="3" s="1"/>
  <c r="L159" i="3" s="1"/>
  <c r="M159" i="3" l="1"/>
  <c r="O159" i="3"/>
  <c r="L160" i="3" s="1"/>
  <c r="M160" i="3" l="1"/>
  <c r="O160" i="3" s="1"/>
  <c r="L161" i="3" s="1"/>
  <c r="M161" i="3" l="1"/>
  <c r="O161" i="3" s="1"/>
  <c r="L162" i="3" s="1"/>
  <c r="M162" i="3" l="1"/>
  <c r="O162" i="3" s="1"/>
  <c r="L163" i="3" s="1"/>
  <c r="M163" i="3" l="1"/>
  <c r="O163" i="3" s="1"/>
  <c r="L164" i="3" s="1"/>
  <c r="M164" i="3" l="1"/>
  <c r="O164" i="3" s="1"/>
  <c r="L165" i="3" s="1"/>
  <c r="M165" i="3" l="1"/>
  <c r="O165" i="3" s="1"/>
  <c r="L166" i="3" s="1"/>
  <c r="M166" i="3" l="1"/>
  <c r="O166" i="3" s="1"/>
  <c r="L167" i="3" s="1"/>
  <c r="M167" i="3" l="1"/>
  <c r="O167" i="3" s="1"/>
  <c r="L168" i="3" s="1"/>
  <c r="O168" i="3" l="1"/>
  <c r="L169" i="3" s="1"/>
  <c r="M168" i="3"/>
  <c r="M169" i="3" l="1"/>
  <c r="O169" i="3" s="1"/>
  <c r="L170" i="3" s="1"/>
  <c r="O170" i="3" l="1"/>
  <c r="L171" i="3" s="1"/>
  <c r="M170" i="3"/>
  <c r="M171" i="3" l="1"/>
  <c r="O171" i="3" s="1"/>
  <c r="L172" i="3" s="1"/>
  <c r="O172" i="3" l="1"/>
  <c r="L173" i="3" s="1"/>
  <c r="M172" i="3"/>
  <c r="M173" i="3" l="1"/>
  <c r="O173" i="3" s="1"/>
  <c r="L174" i="3" s="1"/>
  <c r="O174" i="3" l="1"/>
  <c r="L175" i="3" s="1"/>
  <c r="M174" i="3"/>
  <c r="M175" i="3" l="1"/>
  <c r="O175" i="3" s="1"/>
  <c r="L176" i="3" s="1"/>
  <c r="M176" i="3" l="1"/>
  <c r="O176" i="3" s="1"/>
  <c r="L177" i="3" s="1"/>
  <c r="M177" i="3" l="1"/>
  <c r="O177" i="3" s="1"/>
  <c r="L178" i="3" s="1"/>
  <c r="M178" i="3" l="1"/>
  <c r="O178" i="3"/>
  <c r="L179" i="3" s="1"/>
  <c r="M179" i="3" l="1"/>
  <c r="O179" i="3"/>
  <c r="L180" i="3" s="1"/>
  <c r="M180" i="3" l="1"/>
  <c r="O180" i="3"/>
  <c r="L181" i="3" s="1"/>
  <c r="M181" i="3" l="1"/>
  <c r="O181" i="3"/>
  <c r="L182" i="3" s="1"/>
  <c r="M182" i="3" l="1"/>
  <c r="O182" i="3" s="1"/>
  <c r="L183" i="3" s="1"/>
  <c r="M183" i="3" l="1"/>
  <c r="O183" i="3"/>
  <c r="L184" i="3" s="1"/>
  <c r="M184" i="3" l="1"/>
  <c r="O184" i="3" s="1"/>
  <c r="L185" i="3" s="1"/>
  <c r="M185" i="3" l="1"/>
  <c r="O185" i="3"/>
  <c r="L186" i="3" s="1"/>
  <c r="M186" i="3" l="1"/>
  <c r="O186" i="3"/>
  <c r="L187" i="3" s="1"/>
  <c r="M187" i="3" l="1"/>
  <c r="O187" i="3"/>
  <c r="L188" i="3" s="1"/>
  <c r="M188" i="3" l="1"/>
  <c r="O188" i="3" s="1"/>
  <c r="L189" i="3" s="1"/>
  <c r="M189" i="3" l="1"/>
  <c r="O189" i="3" s="1"/>
  <c r="L190" i="3" s="1"/>
  <c r="M190" i="3" l="1"/>
  <c r="O190" i="3" s="1"/>
  <c r="L191" i="3" s="1"/>
  <c r="M191" i="3" l="1"/>
  <c r="O191" i="3" s="1"/>
  <c r="L192" i="3" s="1"/>
  <c r="M192" i="3" l="1"/>
  <c r="O192" i="3" s="1"/>
  <c r="L193" i="3" s="1"/>
  <c r="M193" i="3" l="1"/>
  <c r="O193" i="3" s="1"/>
  <c r="L194" i="3" s="1"/>
  <c r="M194" i="3" l="1"/>
  <c r="O194" i="3" s="1"/>
  <c r="L195" i="3" s="1"/>
  <c r="M195" i="3" l="1"/>
  <c r="O195" i="3" s="1"/>
  <c r="L196" i="3" s="1"/>
  <c r="M196" i="3" l="1"/>
  <c r="O196" i="3" s="1"/>
  <c r="L197" i="3" s="1"/>
  <c r="M197" i="3" l="1"/>
  <c r="O197" i="3" s="1"/>
  <c r="L198" i="3" s="1"/>
  <c r="M198" i="3" l="1"/>
  <c r="O198" i="3" s="1"/>
  <c r="L199" i="3" s="1"/>
  <c r="M199" i="3" l="1"/>
  <c r="O199" i="3" s="1"/>
  <c r="L200" i="3" s="1"/>
  <c r="M200" i="3" l="1"/>
  <c r="O200" i="3" s="1"/>
  <c r="L201" i="3" s="1"/>
  <c r="M201" i="3" l="1"/>
  <c r="O201" i="3" s="1"/>
  <c r="L202" i="3" s="1"/>
  <c r="M202" i="3" l="1"/>
  <c r="O202" i="3" s="1"/>
  <c r="L203" i="3" s="1"/>
  <c r="O203" i="3" l="1"/>
  <c r="L204" i="3" s="1"/>
  <c r="M203" i="3"/>
  <c r="M204" i="3" l="1"/>
  <c r="O204" i="3" s="1"/>
  <c r="L205" i="3" s="1"/>
  <c r="M205" i="3" l="1"/>
  <c r="O205" i="3" s="1"/>
  <c r="L206" i="3" s="1"/>
  <c r="M206" i="3" l="1"/>
  <c r="O206" i="3" s="1"/>
  <c r="L207" i="3" s="1"/>
  <c r="M207" i="3" l="1"/>
  <c r="O207" i="3" s="1"/>
  <c r="L208" i="3" s="1"/>
  <c r="M208" i="3" l="1"/>
  <c r="O208" i="3" s="1"/>
  <c r="L209" i="3" s="1"/>
  <c r="M209" i="3" l="1"/>
  <c r="O209" i="3" s="1"/>
  <c r="L210" i="3" s="1"/>
  <c r="M210" i="3" l="1"/>
  <c r="O210" i="3" s="1"/>
  <c r="L211" i="3" s="1"/>
  <c r="M211" i="3" l="1"/>
  <c r="O211" i="3" s="1"/>
  <c r="L212" i="3" s="1"/>
  <c r="M212" i="3" l="1"/>
  <c r="O212" i="3" s="1"/>
  <c r="L213" i="3" s="1"/>
  <c r="M213" i="3" l="1"/>
  <c r="O213" i="3" s="1"/>
  <c r="L214" i="3" s="1"/>
  <c r="M214" i="3" l="1"/>
  <c r="O214" i="3" s="1"/>
  <c r="L215" i="3" s="1"/>
  <c r="M215" i="3" l="1"/>
  <c r="O215" i="3" s="1"/>
  <c r="L216" i="3" s="1"/>
  <c r="M216" i="3" l="1"/>
  <c r="O216" i="3" s="1"/>
  <c r="L217" i="3" s="1"/>
  <c r="M217" i="3" l="1"/>
  <c r="O217" i="3" s="1"/>
  <c r="L218" i="3" s="1"/>
  <c r="O218" i="3" l="1"/>
  <c r="L219" i="3" s="1"/>
  <c r="M218" i="3"/>
  <c r="M219" i="3" l="1"/>
  <c r="O219" i="3" s="1"/>
  <c r="L220" i="3" s="1"/>
  <c r="M220" i="3" l="1"/>
  <c r="O220" i="3" s="1"/>
  <c r="L221" i="3" s="1"/>
  <c r="M221" i="3" l="1"/>
  <c r="O221" i="3" s="1"/>
  <c r="L222" i="3" s="1"/>
  <c r="M222" i="3" l="1"/>
  <c r="O222" i="3" s="1"/>
  <c r="L223" i="3" s="1"/>
  <c r="M223" i="3" l="1"/>
  <c r="O223" i="3" s="1"/>
  <c r="L224" i="3" s="1"/>
  <c r="M224" i="3" l="1"/>
  <c r="O224" i="3" s="1"/>
  <c r="L225" i="3" s="1"/>
  <c r="M225" i="3" l="1"/>
  <c r="O225" i="3" s="1"/>
  <c r="L226" i="3" s="1"/>
  <c r="M226" i="3" l="1"/>
  <c r="O226" i="3" s="1"/>
  <c r="L227" i="3" s="1"/>
  <c r="M227" i="3" l="1"/>
  <c r="O227" i="3" s="1"/>
  <c r="L228" i="3" s="1"/>
  <c r="M228" i="3" l="1"/>
  <c r="O228" i="3" s="1"/>
  <c r="L229" i="3" s="1"/>
  <c r="M229" i="3" l="1"/>
  <c r="O229" i="3" s="1"/>
  <c r="L230" i="3" s="1"/>
  <c r="M230" i="3" l="1"/>
  <c r="O230" i="3" s="1"/>
  <c r="L231" i="3" s="1"/>
  <c r="M231" i="3" l="1"/>
  <c r="O231" i="3" s="1"/>
  <c r="L232" i="3" s="1"/>
  <c r="M232" i="3" l="1"/>
  <c r="O232" i="3" s="1"/>
  <c r="L233" i="3" s="1"/>
  <c r="M233" i="3" l="1"/>
  <c r="O233" i="3" s="1"/>
  <c r="L234" i="3" s="1"/>
  <c r="M234" i="3" l="1"/>
  <c r="O234" i="3" s="1"/>
  <c r="L235" i="3" s="1"/>
  <c r="M235" i="3" l="1"/>
  <c r="O235" i="3" s="1"/>
  <c r="L236" i="3" s="1"/>
  <c r="M236" i="3" l="1"/>
  <c r="O236" i="3" s="1"/>
  <c r="L237" i="3" s="1"/>
  <c r="M237" i="3" l="1"/>
  <c r="O237" i="3" s="1"/>
  <c r="L238" i="3" s="1"/>
  <c r="M238" i="3" l="1"/>
  <c r="O238" i="3" s="1"/>
  <c r="L239" i="3" s="1"/>
  <c r="M239" i="3" l="1"/>
  <c r="O239" i="3" s="1"/>
  <c r="L240" i="3" s="1"/>
  <c r="M240" i="3" l="1"/>
  <c r="O240" i="3" s="1"/>
  <c r="L241" i="3" s="1"/>
  <c r="M241" i="3" l="1"/>
  <c r="O241" i="3" s="1"/>
  <c r="L242" i="3" s="1"/>
  <c r="M242" i="3" l="1"/>
  <c r="O242" i="3" s="1"/>
  <c r="L243" i="3" s="1"/>
  <c r="O243" i="3" l="1"/>
  <c r="L244" i="3" s="1"/>
  <c r="M243" i="3"/>
  <c r="M244" i="3" l="1"/>
  <c r="O244" i="3" s="1"/>
  <c r="L245" i="3" s="1"/>
  <c r="M245" i="3" l="1"/>
  <c r="O245" i="3" s="1"/>
  <c r="L246" i="3" s="1"/>
  <c r="M246" i="3" l="1"/>
  <c r="O246" i="3" s="1"/>
  <c r="L247" i="3" s="1"/>
  <c r="M247" i="3" l="1"/>
  <c r="O247" i="3" s="1"/>
  <c r="L248" i="3" s="1"/>
  <c r="M248" i="3" l="1"/>
  <c r="O248" i="3" s="1"/>
  <c r="L249" i="3" s="1"/>
  <c r="O249" i="3" l="1"/>
  <c r="L250" i="3" s="1"/>
  <c r="M249" i="3"/>
  <c r="M250" i="3" l="1"/>
  <c r="O250" i="3" s="1"/>
  <c r="L251" i="3" s="1"/>
  <c r="M251" i="3" l="1"/>
  <c r="O251" i="3" s="1"/>
  <c r="L252" i="3" s="1"/>
  <c r="M252" i="3" l="1"/>
  <c r="O252" i="3" s="1"/>
  <c r="L253" i="3" s="1"/>
  <c r="M253" i="3" l="1"/>
  <c r="O253" i="3" s="1"/>
  <c r="L254" i="3" s="1"/>
  <c r="M254" i="3" l="1"/>
  <c r="O254" i="3" s="1"/>
  <c r="L255" i="3" s="1"/>
  <c r="M255" i="3" l="1"/>
  <c r="O255" i="3" s="1"/>
  <c r="L256" i="3" s="1"/>
  <c r="M256" i="3" l="1"/>
  <c r="O256" i="3" s="1"/>
  <c r="L257" i="3" s="1"/>
  <c r="M257" i="3" l="1"/>
  <c r="O257" i="3" s="1"/>
  <c r="L258" i="3" s="1"/>
  <c r="M258" i="3" l="1"/>
  <c r="O258" i="3" s="1"/>
  <c r="L259" i="3" s="1"/>
  <c r="M259" i="3" l="1"/>
  <c r="O259" i="3" s="1"/>
  <c r="L260" i="3" s="1"/>
  <c r="M260" i="3" l="1"/>
  <c r="O260" i="3" s="1"/>
  <c r="L261" i="3" s="1"/>
  <c r="M261" i="3" l="1"/>
  <c r="O261" i="3" s="1"/>
  <c r="L262" i="3" s="1"/>
  <c r="M262" i="3" l="1"/>
  <c r="O262" i="3" s="1"/>
  <c r="L263" i="3" s="1"/>
  <c r="M263" i="3" l="1"/>
  <c r="O263" i="3" s="1"/>
  <c r="L264" i="3" s="1"/>
  <c r="M264" i="3" l="1"/>
  <c r="O264" i="3" s="1"/>
  <c r="L265" i="3" s="1"/>
  <c r="M265" i="3" l="1"/>
  <c r="O265" i="3" s="1"/>
  <c r="L266" i="3" s="1"/>
  <c r="M266" i="3" l="1"/>
  <c r="O266" i="3" s="1"/>
  <c r="L267" i="3" s="1"/>
  <c r="M267" i="3" l="1"/>
  <c r="O267" i="3" s="1"/>
  <c r="L268" i="3" s="1"/>
  <c r="M268" i="3" l="1"/>
  <c r="O268" i="3" s="1"/>
  <c r="L269" i="3" s="1"/>
  <c r="M269" i="3" l="1"/>
  <c r="O269" i="3" s="1"/>
  <c r="L270" i="3" s="1"/>
  <c r="M270" i="3" l="1"/>
  <c r="O270" i="3" s="1"/>
  <c r="L271" i="3" s="1"/>
  <c r="M271" i="3" l="1"/>
  <c r="O271" i="3" s="1"/>
  <c r="L272" i="3" s="1"/>
  <c r="M272" i="3" l="1"/>
  <c r="O272" i="3" s="1"/>
  <c r="L273" i="3" s="1"/>
  <c r="M273" i="3" l="1"/>
  <c r="O273" i="3" s="1"/>
  <c r="L274" i="3" s="1"/>
  <c r="M274" i="3" l="1"/>
  <c r="O274" i="3" s="1"/>
  <c r="L275" i="3" s="1"/>
  <c r="M275" i="3" l="1"/>
  <c r="O275" i="3" s="1"/>
  <c r="L276" i="3" s="1"/>
  <c r="M276" i="3" l="1"/>
  <c r="O276" i="3" s="1"/>
  <c r="L277" i="3" s="1"/>
  <c r="M277" i="3" l="1"/>
  <c r="O277" i="3" s="1"/>
  <c r="L278" i="3" s="1"/>
  <c r="O278" i="3" l="1"/>
  <c r="L279" i="3" s="1"/>
  <c r="M278" i="3"/>
  <c r="O279" i="3" l="1"/>
  <c r="L280" i="3" s="1"/>
  <c r="M279" i="3"/>
  <c r="M280" i="3" l="1"/>
  <c r="O280" i="3" s="1"/>
  <c r="L281" i="3" s="1"/>
  <c r="M281" i="3" l="1"/>
  <c r="O281" i="3" s="1"/>
  <c r="L282" i="3" s="1"/>
  <c r="O282" i="3" l="1"/>
  <c r="L283" i="3" s="1"/>
  <c r="M282" i="3"/>
  <c r="M283" i="3" l="1"/>
  <c r="O283" i="3" s="1"/>
  <c r="L284" i="3" s="1"/>
  <c r="O284" i="3" l="1"/>
  <c r="L285" i="3" s="1"/>
  <c r="M284" i="3"/>
  <c r="M285" i="3" l="1"/>
  <c r="O285" i="3" s="1"/>
  <c r="L286" i="3" s="1"/>
  <c r="M286" i="3" l="1"/>
  <c r="O286" i="3" s="1"/>
  <c r="L287" i="3" s="1"/>
  <c r="M287" i="3" l="1"/>
  <c r="O287" i="3" s="1"/>
  <c r="L288" i="3" s="1"/>
  <c r="O288" i="3" l="1"/>
  <c r="L289" i="3" s="1"/>
  <c r="M288" i="3"/>
  <c r="M289" i="3" l="1"/>
  <c r="O289" i="3" s="1"/>
  <c r="L290" i="3" s="1"/>
  <c r="M290" i="3" l="1"/>
  <c r="O290" i="3" s="1"/>
  <c r="L291" i="3" s="1"/>
  <c r="M291" i="3" l="1"/>
  <c r="O291" i="3" s="1"/>
  <c r="L292" i="3" s="1"/>
  <c r="O292" i="3" l="1"/>
  <c r="L293" i="3" s="1"/>
  <c r="M292" i="3"/>
  <c r="O293" i="3" l="1"/>
  <c r="L294" i="3" s="1"/>
  <c r="M293" i="3"/>
  <c r="M294" i="3" l="1"/>
  <c r="O294" i="3" s="1"/>
  <c r="L295" i="3" s="1"/>
  <c r="M295" i="3" l="1"/>
  <c r="O295" i="3" s="1"/>
  <c r="L296" i="3" s="1"/>
  <c r="M296" i="3" l="1"/>
  <c r="O296" i="3" s="1"/>
  <c r="L297" i="3" s="1"/>
  <c r="O297" i="3" l="1"/>
  <c r="L298" i="3" s="1"/>
  <c r="M297" i="3"/>
  <c r="M298" i="3" l="1"/>
  <c r="O298" i="3" s="1"/>
  <c r="L299" i="3" s="1"/>
  <c r="O299" i="3" l="1"/>
  <c r="L300" i="3" s="1"/>
  <c r="M299" i="3"/>
  <c r="M300" i="3" l="1"/>
  <c r="O300" i="3" s="1"/>
  <c r="L301" i="3" s="1"/>
  <c r="M301" i="3" l="1"/>
  <c r="O301" i="3" s="1"/>
  <c r="L302" i="3" s="1"/>
  <c r="M302" i="3" l="1"/>
  <c r="O302" i="3" s="1"/>
  <c r="L303" i="3" s="1"/>
  <c r="M303" i="3" l="1"/>
  <c r="O303" i="3" s="1"/>
  <c r="L304" i="3" s="1"/>
  <c r="M304" i="3" l="1"/>
  <c r="O304" i="3" s="1"/>
  <c r="L305" i="3" s="1"/>
  <c r="M305" i="3" l="1"/>
  <c r="O305" i="3" s="1"/>
  <c r="L306" i="3" s="1"/>
  <c r="M306" i="3" l="1"/>
  <c r="O306" i="3" s="1"/>
  <c r="L307" i="3" s="1"/>
  <c r="M307" i="3" l="1"/>
  <c r="O307" i="3" s="1"/>
  <c r="L308" i="3" s="1"/>
  <c r="M308" i="3" l="1"/>
  <c r="O308" i="3" s="1"/>
  <c r="L309" i="3" s="1"/>
  <c r="M309" i="3" l="1"/>
  <c r="O309" i="3" s="1"/>
  <c r="L310" i="3" s="1"/>
  <c r="M310" i="3" l="1"/>
  <c r="O310" i="3" s="1"/>
  <c r="L311" i="3" s="1"/>
  <c r="M311" i="3" l="1"/>
  <c r="O311" i="3" s="1"/>
  <c r="L312" i="3" s="1"/>
  <c r="M312" i="3" l="1"/>
  <c r="O312" i="3" s="1"/>
  <c r="L313" i="3" s="1"/>
  <c r="M313" i="3" l="1"/>
  <c r="O313" i="3" s="1"/>
  <c r="L314" i="3" s="1"/>
  <c r="M314" i="3" l="1"/>
  <c r="O314" i="3" s="1"/>
  <c r="L315" i="3" s="1"/>
  <c r="M315" i="3" l="1"/>
  <c r="O315" i="3" s="1"/>
  <c r="L316" i="3" s="1"/>
  <c r="O316" i="3" l="1"/>
  <c r="L317" i="3" s="1"/>
  <c r="M316" i="3"/>
  <c r="M317" i="3" l="1"/>
  <c r="O317" i="3" s="1"/>
  <c r="L318" i="3" s="1"/>
  <c r="M318" i="3" l="1"/>
  <c r="O318" i="3" s="1"/>
  <c r="L319" i="3" s="1"/>
  <c r="M319" i="3" l="1"/>
  <c r="O319" i="3" s="1"/>
  <c r="L320" i="3" s="1"/>
  <c r="M320" i="3" l="1"/>
  <c r="O320" i="3" s="1"/>
  <c r="L321" i="3" s="1"/>
  <c r="O321" i="3" l="1"/>
  <c r="L322" i="3" s="1"/>
  <c r="M321" i="3"/>
  <c r="M322" i="3" l="1"/>
  <c r="O322" i="3" s="1"/>
  <c r="L323" i="3" s="1"/>
  <c r="M323" i="3" l="1"/>
  <c r="O323" i="3" s="1"/>
  <c r="L324" i="3" s="1"/>
  <c r="M324" i="3" l="1"/>
  <c r="O324" i="3" s="1"/>
  <c r="L325" i="3" s="1"/>
  <c r="M325" i="3" l="1"/>
  <c r="O325" i="3" s="1"/>
  <c r="L326" i="3" s="1"/>
  <c r="M326" i="3" l="1"/>
  <c r="O326" i="3" s="1"/>
  <c r="L327" i="3" s="1"/>
  <c r="O327" i="3" l="1"/>
  <c r="L328" i="3" s="1"/>
  <c r="M327" i="3"/>
  <c r="O328" i="3" l="1"/>
  <c r="M328" i="3"/>
  <c r="H29" i="3" l="1"/>
  <c r="E30" i="3" s="1"/>
  <c r="F30" i="3" l="1"/>
  <c r="H30" i="3"/>
  <c r="E31" i="3" s="1"/>
  <c r="F31" i="3" l="1"/>
  <c r="H31" i="3"/>
  <c r="E32" i="3" s="1"/>
  <c r="F32" i="3" l="1"/>
  <c r="H32" i="3"/>
  <c r="E33" i="3" s="1"/>
  <c r="F33" i="3" l="1"/>
  <c r="H33" i="3"/>
  <c r="E34" i="3" s="1"/>
  <c r="F34" i="3" l="1"/>
  <c r="H34" i="3"/>
  <c r="E35" i="3" s="1"/>
  <c r="F35" i="3" l="1"/>
  <c r="H35" i="3"/>
  <c r="E36" i="3" s="1"/>
  <c r="F36" i="3" l="1"/>
  <c r="H36" i="3"/>
  <c r="E37" i="3" s="1"/>
  <c r="F37" i="3" l="1"/>
  <c r="H37" i="3"/>
  <c r="E38" i="3" s="1"/>
  <c r="F38" i="3" l="1"/>
  <c r="H38" i="3" s="1"/>
  <c r="E39" i="3" s="1"/>
  <c r="F39" i="3" l="1"/>
  <c r="H39" i="3"/>
  <c r="E40" i="3" s="1"/>
  <c r="F40" i="3" l="1"/>
  <c r="H40" i="3" s="1"/>
  <c r="E41" i="3" s="1"/>
  <c r="F41" i="3" l="1"/>
  <c r="H41" i="3" s="1"/>
  <c r="E42" i="3" s="1"/>
  <c r="F42" i="3" l="1"/>
  <c r="H42" i="3"/>
  <c r="E43" i="3" s="1"/>
  <c r="F43" i="3" l="1"/>
  <c r="H43" i="3" s="1"/>
  <c r="E44" i="3" s="1"/>
  <c r="F44" i="3" l="1"/>
  <c r="H44" i="3" s="1"/>
  <c r="E45" i="3" s="1"/>
  <c r="F45" i="3" l="1"/>
  <c r="H45" i="3" s="1"/>
  <c r="E46" i="3" s="1"/>
  <c r="F46" i="3" l="1"/>
  <c r="H46" i="3"/>
  <c r="E47" i="3" s="1"/>
  <c r="F47" i="3" l="1"/>
  <c r="H47" i="3"/>
  <c r="E48" i="3" s="1"/>
  <c r="F48" i="3" l="1"/>
  <c r="H48" i="3"/>
  <c r="E49" i="3" s="1"/>
  <c r="F49" i="3" l="1"/>
  <c r="H49" i="3"/>
  <c r="E50" i="3" s="1"/>
  <c r="F50" i="3" l="1"/>
  <c r="H50" i="3"/>
  <c r="E51" i="3" s="1"/>
  <c r="F51" i="3" l="1"/>
  <c r="H51" i="3"/>
  <c r="E52" i="3" s="1"/>
  <c r="F52" i="3" l="1"/>
  <c r="H52" i="3"/>
  <c r="E53" i="3" s="1"/>
  <c r="F53" i="3" l="1"/>
  <c r="H53" i="3"/>
  <c r="E54" i="3" s="1"/>
  <c r="F54" i="3" l="1"/>
  <c r="H54" i="3"/>
  <c r="E55" i="3" s="1"/>
  <c r="F55" i="3" l="1"/>
  <c r="H55" i="3"/>
  <c r="E56" i="3" s="1"/>
  <c r="F56" i="3" l="1"/>
  <c r="H56" i="3"/>
  <c r="E57" i="3" s="1"/>
  <c r="F57" i="3" l="1"/>
  <c r="H57" i="3"/>
  <c r="E58" i="3" s="1"/>
  <c r="F58" i="3" l="1"/>
  <c r="H58" i="3"/>
  <c r="E59" i="3" s="1"/>
  <c r="F59" i="3" l="1"/>
  <c r="H59" i="3"/>
  <c r="E60" i="3" s="1"/>
  <c r="F60" i="3" l="1"/>
  <c r="H60" i="3"/>
  <c r="E61" i="3" s="1"/>
  <c r="F61" i="3" l="1"/>
  <c r="H61" i="3"/>
  <c r="E62" i="3" s="1"/>
  <c r="F62" i="3" l="1"/>
  <c r="H62" i="3"/>
  <c r="E63" i="3" s="1"/>
  <c r="F63" i="3" l="1"/>
  <c r="H63" i="3"/>
  <c r="E64" i="3" s="1"/>
  <c r="F64" i="3" l="1"/>
  <c r="H64" i="3"/>
  <c r="E65" i="3" s="1"/>
  <c r="N59" i="3" s="1"/>
  <c r="L65" i="3" s="1"/>
  <c r="F65" i="3" l="1"/>
  <c r="H65" i="3"/>
  <c r="E66" i="3" s="1"/>
  <c r="F66" i="3" l="1"/>
  <c r="H66" i="3" s="1"/>
  <c r="E67" i="3" s="1"/>
  <c r="F67" i="3" l="1"/>
  <c r="H67" i="3"/>
  <c r="E68" i="3" s="1"/>
  <c r="F68" i="3" l="1"/>
  <c r="H68" i="3"/>
  <c r="E69" i="3" s="1"/>
  <c r="F69" i="3" l="1"/>
  <c r="H69" i="3"/>
  <c r="E70" i="3" s="1"/>
  <c r="F70" i="3" l="1"/>
  <c r="H70" i="3"/>
  <c r="E71" i="3" s="1"/>
  <c r="F71" i="3" l="1"/>
  <c r="H71" i="3" s="1"/>
  <c r="E72" i="3" s="1"/>
  <c r="F72" i="3" l="1"/>
  <c r="H72" i="3"/>
  <c r="E73" i="3" s="1"/>
  <c r="F73" i="3" l="1"/>
  <c r="H73" i="3"/>
  <c r="E74" i="3" s="1"/>
  <c r="F74" i="3" l="1"/>
  <c r="H74" i="3"/>
  <c r="E75" i="3" s="1"/>
  <c r="F75" i="3" l="1"/>
  <c r="H75" i="3"/>
  <c r="E76" i="3" s="1"/>
  <c r="F76" i="3" l="1"/>
  <c r="H76" i="3"/>
  <c r="E77" i="3" s="1"/>
  <c r="F77" i="3" l="1"/>
  <c r="H77" i="3"/>
  <c r="E78" i="3" s="1"/>
  <c r="F78" i="3" l="1"/>
  <c r="H78" i="3"/>
  <c r="E79" i="3" s="1"/>
  <c r="F79" i="3" l="1"/>
  <c r="H79" i="3"/>
  <c r="E80" i="3" s="1"/>
  <c r="F80" i="3" l="1"/>
  <c r="H80" i="3"/>
  <c r="E81" i="3" s="1"/>
  <c r="F81" i="3" l="1"/>
  <c r="H81" i="3"/>
  <c r="E82" i="3" s="1"/>
  <c r="F82" i="3" l="1"/>
  <c r="H82" i="3"/>
  <c r="E83" i="3" s="1"/>
  <c r="F83" i="3" l="1"/>
  <c r="H83" i="3"/>
  <c r="E84" i="3" s="1"/>
  <c r="F84" i="3" l="1"/>
  <c r="H84" i="3"/>
  <c r="E85" i="3" s="1"/>
  <c r="F85" i="3" l="1"/>
  <c r="H85" i="3" s="1"/>
  <c r="E86" i="3" s="1"/>
  <c r="F86" i="3" l="1"/>
  <c r="H86" i="3"/>
  <c r="E87" i="3" s="1"/>
  <c r="F87" i="3" l="1"/>
  <c r="H87" i="3" s="1"/>
  <c r="E88" i="3" s="1"/>
  <c r="F88" i="3" l="1"/>
  <c r="H88" i="3"/>
  <c r="E89" i="3" s="1"/>
  <c r="F89" i="3" l="1"/>
  <c r="H89" i="3"/>
  <c r="E90" i="3" s="1"/>
  <c r="F90" i="3" l="1"/>
  <c r="H90" i="3"/>
  <c r="E91" i="3" s="1"/>
  <c r="F91" i="3" l="1"/>
  <c r="H91" i="3"/>
  <c r="E92" i="3" s="1"/>
  <c r="F92" i="3" l="1"/>
  <c r="H92" i="3"/>
  <c r="E93" i="3" s="1"/>
  <c r="F93" i="3" l="1"/>
  <c r="H93" i="3"/>
  <c r="E94" i="3" s="1"/>
  <c r="F94" i="3" l="1"/>
  <c r="H94" i="3"/>
  <c r="E95" i="3" s="1"/>
  <c r="F95" i="3" l="1"/>
  <c r="H95" i="3"/>
  <c r="E96" i="3" s="1"/>
  <c r="F96" i="3" l="1"/>
  <c r="H96" i="3" s="1"/>
  <c r="E97" i="3" s="1"/>
  <c r="F97" i="3" l="1"/>
  <c r="H97" i="3"/>
  <c r="E98" i="3" s="1"/>
  <c r="F98" i="3" l="1"/>
  <c r="H98" i="3"/>
  <c r="E99" i="3" s="1"/>
  <c r="F99" i="3" l="1"/>
  <c r="H99" i="3"/>
  <c r="E100" i="3" s="1"/>
  <c r="F100" i="3" l="1"/>
  <c r="H100" i="3"/>
  <c r="E101" i="3" s="1"/>
  <c r="F101" i="3" l="1"/>
  <c r="H101" i="3"/>
  <c r="E102" i="3" s="1"/>
  <c r="F102" i="3" l="1"/>
  <c r="H102" i="3" s="1"/>
  <c r="E103" i="3" s="1"/>
  <c r="F103" i="3" l="1"/>
  <c r="H103" i="3"/>
  <c r="E104" i="3" s="1"/>
  <c r="F104" i="3" l="1"/>
  <c r="H104" i="3"/>
  <c r="E105" i="3" s="1"/>
  <c r="F105" i="3" l="1"/>
  <c r="H105" i="3"/>
  <c r="E106" i="3" s="1"/>
  <c r="F106" i="3" l="1"/>
  <c r="H106" i="3"/>
  <c r="E107" i="3" s="1"/>
  <c r="F107" i="3" l="1"/>
  <c r="H107" i="3"/>
  <c r="E108" i="3" s="1"/>
  <c r="F108" i="3" l="1"/>
  <c r="H108" i="3"/>
  <c r="E109" i="3" s="1"/>
  <c r="F109" i="3" l="1"/>
  <c r="H109" i="3" s="1"/>
  <c r="E110" i="3" s="1"/>
  <c r="F110" i="3" l="1"/>
  <c r="H110" i="3"/>
  <c r="E111" i="3" s="1"/>
  <c r="F111" i="3" l="1"/>
  <c r="H111" i="3"/>
  <c r="E112" i="3" s="1"/>
  <c r="F112" i="3" l="1"/>
  <c r="H112" i="3"/>
  <c r="E113" i="3" s="1"/>
  <c r="F113" i="3" l="1"/>
  <c r="H113" i="3"/>
  <c r="E114" i="3" s="1"/>
  <c r="F114" i="3" l="1"/>
  <c r="H114" i="3" s="1"/>
  <c r="E115" i="3" s="1"/>
  <c r="F115" i="3" l="1"/>
  <c r="H115" i="3"/>
  <c r="E116" i="3" s="1"/>
  <c r="F116" i="3" l="1"/>
  <c r="H116" i="3" s="1"/>
  <c r="E117" i="3" s="1"/>
  <c r="F117" i="3" l="1"/>
  <c r="H117" i="3"/>
  <c r="E118" i="3" s="1"/>
  <c r="F118" i="3" l="1"/>
  <c r="H118" i="3"/>
  <c r="E119" i="3" s="1"/>
  <c r="F119" i="3" l="1"/>
  <c r="H119" i="3"/>
  <c r="E120" i="3" s="1"/>
  <c r="F120" i="3" l="1"/>
  <c r="H120" i="3"/>
  <c r="E121" i="3" s="1"/>
  <c r="F121" i="3" l="1"/>
  <c r="H121" i="3" s="1"/>
  <c r="E122" i="3" s="1"/>
  <c r="F122" i="3" l="1"/>
  <c r="H122" i="3" s="1"/>
  <c r="E123" i="3" s="1"/>
  <c r="F123" i="3" l="1"/>
  <c r="H123" i="3" s="1"/>
  <c r="E124" i="3" s="1"/>
  <c r="F124" i="3" l="1"/>
  <c r="H124" i="3"/>
  <c r="E125" i="3" s="1"/>
  <c r="F125" i="3" l="1"/>
  <c r="H125" i="3" s="1"/>
  <c r="E126" i="3" s="1"/>
  <c r="F126" i="3" l="1"/>
  <c r="H126" i="3"/>
  <c r="E127" i="3" s="1"/>
  <c r="F127" i="3" l="1"/>
  <c r="H127" i="3"/>
  <c r="E128" i="3" s="1"/>
  <c r="F128" i="3" l="1"/>
  <c r="H128" i="3" s="1"/>
  <c r="E129" i="3" s="1"/>
  <c r="F129" i="3" l="1"/>
  <c r="H129" i="3" s="1"/>
  <c r="E130" i="3" s="1"/>
  <c r="F130" i="3" l="1"/>
  <c r="H130" i="3"/>
  <c r="E131" i="3" s="1"/>
  <c r="F131" i="3" l="1"/>
  <c r="H131" i="3"/>
  <c r="E132" i="3" s="1"/>
  <c r="F132" i="3" l="1"/>
  <c r="H132" i="3" s="1"/>
  <c r="E133" i="3" s="1"/>
  <c r="F133" i="3" l="1"/>
  <c r="H133" i="3"/>
  <c r="E134" i="3" s="1"/>
  <c r="F134" i="3" l="1"/>
  <c r="H134" i="3" s="1"/>
  <c r="E135" i="3" s="1"/>
  <c r="F135" i="3" l="1"/>
  <c r="H135" i="3" s="1"/>
  <c r="E136" i="3" s="1"/>
  <c r="F136" i="3" l="1"/>
  <c r="H136" i="3"/>
  <c r="E137" i="3" s="1"/>
  <c r="F137" i="3" l="1"/>
  <c r="H137" i="3" s="1"/>
  <c r="E138" i="3" s="1"/>
  <c r="F138" i="3" l="1"/>
  <c r="H138" i="3" s="1"/>
  <c r="E139" i="3" s="1"/>
  <c r="F139" i="3" l="1"/>
  <c r="H139" i="3"/>
  <c r="E140" i="3" s="1"/>
  <c r="F140" i="3" l="1"/>
  <c r="H140" i="3"/>
  <c r="E141" i="3" s="1"/>
  <c r="F141" i="3" l="1"/>
  <c r="H141" i="3"/>
  <c r="E142" i="3" s="1"/>
  <c r="F142" i="3" l="1"/>
  <c r="H142" i="3"/>
  <c r="E143" i="3" s="1"/>
  <c r="F143" i="3" l="1"/>
  <c r="H143" i="3"/>
  <c r="E144" i="3" s="1"/>
  <c r="F144" i="3" l="1"/>
  <c r="H144" i="3"/>
  <c r="E145" i="3" s="1"/>
  <c r="F145" i="3" l="1"/>
  <c r="H145" i="3"/>
  <c r="E146" i="3" s="1"/>
  <c r="F146" i="3" l="1"/>
  <c r="H146" i="3"/>
  <c r="E147" i="3" s="1"/>
  <c r="F147" i="3" l="1"/>
  <c r="H147" i="3"/>
  <c r="E148" i="3" s="1"/>
  <c r="F148" i="3" l="1"/>
  <c r="H148" i="3" s="1"/>
  <c r="E149" i="3" s="1"/>
  <c r="F149" i="3" l="1"/>
  <c r="H149" i="3"/>
  <c r="E150" i="3" s="1"/>
  <c r="F150" i="3" l="1"/>
  <c r="H150" i="3"/>
  <c r="E151" i="3" s="1"/>
  <c r="F151" i="3" l="1"/>
  <c r="H151" i="3" s="1"/>
  <c r="E152" i="3" s="1"/>
  <c r="F152" i="3" l="1"/>
  <c r="H152" i="3" s="1"/>
  <c r="E153" i="3" s="1"/>
  <c r="F153" i="3" l="1"/>
  <c r="H153" i="3"/>
  <c r="E154" i="3" s="1"/>
  <c r="F154" i="3" l="1"/>
  <c r="H154" i="3" s="1"/>
  <c r="E155" i="3" s="1"/>
  <c r="F155" i="3" l="1"/>
  <c r="H155" i="3"/>
  <c r="E156" i="3" s="1"/>
  <c r="F156" i="3" l="1"/>
  <c r="H156" i="3" s="1"/>
  <c r="E157" i="3" s="1"/>
  <c r="F157" i="3" l="1"/>
  <c r="H157" i="3"/>
  <c r="E158" i="3" s="1"/>
  <c r="F158" i="3" l="1"/>
  <c r="H158" i="3" s="1"/>
  <c r="E159" i="3" s="1"/>
  <c r="F159" i="3" l="1"/>
  <c r="H159" i="3" s="1"/>
  <c r="E160" i="3" s="1"/>
  <c r="F160" i="3" l="1"/>
  <c r="H160" i="3"/>
  <c r="E161" i="3" s="1"/>
  <c r="F161" i="3" l="1"/>
  <c r="H161" i="3" s="1"/>
  <c r="E162" i="3" s="1"/>
  <c r="F162" i="3" l="1"/>
  <c r="H162" i="3"/>
  <c r="E163" i="3" s="1"/>
  <c r="F163" i="3" l="1"/>
  <c r="H163" i="3" s="1"/>
  <c r="E164" i="3" s="1"/>
  <c r="F164" i="3" l="1"/>
  <c r="H164" i="3" s="1"/>
  <c r="E165" i="3" s="1"/>
  <c r="F165" i="3" l="1"/>
  <c r="H165" i="3"/>
  <c r="E166" i="3" s="1"/>
  <c r="F166" i="3" l="1"/>
  <c r="H166" i="3" s="1"/>
  <c r="E167" i="3" s="1"/>
  <c r="F167" i="3" l="1"/>
  <c r="H167" i="3"/>
  <c r="E168" i="3" s="1"/>
  <c r="F168" i="3" l="1"/>
  <c r="H168" i="3"/>
  <c r="E169" i="3" s="1"/>
  <c r="F169" i="3" l="1"/>
  <c r="H169" i="3"/>
  <c r="E170" i="3" s="1"/>
  <c r="F170" i="3" l="1"/>
  <c r="H170" i="3" s="1"/>
  <c r="E171" i="3" s="1"/>
  <c r="F171" i="3" l="1"/>
  <c r="H171" i="3"/>
  <c r="E172" i="3" s="1"/>
  <c r="F172" i="3" l="1"/>
  <c r="H172" i="3" s="1"/>
  <c r="E173" i="3" s="1"/>
  <c r="F173" i="3" l="1"/>
  <c r="H173" i="3" s="1"/>
  <c r="E174" i="3" s="1"/>
  <c r="F174" i="3" l="1"/>
  <c r="H174" i="3" s="1"/>
  <c r="E175" i="3" s="1"/>
  <c r="F175" i="3" l="1"/>
  <c r="H175" i="3" s="1"/>
  <c r="E176" i="3" s="1"/>
  <c r="F176" i="3" l="1"/>
  <c r="H176" i="3"/>
  <c r="E177" i="3" s="1"/>
  <c r="F177" i="3" l="1"/>
  <c r="H177" i="3"/>
  <c r="E178" i="3" s="1"/>
  <c r="F178" i="3" l="1"/>
  <c r="H178" i="3" s="1"/>
  <c r="E179" i="3" s="1"/>
  <c r="F179" i="3" l="1"/>
  <c r="H179" i="3" s="1"/>
  <c r="E180" i="3" s="1"/>
  <c r="F180" i="3" l="1"/>
  <c r="H180" i="3" s="1"/>
  <c r="E181" i="3" s="1"/>
  <c r="F181" i="3" l="1"/>
  <c r="H181" i="3"/>
  <c r="E182" i="3" s="1"/>
  <c r="F182" i="3" l="1"/>
  <c r="H182" i="3" s="1"/>
  <c r="E183" i="3" s="1"/>
  <c r="F183" i="3" l="1"/>
  <c r="H183" i="3"/>
  <c r="E184" i="3" s="1"/>
  <c r="F184" i="3" l="1"/>
  <c r="H184" i="3"/>
  <c r="E185" i="3" s="1"/>
  <c r="F185" i="3" l="1"/>
  <c r="H185" i="3" s="1"/>
  <c r="E186" i="3" s="1"/>
  <c r="F186" i="3" l="1"/>
  <c r="H186" i="3" s="1"/>
  <c r="E187" i="3" s="1"/>
  <c r="F187" i="3" l="1"/>
  <c r="H187" i="3"/>
  <c r="E188" i="3" s="1"/>
  <c r="F188" i="3" l="1"/>
  <c r="H188" i="3" s="1"/>
  <c r="E189" i="3" s="1"/>
  <c r="F189" i="3" l="1"/>
  <c r="H189" i="3"/>
  <c r="E190" i="3" s="1"/>
  <c r="F190" i="3" l="1"/>
  <c r="H190" i="3" s="1"/>
  <c r="E191" i="3" s="1"/>
  <c r="F191" i="3" l="1"/>
  <c r="H191" i="3"/>
  <c r="E192" i="3" s="1"/>
  <c r="F192" i="3" l="1"/>
  <c r="H192" i="3"/>
  <c r="E193" i="3" s="1"/>
  <c r="F193" i="3" l="1"/>
  <c r="H193" i="3" s="1"/>
  <c r="E194" i="3" s="1"/>
  <c r="F194" i="3" l="1"/>
  <c r="H194" i="3" s="1"/>
  <c r="E195" i="3" s="1"/>
  <c r="F195" i="3" l="1"/>
  <c r="H195" i="3" s="1"/>
  <c r="E196" i="3" s="1"/>
  <c r="F196" i="3" l="1"/>
  <c r="H196" i="3" s="1"/>
  <c r="E197" i="3" s="1"/>
  <c r="F197" i="3" l="1"/>
  <c r="H197" i="3"/>
  <c r="E198" i="3" s="1"/>
  <c r="F198" i="3" l="1"/>
  <c r="H198" i="3"/>
  <c r="E199" i="3" s="1"/>
  <c r="F199" i="3" l="1"/>
  <c r="H199" i="3" s="1"/>
  <c r="E200" i="3" s="1"/>
  <c r="F200" i="3" l="1"/>
  <c r="H200" i="3"/>
  <c r="E201" i="3" s="1"/>
  <c r="F201" i="3" l="1"/>
  <c r="H201" i="3" s="1"/>
  <c r="E202" i="3" s="1"/>
  <c r="F202" i="3" l="1"/>
  <c r="H202" i="3"/>
  <c r="E203" i="3" s="1"/>
  <c r="F203" i="3" l="1"/>
  <c r="H203" i="3" s="1"/>
  <c r="E204" i="3" s="1"/>
  <c r="F204" i="3" l="1"/>
  <c r="H204" i="3"/>
  <c r="E205" i="3" s="1"/>
  <c r="F205" i="3" l="1"/>
  <c r="H205" i="3"/>
  <c r="E206" i="3" s="1"/>
  <c r="F206" i="3" l="1"/>
  <c r="H206" i="3" s="1"/>
  <c r="E207" i="3" s="1"/>
  <c r="F207" i="3" l="1"/>
  <c r="H207" i="3" s="1"/>
  <c r="E208" i="3" s="1"/>
  <c r="F208" i="3" l="1"/>
  <c r="H208" i="3"/>
  <c r="E209" i="3" s="1"/>
  <c r="F209" i="3" l="1"/>
  <c r="H209" i="3" s="1"/>
  <c r="E210" i="3" s="1"/>
  <c r="F210" i="3" l="1"/>
  <c r="H210" i="3" s="1"/>
  <c r="E211" i="3" s="1"/>
  <c r="F211" i="3" l="1"/>
  <c r="H211" i="3"/>
  <c r="E212" i="3" s="1"/>
  <c r="F212" i="3" l="1"/>
  <c r="H212" i="3"/>
  <c r="E213" i="3" s="1"/>
  <c r="F213" i="3" l="1"/>
  <c r="H213" i="3" s="1"/>
  <c r="E214" i="3" s="1"/>
  <c r="F214" i="3" l="1"/>
  <c r="H214" i="3" s="1"/>
  <c r="E215" i="3" s="1"/>
  <c r="F215" i="3" l="1"/>
  <c r="H215" i="3"/>
  <c r="E216" i="3" s="1"/>
  <c r="F216" i="3" l="1"/>
  <c r="H216" i="3"/>
  <c r="E217" i="3" s="1"/>
  <c r="F217" i="3" l="1"/>
  <c r="H217" i="3" s="1"/>
  <c r="E218" i="3" s="1"/>
  <c r="F218" i="3" l="1"/>
  <c r="H218" i="3" s="1"/>
  <c r="E219" i="3" s="1"/>
  <c r="F219" i="3" l="1"/>
  <c r="H219" i="3"/>
  <c r="E220" i="3" s="1"/>
  <c r="F220" i="3" l="1"/>
  <c r="H220" i="3"/>
  <c r="E221" i="3" s="1"/>
  <c r="F221" i="3" l="1"/>
  <c r="H221" i="3" s="1"/>
  <c r="E222" i="3" s="1"/>
  <c r="F222" i="3" l="1"/>
  <c r="H222" i="3" s="1"/>
  <c r="E223" i="3" s="1"/>
  <c r="F223" i="3" l="1"/>
  <c r="H223" i="3"/>
  <c r="E224" i="3" s="1"/>
  <c r="F224" i="3" l="1"/>
  <c r="H224" i="3"/>
  <c r="E225" i="3" s="1"/>
  <c r="F225" i="3" l="1"/>
  <c r="H225" i="3" s="1"/>
  <c r="E226" i="3" s="1"/>
  <c r="F226" i="3" l="1"/>
  <c r="H226" i="3"/>
  <c r="E227" i="3" s="1"/>
  <c r="F227" i="3" l="1"/>
  <c r="H227" i="3" s="1"/>
  <c r="E228" i="3" s="1"/>
  <c r="F228" i="3" l="1"/>
  <c r="H228" i="3"/>
  <c r="E229" i="3" s="1"/>
  <c r="F229" i="3" l="1"/>
  <c r="H229" i="3" s="1"/>
  <c r="E230" i="3" s="1"/>
  <c r="F230" i="3" l="1"/>
  <c r="H230" i="3"/>
  <c r="E231" i="3" s="1"/>
  <c r="F231" i="3" l="1"/>
  <c r="H231" i="3"/>
  <c r="E232" i="3" s="1"/>
  <c r="F232" i="3" l="1"/>
  <c r="H232" i="3"/>
  <c r="E233" i="3" s="1"/>
  <c r="F233" i="3" l="1"/>
  <c r="H233" i="3" s="1"/>
  <c r="E234" i="3" s="1"/>
  <c r="F234" i="3" l="1"/>
  <c r="H234" i="3" s="1"/>
  <c r="E235" i="3" s="1"/>
  <c r="F235" i="3" l="1"/>
  <c r="H235" i="3"/>
  <c r="E236" i="3" s="1"/>
  <c r="F236" i="3" l="1"/>
  <c r="H236" i="3"/>
  <c r="E237" i="3" s="1"/>
  <c r="F237" i="3" l="1"/>
  <c r="H237" i="3" s="1"/>
  <c r="E238" i="3" s="1"/>
  <c r="F238" i="3" l="1"/>
  <c r="H238" i="3"/>
  <c r="E239" i="3" s="1"/>
  <c r="F239" i="3" l="1"/>
  <c r="H239" i="3" s="1"/>
  <c r="E240" i="3" s="1"/>
  <c r="F240" i="3" l="1"/>
  <c r="H240" i="3"/>
  <c r="E241" i="3" s="1"/>
  <c r="F241" i="3" l="1"/>
  <c r="H241" i="3" s="1"/>
  <c r="E242" i="3" s="1"/>
  <c r="F242" i="3" l="1"/>
  <c r="H242" i="3" s="1"/>
  <c r="E243" i="3" s="1"/>
  <c r="F243" i="3" l="1"/>
  <c r="H243" i="3"/>
  <c r="E244" i="3" s="1"/>
  <c r="F244" i="3" l="1"/>
  <c r="H244" i="3"/>
  <c r="E245" i="3" s="1"/>
  <c r="F245" i="3" l="1"/>
  <c r="H245" i="3" s="1"/>
  <c r="E246" i="3" s="1"/>
  <c r="F246" i="3" l="1"/>
  <c r="H246" i="3" s="1"/>
  <c r="E247" i="3" s="1"/>
  <c r="F247" i="3" l="1"/>
  <c r="H247" i="3"/>
  <c r="E248" i="3" s="1"/>
  <c r="F248" i="3" l="1"/>
  <c r="H248" i="3"/>
  <c r="E249" i="3" s="1"/>
  <c r="F249" i="3" l="1"/>
  <c r="H249" i="3" s="1"/>
  <c r="E250" i="3" s="1"/>
  <c r="F250" i="3" l="1"/>
  <c r="H250" i="3"/>
  <c r="E251" i="3" s="1"/>
  <c r="F251" i="3" l="1"/>
  <c r="H251" i="3"/>
  <c r="E252" i="3" s="1"/>
  <c r="F252" i="3" l="1"/>
  <c r="H252" i="3"/>
  <c r="E253" i="3" s="1"/>
  <c r="F253" i="3" l="1"/>
  <c r="H253" i="3" s="1"/>
  <c r="E254" i="3" s="1"/>
  <c r="F254" i="3" l="1"/>
  <c r="H254" i="3"/>
  <c r="E255" i="3" s="1"/>
  <c r="F255" i="3" l="1"/>
  <c r="H255" i="3"/>
  <c r="E256" i="3" s="1"/>
  <c r="F256" i="3" l="1"/>
  <c r="H256" i="3"/>
  <c r="E257" i="3" s="1"/>
  <c r="F257" i="3" l="1"/>
  <c r="H257" i="3" s="1"/>
  <c r="E258" i="3" s="1"/>
  <c r="F258" i="3" l="1"/>
  <c r="H258" i="3"/>
  <c r="E259" i="3" s="1"/>
  <c r="F259" i="3" l="1"/>
  <c r="H259" i="3" s="1"/>
  <c r="E260" i="3" s="1"/>
  <c r="F260" i="3" l="1"/>
  <c r="H260" i="3"/>
  <c r="E261" i="3" s="1"/>
  <c r="F261" i="3" l="1"/>
  <c r="H261" i="3" s="1"/>
  <c r="E262" i="3" s="1"/>
  <c r="F262" i="3" l="1"/>
  <c r="H262" i="3"/>
  <c r="E263" i="3" s="1"/>
  <c r="F263" i="3" l="1"/>
  <c r="H263" i="3"/>
  <c r="E264" i="3" s="1"/>
  <c r="F264" i="3" l="1"/>
  <c r="H264" i="3" s="1"/>
  <c r="E265" i="3" s="1"/>
  <c r="F265" i="3" l="1"/>
  <c r="H265" i="3"/>
  <c r="E266" i="3" s="1"/>
  <c r="F266" i="3" l="1"/>
  <c r="H266" i="3"/>
  <c r="E267" i="3" s="1"/>
  <c r="F267" i="3" l="1"/>
  <c r="H267" i="3"/>
  <c r="E268" i="3" s="1"/>
  <c r="F268" i="3" l="1"/>
  <c r="H268" i="3"/>
  <c r="E269" i="3" s="1"/>
  <c r="F269" i="3" l="1"/>
  <c r="H269" i="3"/>
  <c r="E270" i="3" s="1"/>
  <c r="F270" i="3" l="1"/>
  <c r="H270" i="3" s="1"/>
  <c r="E271" i="3" s="1"/>
  <c r="F271" i="3" l="1"/>
  <c r="H271" i="3"/>
  <c r="E272" i="3" s="1"/>
  <c r="F272" i="3" l="1"/>
  <c r="H272" i="3"/>
  <c r="E273" i="3" s="1"/>
  <c r="F273" i="3" l="1"/>
  <c r="H273" i="3" s="1"/>
  <c r="E274" i="3" s="1"/>
  <c r="F274" i="3" l="1"/>
  <c r="H274" i="3" s="1"/>
  <c r="E275" i="3" s="1"/>
  <c r="F275" i="3" l="1"/>
  <c r="H275" i="3"/>
  <c r="E276" i="3" s="1"/>
  <c r="F276" i="3" l="1"/>
  <c r="H276" i="3"/>
  <c r="E277" i="3" s="1"/>
  <c r="F277" i="3" l="1"/>
  <c r="H277" i="3" s="1"/>
  <c r="E278" i="3" s="1"/>
  <c r="F278" i="3" l="1"/>
  <c r="H278" i="3" s="1"/>
  <c r="E279" i="3" s="1"/>
  <c r="F279" i="3" l="1"/>
  <c r="H279" i="3"/>
  <c r="E280" i="3" s="1"/>
  <c r="F280" i="3" l="1"/>
  <c r="H280" i="3"/>
  <c r="E281" i="3" s="1"/>
  <c r="F281" i="3" l="1"/>
  <c r="H281" i="3" s="1"/>
  <c r="E282" i="3" s="1"/>
  <c r="F282" i="3" l="1"/>
  <c r="H282" i="3"/>
  <c r="E283" i="3" s="1"/>
  <c r="F283" i="3" l="1"/>
  <c r="H283" i="3" s="1"/>
  <c r="E284" i="3" s="1"/>
  <c r="F284" i="3" l="1"/>
  <c r="H284" i="3"/>
  <c r="E285" i="3" s="1"/>
  <c r="F285" i="3" l="1"/>
  <c r="H285" i="3"/>
  <c r="E286" i="3" s="1"/>
  <c r="F286" i="3" l="1"/>
  <c r="H286" i="3" s="1"/>
  <c r="E287" i="3" s="1"/>
  <c r="F287" i="3" l="1"/>
  <c r="H287" i="3"/>
  <c r="E288" i="3" s="1"/>
  <c r="F288" i="3" l="1"/>
  <c r="H288" i="3"/>
  <c r="E289" i="3" s="1"/>
  <c r="F289" i="3" l="1"/>
  <c r="H289" i="3" s="1"/>
  <c r="E290" i="3" s="1"/>
  <c r="F290" i="3" l="1"/>
  <c r="H290" i="3" s="1"/>
  <c r="E291" i="3" s="1"/>
  <c r="F291" i="3" l="1"/>
  <c r="H291" i="3" s="1"/>
  <c r="E292" i="3" s="1"/>
  <c r="F292" i="3" l="1"/>
  <c r="H292" i="3"/>
  <c r="E293" i="3" s="1"/>
  <c r="F293" i="3" l="1"/>
  <c r="H293" i="3" s="1"/>
  <c r="E294" i="3" s="1"/>
  <c r="F294" i="3" l="1"/>
  <c r="H294" i="3" s="1"/>
  <c r="E295" i="3" s="1"/>
  <c r="F295" i="3" l="1"/>
  <c r="H295" i="3"/>
  <c r="E296" i="3" s="1"/>
  <c r="F296" i="3" l="1"/>
  <c r="H296" i="3" s="1"/>
  <c r="E297" i="3" s="1"/>
  <c r="F297" i="3" l="1"/>
  <c r="H297" i="3" s="1"/>
  <c r="E298" i="3" s="1"/>
  <c r="F298" i="3" l="1"/>
  <c r="H298" i="3"/>
  <c r="E299" i="3" s="1"/>
  <c r="F299" i="3" l="1"/>
  <c r="H299" i="3"/>
  <c r="E300" i="3" s="1"/>
  <c r="F300" i="3" l="1"/>
  <c r="H300" i="3" s="1"/>
  <c r="E301" i="3" s="1"/>
  <c r="F301" i="3" l="1"/>
  <c r="H301" i="3" s="1"/>
  <c r="E302" i="3" s="1"/>
  <c r="F302" i="3" l="1"/>
  <c r="H302" i="3" s="1"/>
  <c r="E303" i="3" s="1"/>
  <c r="F303" i="3" l="1"/>
  <c r="H303" i="3" s="1"/>
  <c r="E304" i="3" s="1"/>
  <c r="F304" i="3" l="1"/>
  <c r="H304" i="3"/>
  <c r="E305" i="3" s="1"/>
  <c r="F305" i="3" l="1"/>
  <c r="H305" i="3" s="1"/>
  <c r="E306" i="3" s="1"/>
  <c r="F306" i="3" l="1"/>
  <c r="H306" i="3" s="1"/>
  <c r="E307" i="3" s="1"/>
  <c r="F307" i="3" l="1"/>
  <c r="H307" i="3"/>
  <c r="E308" i="3" s="1"/>
  <c r="F308" i="3" l="1"/>
  <c r="H308" i="3"/>
  <c r="E309" i="3" s="1"/>
  <c r="F309" i="3" l="1"/>
  <c r="H309" i="3" s="1"/>
  <c r="E310" i="3" s="1"/>
  <c r="F310" i="3" l="1"/>
  <c r="H310" i="3" s="1"/>
  <c r="E311" i="3" s="1"/>
  <c r="F311" i="3" l="1"/>
  <c r="H311" i="3"/>
  <c r="E312" i="3" s="1"/>
  <c r="F312" i="3" l="1"/>
  <c r="H312" i="3" s="1"/>
  <c r="E313" i="3" s="1"/>
  <c r="F313" i="3" l="1"/>
  <c r="H313" i="3" s="1"/>
  <c r="E314" i="3" s="1"/>
  <c r="F314" i="3" l="1"/>
  <c r="H314" i="3" s="1"/>
  <c r="E315" i="3" s="1"/>
  <c r="F315" i="3" l="1"/>
  <c r="H315" i="3"/>
  <c r="E316" i="3" s="1"/>
  <c r="F316" i="3" l="1"/>
  <c r="H316" i="3"/>
  <c r="E317" i="3" s="1"/>
  <c r="F317" i="3" l="1"/>
  <c r="H317" i="3"/>
  <c r="E318" i="3" s="1"/>
  <c r="F318" i="3" l="1"/>
  <c r="H318" i="3" s="1"/>
  <c r="E319" i="3" s="1"/>
  <c r="F319" i="3" l="1"/>
  <c r="H319" i="3" s="1"/>
  <c r="E320" i="3" s="1"/>
  <c r="F320" i="3" l="1"/>
  <c r="H320" i="3" s="1"/>
  <c r="E321" i="3" s="1"/>
  <c r="F321" i="3" l="1"/>
  <c r="H321" i="3"/>
  <c r="E322" i="3" s="1"/>
  <c r="F322" i="3" l="1"/>
  <c r="H322" i="3"/>
  <c r="E323" i="3" s="1"/>
  <c r="F323" i="3" l="1"/>
  <c r="H323" i="3" s="1"/>
  <c r="E324" i="3" s="1"/>
  <c r="F324" i="3" l="1"/>
  <c r="H324" i="3"/>
  <c r="E325" i="3" s="1"/>
  <c r="F325" i="3" l="1"/>
  <c r="H325" i="3"/>
  <c r="E326" i="3" s="1"/>
  <c r="F326" i="3" l="1"/>
  <c r="H326" i="3" s="1"/>
  <c r="E327" i="3" s="1"/>
  <c r="F327" i="3" l="1"/>
  <c r="H327" i="3"/>
  <c r="E328" i="3" s="1"/>
  <c r="F328" i="3" l="1"/>
  <c r="H328" i="3" s="1"/>
</calcChain>
</file>

<file path=xl/sharedStrings.xml><?xml version="1.0" encoding="utf-8"?>
<sst xmlns="http://schemas.openxmlformats.org/spreadsheetml/2006/main" count="267" uniqueCount="159">
  <si>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 deposits Rs 100 into a bank account that returns 6% compounded quarterly.</t>
    </r>
  </si>
  <si>
    <t xml:space="preserve"> Estimate the value of the deposit one year from now and the EAY (Effective Annual Yield)</t>
  </si>
  <si>
    <t>P</t>
  </si>
  <si>
    <t>r</t>
  </si>
  <si>
    <t>Amt after a year</t>
  </si>
  <si>
    <t>(quarterly)</t>
  </si>
  <si>
    <t>EAY</t>
  </si>
  <si>
    <t>How much should she deposit into her bank acc to achieve this goal</t>
  </si>
  <si>
    <t>p</t>
  </si>
  <si>
    <t>(monthly)</t>
  </si>
  <si>
    <t>Amt after 7 years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</si>
  <si>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 wants Rs 500k after 7 years in her bank account, that returns 10% compounded monthly</t>
    </r>
  </si>
  <si>
    <t>Month</t>
  </si>
  <si>
    <t>OB</t>
  </si>
  <si>
    <t>Deposit</t>
  </si>
  <si>
    <t>Interest</t>
  </si>
  <si>
    <t>CB</t>
  </si>
  <si>
    <t>(Used goal seek on FV)</t>
  </si>
  <si>
    <t xml:space="preserve">10% compounded annually. </t>
  </si>
  <si>
    <t>Estimate the value of the deposit, 5 years from now?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</si>
  <si>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Sumeru plans to invest Rs 1000 at the end of every year starting from end of next year in to a Bank that returns</t>
    </r>
  </si>
  <si>
    <t>Year</t>
  </si>
  <si>
    <t>Dep</t>
  </si>
  <si>
    <t>R</t>
  </si>
  <si>
    <t>(annually)</t>
  </si>
  <si>
    <t>T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</si>
  <si>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Suppose Sumeru wants a minimum of Rs 6500 at the end of 5 years, how much initial deposit does that warrant?</t>
    </r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</si>
  <si>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Sumeru plans to invest Rs 1000 annually starting from beginning of next year in to a Bank that returns</t>
    </r>
  </si>
  <si>
    <t>10% compounded annually. Estimate the value of the deposit, 5 years from now?</t>
  </si>
  <si>
    <t>How much should he set aside now, in a bank a/c that returns 7% annually, to be able to pay fees for</t>
  </si>
  <si>
    <t xml:space="preserve">5 years? 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</si>
  <si>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Rishii wants to finance his studies , the fees for which start from end of next year, Rs 20000 annually. </t>
    </r>
  </si>
  <si>
    <t>Payments</t>
  </si>
  <si>
    <t>Payment</t>
  </si>
  <si>
    <t>How much should he set aside now, in a bank a/c that returns 8% annually, to be able to pay fees for</t>
  </si>
  <si>
    <t xml:space="preserve">4 years? </t>
  </si>
  <si>
    <t>of every year from 2015 to 2020? The interest rate is 12%</t>
  </si>
  <si>
    <t>How much money should it set aside starting from end of next year for 3 years (2023-2025)  to be able to finance the redemption?</t>
  </si>
  <si>
    <t>Assume the sinking fund carries 7% interest compounded annually?</t>
  </si>
  <si>
    <t>For my ref</t>
  </si>
  <si>
    <t>1 million</t>
  </si>
  <si>
    <t>10 million</t>
  </si>
  <si>
    <t>100 million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</si>
  <si>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Ishani requires Rs 20,000 at the end of each year from 2024 to 2028. How much should she deposit at the end</t>
    </r>
  </si>
  <si>
    <r>
      <rPr>
        <b/>
        <sz val="12"/>
        <color theme="1"/>
        <rFont val="Calibri"/>
        <family val="2"/>
        <scheme val="minor"/>
      </rPr>
      <t>Q.</t>
    </r>
    <r>
      <rPr>
        <sz val="12"/>
        <color theme="1"/>
        <rFont val="Calibri"/>
        <family val="2"/>
        <scheme val="minor"/>
      </rPr>
      <t xml:space="preserve"> H wants to finance his studies , the fees for which start from end of next year, Rs. 500000 annually. </t>
    </r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</si>
  <si>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A Company ABC Inc. plans to redeem it's Bonds (Maturity Value $100 Million each tranche) in the years 2027 to 2029. </t>
    </r>
  </si>
  <si>
    <t xml:space="preserve">Vir has applied for a home loan for a property in Colaba, and the Bank has sanctioned the loan of Rs 500,00,000. </t>
  </si>
  <si>
    <t xml:space="preserve">The loan is repayable in equated monthly instalments; over 25 years. The Bank charges 8% on an annual basis. </t>
  </si>
  <si>
    <t xml:space="preserve">Estimate </t>
  </si>
  <si>
    <t>a) The EMI</t>
  </si>
  <si>
    <t>b) Construct the LAS</t>
  </si>
  <si>
    <t xml:space="preserve">c) New EMI if Vir repays Rs 50 Lacs after 36 months of the loan </t>
  </si>
  <si>
    <t>a)</t>
  </si>
  <si>
    <t>EMI</t>
  </si>
  <si>
    <t>nper</t>
  </si>
  <si>
    <t>R(/mo)</t>
  </si>
  <si>
    <t>b)</t>
  </si>
  <si>
    <t>LAS:-</t>
  </si>
  <si>
    <t>c)</t>
  </si>
  <si>
    <t>Revised EMI</t>
  </si>
  <si>
    <t>Revised OB in month 37</t>
  </si>
  <si>
    <t>Revised nper</t>
  </si>
  <si>
    <t xml:space="preserve">An Oil well produces 100,000 barrels. It will last for 20 years more. However, the production will fall by 5% annually and oil prices will increase by 4% annually. </t>
  </si>
  <si>
    <t>The price per barrel is $70. Estimate the valuation assuming the ROI to be 15%?</t>
  </si>
  <si>
    <t>Price</t>
  </si>
  <si>
    <t>Quantity</t>
  </si>
  <si>
    <t>Price increase rate</t>
  </si>
  <si>
    <t>Decline in production</t>
  </si>
  <si>
    <t>initial barrel price</t>
  </si>
  <si>
    <t>Present production quantity</t>
  </si>
  <si>
    <t>Total value in that year</t>
  </si>
  <si>
    <t>Present Value</t>
  </si>
  <si>
    <t>ROI</t>
  </si>
  <si>
    <t>Total Value</t>
  </si>
  <si>
    <t>Date</t>
  </si>
  <si>
    <t>Adj Close</t>
  </si>
  <si>
    <t>Returns</t>
  </si>
  <si>
    <t>Asian Paints</t>
  </si>
  <si>
    <t>-</t>
  </si>
  <si>
    <t>Nifty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</si>
  <si>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(AP, Nifty)</t>
    </r>
  </si>
  <si>
    <r>
      <t>std</t>
    </r>
    <r>
      <rPr>
        <b/>
        <vertAlign val="subscript"/>
        <sz val="11"/>
        <color theme="1"/>
        <rFont val="Calibri"/>
        <family val="2"/>
        <scheme val="minor"/>
      </rPr>
      <t>Nifty</t>
    </r>
  </si>
  <si>
    <r>
      <t>std</t>
    </r>
    <r>
      <rPr>
        <b/>
        <vertAlign val="subscript"/>
        <sz val="11"/>
        <color theme="1"/>
        <rFont val="Calibri"/>
        <family val="2"/>
        <scheme val="minor"/>
      </rPr>
      <t>AP</t>
    </r>
  </si>
  <si>
    <r>
      <t>Cov</t>
    </r>
    <r>
      <rPr>
        <b/>
        <vertAlign val="subscript"/>
        <sz val="11"/>
        <color theme="1"/>
        <rFont val="Calibri"/>
        <family val="2"/>
        <scheme val="minor"/>
      </rPr>
      <t>(AP, Nifty)</t>
    </r>
  </si>
  <si>
    <r>
      <t>var</t>
    </r>
    <r>
      <rPr>
        <b/>
        <vertAlign val="subscript"/>
        <sz val="11"/>
        <color theme="1"/>
        <rFont val="Calibri"/>
        <family val="2"/>
        <scheme val="minor"/>
      </rPr>
      <t>Nifty</t>
    </r>
  </si>
  <si>
    <r>
      <t>var</t>
    </r>
    <r>
      <rPr>
        <b/>
        <vertAlign val="subscript"/>
        <sz val="11"/>
        <color theme="1"/>
        <rFont val="Calibri"/>
        <family val="2"/>
        <scheme val="minor"/>
      </rPr>
      <t>AP</t>
    </r>
  </si>
  <si>
    <t>Beta</t>
  </si>
  <si>
    <r>
      <t>Cov</t>
    </r>
    <r>
      <rPr>
        <b/>
        <vertAlign val="subscript"/>
        <sz val="11"/>
        <color theme="1"/>
        <rFont val="Calibri"/>
        <family val="2"/>
        <scheme val="minor"/>
      </rPr>
      <t>(AP, Nifty)</t>
    </r>
    <r>
      <rPr>
        <b/>
        <sz val="11"/>
        <color theme="1"/>
        <rFont val="Calibri"/>
        <family val="2"/>
        <scheme val="minor"/>
      </rPr>
      <t xml:space="preserve"> / Var</t>
    </r>
    <r>
      <rPr>
        <b/>
        <vertAlign val="subscript"/>
        <sz val="11"/>
        <color theme="1"/>
        <rFont val="Calibri"/>
        <family val="2"/>
        <scheme val="minor"/>
      </rPr>
      <t>Nifty</t>
    </r>
  </si>
  <si>
    <t>Slope Fn</t>
  </si>
  <si>
    <t>Regression Result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</si>
  <si>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</si>
  <si>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</si>
  <si>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</si>
  <si>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</si>
  <si>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</si>
  <si>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</si>
  <si>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</si>
  <si>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</si>
  <si>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</si>
  <si>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</si>
  <si>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</si>
  <si>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</si>
  <si>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</si>
  <si>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</si>
  <si>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</si>
  <si>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</si>
  <si>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</si>
  <si>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</si>
  <si>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</si>
  <si>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</si>
  <si>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</si>
  <si>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</si>
  <si>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</si>
  <si>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</si>
  <si>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</si>
  <si>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Assume -- min exp ROI (annual) to be 16%.</t>
  </si>
  <si>
    <t>After 7 years, you wish to sell the stock at Rs 250 (mininum). What is the price that you are willing to pay for the stock today?</t>
  </si>
  <si>
    <r>
      <rPr>
        <b/>
        <sz val="11"/>
        <color theme="1"/>
        <rFont val="Calibri"/>
        <family val="2"/>
        <scheme val="minor"/>
      </rPr>
      <t>Q.</t>
    </r>
    <r>
      <rPr>
        <sz val="11"/>
        <color theme="1"/>
        <rFont val="Calibri"/>
        <family val="2"/>
        <scheme val="minor"/>
      </rPr>
      <t xml:space="preserve"> You want to invest in a stock that has just paid Rs 5 as dividend per share. The dividends are expected to grow annually @ 12.5% per share over the next 7 years. </t>
    </r>
  </si>
  <si>
    <t>Initial Dividend</t>
  </si>
  <si>
    <t>Growth Rate</t>
  </si>
  <si>
    <t>Target Price</t>
  </si>
  <si>
    <t>Dividend Price</t>
  </si>
  <si>
    <t>PV of Dividend Price</t>
  </si>
  <si>
    <t>Rate of Interest</t>
  </si>
  <si>
    <t>Total Present Value</t>
  </si>
  <si>
    <t>PV of required selling price</t>
  </si>
  <si>
    <t>Total current price to be paid</t>
  </si>
  <si>
    <t>You are constructing a portfolio with 2 securities as under:</t>
  </si>
  <si>
    <t>Security</t>
  </si>
  <si>
    <t>Rtn</t>
  </si>
  <si>
    <t>Risk</t>
  </si>
  <si>
    <t>A</t>
  </si>
  <si>
    <t>B</t>
  </si>
  <si>
    <t>r=</t>
  </si>
  <si>
    <t>If you have earned a bonus of Rs 10 Lacs and have invested Rs 6.5 Lacs in A &amp;</t>
  </si>
  <si>
    <t xml:space="preserve">the balance in B, </t>
  </si>
  <si>
    <t>estimate portfolio risk &amp; rtn &amp;</t>
  </si>
  <si>
    <t>execute a sensitivity test between r &amp; portfolio risk (r ranging from 1 to -1 step val 0.1)</t>
  </si>
  <si>
    <t>Portfolio</t>
  </si>
  <si>
    <t>Weights</t>
  </si>
  <si>
    <t>Sum</t>
  </si>
  <si>
    <r>
      <t>risk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</si>
  <si>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Min</t>
  </si>
  <si>
    <t>Exp Rtns</t>
  </si>
  <si>
    <t>Std Devns</t>
  </si>
  <si>
    <t>Bonds</t>
  </si>
  <si>
    <t>Stocks</t>
  </si>
  <si>
    <t>a) what is the Minimum Variance Portfolio (MVP) that you can construct?</t>
  </si>
  <si>
    <t>b) what is the exp rtn in the MVP?</t>
  </si>
  <si>
    <t>c) what is the risk in the MVP?</t>
  </si>
  <si>
    <r>
      <t>d) what is the optimal portfolio if the R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is 3%? </t>
    </r>
  </si>
  <si>
    <t>(Used Solver)</t>
  </si>
  <si>
    <t>a) MVP</t>
  </si>
  <si>
    <t>d) Optimised Portfolio</t>
  </si>
  <si>
    <t>Rf</t>
  </si>
  <si>
    <t>Sharpe's Ratio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</si>
  <si>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 xml:space="preserve">p </t>
    </r>
    <r>
      <rPr>
        <b/>
        <sz val="11"/>
        <color theme="1"/>
        <rFont val="Calibri"/>
        <family val="2"/>
        <scheme val="minor"/>
      </rPr>
      <t>- R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</si>
  <si>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std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</si>
  <si>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(Used solver - maximise Sharpe's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</si>
</sst>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43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44">
    <xf numFmtId="0" fontId="0" fillId="0" borderId="0" xfId="0"/>
    <xf numFmtId="9" fontId="0" fillId="0" borderId="0" xfId="0" applyNumberFormat="1"/>
    <xf numFmtId="0" fontId="2" fillId="0" borderId="0" xfId="0" applyFont="1"/>
    <xf numFmtId="3" fontId="0" fillId="0" borderId="0" xfId="0" applyNumberForma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  <xf numFmtId="0" fontId="3" fillId="0" borderId="0" xfId="3"/>
    <xf numFmtId="0" fontId="4" fillId="0" borderId="0" xfId="0" applyFont="1"/>
    <xf numFmtId="0" fontId="0" fillId="3" borderId="1" xfId="0" applyFill="1" applyBorder="1"/>
    <xf numFmtId="0" fontId="2" fillId="3" borderId="1" xfId="0" applyFont="1" applyFill="1" applyBorder="1"/>
    <xf numFmtId="8" fontId="0" fillId="0" borderId="0" xfId="0" applyNumberFormat="1"/>
    <xf numFmtId="8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4" fontId="6" fillId="0" borderId="1" xfId="0" applyNumberFormat="1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43" fontId="0" fillId="0" borderId="1" xfId="0" applyNumberFormat="1" applyBorder="1"/>
    <xf numFmtId="0" fontId="0" fillId="0" borderId="2" xfId="0" applyBorder="1"/>
    <xf numFmtId="43" fontId="0" fillId="0" borderId="2" xfId="0" applyNumberFormat="1" applyBorder="1"/>
    <xf numFmtId="43" fontId="0" fillId="0" borderId="0" xfId="0" applyNumberFormat="1"/>
    <xf numFmtId="43" fontId="7" fillId="0" borderId="1" xfId="1" applyFont="1" applyBorder="1"/>
    <xf numFmtId="0" fontId="6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5" borderId="1" xfId="0" applyFont="1" applyFill="1" applyBorder="1"/>
    <xf numFmtId="0" fontId="0" fillId="0" borderId="3" xfId="0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Continuous"/>
    </xf>
    <xf numFmtId="2" fontId="0" fillId="0" borderId="1" xfId="0" applyNumberFormat="1" applyBorder="1"/>
    <xf numFmtId="0" fontId="5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7" borderId="1" xfId="0" applyFill="1" applyBorder="1"/>
    <xf numFmtId="0" fontId="2" fillId="6" borderId="1" xfId="0" applyFont="1" applyFill="1" applyBorder="1"/>
    <xf numFmtId="10" fontId="0" fillId="0" borderId="1" xfId="2" applyNumberFormat="1" applyFont="1" applyBorder="1"/>
    <xf numFmtId="10" fontId="2" fillId="0" borderId="1" xfId="2" applyNumberFormat="1" applyFont="1" applyFill="1" applyBorder="1"/>
    <xf numFmtId="0" fontId="2" fillId="7" borderId="1" xfId="0" applyFont="1" applyFill="1" applyBorder="1"/>
    <xf numFmtId="10" fontId="0" fillId="0" borderId="1" xfId="0" applyNumberFormat="1" applyBorder="1"/>
    <xf numFmtId="0" fontId="2" fillId="4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8A29EED8-0246-4B9C-B88A-2D07945E3577}"/>
    <cellStyle name="Percent" xfId="2" builtinId="5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vs Portfolio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'Portfolio-Management'!$D$27:$D$47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-0.39999999999999991</c:v>
                </c:pt>
                <c:pt idx="7">
                  <c:v>-0.29999999999999993</c:v>
                </c:pt>
                <c:pt idx="8">
                  <c:v>-0.19999999999999996</c:v>
                </c:pt>
                <c:pt idx="9">
                  <c:v>-9.9999999999999978E-2</c:v>
                </c:pt>
                <c:pt idx="10">
                  <c:v>0</c:v>
                </c:pt>
                <c:pt idx="11">
                  <c:v>0.10000000000000009</c:v>
                </c:pt>
                <c:pt idx="12">
                  <c:v>0.20000000000000018</c:v>
                </c:pt>
                <c:pt idx="13">
                  <c:v>0.30000000000000004</c:v>
                </c:pt>
                <c:pt idx="14">
                  <c:v>0.40000000000000013</c:v>
                </c:pt>
                <c:pt idx="15">
                  <c:v>0.5</c:v>
                </c:pt>
                <c:pt idx="16">
                  <c:v>0.60000000000000009</c:v>
                </c:pt>
                <c:pt idx="17">
                  <c:v>0.70000000000000018</c:v>
                </c:pt>
                <c:pt idx="18">
                  <c:v>0.8</c:v>
                </c:pt>
                <c:pt idx="19">
                  <c:v>0.90000000000000013</c:v>
                </c:pt>
                <c:pt idx="20">
                  <c:v>1</c:v>
                </c:pt>
              </c:numCache>
            </c:numRef>
          </c:cat>
          <c:val>
            <c:numRef>
              <c:f>'Portfolio-Management'!$E$27:$E$47</c:f>
              <c:numCache>
                <c:formatCode>General</c:formatCode>
                <c:ptCount val="21"/>
                <c:pt idx="0">
                  <c:v>7.2500000000000009E-2</c:v>
                </c:pt>
                <c:pt idx="1">
                  <c:v>7.688595450405751E-2</c:v>
                </c:pt>
                <c:pt idx="2">
                  <c:v>8.1034869037964155E-2</c:v>
                </c:pt>
                <c:pt idx="3">
                  <c:v>8.4981468568153154E-2</c:v>
                </c:pt>
                <c:pt idx="4">
                  <c:v>8.8752746436377969E-2</c:v>
                </c:pt>
                <c:pt idx="5">
                  <c:v>9.2370179170552666E-2</c:v>
                </c:pt>
                <c:pt idx="6">
                  <c:v>9.5851186742783742E-2</c:v>
                </c:pt>
                <c:pt idx="7">
                  <c:v>9.9210130531110594E-2</c:v>
                </c:pt>
                <c:pt idx="8">
                  <c:v>0.10245901619672132</c:v>
                </c:pt>
                <c:pt idx="9">
                  <c:v>0.10560800159078856</c:v>
                </c:pt>
                <c:pt idx="10">
                  <c:v>0.10866577197995697</c:v>
                </c:pt>
                <c:pt idx="11">
                  <c:v>0.11163982264407267</c:v>
                </c:pt>
                <c:pt idx="12">
                  <c:v>0.1145366753489903</c:v>
                </c:pt>
                <c:pt idx="13">
                  <c:v>0.11736204667608691</c:v>
                </c:pt>
                <c:pt idx="14">
                  <c:v>0.12012098068197746</c:v>
                </c:pt>
                <c:pt idx="15">
                  <c:v>0.12281795471347014</c:v>
                </c:pt>
                <c:pt idx="16">
                  <c:v>0.12545696473293144</c:v>
                </c:pt>
                <c:pt idx="17">
                  <c:v>0.12804159480418856</c:v>
                </c:pt>
                <c:pt idx="18">
                  <c:v>0.13057507419105685</c:v>
                </c:pt>
                <c:pt idx="19">
                  <c:v>0.13306032466516832</c:v>
                </c:pt>
                <c:pt idx="20">
                  <c:v>0.13550000000000001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99-4A6D-9042-B40827B2228D}"/>
            </c:ext>
          </c:extLst>
        </c:ser>
        <c:ser>
          <c:idx val="1"/>
          <c:order val="1"/>
          <c:tx>
            <c:v>Min-Risk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6C-4A43-9578-81C45D58634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'Portfolio-Management'!$D$27</c:f>
              <c:numCache>
                <c:formatCode>General</c:formatCode>
                <c:ptCount val="1"/>
                <c:pt idx="0">
                  <c:v>-1</c:v>
                </c:pt>
              </c:numCache>
            </c:numRef>
          </c:cat>
          <c:val>
            <c:numRef>
              <c:f>'Portfolio-Management'!$E$27</c:f>
              <c:numCache>
                <c:formatCode>General</c:formatCode>
                <c:ptCount val="1"/>
                <c:pt idx="0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A6D-9042-B40827B2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376575"/>
        <c:axId val="967979951"/>
      </c:lineChart>
      <c:catAx>
        <c:axId val="118637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79951"/>
        <c:crosses val="autoZero"/>
        <c:auto val="1"/>
        <c:lblAlgn val="ctr"/>
        <c:lblOffset val="100"/>
        <c:noMultiLvlLbl val="0"/>
      </c:catAx>
      <c:valAx>
        <c:axId val="9679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26</xdr:row>
      <xdr:rowOff>91440</xdr:rowOff>
    </xdr:from>
    <xdr:to>
      <xdr:col>14</xdr:col>
      <xdr:colOff>381000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E8980-D950-DB27-9B5E-7165C654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CDD9-9A33-4048-BB22-4A872FD9F765}">
  <dimension ref="C2:F21"/>
  <sheetViews>
    <sheetView workbookViewId="0">
      <selection activeCell="C29" sqref="C29"/>
    </sheetView>
  </sheetViews>
  <sheetFormatPr defaultRowHeight="14.4"/>
  <cols>
    <col min="3" max="3" width="16.44140625" customWidth="1"/>
  </cols>
  <sheetData>
    <row r="2" spans="3:5">
      <c r="C2" t="s">
        <v>0</v>
      </c>
    </row>
    <row r="3" spans="3:5">
      <c r="C3" t="s">
        <v>1</v>
      </c>
    </row>
    <row r="6" spans="3:5">
      <c r="C6" t="s">
        <v>2</v>
      </c>
      <c r="D6">
        <v>100</v>
      </c>
    </row>
    <row r="7" spans="3:5">
      <c r="C7" t="s">
        <v>3</v>
      </c>
      <c r="D7" s="1">
        <v>0.06</v>
      </c>
      <c r="E7" t="s">
        <v>5</v>
      </c>
    </row>
    <row r="9" spans="3:5">
      <c r="C9" s="2" t="s">
        <v>4</v>
      </c>
      <c r="D9">
        <f>D6*(1+D7/4)^4</f>
        <v>106.13635506249994</v>
      </c>
    </row>
    <row r="10" spans="3:5">
      <c r="C10" s="2" t="s">
        <v>6</v>
      </c>
      <c r="D10">
        <f>(D9-D6)/D6</f>
        <v>6.1363550624999451E-2</v>
      </c>
    </row>
    <row r="14" spans="3:5">
      <c r="C14" t="s">
        <v>11</v>
      </c>
    </row>
    <row r="15" spans="3:5">
      <c r="C15" t="s">
        <v>7</v>
      </c>
    </row>
    <row r="17" spans="3:6">
      <c r="C17" s="2" t="s">
        <v>8</v>
      </c>
      <c r="D17" s="3">
        <v>249013.88600242825</v>
      </c>
      <c r="F17" t="s">
        <v>17</v>
      </c>
    </row>
    <row r="18" spans="3:6">
      <c r="C18" s="2"/>
      <c r="D18" s="3"/>
    </row>
    <row r="19" spans="3:6">
      <c r="C19" t="s">
        <v>3</v>
      </c>
      <c r="D19" s="1">
        <v>0.1</v>
      </c>
      <c r="F19" t="s">
        <v>9</v>
      </c>
    </row>
    <row r="21" spans="3:6">
      <c r="C21" t="s">
        <v>10</v>
      </c>
      <c r="D21" s="3">
        <f>D17*(1+D19/12)^84</f>
        <v>499999.99999999994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6288-11E7-4BE4-8AC3-0E0655E5F49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7B6D-1648-404A-88BF-607135AE3508}">
  <dimension ref="C3:M459"/>
  <sheetViews>
    <sheetView zoomScale="115" zoomScaleNormal="115" workbookViewId="0">
      <selection activeCell="C112" sqref="C112:C114"/>
    </sheetView>
  </sheetViews>
  <sheetFormatPr defaultRowHeight="14.4"/>
  <cols>
    <col min="5" max="5" width="14.109375" bestFit="1" customWidth="1"/>
    <col min="6" max="7" width="12.5546875" bestFit="1" customWidth="1"/>
    <col min="8" max="8" width="13" bestFit="1" customWidth="1"/>
    <col min="9" max="9" width="11.88671875" bestFit="1" customWidth="1"/>
    <col min="10" max="10" width="12.5546875" bestFit="1" customWidth="1"/>
    <col min="11" max="11" width="9.5546875" bestFit="1" customWidth="1"/>
    <col min="12" max="12" width="9.88671875" bestFit="1" customWidth="1"/>
    <col min="13" max="13" width="11.88671875" bestFit="1" customWidth="1"/>
  </cols>
  <sheetData>
    <row r="3" spans="3:8">
      <c r="C3" t="s">
        <v>20</v>
      </c>
    </row>
    <row r="4" spans="3:8">
      <c r="C4" t="s">
        <v>18</v>
      </c>
    </row>
    <row r="6" spans="3:8">
      <c r="C6" t="s">
        <v>19</v>
      </c>
    </row>
    <row r="9" spans="3:8">
      <c r="E9" t="s">
        <v>22</v>
      </c>
      <c r="F9">
        <v>1000</v>
      </c>
    </row>
    <row r="10" spans="3:8">
      <c r="E10" t="s">
        <v>23</v>
      </c>
      <c r="F10" s="1">
        <v>0.1</v>
      </c>
      <c r="G10" t="s">
        <v>24</v>
      </c>
    </row>
    <row r="12" spans="3:8">
      <c r="D12" s="6" t="s">
        <v>21</v>
      </c>
      <c r="E12" s="6" t="s">
        <v>13</v>
      </c>
      <c r="F12" s="6" t="s">
        <v>14</v>
      </c>
      <c r="G12" s="6" t="s">
        <v>15</v>
      </c>
      <c r="H12" s="6" t="s">
        <v>16</v>
      </c>
    </row>
    <row r="13" spans="3:8">
      <c r="D13" s="5">
        <v>1</v>
      </c>
      <c r="E13" s="5">
        <v>0</v>
      </c>
      <c r="F13" s="5">
        <f>$F$9</f>
        <v>1000</v>
      </c>
      <c r="G13" s="5">
        <v>0</v>
      </c>
      <c r="H13" s="5">
        <f>SUM(E13:G13)</f>
        <v>1000</v>
      </c>
    </row>
    <row r="14" spans="3:8">
      <c r="D14" s="5">
        <v>2</v>
      </c>
      <c r="E14" s="5">
        <f>H13</f>
        <v>1000</v>
      </c>
      <c r="F14" s="5">
        <f t="shared" ref="F14:F17" si="0">$F$9</f>
        <v>1000</v>
      </c>
      <c r="G14" s="5">
        <f>$F$10*E14</f>
        <v>100</v>
      </c>
      <c r="H14" s="5">
        <f>SUM(E14:G14)</f>
        <v>2100</v>
      </c>
    </row>
    <row r="15" spans="3:8">
      <c r="D15" s="5">
        <v>3</v>
      </c>
      <c r="E15" s="5">
        <f t="shared" ref="E15:E17" si="1">H14</f>
        <v>2100</v>
      </c>
      <c r="F15" s="5">
        <f t="shared" si="0"/>
        <v>1000</v>
      </c>
      <c r="G15" s="5">
        <f t="shared" ref="G15:G17" si="2">$F$10*E15</f>
        <v>210</v>
      </c>
      <c r="H15" s="5">
        <f t="shared" ref="H15:H17" si="3">SUM(E15:G15)</f>
        <v>3310</v>
      </c>
    </row>
    <row r="16" spans="3:8">
      <c r="D16" s="5">
        <v>4</v>
      </c>
      <c r="E16" s="5">
        <f t="shared" si="1"/>
        <v>3310</v>
      </c>
      <c r="F16" s="5">
        <f t="shared" si="0"/>
        <v>1000</v>
      </c>
      <c r="G16" s="5">
        <f t="shared" si="2"/>
        <v>331</v>
      </c>
      <c r="H16" s="5">
        <f t="shared" si="3"/>
        <v>4641</v>
      </c>
    </row>
    <row r="17" spans="3:8">
      <c r="D17" s="5">
        <v>5</v>
      </c>
      <c r="E17" s="5">
        <f t="shared" si="1"/>
        <v>4641</v>
      </c>
      <c r="F17" s="5">
        <f t="shared" si="0"/>
        <v>1000</v>
      </c>
      <c r="G17" s="5">
        <f t="shared" si="2"/>
        <v>464.1</v>
      </c>
      <c r="H17" s="5">
        <f t="shared" si="3"/>
        <v>6105.1</v>
      </c>
    </row>
    <row r="21" spans="3:8">
      <c r="C21" t="s">
        <v>26</v>
      </c>
    </row>
    <row r="23" spans="3:8">
      <c r="E23" t="s">
        <v>2</v>
      </c>
      <c r="F23">
        <v>1064.6836251658451</v>
      </c>
    </row>
    <row r="24" spans="3:8">
      <c r="E24" t="s">
        <v>23</v>
      </c>
      <c r="F24" s="1">
        <v>0.1</v>
      </c>
      <c r="G24" t="s">
        <v>24</v>
      </c>
    </row>
    <row r="25" spans="3:8">
      <c r="E25" t="s">
        <v>25</v>
      </c>
      <c r="F25">
        <v>5</v>
      </c>
    </row>
    <row r="28" spans="3:8">
      <c r="D28" s="6" t="s">
        <v>21</v>
      </c>
      <c r="E28" s="6" t="s">
        <v>13</v>
      </c>
      <c r="F28" s="6" t="s">
        <v>14</v>
      </c>
      <c r="G28" s="6" t="s">
        <v>15</v>
      </c>
      <c r="H28" s="6" t="s">
        <v>16</v>
      </c>
    </row>
    <row r="29" spans="3:8">
      <c r="D29" s="5">
        <v>1</v>
      </c>
      <c r="E29" s="5">
        <v>0</v>
      </c>
      <c r="F29" s="5">
        <f>$F$23</f>
        <v>1064.6836251658451</v>
      </c>
      <c r="G29" s="5">
        <v>0</v>
      </c>
      <c r="H29" s="5">
        <f>SUM(E29:G29)</f>
        <v>1064.6836251658451</v>
      </c>
    </row>
    <row r="30" spans="3:8">
      <c r="D30" s="5">
        <v>2</v>
      </c>
      <c r="E30" s="5">
        <f>H29</f>
        <v>1064.6836251658451</v>
      </c>
      <c r="F30" s="5">
        <f t="shared" ref="F30:F33" si="4">$F$23</f>
        <v>1064.6836251658451</v>
      </c>
      <c r="G30" s="5">
        <f>$F$24*E30</f>
        <v>106.46836251658452</v>
      </c>
      <c r="H30" s="5">
        <f>SUM(E30:G30)</f>
        <v>2235.8356128482746</v>
      </c>
    </row>
    <row r="31" spans="3:8">
      <c r="D31" s="5">
        <v>3</v>
      </c>
      <c r="E31" s="5">
        <f t="shared" ref="E31:E33" si="5">H30</f>
        <v>2235.8356128482746</v>
      </c>
      <c r="F31" s="5">
        <f t="shared" si="4"/>
        <v>1064.6836251658451</v>
      </c>
      <c r="G31" s="5">
        <f t="shared" ref="G31:G33" si="6">$F$10*E31</f>
        <v>223.58356128482748</v>
      </c>
      <c r="H31" s="5">
        <f t="shared" ref="H31:H33" si="7">SUM(E31:G31)</f>
        <v>3524.102799298947</v>
      </c>
    </row>
    <row r="32" spans="3:8">
      <c r="D32" s="5">
        <v>4</v>
      </c>
      <c r="E32" s="5">
        <f t="shared" si="5"/>
        <v>3524.102799298947</v>
      </c>
      <c r="F32" s="5">
        <f t="shared" si="4"/>
        <v>1064.6836251658451</v>
      </c>
      <c r="G32" s="5">
        <f t="shared" si="6"/>
        <v>352.41027992989473</v>
      </c>
      <c r="H32" s="5">
        <f t="shared" si="7"/>
        <v>4941.1967043946861</v>
      </c>
    </row>
    <row r="33" spans="3:8">
      <c r="D33" s="5">
        <v>5</v>
      </c>
      <c r="E33" s="5">
        <f t="shared" si="5"/>
        <v>4941.1967043946861</v>
      </c>
      <c r="F33" s="5">
        <f t="shared" si="4"/>
        <v>1064.6836251658451</v>
      </c>
      <c r="G33" s="5">
        <f t="shared" si="6"/>
        <v>494.11967043946862</v>
      </c>
      <c r="H33" s="5">
        <f t="shared" si="7"/>
        <v>6500</v>
      </c>
    </row>
    <row r="37" spans="3:8">
      <c r="C37" t="s">
        <v>27</v>
      </c>
    </row>
    <row r="38" spans="3:8">
      <c r="C38" t="s">
        <v>28</v>
      </c>
    </row>
    <row r="41" spans="3:8">
      <c r="E41" t="s">
        <v>2</v>
      </c>
      <c r="F41">
        <v>1000</v>
      </c>
    </row>
    <row r="42" spans="3:8">
      <c r="E42" t="s">
        <v>23</v>
      </c>
      <c r="F42" s="1">
        <v>0.1</v>
      </c>
    </row>
    <row r="43" spans="3:8">
      <c r="E43" t="s">
        <v>25</v>
      </c>
      <c r="F43">
        <v>5</v>
      </c>
    </row>
    <row r="45" spans="3:8">
      <c r="D45" s="6" t="s">
        <v>21</v>
      </c>
      <c r="E45" s="6" t="s">
        <v>13</v>
      </c>
      <c r="F45" s="6" t="s">
        <v>14</v>
      </c>
      <c r="G45" s="6" t="s">
        <v>15</v>
      </c>
      <c r="H45" s="6" t="s">
        <v>16</v>
      </c>
    </row>
    <row r="46" spans="3:8">
      <c r="D46" s="5">
        <v>1</v>
      </c>
      <c r="E46" s="5">
        <v>0</v>
      </c>
      <c r="F46" s="5">
        <f>$F$41</f>
        <v>1000</v>
      </c>
      <c r="G46" s="5">
        <f>$F$42*F46</f>
        <v>100</v>
      </c>
      <c r="H46" s="5">
        <f>SUM(E46:G46)</f>
        <v>1100</v>
      </c>
    </row>
    <row r="47" spans="3:8">
      <c r="D47" s="5">
        <v>2</v>
      </c>
      <c r="E47" s="5">
        <f>H46</f>
        <v>1100</v>
      </c>
      <c r="F47" s="5">
        <f t="shared" ref="F47:F50" si="8">$F$41</f>
        <v>1000</v>
      </c>
      <c r="G47" s="5">
        <f>$F$42*(F47+E47)</f>
        <v>210</v>
      </c>
      <c r="H47" s="5">
        <f>SUM(E47:G47)</f>
        <v>2310</v>
      </c>
    </row>
    <row r="48" spans="3:8">
      <c r="D48" s="5">
        <v>3</v>
      </c>
      <c r="E48" s="5">
        <f t="shared" ref="E48:E49" si="9">H47</f>
        <v>2310</v>
      </c>
      <c r="F48" s="5">
        <f t="shared" si="8"/>
        <v>1000</v>
      </c>
      <c r="G48" s="5">
        <f t="shared" ref="G48:G49" si="10">$F$42*(F48+E48)</f>
        <v>331</v>
      </c>
      <c r="H48" s="5">
        <f t="shared" ref="H48:H49" si="11">SUM(E48:G48)</f>
        <v>3641</v>
      </c>
    </row>
    <row r="49" spans="3:10">
      <c r="D49" s="5">
        <v>4</v>
      </c>
      <c r="E49" s="5">
        <f t="shared" si="9"/>
        <v>3641</v>
      </c>
      <c r="F49" s="5">
        <f t="shared" si="8"/>
        <v>1000</v>
      </c>
      <c r="G49" s="5">
        <f t="shared" si="10"/>
        <v>464.1</v>
      </c>
      <c r="H49" s="5">
        <f t="shared" si="11"/>
        <v>5105.1000000000004</v>
      </c>
    </row>
    <row r="50" spans="3:10">
      <c r="D50" s="5">
        <v>5</v>
      </c>
      <c r="E50" s="5">
        <f>H49</f>
        <v>5105.1000000000004</v>
      </c>
      <c r="F50" s="5">
        <f t="shared" si="8"/>
        <v>1000</v>
      </c>
      <c r="G50" s="5">
        <f>$F$42*(F50+E50)</f>
        <v>610.5100000000001</v>
      </c>
      <c r="H50" s="5">
        <f>SUM(E50:G50)</f>
        <v>6715.6100000000006</v>
      </c>
    </row>
    <row r="53" spans="3:10">
      <c r="C53" t="s">
        <v>31</v>
      </c>
    </row>
    <row r="54" spans="3:10">
      <c r="C54" t="s">
        <v>29</v>
      </c>
    </row>
    <row r="55" spans="3:10">
      <c r="C55" t="s">
        <v>30</v>
      </c>
    </row>
    <row r="57" spans="3:10">
      <c r="G57" t="s">
        <v>2</v>
      </c>
      <c r="H57" s="3">
        <v>82003.94871895187</v>
      </c>
    </row>
    <row r="58" spans="3:10">
      <c r="G58" t="s">
        <v>33</v>
      </c>
      <c r="H58" s="3">
        <v>20000</v>
      </c>
    </row>
    <row r="59" spans="3:10">
      <c r="G59" t="s">
        <v>23</v>
      </c>
      <c r="H59" s="1">
        <v>7.0000000000000007E-2</v>
      </c>
    </row>
    <row r="60" spans="3:10">
      <c r="G60" t="s">
        <v>25</v>
      </c>
      <c r="H60">
        <v>5</v>
      </c>
    </row>
    <row r="62" spans="3:10">
      <c r="E62" s="6" t="s">
        <v>21</v>
      </c>
      <c r="F62" s="6" t="s">
        <v>13</v>
      </c>
      <c r="G62" s="6" t="s">
        <v>14</v>
      </c>
      <c r="H62" s="6" t="s">
        <v>15</v>
      </c>
      <c r="I62" s="6" t="s">
        <v>32</v>
      </c>
      <c r="J62" s="6" t="s">
        <v>16</v>
      </c>
    </row>
    <row r="63" spans="3:10">
      <c r="E63" s="5">
        <v>1</v>
      </c>
      <c r="F63" s="5">
        <v>0</v>
      </c>
      <c r="G63" s="7">
        <f>H57</f>
        <v>82003.94871895187</v>
      </c>
      <c r="H63" s="5">
        <f>H59*G63</f>
        <v>5740.2764103266318</v>
      </c>
      <c r="I63" s="7">
        <f>$H$58</f>
        <v>20000</v>
      </c>
      <c r="J63" s="5">
        <f>SUM(F63:H63)-I63</f>
        <v>67744.225129278508</v>
      </c>
    </row>
    <row r="64" spans="3:10">
      <c r="E64" s="5">
        <v>2</v>
      </c>
      <c r="F64" s="5">
        <f>J63</f>
        <v>67744.225129278508</v>
      </c>
      <c r="G64" s="5">
        <v>0</v>
      </c>
      <c r="H64" s="5">
        <f>$H$59*F64</f>
        <v>4742.0957590494963</v>
      </c>
      <c r="I64" s="7">
        <f>$H$58</f>
        <v>20000</v>
      </c>
      <c r="J64" s="5">
        <f>SUM(F64:H64)-I64</f>
        <v>52486.320888328002</v>
      </c>
    </row>
    <row r="65" spans="3:10">
      <c r="E65" s="5">
        <v>3</v>
      </c>
      <c r="F65" s="5">
        <f t="shared" ref="F65:F67" si="12">J64</f>
        <v>52486.320888328002</v>
      </c>
      <c r="G65" s="5">
        <v>0</v>
      </c>
      <c r="H65" s="5">
        <f>$H$59*F65</f>
        <v>3674.0424621829607</v>
      </c>
      <c r="I65" s="7">
        <f>$H$58</f>
        <v>20000</v>
      </c>
      <c r="J65" s="5">
        <f t="shared" ref="J65:J67" si="13">SUM(F65:H65)-I65</f>
        <v>36160.363350510961</v>
      </c>
    </row>
    <row r="66" spans="3:10">
      <c r="E66" s="5">
        <v>4</v>
      </c>
      <c r="F66" s="5">
        <f t="shared" si="12"/>
        <v>36160.363350510961</v>
      </c>
      <c r="G66" s="5">
        <v>0</v>
      </c>
      <c r="H66" s="5">
        <f>$H$59*F66</f>
        <v>2531.2254345357674</v>
      </c>
      <c r="I66" s="7">
        <f>$H$58</f>
        <v>20000</v>
      </c>
      <c r="J66" s="5">
        <f t="shared" si="13"/>
        <v>18691.588785046726</v>
      </c>
    </row>
    <row r="67" spans="3:10">
      <c r="E67" s="5">
        <v>5</v>
      </c>
      <c r="F67" s="5">
        <f t="shared" si="12"/>
        <v>18691.588785046726</v>
      </c>
      <c r="G67" s="5">
        <v>0</v>
      </c>
      <c r="H67" s="5">
        <f>$H$59*F67</f>
        <v>1308.4112149532709</v>
      </c>
      <c r="I67" s="7">
        <f>$H$58</f>
        <v>20000</v>
      </c>
      <c r="J67" s="5">
        <f t="shared" si="13"/>
        <v>0</v>
      </c>
    </row>
    <row r="71" spans="3:10" ht="15.6">
      <c r="C71" s="8" t="s">
        <v>44</v>
      </c>
    </row>
    <row r="72" spans="3:10" ht="15.6">
      <c r="C72" s="8" t="s">
        <v>34</v>
      </c>
    </row>
    <row r="73" spans="3:10" ht="15.6">
      <c r="C73" s="8" t="s">
        <v>35</v>
      </c>
    </row>
    <row r="75" spans="3:10">
      <c r="G75" t="s">
        <v>2</v>
      </c>
      <c r="H75" s="3">
        <v>1656063.4200221661</v>
      </c>
    </row>
    <row r="76" spans="3:10">
      <c r="G76" t="s">
        <v>23</v>
      </c>
      <c r="H76" s="1">
        <v>0.08</v>
      </c>
    </row>
    <row r="77" spans="3:10">
      <c r="G77" t="s">
        <v>25</v>
      </c>
      <c r="H77">
        <v>4</v>
      </c>
    </row>
    <row r="78" spans="3:10">
      <c r="G78" t="s">
        <v>33</v>
      </c>
      <c r="H78" s="3">
        <v>500000</v>
      </c>
    </row>
    <row r="80" spans="3:10">
      <c r="E80" s="6" t="s">
        <v>21</v>
      </c>
      <c r="F80" s="6" t="s">
        <v>13</v>
      </c>
      <c r="G80" s="6" t="s">
        <v>14</v>
      </c>
      <c r="H80" s="6" t="s">
        <v>15</v>
      </c>
      <c r="I80" s="6" t="s">
        <v>32</v>
      </c>
      <c r="J80" s="6" t="s">
        <v>16</v>
      </c>
    </row>
    <row r="81" spans="3:10">
      <c r="E81" s="5">
        <v>1</v>
      </c>
      <c r="F81" s="5">
        <v>0</v>
      </c>
      <c r="G81" s="7">
        <f>H75</f>
        <v>1656063.4200221661</v>
      </c>
      <c r="H81" s="5">
        <f>$H$76*G81</f>
        <v>132485.0736017733</v>
      </c>
      <c r="I81" s="7">
        <f>$H$78</f>
        <v>500000</v>
      </c>
      <c r="J81" s="7">
        <f>SUM(F81:H81)-I81</f>
        <v>1288548.4936239393</v>
      </c>
    </row>
    <row r="82" spans="3:10">
      <c r="E82" s="5">
        <v>2</v>
      </c>
      <c r="F82" s="7">
        <f>J81</f>
        <v>1288548.4936239393</v>
      </c>
      <c r="G82" s="5">
        <v>0</v>
      </c>
      <c r="H82" s="5">
        <f>$H$76*F82</f>
        <v>103083.87948991515</v>
      </c>
      <c r="I82" s="7">
        <f t="shared" ref="I82:I84" si="14">$H$78</f>
        <v>500000</v>
      </c>
      <c r="J82" s="7">
        <f t="shared" ref="J82" si="15">SUM(F82:H82)-I82</f>
        <v>891632.37311385456</v>
      </c>
    </row>
    <row r="83" spans="3:10">
      <c r="E83" s="5">
        <v>3</v>
      </c>
      <c r="F83" s="7">
        <f t="shared" ref="F83:F84" si="16">J82</f>
        <v>891632.37311385456</v>
      </c>
      <c r="G83" s="5">
        <v>0</v>
      </c>
      <c r="H83" s="5">
        <f t="shared" ref="H83:H84" si="17">$H$76*F83</f>
        <v>71330.589849108364</v>
      </c>
      <c r="I83" s="7">
        <f t="shared" si="14"/>
        <v>500000</v>
      </c>
      <c r="J83" s="7">
        <f t="shared" ref="J83:J84" si="18">SUM(F83:H83)-I83</f>
        <v>462962.96296296292</v>
      </c>
    </row>
    <row r="84" spans="3:10">
      <c r="E84" s="5">
        <v>4</v>
      </c>
      <c r="F84" s="7">
        <f t="shared" si="16"/>
        <v>462962.96296296292</v>
      </c>
      <c r="G84" s="5">
        <v>0</v>
      </c>
      <c r="H84" s="5">
        <f t="shared" si="17"/>
        <v>37037.037037037036</v>
      </c>
      <c r="I84" s="7">
        <f t="shared" si="14"/>
        <v>500000</v>
      </c>
      <c r="J84" s="7">
        <f t="shared" si="18"/>
        <v>0</v>
      </c>
    </row>
    <row r="88" spans="3:10">
      <c r="C88" t="s">
        <v>43</v>
      </c>
    </row>
    <row r="89" spans="3:10">
      <c r="C89" t="s">
        <v>36</v>
      </c>
    </row>
    <row r="91" spans="3:10">
      <c r="G91" t="s">
        <v>2</v>
      </c>
      <c r="H91">
        <v>6323.471911642022</v>
      </c>
    </row>
    <row r="92" spans="3:10">
      <c r="G92" t="s">
        <v>23</v>
      </c>
      <c r="H92" s="1">
        <v>0.12</v>
      </c>
    </row>
    <row r="93" spans="3:10">
      <c r="G93" t="s">
        <v>33</v>
      </c>
      <c r="H93">
        <v>20000</v>
      </c>
    </row>
    <row r="95" spans="3:10">
      <c r="E95" s="6" t="s">
        <v>21</v>
      </c>
      <c r="F95" s="6" t="s">
        <v>13</v>
      </c>
      <c r="G95" s="6" t="s">
        <v>14</v>
      </c>
      <c r="H95" s="6" t="s">
        <v>15</v>
      </c>
      <c r="I95" s="6" t="s">
        <v>33</v>
      </c>
      <c r="J95" s="6" t="s">
        <v>16</v>
      </c>
    </row>
    <row r="96" spans="3:10">
      <c r="E96" s="5">
        <v>2015</v>
      </c>
      <c r="F96" s="5">
        <v>0</v>
      </c>
      <c r="G96" s="5">
        <f>$H$91</f>
        <v>6323.471911642022</v>
      </c>
      <c r="H96" s="5">
        <v>0</v>
      </c>
      <c r="I96" s="5">
        <v>0</v>
      </c>
      <c r="J96" s="5">
        <f>SUM(F96:H96)-I96</f>
        <v>6323.471911642022</v>
      </c>
    </row>
    <row r="97" spans="3:10">
      <c r="E97" s="5">
        <v>2016</v>
      </c>
      <c r="F97" s="5">
        <f>J96</f>
        <v>6323.471911642022</v>
      </c>
      <c r="G97" s="5">
        <f t="shared" ref="G97:G101" si="19">$H$91</f>
        <v>6323.471911642022</v>
      </c>
      <c r="H97" s="5">
        <f>$H$92*F97</f>
        <v>758.81662939704256</v>
      </c>
      <c r="I97" s="5">
        <v>0</v>
      </c>
      <c r="J97" s="5">
        <f t="shared" ref="J97:J105" si="20">SUM(F97:H97)-I97</f>
        <v>13405.760452681086</v>
      </c>
    </row>
    <row r="98" spans="3:10">
      <c r="E98" s="5">
        <v>2017</v>
      </c>
      <c r="F98" s="5">
        <f t="shared" ref="F98:F101" si="21">J97</f>
        <v>13405.760452681086</v>
      </c>
      <c r="G98" s="5">
        <f t="shared" si="19"/>
        <v>6323.471911642022</v>
      </c>
      <c r="H98" s="5">
        <f t="shared" ref="H98:H102" si="22">$H$92*F98</f>
        <v>1608.6912543217304</v>
      </c>
      <c r="I98" s="5">
        <v>0</v>
      </c>
      <c r="J98" s="5">
        <f t="shared" ref="J98:J101" si="23">SUM(F98:H98)-I98</f>
        <v>21337.923618644836</v>
      </c>
    </row>
    <row r="99" spans="3:10">
      <c r="E99" s="5">
        <v>2018</v>
      </c>
      <c r="F99" s="5">
        <f t="shared" si="21"/>
        <v>21337.923618644836</v>
      </c>
      <c r="G99" s="5">
        <f t="shared" si="19"/>
        <v>6323.471911642022</v>
      </c>
      <c r="H99" s="5">
        <f t="shared" si="22"/>
        <v>2560.5508342373801</v>
      </c>
      <c r="I99" s="5">
        <v>0</v>
      </c>
      <c r="J99" s="5">
        <f t="shared" si="23"/>
        <v>30221.946364524236</v>
      </c>
    </row>
    <row r="100" spans="3:10">
      <c r="E100" s="5">
        <v>2019</v>
      </c>
      <c r="F100" s="5">
        <f t="shared" si="21"/>
        <v>30221.946364524236</v>
      </c>
      <c r="G100" s="5">
        <f t="shared" si="19"/>
        <v>6323.471911642022</v>
      </c>
      <c r="H100" s="5">
        <f t="shared" si="22"/>
        <v>3626.6335637429083</v>
      </c>
      <c r="I100" s="5">
        <v>0</v>
      </c>
      <c r="J100" s="5">
        <f t="shared" si="23"/>
        <v>40172.051839909167</v>
      </c>
    </row>
    <row r="101" spans="3:10">
      <c r="E101" s="5">
        <v>2020</v>
      </c>
      <c r="F101" s="5">
        <f t="shared" si="21"/>
        <v>40172.051839909167</v>
      </c>
      <c r="G101" s="5">
        <f t="shared" si="19"/>
        <v>6323.471911642022</v>
      </c>
      <c r="H101" s="5">
        <f t="shared" si="22"/>
        <v>4820.6462207891</v>
      </c>
      <c r="I101" s="5">
        <v>0</v>
      </c>
      <c r="J101" s="5">
        <f t="shared" si="23"/>
        <v>51316.169972340293</v>
      </c>
    </row>
    <row r="102" spans="3:10">
      <c r="E102" s="5">
        <v>2021</v>
      </c>
      <c r="F102" s="5">
        <f>J101</f>
        <v>51316.169972340293</v>
      </c>
      <c r="G102" s="5">
        <v>0</v>
      </c>
      <c r="H102" s="5">
        <f t="shared" si="22"/>
        <v>6157.940396680835</v>
      </c>
      <c r="I102" s="5">
        <v>0</v>
      </c>
      <c r="J102" s="5">
        <f t="shared" si="20"/>
        <v>57474.110369021131</v>
      </c>
    </row>
    <row r="103" spans="3:10">
      <c r="E103" s="5">
        <v>2022</v>
      </c>
      <c r="F103" s="5">
        <f t="shared" ref="F103:F104" si="24">J102</f>
        <v>57474.110369021131</v>
      </c>
      <c r="G103" s="5">
        <v>0</v>
      </c>
      <c r="H103" s="5">
        <f t="shared" ref="H103:H105" si="25">$H$92*F103</f>
        <v>6896.8932442825353</v>
      </c>
      <c r="I103" s="5">
        <v>0</v>
      </c>
      <c r="J103" s="5">
        <f t="shared" ref="J103:J104" si="26">SUM(F103:H103)-I103</f>
        <v>64371.003613303663</v>
      </c>
    </row>
    <row r="104" spans="3:10">
      <c r="E104" s="5">
        <v>2023</v>
      </c>
      <c r="F104" s="5">
        <f t="shared" si="24"/>
        <v>64371.003613303663</v>
      </c>
      <c r="G104" s="5">
        <v>0</v>
      </c>
      <c r="H104" s="5">
        <f t="shared" si="25"/>
        <v>7724.520433596439</v>
      </c>
      <c r="I104" s="5">
        <v>0</v>
      </c>
      <c r="J104" s="5">
        <f t="shared" si="26"/>
        <v>72095.5240469001</v>
      </c>
    </row>
    <row r="105" spans="3:10">
      <c r="E105" s="5">
        <v>2024</v>
      </c>
      <c r="F105" s="5">
        <f>J104</f>
        <v>72095.5240469001</v>
      </c>
      <c r="G105" s="5">
        <v>0</v>
      </c>
      <c r="H105" s="5">
        <f t="shared" si="25"/>
        <v>8651.4628856280124</v>
      </c>
      <c r="I105" s="5">
        <f>$H$93</f>
        <v>20000</v>
      </c>
      <c r="J105" s="5">
        <f t="shared" si="20"/>
        <v>60746.986932528118</v>
      </c>
    </row>
    <row r="106" spans="3:10">
      <c r="E106" s="5">
        <v>2025</v>
      </c>
      <c r="F106" s="5">
        <f t="shared" ref="F106:F109" si="27">J105</f>
        <v>60746.986932528118</v>
      </c>
      <c r="G106" s="5">
        <v>0</v>
      </c>
      <c r="H106" s="5">
        <f t="shared" ref="H106:H109" si="28">$H$92*F106</f>
        <v>7289.6384319033741</v>
      </c>
      <c r="I106" s="5">
        <f t="shared" ref="I106:I109" si="29">$H$93</f>
        <v>20000</v>
      </c>
      <c r="J106" s="5">
        <f t="shared" ref="J106:J109" si="30">SUM(F106:H106)-I106</f>
        <v>48036.625364431486</v>
      </c>
    </row>
    <row r="107" spans="3:10">
      <c r="E107" s="5">
        <v>2026</v>
      </c>
      <c r="F107" s="5">
        <f t="shared" si="27"/>
        <v>48036.625364431486</v>
      </c>
      <c r="G107" s="5">
        <v>0</v>
      </c>
      <c r="H107" s="5">
        <f t="shared" si="28"/>
        <v>5764.3950437317781</v>
      </c>
      <c r="I107" s="5">
        <f t="shared" si="29"/>
        <v>20000</v>
      </c>
      <c r="J107" s="5">
        <f t="shared" si="30"/>
        <v>33801.020408163262</v>
      </c>
    </row>
    <row r="108" spans="3:10">
      <c r="E108" s="5">
        <v>2027</v>
      </c>
      <c r="F108" s="5">
        <f t="shared" si="27"/>
        <v>33801.020408163262</v>
      </c>
      <c r="G108" s="5">
        <v>0</v>
      </c>
      <c r="H108" s="5">
        <f t="shared" si="28"/>
        <v>4056.1224489795914</v>
      </c>
      <c r="I108" s="5">
        <f t="shared" si="29"/>
        <v>20000</v>
      </c>
      <c r="J108" s="5">
        <f t="shared" si="30"/>
        <v>17857.142857142855</v>
      </c>
    </row>
    <row r="109" spans="3:10">
      <c r="E109" s="5">
        <v>2028</v>
      </c>
      <c r="F109" s="5">
        <f t="shared" si="27"/>
        <v>17857.142857142855</v>
      </c>
      <c r="G109" s="5">
        <v>0</v>
      </c>
      <c r="H109" s="5">
        <f t="shared" si="28"/>
        <v>2142.8571428571427</v>
      </c>
      <c r="I109" s="5">
        <f t="shared" si="29"/>
        <v>20000</v>
      </c>
      <c r="J109" s="5">
        <f t="shared" si="30"/>
        <v>0</v>
      </c>
    </row>
    <row r="112" spans="3:10">
      <c r="C112" t="s">
        <v>45</v>
      </c>
    </row>
    <row r="113" spans="3:13">
      <c r="C113" t="s">
        <v>37</v>
      </c>
    </row>
    <row r="114" spans="3:13">
      <c r="C114" t="s">
        <v>38</v>
      </c>
    </row>
    <row r="116" spans="3:13">
      <c r="F116" t="s">
        <v>2</v>
      </c>
      <c r="G116">
        <v>76289521.204752535</v>
      </c>
      <c r="K116" s="9" t="s">
        <v>39</v>
      </c>
    </row>
    <row r="117" spans="3:13">
      <c r="F117" t="s">
        <v>23</v>
      </c>
      <c r="G117" s="1">
        <v>7.0000000000000007E-2</v>
      </c>
    </row>
    <row r="118" spans="3:13">
      <c r="L118" s="11" t="s">
        <v>40</v>
      </c>
      <c r="M118" s="7">
        <v>1000000</v>
      </c>
    </row>
    <row r="119" spans="3:13">
      <c r="L119" s="11" t="s">
        <v>41</v>
      </c>
      <c r="M119" s="7">
        <v>10000000</v>
      </c>
    </row>
    <row r="120" spans="3:13">
      <c r="L120" s="11" t="s">
        <v>42</v>
      </c>
      <c r="M120" s="7">
        <v>100000000</v>
      </c>
    </row>
    <row r="123" spans="3:13">
      <c r="E123" s="6" t="s">
        <v>21</v>
      </c>
      <c r="F123" s="6" t="s">
        <v>13</v>
      </c>
      <c r="G123" s="6" t="s">
        <v>14</v>
      </c>
      <c r="H123" s="6" t="s">
        <v>15</v>
      </c>
      <c r="I123" s="6" t="s">
        <v>33</v>
      </c>
      <c r="J123" s="6" t="s">
        <v>16</v>
      </c>
    </row>
    <row r="124" spans="3:13">
      <c r="E124" s="5">
        <v>2023</v>
      </c>
      <c r="F124" s="5">
        <v>0</v>
      </c>
      <c r="G124" s="5">
        <f>$G$116</f>
        <v>76289521.204752535</v>
      </c>
      <c r="H124" s="5">
        <v>0</v>
      </c>
      <c r="I124" s="5">
        <v>0</v>
      </c>
      <c r="J124" s="5">
        <f>SUM(F124:H124)-I124</f>
        <v>76289521.204752535</v>
      </c>
    </row>
    <row r="125" spans="3:13">
      <c r="E125" s="5">
        <v>2024</v>
      </c>
      <c r="F125" s="5">
        <f>J124</f>
        <v>76289521.204752535</v>
      </c>
      <c r="G125" s="5">
        <f>$G$116</f>
        <v>76289521.204752535</v>
      </c>
      <c r="H125" s="5">
        <f>$G$117*F125</f>
        <v>5340266.4843326779</v>
      </c>
      <c r="I125" s="5">
        <v>0</v>
      </c>
      <c r="J125" s="5">
        <f t="shared" ref="J125:J130" si="31">SUM(F125:H125)-I125</f>
        <v>157919308.89383775</v>
      </c>
    </row>
    <row r="126" spans="3:13">
      <c r="E126" s="5">
        <v>2025</v>
      </c>
      <c r="F126" s="5">
        <f t="shared" ref="F126:F127" si="32">J125</f>
        <v>157919308.89383775</v>
      </c>
      <c r="G126" s="5">
        <f t="shared" ref="G126" si="33">$G$116</f>
        <v>76289521.204752535</v>
      </c>
      <c r="H126" s="5">
        <f t="shared" ref="H126:H130" si="34">$G$117*F126</f>
        <v>11054351.622568643</v>
      </c>
      <c r="I126" s="5">
        <v>0</v>
      </c>
      <c r="J126" s="5">
        <f t="shared" ref="J126" si="35">SUM(F126:H126)-I126</f>
        <v>245263181.72115892</v>
      </c>
    </row>
    <row r="127" spans="3:13">
      <c r="E127" s="5">
        <v>2026</v>
      </c>
      <c r="F127" s="5">
        <f t="shared" si="32"/>
        <v>245263181.72115892</v>
      </c>
      <c r="G127" s="5">
        <v>0</v>
      </c>
      <c r="H127" s="5">
        <f t="shared" si="34"/>
        <v>17168422.720481128</v>
      </c>
      <c r="I127" s="5">
        <v>0</v>
      </c>
      <c r="J127" s="5">
        <f>SUM(F127:H127)-I127</f>
        <v>262431604.44164005</v>
      </c>
    </row>
    <row r="128" spans="3:13">
      <c r="E128" s="5">
        <v>2027</v>
      </c>
      <c r="F128" s="5">
        <f>J127</f>
        <v>262431604.44164005</v>
      </c>
      <c r="G128" s="5">
        <v>0</v>
      </c>
      <c r="H128" s="5">
        <f t="shared" si="34"/>
        <v>18370212.310914807</v>
      </c>
      <c r="I128" s="7">
        <f>$M$120</f>
        <v>100000000</v>
      </c>
      <c r="J128" s="5">
        <f t="shared" si="31"/>
        <v>180801816.75255483</v>
      </c>
    </row>
    <row r="129" spans="3:10">
      <c r="E129" s="5">
        <v>2028</v>
      </c>
      <c r="F129" s="5">
        <f t="shared" ref="F129:F130" si="36">J128</f>
        <v>180801816.75255483</v>
      </c>
      <c r="G129" s="5">
        <v>0</v>
      </c>
      <c r="H129" s="5">
        <f t="shared" si="34"/>
        <v>12656127.172678839</v>
      </c>
      <c r="I129" s="7">
        <f t="shared" ref="I129:I130" si="37">$M$120</f>
        <v>100000000</v>
      </c>
      <c r="J129" s="5">
        <f t="shared" si="31"/>
        <v>93457943.925233662</v>
      </c>
    </row>
    <row r="130" spans="3:10">
      <c r="E130" s="5">
        <v>2029</v>
      </c>
      <c r="F130" s="5">
        <f t="shared" si="36"/>
        <v>93457943.925233662</v>
      </c>
      <c r="G130" s="5">
        <v>0</v>
      </c>
      <c r="H130" s="5">
        <f t="shared" si="34"/>
        <v>6542056.0747663574</v>
      </c>
      <c r="I130" s="7">
        <f t="shared" si="37"/>
        <v>100000000</v>
      </c>
      <c r="J130" s="5">
        <f t="shared" si="31"/>
        <v>0</v>
      </c>
    </row>
    <row r="137" spans="3:10">
      <c r="C137" s="9"/>
    </row>
    <row r="144" spans="3:10">
      <c r="F144" s="1"/>
    </row>
    <row r="150" spans="3:8">
      <c r="C150" s="2"/>
    </row>
    <row r="151" spans="3:8">
      <c r="E151" s="12"/>
    </row>
    <row r="155" spans="3:8">
      <c r="C155" s="2"/>
    </row>
    <row r="160" spans="3:8">
      <c r="H160" s="12"/>
    </row>
    <row r="161" spans="8:8">
      <c r="H161" s="12"/>
    </row>
    <row r="162" spans="8:8">
      <c r="H162" s="12"/>
    </row>
    <row r="163" spans="8:8">
      <c r="H163" s="12"/>
    </row>
    <row r="164" spans="8:8">
      <c r="H164" s="12"/>
    </row>
    <row r="165" spans="8:8">
      <c r="H165" s="12"/>
    </row>
    <row r="166" spans="8:8">
      <c r="H166" s="12"/>
    </row>
    <row r="167" spans="8:8">
      <c r="H167" s="12"/>
    </row>
    <row r="168" spans="8:8">
      <c r="H168" s="12"/>
    </row>
    <row r="169" spans="8:8">
      <c r="H169" s="12"/>
    </row>
    <row r="170" spans="8:8">
      <c r="H170" s="12"/>
    </row>
    <row r="171" spans="8:8">
      <c r="H171" s="12"/>
    </row>
    <row r="172" spans="8:8">
      <c r="H172" s="12"/>
    </row>
    <row r="173" spans="8:8">
      <c r="H173" s="12"/>
    </row>
    <row r="174" spans="8:8">
      <c r="H174" s="12"/>
    </row>
    <row r="175" spans="8:8">
      <c r="H175" s="12"/>
    </row>
    <row r="176" spans="8:8">
      <c r="H176" s="12"/>
    </row>
    <row r="177" spans="8:8">
      <c r="H177" s="12"/>
    </row>
    <row r="178" spans="8:8">
      <c r="H178" s="12"/>
    </row>
    <row r="179" spans="8:8">
      <c r="H179" s="12"/>
    </row>
    <row r="180" spans="8:8">
      <c r="H180" s="12"/>
    </row>
    <row r="181" spans="8:8">
      <c r="H181" s="12"/>
    </row>
    <row r="182" spans="8:8">
      <c r="H182" s="12"/>
    </row>
    <row r="183" spans="8:8">
      <c r="H183" s="12"/>
    </row>
    <row r="184" spans="8:8">
      <c r="H184" s="12"/>
    </row>
    <row r="185" spans="8:8">
      <c r="H185" s="12"/>
    </row>
    <row r="186" spans="8:8">
      <c r="H186" s="12"/>
    </row>
    <row r="187" spans="8:8">
      <c r="H187" s="12"/>
    </row>
    <row r="188" spans="8:8">
      <c r="H188" s="12"/>
    </row>
    <row r="189" spans="8:8">
      <c r="H189" s="12"/>
    </row>
    <row r="190" spans="8:8">
      <c r="H190" s="12"/>
    </row>
    <row r="191" spans="8:8">
      <c r="H191" s="12"/>
    </row>
    <row r="192" spans="8:8">
      <c r="H192" s="12"/>
    </row>
    <row r="193" spans="8:8">
      <c r="H193" s="12"/>
    </row>
    <row r="194" spans="8:8">
      <c r="H194" s="12"/>
    </row>
    <row r="195" spans="8:8">
      <c r="H195" s="12"/>
    </row>
    <row r="196" spans="8:8">
      <c r="H196" s="12"/>
    </row>
    <row r="197" spans="8:8">
      <c r="H197" s="12"/>
    </row>
    <row r="198" spans="8:8">
      <c r="H198" s="12"/>
    </row>
    <row r="199" spans="8:8">
      <c r="H199" s="12"/>
    </row>
    <row r="200" spans="8:8">
      <c r="H200" s="12"/>
    </row>
    <row r="201" spans="8:8">
      <c r="H201" s="12"/>
    </row>
    <row r="202" spans="8:8">
      <c r="H202" s="12"/>
    </row>
    <row r="203" spans="8:8">
      <c r="H203" s="12"/>
    </row>
    <row r="204" spans="8:8">
      <c r="H204" s="12"/>
    </row>
    <row r="205" spans="8:8">
      <c r="H205" s="12"/>
    </row>
    <row r="206" spans="8:8">
      <c r="H206" s="12"/>
    </row>
    <row r="207" spans="8:8">
      <c r="H207" s="12"/>
    </row>
    <row r="208" spans="8:8">
      <c r="H208" s="12"/>
    </row>
    <row r="209" spans="8:8">
      <c r="H209" s="12"/>
    </row>
    <row r="210" spans="8:8">
      <c r="H210" s="12"/>
    </row>
    <row r="211" spans="8:8">
      <c r="H211" s="12"/>
    </row>
    <row r="212" spans="8:8">
      <c r="H212" s="12"/>
    </row>
    <row r="213" spans="8:8">
      <c r="H213" s="12"/>
    </row>
    <row r="214" spans="8:8">
      <c r="H214" s="12"/>
    </row>
    <row r="215" spans="8:8">
      <c r="H215" s="12"/>
    </row>
    <row r="216" spans="8:8">
      <c r="H216" s="12"/>
    </row>
    <row r="217" spans="8:8">
      <c r="H217" s="12"/>
    </row>
    <row r="218" spans="8:8">
      <c r="H218" s="12"/>
    </row>
    <row r="219" spans="8:8">
      <c r="H219" s="12"/>
    </row>
    <row r="220" spans="8:8">
      <c r="H220" s="12"/>
    </row>
    <row r="221" spans="8:8">
      <c r="H221" s="12"/>
    </row>
    <row r="222" spans="8:8">
      <c r="H222" s="12"/>
    </row>
    <row r="223" spans="8:8">
      <c r="H223" s="12"/>
    </row>
    <row r="224" spans="8:8">
      <c r="H224" s="12"/>
    </row>
    <row r="225" spans="8:8">
      <c r="H225" s="12"/>
    </row>
    <row r="226" spans="8:8">
      <c r="H226" s="12"/>
    </row>
    <row r="227" spans="8:8">
      <c r="H227" s="12"/>
    </row>
    <row r="228" spans="8:8">
      <c r="H228" s="12"/>
    </row>
    <row r="229" spans="8:8">
      <c r="H229" s="12"/>
    </row>
    <row r="230" spans="8:8">
      <c r="H230" s="12"/>
    </row>
    <row r="231" spans="8:8">
      <c r="H231" s="12"/>
    </row>
    <row r="232" spans="8:8">
      <c r="H232" s="12"/>
    </row>
    <row r="233" spans="8:8">
      <c r="H233" s="12"/>
    </row>
    <row r="234" spans="8:8">
      <c r="H234" s="12"/>
    </row>
    <row r="235" spans="8:8">
      <c r="H235" s="12"/>
    </row>
    <row r="236" spans="8:8">
      <c r="H236" s="12"/>
    </row>
    <row r="237" spans="8:8">
      <c r="H237" s="12"/>
    </row>
    <row r="238" spans="8:8">
      <c r="H238" s="12"/>
    </row>
    <row r="239" spans="8:8">
      <c r="H239" s="12"/>
    </row>
    <row r="240" spans="8:8">
      <c r="H240" s="12"/>
    </row>
    <row r="241" spans="8:8">
      <c r="H241" s="12"/>
    </row>
    <row r="242" spans="8:8">
      <c r="H242" s="12"/>
    </row>
    <row r="243" spans="8:8">
      <c r="H243" s="12"/>
    </row>
    <row r="244" spans="8:8">
      <c r="H244" s="12"/>
    </row>
    <row r="245" spans="8:8">
      <c r="H245" s="12"/>
    </row>
    <row r="246" spans="8:8">
      <c r="H246" s="12"/>
    </row>
    <row r="247" spans="8:8">
      <c r="H247" s="12"/>
    </row>
    <row r="248" spans="8:8">
      <c r="H248" s="12"/>
    </row>
    <row r="249" spans="8:8">
      <c r="H249" s="12"/>
    </row>
    <row r="250" spans="8:8">
      <c r="H250" s="12"/>
    </row>
    <row r="251" spans="8:8">
      <c r="H251" s="12"/>
    </row>
    <row r="252" spans="8:8">
      <c r="H252" s="12"/>
    </row>
    <row r="253" spans="8:8">
      <c r="H253" s="12"/>
    </row>
    <row r="254" spans="8:8">
      <c r="H254" s="12"/>
    </row>
    <row r="255" spans="8:8">
      <c r="H255" s="12"/>
    </row>
    <row r="256" spans="8:8">
      <c r="H256" s="12"/>
    </row>
    <row r="257" spans="8:8">
      <c r="H257" s="12"/>
    </row>
    <row r="258" spans="8:8">
      <c r="H258" s="12"/>
    </row>
    <row r="259" spans="8:8">
      <c r="H259" s="12"/>
    </row>
    <row r="260" spans="8:8">
      <c r="H260" s="12"/>
    </row>
    <row r="261" spans="8:8">
      <c r="H261" s="12"/>
    </row>
    <row r="262" spans="8:8">
      <c r="H262" s="12"/>
    </row>
    <row r="263" spans="8:8">
      <c r="H263" s="12"/>
    </row>
    <row r="264" spans="8:8">
      <c r="H264" s="12"/>
    </row>
    <row r="265" spans="8:8">
      <c r="H265" s="12"/>
    </row>
    <row r="266" spans="8:8">
      <c r="H266" s="12"/>
    </row>
    <row r="267" spans="8:8">
      <c r="H267" s="12"/>
    </row>
    <row r="268" spans="8:8">
      <c r="H268" s="12"/>
    </row>
    <row r="269" spans="8:8">
      <c r="H269" s="12"/>
    </row>
    <row r="270" spans="8:8">
      <c r="H270" s="12"/>
    </row>
    <row r="271" spans="8:8">
      <c r="H271" s="12"/>
    </row>
    <row r="272" spans="8:8">
      <c r="H272" s="12"/>
    </row>
    <row r="273" spans="8:8">
      <c r="H273" s="12"/>
    </row>
    <row r="274" spans="8:8">
      <c r="H274" s="12"/>
    </row>
    <row r="275" spans="8:8">
      <c r="H275" s="12"/>
    </row>
    <row r="276" spans="8:8">
      <c r="H276" s="12"/>
    </row>
    <row r="277" spans="8:8">
      <c r="H277" s="12"/>
    </row>
    <row r="278" spans="8:8">
      <c r="H278" s="12"/>
    </row>
    <row r="279" spans="8:8">
      <c r="H279" s="12"/>
    </row>
    <row r="280" spans="8:8">
      <c r="H280" s="12"/>
    </row>
    <row r="281" spans="8:8">
      <c r="H281" s="12"/>
    </row>
    <row r="282" spans="8:8">
      <c r="H282" s="12"/>
    </row>
    <row r="283" spans="8:8">
      <c r="H283" s="12"/>
    </row>
    <row r="284" spans="8:8">
      <c r="H284" s="12"/>
    </row>
    <row r="285" spans="8:8">
      <c r="H285" s="12"/>
    </row>
    <row r="286" spans="8:8">
      <c r="H286" s="12"/>
    </row>
    <row r="287" spans="8:8">
      <c r="H287" s="12"/>
    </row>
    <row r="288" spans="8:8">
      <c r="H288" s="12"/>
    </row>
    <row r="289" spans="8:8">
      <c r="H289" s="12"/>
    </row>
    <row r="290" spans="8:8">
      <c r="H290" s="12"/>
    </row>
    <row r="291" spans="8:8">
      <c r="H291" s="12"/>
    </row>
    <row r="292" spans="8:8">
      <c r="H292" s="12"/>
    </row>
    <row r="293" spans="8:8">
      <c r="H293" s="12"/>
    </row>
    <row r="294" spans="8:8">
      <c r="H294" s="12"/>
    </row>
    <row r="295" spans="8:8">
      <c r="H295" s="12"/>
    </row>
    <row r="296" spans="8:8">
      <c r="H296" s="12"/>
    </row>
    <row r="297" spans="8:8">
      <c r="H297" s="12"/>
    </row>
    <row r="298" spans="8:8">
      <c r="H298" s="12"/>
    </row>
    <row r="299" spans="8:8">
      <c r="H299" s="12"/>
    </row>
    <row r="300" spans="8:8">
      <c r="H300" s="12"/>
    </row>
    <row r="301" spans="8:8">
      <c r="H301" s="12"/>
    </row>
    <row r="302" spans="8:8">
      <c r="H302" s="12"/>
    </row>
    <row r="303" spans="8:8">
      <c r="H303" s="12"/>
    </row>
    <row r="304" spans="8:8">
      <c r="H304" s="12"/>
    </row>
    <row r="305" spans="8:8">
      <c r="H305" s="12"/>
    </row>
    <row r="306" spans="8:8">
      <c r="H306" s="12"/>
    </row>
    <row r="307" spans="8:8">
      <c r="H307" s="12"/>
    </row>
    <row r="308" spans="8:8">
      <c r="H308" s="12"/>
    </row>
    <row r="309" spans="8:8">
      <c r="H309" s="12"/>
    </row>
    <row r="310" spans="8:8">
      <c r="H310" s="12"/>
    </row>
    <row r="311" spans="8:8">
      <c r="H311" s="12"/>
    </row>
    <row r="312" spans="8:8">
      <c r="H312" s="12"/>
    </row>
    <row r="313" spans="8:8">
      <c r="H313" s="12"/>
    </row>
    <row r="314" spans="8:8">
      <c r="H314" s="12"/>
    </row>
    <row r="315" spans="8:8">
      <c r="H315" s="12"/>
    </row>
    <row r="316" spans="8:8">
      <c r="H316" s="12"/>
    </row>
    <row r="317" spans="8:8">
      <c r="H317" s="12"/>
    </row>
    <row r="318" spans="8:8">
      <c r="H318" s="12"/>
    </row>
    <row r="319" spans="8:8">
      <c r="H319" s="12"/>
    </row>
    <row r="320" spans="8:8">
      <c r="H320" s="12"/>
    </row>
    <row r="321" spans="8:8">
      <c r="H321" s="12"/>
    </row>
    <row r="322" spans="8:8">
      <c r="H322" s="12"/>
    </row>
    <row r="323" spans="8:8">
      <c r="H323" s="12"/>
    </row>
    <row r="324" spans="8:8">
      <c r="H324" s="12"/>
    </row>
    <row r="325" spans="8:8">
      <c r="H325" s="12"/>
    </row>
    <row r="326" spans="8:8">
      <c r="H326" s="12"/>
    </row>
    <row r="327" spans="8:8">
      <c r="H327" s="12"/>
    </row>
    <row r="328" spans="8:8">
      <c r="H328" s="12"/>
    </row>
    <row r="329" spans="8:8">
      <c r="H329" s="12"/>
    </row>
    <row r="330" spans="8:8">
      <c r="H330" s="12"/>
    </row>
    <row r="331" spans="8:8">
      <c r="H331" s="12"/>
    </row>
    <row r="332" spans="8:8">
      <c r="H332" s="12"/>
    </row>
    <row r="333" spans="8:8">
      <c r="H333" s="12"/>
    </row>
    <row r="334" spans="8:8">
      <c r="H334" s="12"/>
    </row>
    <row r="335" spans="8:8">
      <c r="H335" s="12"/>
    </row>
    <row r="336" spans="8:8">
      <c r="H336" s="12"/>
    </row>
    <row r="337" spans="8:8">
      <c r="H337" s="12"/>
    </row>
    <row r="338" spans="8:8">
      <c r="H338" s="12"/>
    </row>
    <row r="339" spans="8:8">
      <c r="H339" s="12"/>
    </row>
    <row r="340" spans="8:8">
      <c r="H340" s="12"/>
    </row>
    <row r="341" spans="8:8">
      <c r="H341" s="12"/>
    </row>
    <row r="342" spans="8:8">
      <c r="H342" s="12"/>
    </row>
    <row r="343" spans="8:8">
      <c r="H343" s="12"/>
    </row>
    <row r="344" spans="8:8">
      <c r="H344" s="12"/>
    </row>
    <row r="345" spans="8:8">
      <c r="H345" s="12"/>
    </row>
    <row r="346" spans="8:8">
      <c r="H346" s="12"/>
    </row>
    <row r="347" spans="8:8">
      <c r="H347" s="12"/>
    </row>
    <row r="348" spans="8:8">
      <c r="H348" s="12"/>
    </row>
    <row r="349" spans="8:8">
      <c r="H349" s="12"/>
    </row>
    <row r="350" spans="8:8">
      <c r="H350" s="12"/>
    </row>
    <row r="351" spans="8:8">
      <c r="H351" s="12"/>
    </row>
    <row r="352" spans="8:8">
      <c r="H352" s="12"/>
    </row>
    <row r="353" spans="8:8">
      <c r="H353" s="12"/>
    </row>
    <row r="354" spans="8:8">
      <c r="H354" s="12"/>
    </row>
    <row r="355" spans="8:8">
      <c r="H355" s="12"/>
    </row>
    <row r="356" spans="8:8">
      <c r="H356" s="12"/>
    </row>
    <row r="357" spans="8:8">
      <c r="H357" s="12"/>
    </row>
    <row r="358" spans="8:8">
      <c r="H358" s="12"/>
    </row>
    <row r="359" spans="8:8">
      <c r="H359" s="12"/>
    </row>
    <row r="360" spans="8:8">
      <c r="H360" s="12"/>
    </row>
    <row r="361" spans="8:8">
      <c r="H361" s="12"/>
    </row>
    <row r="362" spans="8:8">
      <c r="H362" s="12"/>
    </row>
    <row r="363" spans="8:8">
      <c r="H363" s="12"/>
    </row>
    <row r="364" spans="8:8">
      <c r="H364" s="12"/>
    </row>
    <row r="365" spans="8:8">
      <c r="H365" s="12"/>
    </row>
    <row r="366" spans="8:8">
      <c r="H366" s="12"/>
    </row>
    <row r="367" spans="8:8">
      <c r="H367" s="12"/>
    </row>
    <row r="368" spans="8:8">
      <c r="H368" s="12"/>
    </row>
    <row r="369" spans="8:8">
      <c r="H369" s="12"/>
    </row>
    <row r="370" spans="8:8">
      <c r="H370" s="12"/>
    </row>
    <row r="371" spans="8:8">
      <c r="H371" s="12"/>
    </row>
    <row r="372" spans="8:8">
      <c r="H372" s="12"/>
    </row>
    <row r="373" spans="8:8">
      <c r="H373" s="12"/>
    </row>
    <row r="374" spans="8:8">
      <c r="H374" s="12"/>
    </row>
    <row r="375" spans="8:8">
      <c r="H375" s="12"/>
    </row>
    <row r="376" spans="8:8">
      <c r="H376" s="12"/>
    </row>
    <row r="377" spans="8:8">
      <c r="H377" s="12"/>
    </row>
    <row r="378" spans="8:8">
      <c r="H378" s="12"/>
    </row>
    <row r="379" spans="8:8">
      <c r="H379" s="12"/>
    </row>
    <row r="380" spans="8:8">
      <c r="H380" s="12"/>
    </row>
    <row r="381" spans="8:8">
      <c r="H381" s="12"/>
    </row>
    <row r="382" spans="8:8">
      <c r="H382" s="12"/>
    </row>
    <row r="383" spans="8:8">
      <c r="H383" s="12"/>
    </row>
    <row r="384" spans="8:8">
      <c r="H384" s="12"/>
    </row>
    <row r="385" spans="8:8">
      <c r="H385" s="12"/>
    </row>
    <row r="386" spans="8:8">
      <c r="H386" s="12"/>
    </row>
    <row r="387" spans="8:8">
      <c r="H387" s="12"/>
    </row>
    <row r="388" spans="8:8">
      <c r="H388" s="12"/>
    </row>
    <row r="389" spans="8:8">
      <c r="H389" s="12"/>
    </row>
    <row r="390" spans="8:8">
      <c r="H390" s="12"/>
    </row>
    <row r="391" spans="8:8">
      <c r="H391" s="12"/>
    </row>
    <row r="392" spans="8:8">
      <c r="H392" s="12"/>
    </row>
    <row r="393" spans="8:8">
      <c r="H393" s="12"/>
    </row>
    <row r="394" spans="8:8">
      <c r="H394" s="12"/>
    </row>
    <row r="395" spans="8:8">
      <c r="H395" s="12"/>
    </row>
    <row r="396" spans="8:8">
      <c r="H396" s="12"/>
    </row>
    <row r="397" spans="8:8">
      <c r="H397" s="12"/>
    </row>
    <row r="398" spans="8:8">
      <c r="H398" s="12"/>
    </row>
    <row r="399" spans="8:8">
      <c r="H399" s="12"/>
    </row>
    <row r="400" spans="8:8">
      <c r="H400" s="12"/>
    </row>
    <row r="401" spans="8:8">
      <c r="H401" s="12"/>
    </row>
    <row r="402" spans="8:8">
      <c r="H402" s="12"/>
    </row>
    <row r="403" spans="8:8">
      <c r="H403" s="12"/>
    </row>
    <row r="404" spans="8:8">
      <c r="H404" s="12"/>
    </row>
    <row r="405" spans="8:8">
      <c r="H405" s="12"/>
    </row>
    <row r="406" spans="8:8">
      <c r="H406" s="12"/>
    </row>
    <row r="407" spans="8:8">
      <c r="H407" s="12"/>
    </row>
    <row r="408" spans="8:8">
      <c r="H408" s="12"/>
    </row>
    <row r="409" spans="8:8">
      <c r="H409" s="12"/>
    </row>
    <row r="410" spans="8:8">
      <c r="H410" s="12"/>
    </row>
    <row r="411" spans="8:8">
      <c r="H411" s="12"/>
    </row>
    <row r="412" spans="8:8">
      <c r="H412" s="12"/>
    </row>
    <row r="413" spans="8:8">
      <c r="H413" s="12"/>
    </row>
    <row r="414" spans="8:8">
      <c r="H414" s="12"/>
    </row>
    <row r="415" spans="8:8">
      <c r="H415" s="12"/>
    </row>
    <row r="416" spans="8:8">
      <c r="H416" s="12"/>
    </row>
    <row r="417" spans="8:8">
      <c r="H417" s="12"/>
    </row>
    <row r="418" spans="8:8">
      <c r="H418" s="12"/>
    </row>
    <row r="419" spans="8:8">
      <c r="H419" s="12"/>
    </row>
    <row r="420" spans="8:8">
      <c r="H420" s="12"/>
    </row>
    <row r="421" spans="8:8">
      <c r="H421" s="12"/>
    </row>
    <row r="422" spans="8:8">
      <c r="H422" s="12"/>
    </row>
    <row r="423" spans="8:8">
      <c r="H423" s="12"/>
    </row>
    <row r="424" spans="8:8">
      <c r="H424" s="12"/>
    </row>
    <row r="425" spans="8:8">
      <c r="H425" s="12"/>
    </row>
    <row r="426" spans="8:8">
      <c r="H426" s="12"/>
    </row>
    <row r="427" spans="8:8">
      <c r="H427" s="12"/>
    </row>
    <row r="428" spans="8:8">
      <c r="H428" s="12"/>
    </row>
    <row r="429" spans="8:8">
      <c r="H429" s="12"/>
    </row>
    <row r="430" spans="8:8">
      <c r="H430" s="12"/>
    </row>
    <row r="431" spans="8:8">
      <c r="H431" s="12"/>
    </row>
    <row r="432" spans="8:8">
      <c r="H432" s="12"/>
    </row>
    <row r="433" spans="8:8">
      <c r="H433" s="12"/>
    </row>
    <row r="434" spans="8:8">
      <c r="H434" s="12"/>
    </row>
    <row r="435" spans="8:8">
      <c r="H435" s="12"/>
    </row>
    <row r="436" spans="8:8">
      <c r="H436" s="12"/>
    </row>
    <row r="437" spans="8:8">
      <c r="H437" s="12"/>
    </row>
    <row r="438" spans="8:8">
      <c r="H438" s="12"/>
    </row>
    <row r="439" spans="8:8">
      <c r="H439" s="12"/>
    </row>
    <row r="440" spans="8:8">
      <c r="H440" s="12"/>
    </row>
    <row r="441" spans="8:8">
      <c r="H441" s="12"/>
    </row>
    <row r="442" spans="8:8">
      <c r="H442" s="12"/>
    </row>
    <row r="443" spans="8:8">
      <c r="H443" s="12"/>
    </row>
    <row r="444" spans="8:8">
      <c r="H444" s="12"/>
    </row>
    <row r="445" spans="8:8">
      <c r="H445" s="12"/>
    </row>
    <row r="446" spans="8:8">
      <c r="H446" s="12"/>
    </row>
    <row r="447" spans="8:8">
      <c r="H447" s="12"/>
    </row>
    <row r="448" spans="8:8">
      <c r="H448" s="12"/>
    </row>
    <row r="449" spans="8:8">
      <c r="H449" s="12"/>
    </row>
    <row r="450" spans="8:8">
      <c r="H450" s="12"/>
    </row>
    <row r="451" spans="8:8">
      <c r="H451" s="12"/>
    </row>
    <row r="452" spans="8:8">
      <c r="H452" s="12"/>
    </row>
    <row r="453" spans="8:8">
      <c r="H453" s="12"/>
    </row>
    <row r="454" spans="8:8">
      <c r="H454" s="12"/>
    </row>
    <row r="455" spans="8:8">
      <c r="H455" s="12"/>
    </row>
    <row r="456" spans="8:8">
      <c r="H456" s="12"/>
    </row>
    <row r="457" spans="8:8">
      <c r="H457" s="12"/>
    </row>
    <row r="458" spans="8:8">
      <c r="H458" s="12"/>
    </row>
    <row r="459" spans="8:8">
      <c r="H45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82FE-766C-4F1A-A13D-3192C688A19E}">
  <dimension ref="B2:O328"/>
  <sheetViews>
    <sheetView workbookViewId="0">
      <selection activeCell="N59" sqref="N59"/>
    </sheetView>
  </sheetViews>
  <sheetFormatPr defaultRowHeight="14.4"/>
  <cols>
    <col min="4" max="4" width="12.5546875" bestFit="1" customWidth="1"/>
    <col min="7" max="7" width="12.5546875" bestFit="1" customWidth="1"/>
    <col min="11" max="11" width="16.21875" customWidth="1"/>
    <col min="12" max="12" width="11" bestFit="1" customWidth="1"/>
    <col min="14" max="14" width="12.5546875" bestFit="1" customWidth="1"/>
    <col min="15" max="15" width="11" bestFit="1" customWidth="1"/>
  </cols>
  <sheetData>
    <row r="2" spans="2:5">
      <c r="B2" t="s">
        <v>46</v>
      </c>
    </row>
    <row r="4" spans="2:5">
      <c r="B4" t="s">
        <v>47</v>
      </c>
    </row>
    <row r="6" spans="2:5">
      <c r="B6" s="9" t="s">
        <v>48</v>
      </c>
    </row>
    <row r="8" spans="2:5">
      <c r="C8" t="s">
        <v>49</v>
      </c>
    </row>
    <row r="9" spans="2:5">
      <c r="C9" t="s">
        <v>50</v>
      </c>
    </row>
    <row r="10" spans="2:5">
      <c r="C10" t="s">
        <v>51</v>
      </c>
    </row>
    <row r="12" spans="2:5">
      <c r="D12" t="s">
        <v>2</v>
      </c>
      <c r="E12">
        <v>50000000</v>
      </c>
    </row>
    <row r="13" spans="2:5">
      <c r="D13" t="s">
        <v>23</v>
      </c>
      <c r="E13" s="1">
        <v>0.08</v>
      </c>
    </row>
    <row r="14" spans="2:5">
      <c r="D14" t="s">
        <v>25</v>
      </c>
      <c r="E14">
        <v>25</v>
      </c>
    </row>
    <row r="15" spans="2:5">
      <c r="D15" t="s">
        <v>54</v>
      </c>
      <c r="E15">
        <f>E14*12</f>
        <v>300</v>
      </c>
    </row>
    <row r="16" spans="2:5">
      <c r="D16" t="s">
        <v>55</v>
      </c>
      <c r="E16">
        <f>E13/12</f>
        <v>6.6666666666666671E-3</v>
      </c>
    </row>
    <row r="19" spans="2:8">
      <c r="B19" s="2" t="s">
        <v>52</v>
      </c>
    </row>
    <row r="20" spans="2:8">
      <c r="C20" t="s">
        <v>53</v>
      </c>
      <c r="D20" s="12">
        <f>PMT(E16, E15, E12, 0, 0)</f>
        <v>-385908.10968650156</v>
      </c>
    </row>
    <row r="24" spans="2:8">
      <c r="B24" s="2" t="s">
        <v>56</v>
      </c>
    </row>
    <row r="26" spans="2:8">
      <c r="C26" t="s">
        <v>57</v>
      </c>
    </row>
    <row r="28" spans="2:8">
      <c r="D28" s="6" t="s">
        <v>12</v>
      </c>
      <c r="E28" s="6" t="s">
        <v>13</v>
      </c>
      <c r="F28" s="6" t="s">
        <v>15</v>
      </c>
      <c r="G28" s="6" t="s">
        <v>53</v>
      </c>
      <c r="H28" s="6" t="s">
        <v>16</v>
      </c>
    </row>
    <row r="29" spans="2:8">
      <c r="D29" s="5">
        <v>1</v>
      </c>
      <c r="E29" s="5">
        <f>E12</f>
        <v>50000000</v>
      </c>
      <c r="F29" s="5">
        <f>$E$16*E29</f>
        <v>333333.33333333337</v>
      </c>
      <c r="G29" s="13">
        <f>$D$20</f>
        <v>-385908.10968650156</v>
      </c>
      <c r="H29" s="5">
        <f>SUM(E29:G29)</f>
        <v>49947425.223646834</v>
      </c>
    </row>
    <row r="30" spans="2:8">
      <c r="D30" s="5">
        <v>2</v>
      </c>
      <c r="E30" s="5">
        <f>H29</f>
        <v>49947425.223646834</v>
      </c>
      <c r="F30" s="5">
        <f t="shared" ref="F30:F93" si="0">$E$16*E30</f>
        <v>332982.83482431225</v>
      </c>
      <c r="G30" s="13">
        <f t="shared" ref="G30:G93" si="1">$D$20</f>
        <v>-385908.10968650156</v>
      </c>
      <c r="H30" s="5">
        <f>SUM(E30:G30)</f>
        <v>49894499.948784642</v>
      </c>
    </row>
    <row r="31" spans="2:8">
      <c r="D31" s="5">
        <v>3</v>
      </c>
      <c r="E31" s="5">
        <f>H30</f>
        <v>49894499.948784642</v>
      </c>
      <c r="F31" s="5">
        <f t="shared" si="0"/>
        <v>332629.99965856428</v>
      </c>
      <c r="G31" s="13">
        <f t="shared" si="1"/>
        <v>-385908.10968650156</v>
      </c>
      <c r="H31" s="5">
        <f>SUM(E31:G31)</f>
        <v>49841221.838756703</v>
      </c>
    </row>
    <row r="32" spans="2:8">
      <c r="D32" s="5">
        <v>4</v>
      </c>
      <c r="E32" s="5">
        <f t="shared" ref="E32:E95" si="2">H31</f>
        <v>49841221.838756703</v>
      </c>
      <c r="F32" s="5">
        <f t="shared" si="0"/>
        <v>332274.81225837802</v>
      </c>
      <c r="G32" s="13">
        <f t="shared" si="1"/>
        <v>-385908.10968650156</v>
      </c>
      <c r="H32" s="5">
        <f t="shared" ref="H32:H95" si="3">SUM(E32:G32)</f>
        <v>49787588.541328579</v>
      </c>
    </row>
    <row r="33" spans="4:8">
      <c r="D33" s="5">
        <v>5</v>
      </c>
      <c r="E33" s="5">
        <f t="shared" si="2"/>
        <v>49787588.541328579</v>
      </c>
      <c r="F33" s="5">
        <f t="shared" si="0"/>
        <v>331917.25694219052</v>
      </c>
      <c r="G33" s="13">
        <f t="shared" si="1"/>
        <v>-385908.10968650156</v>
      </c>
      <c r="H33" s="5">
        <f t="shared" si="3"/>
        <v>49733597.688584268</v>
      </c>
    </row>
    <row r="34" spans="4:8">
      <c r="D34" s="5">
        <v>6</v>
      </c>
      <c r="E34" s="5">
        <f t="shared" si="2"/>
        <v>49733597.688584268</v>
      </c>
      <c r="F34" s="5">
        <f t="shared" si="0"/>
        <v>331557.31792389514</v>
      </c>
      <c r="G34" s="13">
        <f t="shared" si="1"/>
        <v>-385908.10968650156</v>
      </c>
      <c r="H34" s="5">
        <f t="shared" si="3"/>
        <v>49679246.896821663</v>
      </c>
    </row>
    <row r="35" spans="4:8">
      <c r="D35" s="5">
        <v>7</v>
      </c>
      <c r="E35" s="5">
        <f t="shared" si="2"/>
        <v>49679246.896821663</v>
      </c>
      <c r="F35" s="5">
        <f t="shared" si="0"/>
        <v>331194.97931214445</v>
      </c>
      <c r="G35" s="13">
        <f t="shared" si="1"/>
        <v>-385908.10968650156</v>
      </c>
      <c r="H35" s="5">
        <f t="shared" si="3"/>
        <v>49624533.766447306</v>
      </c>
    </row>
    <row r="36" spans="4:8">
      <c r="D36" s="5">
        <v>8</v>
      </c>
      <c r="E36" s="5">
        <f t="shared" si="2"/>
        <v>49624533.766447306</v>
      </c>
      <c r="F36" s="5">
        <f t="shared" si="0"/>
        <v>330830.22510964872</v>
      </c>
      <c r="G36" s="13">
        <f t="shared" si="1"/>
        <v>-385908.10968650156</v>
      </c>
      <c r="H36" s="5">
        <f t="shared" si="3"/>
        <v>49569455.881870456</v>
      </c>
    </row>
    <row r="37" spans="4:8">
      <c r="D37" s="5">
        <v>9</v>
      </c>
      <c r="E37" s="5">
        <f t="shared" si="2"/>
        <v>49569455.881870456</v>
      </c>
      <c r="F37" s="5">
        <f t="shared" si="0"/>
        <v>330463.03921246971</v>
      </c>
      <c r="G37" s="13">
        <f t="shared" si="1"/>
        <v>-385908.10968650156</v>
      </c>
      <c r="H37" s="5">
        <f t="shared" si="3"/>
        <v>49514010.811396427</v>
      </c>
    </row>
    <row r="38" spans="4:8">
      <c r="D38" s="5">
        <v>10</v>
      </c>
      <c r="E38" s="5">
        <f t="shared" si="2"/>
        <v>49514010.811396427</v>
      </c>
      <c r="F38" s="5">
        <f t="shared" si="0"/>
        <v>330093.40540930955</v>
      </c>
      <c r="G38" s="13">
        <f t="shared" si="1"/>
        <v>-385908.10968650156</v>
      </c>
      <c r="H38" s="5">
        <f t="shared" si="3"/>
        <v>49458196.107119232</v>
      </c>
    </row>
    <row r="39" spans="4:8">
      <c r="D39" s="5">
        <v>11</v>
      </c>
      <c r="E39" s="5">
        <f t="shared" si="2"/>
        <v>49458196.107119232</v>
      </c>
      <c r="F39" s="5">
        <f t="shared" si="0"/>
        <v>329721.3073807949</v>
      </c>
      <c r="G39" s="13">
        <f t="shared" si="1"/>
        <v>-385908.10968650156</v>
      </c>
      <c r="H39" s="5">
        <f t="shared" si="3"/>
        <v>49402009.304813527</v>
      </c>
    </row>
    <row r="40" spans="4:8">
      <c r="D40" s="5">
        <v>12</v>
      </c>
      <c r="E40" s="5">
        <f t="shared" si="2"/>
        <v>49402009.304813527</v>
      </c>
      <c r="F40" s="5">
        <f t="shared" si="0"/>
        <v>329346.72869875684</v>
      </c>
      <c r="G40" s="13">
        <f t="shared" si="1"/>
        <v>-385908.10968650156</v>
      </c>
      <c r="H40" s="5">
        <f t="shared" si="3"/>
        <v>49345447.923825786</v>
      </c>
    </row>
    <row r="41" spans="4:8">
      <c r="D41" s="5">
        <v>13</v>
      </c>
      <c r="E41" s="5">
        <f t="shared" si="2"/>
        <v>49345447.923825786</v>
      </c>
      <c r="F41" s="5">
        <f t="shared" si="0"/>
        <v>328969.65282550524</v>
      </c>
      <c r="G41" s="13">
        <f t="shared" si="1"/>
        <v>-385908.10968650156</v>
      </c>
      <c r="H41" s="5">
        <f t="shared" si="3"/>
        <v>49288509.466964789</v>
      </c>
    </row>
    <row r="42" spans="4:8">
      <c r="D42" s="5">
        <v>14</v>
      </c>
      <c r="E42" s="5">
        <f t="shared" si="2"/>
        <v>49288509.466964789</v>
      </c>
      <c r="F42" s="5">
        <f t="shared" si="0"/>
        <v>328590.06311309861</v>
      </c>
      <c r="G42" s="13">
        <f t="shared" si="1"/>
        <v>-385908.10968650156</v>
      </c>
      <c r="H42" s="5">
        <f t="shared" si="3"/>
        <v>49231191.420391388</v>
      </c>
    </row>
    <row r="43" spans="4:8">
      <c r="D43" s="5">
        <v>15</v>
      </c>
      <c r="E43" s="5">
        <f t="shared" si="2"/>
        <v>49231191.420391388</v>
      </c>
      <c r="F43" s="5">
        <f t="shared" si="0"/>
        <v>328207.94280260929</v>
      </c>
      <c r="G43" s="13">
        <f t="shared" si="1"/>
        <v>-385908.10968650156</v>
      </c>
      <c r="H43" s="5">
        <f t="shared" si="3"/>
        <v>49173491.253507495</v>
      </c>
    </row>
    <row r="44" spans="4:8">
      <c r="D44" s="5">
        <v>16</v>
      </c>
      <c r="E44" s="5">
        <f t="shared" si="2"/>
        <v>49173491.253507495</v>
      </c>
      <c r="F44" s="5">
        <f t="shared" si="0"/>
        <v>327823.27502338332</v>
      </c>
      <c r="G44" s="13">
        <f t="shared" si="1"/>
        <v>-385908.10968650156</v>
      </c>
      <c r="H44" s="5">
        <f t="shared" si="3"/>
        <v>49115406.418844379</v>
      </c>
    </row>
    <row r="45" spans="4:8">
      <c r="D45" s="5">
        <v>17</v>
      </c>
      <c r="E45" s="5">
        <f t="shared" si="2"/>
        <v>49115406.418844379</v>
      </c>
      <c r="F45" s="5">
        <f t="shared" si="0"/>
        <v>327436.04279229586</v>
      </c>
      <c r="G45" s="13">
        <f t="shared" si="1"/>
        <v>-385908.10968650156</v>
      </c>
      <c r="H45" s="5">
        <f t="shared" si="3"/>
        <v>49056934.351950176</v>
      </c>
    </row>
    <row r="46" spans="4:8">
      <c r="D46" s="5">
        <v>18</v>
      </c>
      <c r="E46" s="5">
        <f t="shared" si="2"/>
        <v>49056934.351950176</v>
      </c>
      <c r="F46" s="5">
        <f t="shared" si="0"/>
        <v>327046.2290130012</v>
      </c>
      <c r="G46" s="13">
        <f t="shared" si="1"/>
        <v>-385908.10968650156</v>
      </c>
      <c r="H46" s="5">
        <f t="shared" si="3"/>
        <v>48998072.471276678</v>
      </c>
    </row>
    <row r="47" spans="4:8">
      <c r="D47" s="5">
        <v>19</v>
      </c>
      <c r="E47" s="5">
        <f t="shared" si="2"/>
        <v>48998072.471276678</v>
      </c>
      <c r="F47" s="5">
        <f t="shared" si="0"/>
        <v>326653.81647517788</v>
      </c>
      <c r="G47" s="13">
        <f t="shared" si="1"/>
        <v>-385908.10968650156</v>
      </c>
      <c r="H47" s="5">
        <f t="shared" si="3"/>
        <v>48938818.178065352</v>
      </c>
    </row>
    <row r="48" spans="4:8">
      <c r="D48" s="5">
        <v>20</v>
      </c>
      <c r="E48" s="5">
        <f t="shared" si="2"/>
        <v>48938818.178065352</v>
      </c>
      <c r="F48" s="5">
        <f t="shared" si="0"/>
        <v>326258.78785376903</v>
      </c>
      <c r="G48" s="13">
        <f t="shared" si="1"/>
        <v>-385908.10968650156</v>
      </c>
      <c r="H48" s="5">
        <f t="shared" si="3"/>
        <v>48879168.856232621</v>
      </c>
    </row>
    <row r="49" spans="4:15">
      <c r="D49" s="5">
        <v>21</v>
      </c>
      <c r="E49" s="5">
        <f t="shared" si="2"/>
        <v>48879168.856232621</v>
      </c>
      <c r="F49" s="5">
        <f t="shared" si="0"/>
        <v>325861.1257082175</v>
      </c>
      <c r="G49" s="13">
        <f t="shared" si="1"/>
        <v>-385908.10968650156</v>
      </c>
      <c r="H49" s="5">
        <f t="shared" si="3"/>
        <v>48819121.872254334</v>
      </c>
    </row>
    <row r="50" spans="4:15">
      <c r="D50" s="5">
        <v>22</v>
      </c>
      <c r="E50" s="5">
        <f t="shared" si="2"/>
        <v>48819121.872254334</v>
      </c>
      <c r="F50" s="5">
        <f t="shared" si="0"/>
        <v>325460.81248169561</v>
      </c>
      <c r="G50" s="13">
        <f t="shared" si="1"/>
        <v>-385908.10968650156</v>
      </c>
      <c r="H50" s="5">
        <f t="shared" si="3"/>
        <v>48758674.575049527</v>
      </c>
    </row>
    <row r="51" spans="4:15">
      <c r="D51" s="5">
        <v>23</v>
      </c>
      <c r="E51" s="5">
        <f t="shared" si="2"/>
        <v>48758674.575049527</v>
      </c>
      <c r="F51" s="5">
        <f t="shared" si="0"/>
        <v>325057.83050033019</v>
      </c>
      <c r="G51" s="13">
        <f t="shared" si="1"/>
        <v>-385908.10968650156</v>
      </c>
      <c r="H51" s="5">
        <f t="shared" si="3"/>
        <v>48697824.295863353</v>
      </c>
    </row>
    <row r="52" spans="4:15">
      <c r="D52" s="5">
        <v>24</v>
      </c>
      <c r="E52" s="5">
        <f t="shared" si="2"/>
        <v>48697824.295863353</v>
      </c>
      <c r="F52" s="5">
        <f t="shared" si="0"/>
        <v>324652.16197242239</v>
      </c>
      <c r="G52" s="13">
        <f t="shared" si="1"/>
        <v>-385908.10968650156</v>
      </c>
      <c r="H52" s="5">
        <f t="shared" si="3"/>
        <v>48636568.348149277</v>
      </c>
    </row>
    <row r="53" spans="4:15">
      <c r="D53" s="5">
        <v>25</v>
      </c>
      <c r="E53" s="5">
        <f t="shared" si="2"/>
        <v>48636568.348149277</v>
      </c>
      <c r="F53" s="5">
        <f t="shared" si="0"/>
        <v>324243.78898766189</v>
      </c>
      <c r="G53" s="13">
        <f t="shared" si="1"/>
        <v>-385908.10968650156</v>
      </c>
      <c r="H53" s="5">
        <f t="shared" si="3"/>
        <v>48574904.027450435</v>
      </c>
    </row>
    <row r="54" spans="4:15">
      <c r="D54" s="5">
        <v>26</v>
      </c>
      <c r="E54" s="5">
        <f t="shared" si="2"/>
        <v>48574904.027450435</v>
      </c>
      <c r="F54" s="5">
        <f t="shared" si="0"/>
        <v>323832.69351633627</v>
      </c>
      <c r="G54" s="13">
        <f t="shared" si="1"/>
        <v>-385908.10968650156</v>
      </c>
      <c r="H54" s="5">
        <f t="shared" si="3"/>
        <v>48512828.61128027</v>
      </c>
    </row>
    <row r="55" spans="4:15">
      <c r="D55" s="5">
        <v>27</v>
      </c>
      <c r="E55" s="5">
        <f t="shared" si="2"/>
        <v>48512828.61128027</v>
      </c>
      <c r="F55" s="5">
        <f t="shared" si="0"/>
        <v>323418.85740853514</v>
      </c>
      <c r="G55" s="13">
        <f t="shared" si="1"/>
        <v>-385908.10968650156</v>
      </c>
      <c r="H55" s="5">
        <f t="shared" si="3"/>
        <v>48450339.359002307</v>
      </c>
    </row>
    <row r="56" spans="4:15">
      <c r="D56" s="5">
        <v>28</v>
      </c>
      <c r="E56" s="5">
        <f t="shared" si="2"/>
        <v>48450339.359002307</v>
      </c>
      <c r="F56" s="5">
        <f t="shared" si="0"/>
        <v>323002.26239334873</v>
      </c>
      <c r="G56" s="13">
        <f t="shared" si="1"/>
        <v>-385908.10968650156</v>
      </c>
      <c r="H56" s="5">
        <f t="shared" si="3"/>
        <v>48387433.511709154</v>
      </c>
    </row>
    <row r="57" spans="4:15">
      <c r="D57" s="5">
        <v>29</v>
      </c>
      <c r="E57" s="5">
        <f t="shared" si="2"/>
        <v>48387433.511709154</v>
      </c>
      <c r="F57" s="5">
        <f t="shared" si="0"/>
        <v>322582.89007806103</v>
      </c>
      <c r="G57" s="13">
        <f t="shared" si="1"/>
        <v>-385908.10968650156</v>
      </c>
      <c r="H57" s="5">
        <f t="shared" si="3"/>
        <v>48324108.292100713</v>
      </c>
    </row>
    <row r="58" spans="4:15">
      <c r="D58" s="5">
        <v>30</v>
      </c>
      <c r="E58" s="5">
        <f t="shared" si="2"/>
        <v>48324108.292100713</v>
      </c>
      <c r="F58" s="5">
        <f t="shared" si="0"/>
        <v>322160.72194733808</v>
      </c>
      <c r="G58" s="13">
        <f t="shared" si="1"/>
        <v>-385908.10968650156</v>
      </c>
      <c r="H58" s="5">
        <f t="shared" si="3"/>
        <v>48260360.904361546</v>
      </c>
    </row>
    <row r="59" spans="4:15">
      <c r="D59" s="5">
        <v>31</v>
      </c>
      <c r="E59" s="5">
        <f t="shared" si="2"/>
        <v>48260360.904361546</v>
      </c>
      <c r="F59" s="5">
        <f t="shared" si="0"/>
        <v>321735.73936241033</v>
      </c>
      <c r="G59" s="13">
        <f t="shared" si="1"/>
        <v>-385908.10968650156</v>
      </c>
      <c r="H59" s="5">
        <f t="shared" si="3"/>
        <v>48196188.534037456</v>
      </c>
      <c r="J59" s="14" t="s">
        <v>58</v>
      </c>
      <c r="K59" t="s">
        <v>60</v>
      </c>
      <c r="N59">
        <f>E65-5000000</f>
        <v>42868852.117305689</v>
      </c>
    </row>
    <row r="60" spans="4:15">
      <c r="D60" s="5">
        <v>32</v>
      </c>
      <c r="E60" s="5">
        <f t="shared" si="2"/>
        <v>48196188.534037456</v>
      </c>
      <c r="F60" s="5">
        <f t="shared" si="0"/>
        <v>321307.92356024974</v>
      </c>
      <c r="G60" s="13">
        <f t="shared" si="1"/>
        <v>-385908.10968650156</v>
      </c>
      <c r="H60" s="5">
        <f t="shared" si="3"/>
        <v>48131588.347911201</v>
      </c>
      <c r="K60" t="s">
        <v>61</v>
      </c>
      <c r="N60">
        <f>300-36</f>
        <v>264</v>
      </c>
    </row>
    <row r="61" spans="4:15">
      <c r="D61" s="5">
        <v>33</v>
      </c>
      <c r="E61" s="5">
        <f t="shared" si="2"/>
        <v>48131588.347911201</v>
      </c>
      <c r="F61" s="5">
        <f t="shared" si="0"/>
        <v>320877.25565274135</v>
      </c>
      <c r="G61" s="13">
        <f t="shared" si="1"/>
        <v>-385908.10968650156</v>
      </c>
      <c r="H61" s="5">
        <f t="shared" si="3"/>
        <v>48066557.493877441</v>
      </c>
      <c r="K61" t="s">
        <v>59</v>
      </c>
      <c r="N61" s="12">
        <f>PMT(E16, N60, N59, 0, 0)</f>
        <v>-345599.21438013314</v>
      </c>
    </row>
    <row r="62" spans="4:15">
      <c r="D62" s="5">
        <v>34</v>
      </c>
      <c r="E62" s="5">
        <f t="shared" si="2"/>
        <v>48066557.493877441</v>
      </c>
      <c r="F62" s="5">
        <f t="shared" si="0"/>
        <v>320443.7166258496</v>
      </c>
      <c r="G62" s="13">
        <f t="shared" si="1"/>
        <v>-385908.10968650156</v>
      </c>
      <c r="H62" s="5">
        <f t="shared" si="3"/>
        <v>48001093.100816786</v>
      </c>
    </row>
    <row r="63" spans="4:15">
      <c r="D63" s="5">
        <v>35</v>
      </c>
      <c r="E63" s="5">
        <f t="shared" si="2"/>
        <v>48001093.100816786</v>
      </c>
      <c r="F63" s="5">
        <f t="shared" si="0"/>
        <v>320007.28733877861</v>
      </c>
      <c r="G63" s="13">
        <f t="shared" si="1"/>
        <v>-385908.10968650156</v>
      </c>
      <c r="H63" s="5">
        <f t="shared" si="3"/>
        <v>47935192.278469063</v>
      </c>
    </row>
    <row r="64" spans="4:15">
      <c r="D64" s="5">
        <v>36</v>
      </c>
      <c r="E64" s="5">
        <f t="shared" si="2"/>
        <v>47935192.278469063</v>
      </c>
      <c r="F64" s="5">
        <f t="shared" si="0"/>
        <v>319567.94852312712</v>
      </c>
      <c r="G64" s="13">
        <f t="shared" si="1"/>
        <v>-385908.10968650156</v>
      </c>
      <c r="H64" s="5">
        <f t="shared" si="3"/>
        <v>47868852.117305689</v>
      </c>
      <c r="K64" s="6" t="s">
        <v>12</v>
      </c>
      <c r="L64" s="6" t="s">
        <v>13</v>
      </c>
      <c r="M64" s="6" t="s">
        <v>15</v>
      </c>
      <c r="N64" s="6" t="s">
        <v>53</v>
      </c>
      <c r="O64" s="6" t="s">
        <v>16</v>
      </c>
    </row>
    <row r="65" spans="4:15">
      <c r="D65" s="5">
        <v>37</v>
      </c>
      <c r="E65" s="5">
        <f t="shared" si="2"/>
        <v>47868852.117305689</v>
      </c>
      <c r="F65" s="5">
        <f t="shared" si="0"/>
        <v>319125.68078203796</v>
      </c>
      <c r="G65" s="13">
        <f t="shared" si="1"/>
        <v>-385908.10968650156</v>
      </c>
      <c r="H65" s="5">
        <f t="shared" si="3"/>
        <v>47802069.688401222</v>
      </c>
      <c r="K65" s="5">
        <v>37</v>
      </c>
      <c r="L65" s="5">
        <f>N59</f>
        <v>42868852.117305689</v>
      </c>
      <c r="M65" s="5">
        <f>$E$16*L65</f>
        <v>285792.34744870459</v>
      </c>
      <c r="N65" s="13">
        <f>$N$61</f>
        <v>-345599.21438013314</v>
      </c>
      <c r="O65" s="5">
        <f>SUM(L65:N65)</f>
        <v>42809045.250374265</v>
      </c>
    </row>
    <row r="66" spans="4:15">
      <c r="D66" s="5">
        <v>38</v>
      </c>
      <c r="E66" s="5">
        <f t="shared" si="2"/>
        <v>47802069.688401222</v>
      </c>
      <c r="F66" s="5">
        <f t="shared" si="0"/>
        <v>318680.46458934149</v>
      </c>
      <c r="G66" s="13">
        <f t="shared" si="1"/>
        <v>-385908.10968650156</v>
      </c>
      <c r="H66" s="5">
        <f t="shared" si="3"/>
        <v>47734842.043304063</v>
      </c>
      <c r="K66" s="5">
        <v>38</v>
      </c>
      <c r="L66" s="5">
        <f>O65</f>
        <v>42809045.250374265</v>
      </c>
      <c r="M66" s="5">
        <f t="shared" ref="M66:M129" si="4">$E$16*L66</f>
        <v>285393.63500249514</v>
      </c>
      <c r="N66" s="13">
        <f t="shared" ref="N66:N129" si="5">$N$61</f>
        <v>-345599.21438013314</v>
      </c>
      <c r="O66" s="5">
        <f>SUM(L66:N66)</f>
        <v>42748839.670996629</v>
      </c>
    </row>
    <row r="67" spans="4:15">
      <c r="D67" s="5">
        <v>39</v>
      </c>
      <c r="E67" s="5">
        <f t="shared" si="2"/>
        <v>47734842.043304063</v>
      </c>
      <c r="F67" s="5">
        <f t="shared" si="0"/>
        <v>318232.28028869379</v>
      </c>
      <c r="G67" s="13">
        <f t="shared" si="1"/>
        <v>-385908.10968650156</v>
      </c>
      <c r="H67" s="5">
        <f t="shared" si="3"/>
        <v>47667166.213906258</v>
      </c>
      <c r="K67" s="5">
        <v>39</v>
      </c>
      <c r="L67" s="5">
        <f t="shared" ref="L67:L79" si="6">O66</f>
        <v>42748839.670996629</v>
      </c>
      <c r="M67" s="5">
        <f t="shared" si="4"/>
        <v>284992.2644733109</v>
      </c>
      <c r="N67" s="13">
        <f t="shared" si="5"/>
        <v>-345599.21438013314</v>
      </c>
      <c r="O67" s="5">
        <f t="shared" ref="O67:O79" si="7">SUM(L67:N67)</f>
        <v>42688232.72108981</v>
      </c>
    </row>
    <row r="68" spans="4:15">
      <c r="D68" s="5">
        <v>40</v>
      </c>
      <c r="E68" s="5">
        <f t="shared" si="2"/>
        <v>47667166.213906258</v>
      </c>
      <c r="F68" s="5">
        <f t="shared" si="0"/>
        <v>317781.1080927084</v>
      </c>
      <c r="G68" s="13">
        <f t="shared" si="1"/>
        <v>-385908.10968650156</v>
      </c>
      <c r="H68" s="5">
        <f t="shared" si="3"/>
        <v>47599039.212312467</v>
      </c>
      <c r="K68" s="5">
        <v>40</v>
      </c>
      <c r="L68" s="5">
        <f t="shared" si="6"/>
        <v>42688232.72108981</v>
      </c>
      <c r="M68" s="5">
        <f t="shared" si="4"/>
        <v>284588.21814059874</v>
      </c>
      <c r="N68" s="13">
        <f t="shared" si="5"/>
        <v>-345599.21438013314</v>
      </c>
      <c r="O68" s="5">
        <f t="shared" si="7"/>
        <v>42627221.724850282</v>
      </c>
    </row>
    <row r="69" spans="4:15">
      <c r="D69" s="5">
        <v>41</v>
      </c>
      <c r="E69" s="5">
        <f t="shared" si="2"/>
        <v>47599039.212312467</v>
      </c>
      <c r="F69" s="5">
        <f t="shared" si="0"/>
        <v>317326.92808208312</v>
      </c>
      <c r="G69" s="13">
        <f t="shared" si="1"/>
        <v>-385908.10968650156</v>
      </c>
      <c r="H69" s="5">
        <f t="shared" si="3"/>
        <v>47530458.030708052</v>
      </c>
      <c r="K69" s="5">
        <v>41</v>
      </c>
      <c r="L69" s="5">
        <f t="shared" si="6"/>
        <v>42627221.724850282</v>
      </c>
      <c r="M69" s="5">
        <f t="shared" si="4"/>
        <v>284181.47816566855</v>
      </c>
      <c r="N69" s="13">
        <f t="shared" si="5"/>
        <v>-345599.21438013314</v>
      </c>
      <c r="O69" s="5">
        <f t="shared" si="7"/>
        <v>42565803.988635823</v>
      </c>
    </row>
    <row r="70" spans="4:15">
      <c r="D70" s="5">
        <v>42</v>
      </c>
      <c r="E70" s="5">
        <f t="shared" si="2"/>
        <v>47530458.030708052</v>
      </c>
      <c r="F70" s="5">
        <f t="shared" si="0"/>
        <v>316869.72020472039</v>
      </c>
      <c r="G70" s="13">
        <f t="shared" si="1"/>
        <v>-385908.10968650156</v>
      </c>
      <c r="H70" s="5">
        <f t="shared" si="3"/>
        <v>47461419.641226269</v>
      </c>
      <c r="K70" s="5">
        <v>42</v>
      </c>
      <c r="L70" s="5">
        <f t="shared" si="6"/>
        <v>42565803.988635823</v>
      </c>
      <c r="M70" s="5">
        <f t="shared" si="4"/>
        <v>283772.0265909055</v>
      </c>
      <c r="N70" s="13">
        <f t="shared" si="5"/>
        <v>-345599.21438013314</v>
      </c>
      <c r="O70" s="5">
        <f t="shared" si="7"/>
        <v>42503976.800846599</v>
      </c>
    </row>
    <row r="71" spans="4:15">
      <c r="D71" s="5">
        <v>43</v>
      </c>
      <c r="E71" s="5">
        <f t="shared" si="2"/>
        <v>47461419.641226269</v>
      </c>
      <c r="F71" s="5">
        <f t="shared" si="0"/>
        <v>316409.46427484183</v>
      </c>
      <c r="G71" s="13">
        <f t="shared" si="1"/>
        <v>-385908.10968650156</v>
      </c>
      <c r="H71" s="5">
        <f t="shared" si="3"/>
        <v>47391920.995814607</v>
      </c>
      <c r="K71" s="5">
        <v>43</v>
      </c>
      <c r="L71" s="5">
        <f t="shared" si="6"/>
        <v>42503976.800846599</v>
      </c>
      <c r="M71" s="5">
        <f t="shared" si="4"/>
        <v>283359.84533897735</v>
      </c>
      <c r="N71" s="13">
        <f t="shared" si="5"/>
        <v>-345599.21438013314</v>
      </c>
      <c r="O71" s="5">
        <f t="shared" si="7"/>
        <v>42441737.431805447</v>
      </c>
    </row>
    <row r="72" spans="4:15">
      <c r="D72" s="5">
        <v>44</v>
      </c>
      <c r="E72" s="5">
        <f t="shared" si="2"/>
        <v>47391920.995814607</v>
      </c>
      <c r="F72" s="5">
        <f t="shared" si="0"/>
        <v>315946.13997209742</v>
      </c>
      <c r="G72" s="13">
        <f t="shared" si="1"/>
        <v>-385908.10968650156</v>
      </c>
      <c r="H72" s="5">
        <f t="shared" si="3"/>
        <v>47321959.026100203</v>
      </c>
      <c r="K72" s="5">
        <v>44</v>
      </c>
      <c r="L72" s="5">
        <f t="shared" si="6"/>
        <v>42441737.431805447</v>
      </c>
      <c r="M72" s="5">
        <f t="shared" si="4"/>
        <v>282944.91621203633</v>
      </c>
      <c r="N72" s="13">
        <f t="shared" si="5"/>
        <v>-345599.21438013314</v>
      </c>
      <c r="O72" s="5">
        <f t="shared" si="7"/>
        <v>42379083.133637354</v>
      </c>
    </row>
    <row r="73" spans="4:15">
      <c r="D73" s="5">
        <v>45</v>
      </c>
      <c r="E73" s="5">
        <f t="shared" si="2"/>
        <v>47321959.026100203</v>
      </c>
      <c r="F73" s="5">
        <f t="shared" si="0"/>
        <v>315479.72684066807</v>
      </c>
      <c r="G73" s="13">
        <f t="shared" si="1"/>
        <v>-385908.10968650156</v>
      </c>
      <c r="H73" s="5">
        <f t="shared" si="3"/>
        <v>47251530.643254369</v>
      </c>
      <c r="K73" s="5">
        <v>45</v>
      </c>
      <c r="L73" s="5">
        <f t="shared" si="6"/>
        <v>42379083.133637354</v>
      </c>
      <c r="M73" s="5">
        <f t="shared" si="4"/>
        <v>282527.22089091572</v>
      </c>
      <c r="N73" s="13">
        <f t="shared" si="5"/>
        <v>-345599.21438013314</v>
      </c>
      <c r="O73" s="5">
        <f t="shared" si="7"/>
        <v>42316011.14014814</v>
      </c>
    </row>
    <row r="74" spans="4:15">
      <c r="D74" s="5">
        <v>46</v>
      </c>
      <c r="E74" s="5">
        <f t="shared" si="2"/>
        <v>47251530.643254369</v>
      </c>
      <c r="F74" s="5">
        <f t="shared" si="0"/>
        <v>315010.20428836247</v>
      </c>
      <c r="G74" s="13">
        <f t="shared" si="1"/>
        <v>-385908.10968650156</v>
      </c>
      <c r="H74" s="5">
        <f t="shared" si="3"/>
        <v>47180632.737856232</v>
      </c>
      <c r="K74" s="5">
        <v>46</v>
      </c>
      <c r="L74" s="5">
        <f t="shared" si="6"/>
        <v>42316011.14014814</v>
      </c>
      <c r="M74" s="5">
        <f t="shared" si="4"/>
        <v>282106.74093432096</v>
      </c>
      <c r="N74" s="13">
        <f t="shared" si="5"/>
        <v>-345599.21438013314</v>
      </c>
      <c r="O74" s="5">
        <f t="shared" si="7"/>
        <v>42252518.66670233</v>
      </c>
    </row>
    <row r="75" spans="4:15">
      <c r="D75" s="5">
        <v>47</v>
      </c>
      <c r="E75" s="5">
        <f t="shared" si="2"/>
        <v>47180632.737856232</v>
      </c>
      <c r="F75" s="5">
        <f t="shared" si="0"/>
        <v>314537.55158570822</v>
      </c>
      <c r="G75" s="13">
        <f t="shared" si="1"/>
        <v>-385908.10968650156</v>
      </c>
      <c r="H75" s="5">
        <f t="shared" si="3"/>
        <v>47109262.179755442</v>
      </c>
      <c r="K75" s="5">
        <v>47</v>
      </c>
      <c r="L75" s="5">
        <f t="shared" si="6"/>
        <v>42252518.66670233</v>
      </c>
      <c r="M75" s="5">
        <f t="shared" si="4"/>
        <v>281683.45777801552</v>
      </c>
      <c r="N75" s="13">
        <f t="shared" si="5"/>
        <v>-345599.21438013314</v>
      </c>
      <c r="O75" s="5">
        <f t="shared" si="7"/>
        <v>42188602.910100214</v>
      </c>
    </row>
    <row r="76" spans="4:15">
      <c r="D76" s="5">
        <v>48</v>
      </c>
      <c r="E76" s="5">
        <f t="shared" si="2"/>
        <v>47109262.179755442</v>
      </c>
      <c r="F76" s="5">
        <f t="shared" si="0"/>
        <v>314061.7478650363</v>
      </c>
      <c r="G76" s="13">
        <f t="shared" si="1"/>
        <v>-385908.10968650156</v>
      </c>
      <c r="H76" s="5">
        <f t="shared" si="3"/>
        <v>47037415.817933977</v>
      </c>
      <c r="K76" s="5">
        <v>48</v>
      </c>
      <c r="L76" s="5">
        <f t="shared" si="6"/>
        <v>42188602.910100214</v>
      </c>
      <c r="M76" s="5">
        <f t="shared" si="4"/>
        <v>281257.35273400147</v>
      </c>
      <c r="N76" s="13">
        <f t="shared" si="5"/>
        <v>-345599.21438013314</v>
      </c>
      <c r="O76" s="5">
        <f t="shared" si="7"/>
        <v>42124261.048454084</v>
      </c>
    </row>
    <row r="77" spans="4:15">
      <c r="D77" s="5">
        <v>49</v>
      </c>
      <c r="E77" s="5">
        <f t="shared" si="2"/>
        <v>47037415.817933977</v>
      </c>
      <c r="F77" s="5">
        <f t="shared" si="0"/>
        <v>313582.77211955987</v>
      </c>
      <c r="G77" s="13">
        <f t="shared" si="1"/>
        <v>-385908.10968650156</v>
      </c>
      <c r="H77" s="5">
        <f t="shared" si="3"/>
        <v>46965090.480367035</v>
      </c>
      <c r="K77" s="5">
        <v>49</v>
      </c>
      <c r="L77" s="5">
        <f t="shared" si="6"/>
        <v>42124261.048454084</v>
      </c>
      <c r="M77" s="5">
        <f t="shared" si="4"/>
        <v>280828.40698969393</v>
      </c>
      <c r="N77" s="13">
        <f t="shared" si="5"/>
        <v>-345599.21438013314</v>
      </c>
      <c r="O77" s="5">
        <f t="shared" si="7"/>
        <v>42059490.241063647</v>
      </c>
    </row>
    <row r="78" spans="4:15">
      <c r="D78" s="5">
        <v>50</v>
      </c>
      <c r="E78" s="5">
        <f t="shared" si="2"/>
        <v>46965090.480367035</v>
      </c>
      <c r="F78" s="5">
        <f t="shared" si="0"/>
        <v>313100.60320244695</v>
      </c>
      <c r="G78" s="13">
        <f t="shared" si="1"/>
        <v>-385908.10968650156</v>
      </c>
      <c r="H78" s="5">
        <f t="shared" si="3"/>
        <v>46892282.973882981</v>
      </c>
      <c r="K78" s="5">
        <v>50</v>
      </c>
      <c r="L78" s="5">
        <f t="shared" si="6"/>
        <v>42059490.241063647</v>
      </c>
      <c r="M78" s="5">
        <f t="shared" si="4"/>
        <v>280396.60160709103</v>
      </c>
      <c r="N78" s="13">
        <f t="shared" si="5"/>
        <v>-345599.21438013314</v>
      </c>
      <c r="O78" s="5">
        <f t="shared" si="7"/>
        <v>41994287.628290609</v>
      </c>
    </row>
    <row r="79" spans="4:15">
      <c r="D79" s="5">
        <v>51</v>
      </c>
      <c r="E79" s="5">
        <f t="shared" si="2"/>
        <v>46892282.973882981</v>
      </c>
      <c r="F79" s="5">
        <f t="shared" si="0"/>
        <v>312615.21982588654</v>
      </c>
      <c r="G79" s="13">
        <f t="shared" si="1"/>
        <v>-385908.10968650156</v>
      </c>
      <c r="H79" s="5">
        <f t="shared" si="3"/>
        <v>46818990.084022366</v>
      </c>
      <c r="K79" s="5">
        <v>51</v>
      </c>
      <c r="L79" s="5">
        <f t="shared" si="6"/>
        <v>41994287.628290609</v>
      </c>
      <c r="M79" s="5">
        <f t="shared" si="4"/>
        <v>279961.9175219374</v>
      </c>
      <c r="N79" s="13">
        <f t="shared" si="5"/>
        <v>-345599.21438013314</v>
      </c>
      <c r="O79" s="5">
        <f t="shared" si="7"/>
        <v>41928650.331432417</v>
      </c>
    </row>
    <row r="80" spans="4:15">
      <c r="D80" s="5">
        <v>52</v>
      </c>
      <c r="E80" s="5">
        <f t="shared" si="2"/>
        <v>46818990.084022366</v>
      </c>
      <c r="F80" s="5">
        <f t="shared" si="0"/>
        <v>312126.60056014912</v>
      </c>
      <c r="G80" s="13">
        <f t="shared" si="1"/>
        <v>-385908.10968650156</v>
      </c>
      <c r="H80" s="5">
        <f t="shared" si="3"/>
        <v>46745208.574896015</v>
      </c>
      <c r="K80" s="5">
        <v>52</v>
      </c>
      <c r="L80" s="5">
        <f t="shared" ref="L80:L143" si="8">O79</f>
        <v>41928650.331432417</v>
      </c>
      <c r="M80" s="5">
        <f t="shared" si="4"/>
        <v>279524.33554288279</v>
      </c>
      <c r="N80" s="13">
        <f t="shared" si="5"/>
        <v>-345599.21438013314</v>
      </c>
      <c r="O80" s="5">
        <f t="shared" ref="O80:O143" si="9">SUM(L80:N80)</f>
        <v>41862575.452595167</v>
      </c>
    </row>
    <row r="81" spans="4:15">
      <c r="D81" s="5">
        <v>53</v>
      </c>
      <c r="E81" s="5">
        <f t="shared" si="2"/>
        <v>46745208.574896015</v>
      </c>
      <c r="F81" s="5">
        <f t="shared" si="0"/>
        <v>311634.7238326401</v>
      </c>
      <c r="G81" s="13">
        <f t="shared" si="1"/>
        <v>-385908.10968650156</v>
      </c>
      <c r="H81" s="5">
        <f t="shared" si="3"/>
        <v>46670935.189042151</v>
      </c>
      <c r="K81" s="5">
        <v>53</v>
      </c>
      <c r="L81" s="5">
        <f t="shared" si="8"/>
        <v>41862575.452595167</v>
      </c>
      <c r="M81" s="5">
        <f t="shared" si="4"/>
        <v>279083.83635063446</v>
      </c>
      <c r="N81" s="13">
        <f t="shared" si="5"/>
        <v>-345599.21438013314</v>
      </c>
      <c r="O81" s="5">
        <f t="shared" si="9"/>
        <v>41796060.074565671</v>
      </c>
    </row>
    <row r="82" spans="4:15">
      <c r="D82" s="5">
        <v>54</v>
      </c>
      <c r="E82" s="5">
        <f t="shared" si="2"/>
        <v>46670935.189042151</v>
      </c>
      <c r="F82" s="5">
        <f t="shared" si="0"/>
        <v>311139.56792694767</v>
      </c>
      <c r="G82" s="13">
        <f t="shared" si="1"/>
        <v>-385908.10968650156</v>
      </c>
      <c r="H82" s="5">
        <f t="shared" si="3"/>
        <v>46596166.6472826</v>
      </c>
      <c r="K82" s="5">
        <v>54</v>
      </c>
      <c r="L82" s="5">
        <f t="shared" si="8"/>
        <v>41796060.074565671</v>
      </c>
      <c r="M82" s="5">
        <f t="shared" si="4"/>
        <v>278640.40049710451</v>
      </c>
      <c r="N82" s="13">
        <f t="shared" si="5"/>
        <v>-345599.21438013314</v>
      </c>
      <c r="O82" s="5">
        <f t="shared" si="9"/>
        <v>41729101.260682642</v>
      </c>
    </row>
    <row r="83" spans="4:15">
      <c r="D83" s="5">
        <v>55</v>
      </c>
      <c r="E83" s="5">
        <f t="shared" si="2"/>
        <v>46596166.6472826</v>
      </c>
      <c r="F83" s="5">
        <f t="shared" si="0"/>
        <v>310641.11098188401</v>
      </c>
      <c r="G83" s="13">
        <f t="shared" si="1"/>
        <v>-385908.10968650156</v>
      </c>
      <c r="H83" s="5">
        <f t="shared" si="3"/>
        <v>46520899.648577981</v>
      </c>
      <c r="K83" s="5">
        <v>55</v>
      </c>
      <c r="L83" s="5">
        <f t="shared" si="8"/>
        <v>41729101.260682642</v>
      </c>
      <c r="M83" s="5">
        <f t="shared" si="4"/>
        <v>278194.00840455096</v>
      </c>
      <c r="N83" s="13">
        <f t="shared" si="5"/>
        <v>-345599.21438013314</v>
      </c>
      <c r="O83" s="5">
        <f t="shared" si="9"/>
        <v>41661696.054707065</v>
      </c>
    </row>
    <row r="84" spans="4:15">
      <c r="D84" s="5">
        <v>56</v>
      </c>
      <c r="E84" s="5">
        <f t="shared" si="2"/>
        <v>46520899.648577981</v>
      </c>
      <c r="F84" s="5">
        <f t="shared" si="0"/>
        <v>310139.3309905199</v>
      </c>
      <c r="G84" s="13">
        <f t="shared" si="1"/>
        <v>-385908.10968650156</v>
      </c>
      <c r="H84" s="5">
        <f t="shared" si="3"/>
        <v>46445130.869882002</v>
      </c>
      <c r="K84" s="5">
        <v>56</v>
      </c>
      <c r="L84" s="5">
        <f t="shared" si="8"/>
        <v>41661696.054707065</v>
      </c>
      <c r="M84" s="5">
        <f t="shared" si="4"/>
        <v>277744.64036471379</v>
      </c>
      <c r="N84" s="13">
        <f t="shared" si="5"/>
        <v>-345599.21438013314</v>
      </c>
      <c r="O84" s="5">
        <f t="shared" si="9"/>
        <v>41593841.480691649</v>
      </c>
    </row>
    <row r="85" spans="4:15">
      <c r="D85" s="5">
        <v>57</v>
      </c>
      <c r="E85" s="5">
        <f t="shared" si="2"/>
        <v>46445130.869882002</v>
      </c>
      <c r="F85" s="5">
        <f t="shared" si="0"/>
        <v>309634.20579921338</v>
      </c>
      <c r="G85" s="13">
        <f t="shared" si="1"/>
        <v>-385908.10968650156</v>
      </c>
      <c r="H85" s="5">
        <f t="shared" si="3"/>
        <v>46368856.965994716</v>
      </c>
      <c r="K85" s="5">
        <v>57</v>
      </c>
      <c r="L85" s="5">
        <f t="shared" si="8"/>
        <v>41593841.480691649</v>
      </c>
      <c r="M85" s="5">
        <f t="shared" si="4"/>
        <v>277292.27653794433</v>
      </c>
      <c r="N85" s="13">
        <f t="shared" si="5"/>
        <v>-345599.21438013314</v>
      </c>
      <c r="O85" s="5">
        <f t="shared" si="9"/>
        <v>41525534.542849466</v>
      </c>
    </row>
    <row r="86" spans="4:15">
      <c r="D86" s="5">
        <v>58</v>
      </c>
      <c r="E86" s="5">
        <f t="shared" si="2"/>
        <v>46368856.965994716</v>
      </c>
      <c r="F86" s="5">
        <f t="shared" si="0"/>
        <v>309125.71310663148</v>
      </c>
      <c r="G86" s="13">
        <f t="shared" si="1"/>
        <v>-385908.10968650156</v>
      </c>
      <c r="H86" s="5">
        <f t="shared" si="3"/>
        <v>46292074.569414847</v>
      </c>
      <c r="K86" s="5">
        <v>58</v>
      </c>
      <c r="L86" s="5">
        <f t="shared" si="8"/>
        <v>41525534.542849466</v>
      </c>
      <c r="M86" s="5">
        <f t="shared" si="4"/>
        <v>276836.89695232979</v>
      </c>
      <c r="N86" s="13">
        <f t="shared" si="5"/>
        <v>-345599.21438013314</v>
      </c>
      <c r="O86" s="5">
        <f t="shared" si="9"/>
        <v>41456772.225421667</v>
      </c>
    </row>
    <row r="87" spans="4:15">
      <c r="D87" s="5">
        <v>59</v>
      </c>
      <c r="E87" s="5">
        <f t="shared" si="2"/>
        <v>46292074.569414847</v>
      </c>
      <c r="F87" s="5">
        <f t="shared" si="0"/>
        <v>308613.83046276565</v>
      </c>
      <c r="G87" s="13">
        <f t="shared" si="1"/>
        <v>-385908.10968650156</v>
      </c>
      <c r="H87" s="5">
        <f t="shared" si="3"/>
        <v>46214780.290191114</v>
      </c>
      <c r="K87" s="5">
        <v>59</v>
      </c>
      <c r="L87" s="5">
        <f t="shared" si="8"/>
        <v>41456772.225421667</v>
      </c>
      <c r="M87" s="5">
        <f t="shared" si="4"/>
        <v>276378.48150281113</v>
      </c>
      <c r="N87" s="13">
        <f t="shared" si="5"/>
        <v>-345599.21438013314</v>
      </c>
      <c r="O87" s="5">
        <f t="shared" si="9"/>
        <v>41387551.492544346</v>
      </c>
    </row>
    <row r="88" spans="4:15">
      <c r="D88" s="5">
        <v>60</v>
      </c>
      <c r="E88" s="5">
        <f t="shared" si="2"/>
        <v>46214780.290191114</v>
      </c>
      <c r="F88" s="5">
        <f t="shared" si="0"/>
        <v>308098.53526794078</v>
      </c>
      <c r="G88" s="13">
        <f t="shared" si="1"/>
        <v>-385908.10968650156</v>
      </c>
      <c r="H88" s="5">
        <f t="shared" si="3"/>
        <v>46136970.715772554</v>
      </c>
      <c r="K88" s="5">
        <v>60</v>
      </c>
      <c r="L88" s="5">
        <f t="shared" si="8"/>
        <v>41387551.492544346</v>
      </c>
      <c r="M88" s="5">
        <f t="shared" si="4"/>
        <v>275917.00995029567</v>
      </c>
      <c r="N88" s="13">
        <f t="shared" si="5"/>
        <v>-345599.21438013314</v>
      </c>
      <c r="O88" s="5">
        <f t="shared" si="9"/>
        <v>41317869.28811451</v>
      </c>
    </row>
    <row r="89" spans="4:15">
      <c r="D89" s="5">
        <v>61</v>
      </c>
      <c r="E89" s="5">
        <f t="shared" si="2"/>
        <v>46136970.715772554</v>
      </c>
      <c r="F89" s="5">
        <f t="shared" si="0"/>
        <v>307579.80477181706</v>
      </c>
      <c r="G89" s="13">
        <f t="shared" si="1"/>
        <v>-385908.10968650156</v>
      </c>
      <c r="H89" s="5">
        <f t="shared" si="3"/>
        <v>46058642.410857871</v>
      </c>
      <c r="K89" s="5">
        <v>61</v>
      </c>
      <c r="L89" s="5">
        <f t="shared" si="8"/>
        <v>41317869.28811451</v>
      </c>
      <c r="M89" s="5">
        <f t="shared" si="4"/>
        <v>275452.46192076342</v>
      </c>
      <c r="N89" s="13">
        <f t="shared" si="5"/>
        <v>-345599.21438013314</v>
      </c>
      <c r="O89" s="5">
        <f t="shared" si="9"/>
        <v>41247722.535655141</v>
      </c>
    </row>
    <row r="90" spans="4:15">
      <c r="D90" s="5">
        <v>62</v>
      </c>
      <c r="E90" s="5">
        <f t="shared" si="2"/>
        <v>46058642.410857871</v>
      </c>
      <c r="F90" s="5">
        <f t="shared" si="0"/>
        <v>307057.6160723858</v>
      </c>
      <c r="G90" s="13">
        <f t="shared" si="1"/>
        <v>-385908.10968650156</v>
      </c>
      <c r="H90" s="5">
        <f t="shared" si="3"/>
        <v>45979791.917243756</v>
      </c>
      <c r="K90" s="5">
        <v>62</v>
      </c>
      <c r="L90" s="5">
        <f t="shared" si="8"/>
        <v>41247722.535655141</v>
      </c>
      <c r="M90" s="5">
        <f t="shared" si="4"/>
        <v>274984.81690436765</v>
      </c>
      <c r="N90" s="13">
        <f t="shared" si="5"/>
        <v>-345599.21438013314</v>
      </c>
      <c r="O90" s="5">
        <f t="shared" si="9"/>
        <v>41177108.138179377</v>
      </c>
    </row>
    <row r="91" spans="4:15">
      <c r="D91" s="5">
        <v>63</v>
      </c>
      <c r="E91" s="5">
        <f t="shared" si="2"/>
        <v>45979791.917243756</v>
      </c>
      <c r="F91" s="5">
        <f t="shared" si="0"/>
        <v>306531.94611495838</v>
      </c>
      <c r="G91" s="13">
        <f t="shared" si="1"/>
        <v>-385908.10968650156</v>
      </c>
      <c r="H91" s="5">
        <f t="shared" si="3"/>
        <v>45900415.753672212</v>
      </c>
      <c r="K91" s="5">
        <v>63</v>
      </c>
      <c r="L91" s="5">
        <f t="shared" si="8"/>
        <v>41177108.138179377</v>
      </c>
      <c r="M91" s="5">
        <f t="shared" si="4"/>
        <v>274514.05425452918</v>
      </c>
      <c r="N91" s="13">
        <f t="shared" si="5"/>
        <v>-345599.21438013314</v>
      </c>
      <c r="O91" s="5">
        <f t="shared" si="9"/>
        <v>41106022.978053778</v>
      </c>
    </row>
    <row r="92" spans="4:15">
      <c r="D92" s="5">
        <v>64</v>
      </c>
      <c r="E92" s="5">
        <f t="shared" si="2"/>
        <v>45900415.753672212</v>
      </c>
      <c r="F92" s="5">
        <f t="shared" si="0"/>
        <v>306002.77169114811</v>
      </c>
      <c r="G92" s="13">
        <f t="shared" si="1"/>
        <v>-385908.10968650156</v>
      </c>
      <c r="H92" s="5">
        <f t="shared" si="3"/>
        <v>45820510.415676862</v>
      </c>
      <c r="K92" s="5">
        <v>64</v>
      </c>
      <c r="L92" s="5">
        <f t="shared" si="8"/>
        <v>41106022.978053778</v>
      </c>
      <c r="M92" s="5">
        <f t="shared" si="4"/>
        <v>274040.15318702522</v>
      </c>
      <c r="N92" s="13">
        <f t="shared" si="5"/>
        <v>-345599.21438013314</v>
      </c>
      <c r="O92" s="5">
        <f t="shared" si="9"/>
        <v>41034463.91686067</v>
      </c>
    </row>
    <row r="93" spans="4:15">
      <c r="D93" s="5">
        <v>65</v>
      </c>
      <c r="E93" s="5">
        <f t="shared" si="2"/>
        <v>45820510.415676862</v>
      </c>
      <c r="F93" s="5">
        <f t="shared" si="0"/>
        <v>305470.06943784578</v>
      </c>
      <c r="G93" s="13">
        <f t="shared" si="1"/>
        <v>-385908.10968650156</v>
      </c>
      <c r="H93" s="5">
        <f t="shared" si="3"/>
        <v>45740072.375428207</v>
      </c>
      <c r="K93" s="5">
        <v>65</v>
      </c>
      <c r="L93" s="5">
        <f t="shared" si="8"/>
        <v>41034463.91686067</v>
      </c>
      <c r="M93" s="5">
        <f t="shared" si="4"/>
        <v>273563.09277907113</v>
      </c>
      <c r="N93" s="13">
        <f t="shared" si="5"/>
        <v>-345599.21438013314</v>
      </c>
      <c r="O93" s="5">
        <f t="shared" si="9"/>
        <v>40962427.79525961</v>
      </c>
    </row>
    <row r="94" spans="4:15">
      <c r="D94" s="5">
        <v>66</v>
      </c>
      <c r="E94" s="5">
        <f t="shared" si="2"/>
        <v>45740072.375428207</v>
      </c>
      <c r="F94" s="5">
        <f t="shared" ref="F94:F157" si="10">$E$16*E94</f>
        <v>304933.81583618809</v>
      </c>
      <c r="G94" s="13">
        <f t="shared" ref="G94:G157" si="11">$D$20</f>
        <v>-385908.10968650156</v>
      </c>
      <c r="H94" s="5">
        <f t="shared" si="3"/>
        <v>45659098.081577897</v>
      </c>
      <c r="K94" s="5">
        <v>66</v>
      </c>
      <c r="L94" s="5">
        <f t="shared" si="8"/>
        <v>40962427.79525961</v>
      </c>
      <c r="M94" s="5">
        <f t="shared" si="4"/>
        <v>273082.85196839744</v>
      </c>
      <c r="N94" s="13">
        <f t="shared" si="5"/>
        <v>-345599.21438013314</v>
      </c>
      <c r="O94" s="5">
        <f t="shared" si="9"/>
        <v>40889911.43284788</v>
      </c>
    </row>
    <row r="95" spans="4:15">
      <c r="D95" s="5">
        <v>67</v>
      </c>
      <c r="E95" s="5">
        <f t="shared" si="2"/>
        <v>45659098.081577897</v>
      </c>
      <c r="F95" s="5">
        <f t="shared" si="10"/>
        <v>304393.98721051932</v>
      </c>
      <c r="G95" s="13">
        <f t="shared" si="11"/>
        <v>-385908.10968650156</v>
      </c>
      <c r="H95" s="5">
        <f t="shared" si="3"/>
        <v>45577583.959101915</v>
      </c>
      <c r="K95" s="5">
        <v>67</v>
      </c>
      <c r="L95" s="5">
        <f t="shared" si="8"/>
        <v>40889911.43284788</v>
      </c>
      <c r="M95" s="5">
        <f t="shared" si="4"/>
        <v>272599.40955231921</v>
      </c>
      <c r="N95" s="13">
        <f t="shared" si="5"/>
        <v>-345599.21438013314</v>
      </c>
      <c r="O95" s="5">
        <f t="shared" si="9"/>
        <v>40816911.62802007</v>
      </c>
    </row>
    <row r="96" spans="4:15">
      <c r="D96" s="5">
        <v>68</v>
      </c>
      <c r="E96" s="5">
        <f t="shared" ref="E96:E159" si="12">H95</f>
        <v>45577583.959101915</v>
      </c>
      <c r="F96" s="5">
        <f t="shared" si="10"/>
        <v>303850.55972734612</v>
      </c>
      <c r="G96" s="13">
        <f t="shared" si="11"/>
        <v>-385908.10968650156</v>
      </c>
      <c r="H96" s="5">
        <f t="shared" ref="H96:H159" si="13">SUM(E96:G96)</f>
        <v>45495526.409142762</v>
      </c>
      <c r="K96" s="5">
        <v>68</v>
      </c>
      <c r="L96" s="5">
        <f t="shared" si="8"/>
        <v>40816911.62802007</v>
      </c>
      <c r="M96" s="5">
        <f t="shared" si="4"/>
        <v>272112.7441868005</v>
      </c>
      <c r="N96" s="13">
        <f t="shared" si="5"/>
        <v>-345599.21438013314</v>
      </c>
      <c r="O96" s="5">
        <f t="shared" si="9"/>
        <v>40743425.157826744</v>
      </c>
    </row>
    <row r="97" spans="4:15">
      <c r="D97" s="5">
        <v>69</v>
      </c>
      <c r="E97" s="5">
        <f t="shared" si="12"/>
        <v>45495526.409142762</v>
      </c>
      <c r="F97" s="5">
        <f t="shared" si="10"/>
        <v>303303.50939428509</v>
      </c>
      <c r="G97" s="13">
        <f t="shared" si="11"/>
        <v>-385908.10968650156</v>
      </c>
      <c r="H97" s="5">
        <f t="shared" si="13"/>
        <v>45412921.808850549</v>
      </c>
      <c r="K97" s="5">
        <v>69</v>
      </c>
      <c r="L97" s="5">
        <f t="shared" si="8"/>
        <v>40743425.157826744</v>
      </c>
      <c r="M97" s="5">
        <f t="shared" si="4"/>
        <v>271622.83438551164</v>
      </c>
      <c r="N97" s="13">
        <f t="shared" si="5"/>
        <v>-345599.21438013314</v>
      </c>
      <c r="O97" s="5">
        <f t="shared" si="9"/>
        <v>40669448.777832128</v>
      </c>
    </row>
    <row r="98" spans="4:15">
      <c r="D98" s="5">
        <v>70</v>
      </c>
      <c r="E98" s="5">
        <f t="shared" si="12"/>
        <v>45412921.808850549</v>
      </c>
      <c r="F98" s="5">
        <f t="shared" si="10"/>
        <v>302752.81205900369</v>
      </c>
      <c r="G98" s="13">
        <f t="shared" si="11"/>
        <v>-385908.10968650156</v>
      </c>
      <c r="H98" s="5">
        <f t="shared" si="13"/>
        <v>45329766.511223048</v>
      </c>
      <c r="K98" s="5">
        <v>70</v>
      </c>
      <c r="L98" s="5">
        <f t="shared" si="8"/>
        <v>40669448.777832128</v>
      </c>
      <c r="M98" s="5">
        <f t="shared" si="4"/>
        <v>271129.6585188809</v>
      </c>
      <c r="N98" s="13">
        <f t="shared" si="5"/>
        <v>-345599.21438013314</v>
      </c>
      <c r="O98" s="5">
        <f t="shared" si="9"/>
        <v>40594979.221970879</v>
      </c>
    </row>
    <row r="99" spans="4:15">
      <c r="D99" s="5">
        <v>71</v>
      </c>
      <c r="E99" s="5">
        <f t="shared" si="12"/>
        <v>45329766.511223048</v>
      </c>
      <c r="F99" s="5">
        <f t="shared" si="10"/>
        <v>302198.44340815366</v>
      </c>
      <c r="G99" s="13">
        <f t="shared" si="11"/>
        <v>-385908.10968650156</v>
      </c>
      <c r="H99" s="5">
        <f t="shared" si="13"/>
        <v>45246056.844944701</v>
      </c>
      <c r="K99" s="5">
        <v>71</v>
      </c>
      <c r="L99" s="5">
        <f t="shared" si="8"/>
        <v>40594979.221970879</v>
      </c>
      <c r="M99" s="5">
        <f t="shared" si="4"/>
        <v>270633.19481313921</v>
      </c>
      <c r="N99" s="13">
        <f t="shared" si="5"/>
        <v>-345599.21438013314</v>
      </c>
      <c r="O99" s="5">
        <f t="shared" si="9"/>
        <v>40520013.202403888</v>
      </c>
    </row>
    <row r="100" spans="4:15">
      <c r="D100" s="5">
        <v>72</v>
      </c>
      <c r="E100" s="5">
        <f t="shared" si="12"/>
        <v>45246056.844944701</v>
      </c>
      <c r="F100" s="5">
        <f t="shared" si="10"/>
        <v>301640.37896629801</v>
      </c>
      <c r="G100" s="13">
        <f t="shared" si="11"/>
        <v>-385908.10968650156</v>
      </c>
      <c r="H100" s="5">
        <f t="shared" si="13"/>
        <v>45161789.114224501</v>
      </c>
      <c r="K100" s="5">
        <v>72</v>
      </c>
      <c r="L100" s="5">
        <f t="shared" si="8"/>
        <v>40520013.202403888</v>
      </c>
      <c r="M100" s="5">
        <f t="shared" si="4"/>
        <v>270133.42134935927</v>
      </c>
      <c r="N100" s="13">
        <f t="shared" si="5"/>
        <v>-345599.21438013314</v>
      </c>
      <c r="O100" s="5">
        <f t="shared" si="9"/>
        <v>40444547.409373119</v>
      </c>
    </row>
    <row r="101" spans="4:15">
      <c r="D101" s="5">
        <v>73</v>
      </c>
      <c r="E101" s="5">
        <f t="shared" si="12"/>
        <v>45161789.114224501</v>
      </c>
      <c r="F101" s="5">
        <f t="shared" si="10"/>
        <v>301078.59409483004</v>
      </c>
      <c r="G101" s="13">
        <f t="shared" si="11"/>
        <v>-385908.10968650156</v>
      </c>
      <c r="H101" s="5">
        <f t="shared" si="13"/>
        <v>45076959.598632827</v>
      </c>
      <c r="K101" s="5">
        <v>73</v>
      </c>
      <c r="L101" s="5">
        <f t="shared" si="8"/>
        <v>40444547.409373119</v>
      </c>
      <c r="M101" s="5">
        <f t="shared" si="4"/>
        <v>269630.31606248749</v>
      </c>
      <c r="N101" s="13">
        <f t="shared" si="5"/>
        <v>-345599.21438013314</v>
      </c>
      <c r="O101" s="5">
        <f t="shared" si="9"/>
        <v>40368578.511055477</v>
      </c>
    </row>
    <row r="102" spans="4:15">
      <c r="D102" s="5">
        <v>74</v>
      </c>
      <c r="E102" s="5">
        <f t="shared" si="12"/>
        <v>45076959.598632827</v>
      </c>
      <c r="F102" s="5">
        <f t="shared" si="10"/>
        <v>300513.06399088551</v>
      </c>
      <c r="G102" s="13">
        <f t="shared" si="11"/>
        <v>-385908.10968650156</v>
      </c>
      <c r="H102" s="5">
        <f t="shared" si="13"/>
        <v>44991564.55293721</v>
      </c>
      <c r="K102" s="5">
        <v>74</v>
      </c>
      <c r="L102" s="5">
        <f t="shared" si="8"/>
        <v>40368578.511055477</v>
      </c>
      <c r="M102" s="5">
        <f t="shared" si="4"/>
        <v>269123.85674036987</v>
      </c>
      <c r="N102" s="13">
        <f t="shared" si="5"/>
        <v>-345599.21438013314</v>
      </c>
      <c r="O102" s="5">
        <f t="shared" si="9"/>
        <v>40292103.153415717</v>
      </c>
    </row>
    <row r="103" spans="4:15">
      <c r="D103" s="5">
        <v>75</v>
      </c>
      <c r="E103" s="5">
        <f t="shared" si="12"/>
        <v>44991564.55293721</v>
      </c>
      <c r="F103" s="5">
        <f t="shared" si="10"/>
        <v>299943.7636862481</v>
      </c>
      <c r="G103" s="13">
        <f t="shared" si="11"/>
        <v>-385908.10968650156</v>
      </c>
      <c r="H103" s="5">
        <f t="shared" si="13"/>
        <v>44905600.206936955</v>
      </c>
      <c r="K103" s="5">
        <v>75</v>
      </c>
      <c r="L103" s="5">
        <f t="shared" si="8"/>
        <v>40292103.153415717</v>
      </c>
      <c r="M103" s="5">
        <f t="shared" si="4"/>
        <v>268614.02102277149</v>
      </c>
      <c r="N103" s="13">
        <f t="shared" si="5"/>
        <v>-345599.21438013314</v>
      </c>
      <c r="O103" s="5">
        <f t="shared" si="9"/>
        <v>40215117.960058361</v>
      </c>
    </row>
    <row r="104" spans="4:15">
      <c r="D104" s="5">
        <v>76</v>
      </c>
      <c r="E104" s="5">
        <f t="shared" si="12"/>
        <v>44905600.206936955</v>
      </c>
      <c r="F104" s="5">
        <f t="shared" si="10"/>
        <v>299370.6680462464</v>
      </c>
      <c r="G104" s="13">
        <f t="shared" si="11"/>
        <v>-385908.10968650156</v>
      </c>
      <c r="H104" s="5">
        <f t="shared" si="13"/>
        <v>44819062.765296698</v>
      </c>
      <c r="K104" s="5">
        <v>76</v>
      </c>
      <c r="L104" s="5">
        <f t="shared" si="8"/>
        <v>40215117.960058361</v>
      </c>
      <c r="M104" s="5">
        <f t="shared" si="4"/>
        <v>268100.7864003891</v>
      </c>
      <c r="N104" s="13">
        <f t="shared" si="5"/>
        <v>-345599.21438013314</v>
      </c>
      <c r="O104" s="5">
        <f t="shared" si="9"/>
        <v>40137619.532078624</v>
      </c>
    </row>
    <row r="105" spans="4:15">
      <c r="D105" s="5">
        <v>77</v>
      </c>
      <c r="E105" s="5">
        <f t="shared" si="12"/>
        <v>44819062.765296698</v>
      </c>
      <c r="F105" s="5">
        <f t="shared" si="10"/>
        <v>298793.75176864467</v>
      </c>
      <c r="G105" s="13">
        <f t="shared" si="11"/>
        <v>-385908.10968650156</v>
      </c>
      <c r="H105" s="5">
        <f t="shared" si="13"/>
        <v>44731948.407378837</v>
      </c>
      <c r="K105" s="5">
        <v>77</v>
      </c>
      <c r="L105" s="5">
        <f t="shared" si="8"/>
        <v>40137619.532078624</v>
      </c>
      <c r="M105" s="5">
        <f t="shared" si="4"/>
        <v>267584.13021385751</v>
      </c>
      <c r="N105" s="13">
        <f t="shared" si="5"/>
        <v>-345599.21438013314</v>
      </c>
      <c r="O105" s="5">
        <f t="shared" si="9"/>
        <v>40059604.44791235</v>
      </c>
    </row>
    <row r="106" spans="4:15">
      <c r="D106" s="5">
        <v>78</v>
      </c>
      <c r="E106" s="5">
        <f t="shared" si="12"/>
        <v>44731948.407378837</v>
      </c>
      <c r="F106" s="5">
        <f t="shared" si="10"/>
        <v>298212.98938252561</v>
      </c>
      <c r="G106" s="13">
        <f t="shared" si="11"/>
        <v>-385908.10968650156</v>
      </c>
      <c r="H106" s="5">
        <f t="shared" si="13"/>
        <v>44644253.287074864</v>
      </c>
      <c r="K106" s="5">
        <v>78</v>
      </c>
      <c r="L106" s="5">
        <f t="shared" si="8"/>
        <v>40059604.44791235</v>
      </c>
      <c r="M106" s="5">
        <f t="shared" si="4"/>
        <v>267064.02965274901</v>
      </c>
      <c r="N106" s="13">
        <f t="shared" si="5"/>
        <v>-345599.21438013314</v>
      </c>
      <c r="O106" s="5">
        <f t="shared" si="9"/>
        <v>39981069.263184972</v>
      </c>
    </row>
    <row r="107" spans="4:15">
      <c r="D107" s="5">
        <v>79</v>
      </c>
      <c r="E107" s="5">
        <f t="shared" si="12"/>
        <v>44644253.287074864</v>
      </c>
      <c r="F107" s="5">
        <f t="shared" si="10"/>
        <v>297628.35524716577</v>
      </c>
      <c r="G107" s="13">
        <f t="shared" si="11"/>
        <v>-385908.10968650156</v>
      </c>
      <c r="H107" s="5">
        <f t="shared" si="13"/>
        <v>44555973.532635525</v>
      </c>
      <c r="K107" s="5">
        <v>79</v>
      </c>
      <c r="L107" s="5">
        <f t="shared" si="8"/>
        <v>39981069.263184972</v>
      </c>
      <c r="M107" s="5">
        <f t="shared" si="4"/>
        <v>266540.46175456652</v>
      </c>
      <c r="N107" s="13">
        <f t="shared" si="5"/>
        <v>-345599.21438013314</v>
      </c>
      <c r="O107" s="5">
        <f t="shared" si="9"/>
        <v>39902010.51055941</v>
      </c>
    </row>
    <row r="108" spans="4:15">
      <c r="D108" s="5">
        <v>80</v>
      </c>
      <c r="E108" s="5">
        <f t="shared" si="12"/>
        <v>44555973.532635525</v>
      </c>
      <c r="F108" s="5">
        <f t="shared" si="10"/>
        <v>297039.82355090353</v>
      </c>
      <c r="G108" s="13">
        <f t="shared" si="11"/>
        <v>-385908.10968650156</v>
      </c>
      <c r="H108" s="5">
        <f t="shared" si="13"/>
        <v>44467105.246499926</v>
      </c>
      <c r="K108" s="5">
        <v>80</v>
      </c>
      <c r="L108" s="5">
        <f t="shared" si="8"/>
        <v>39902010.51055941</v>
      </c>
      <c r="M108" s="5">
        <f t="shared" si="4"/>
        <v>266013.40340372943</v>
      </c>
      <c r="N108" s="13">
        <f t="shared" si="5"/>
        <v>-345599.21438013314</v>
      </c>
      <c r="O108" s="5">
        <f t="shared" si="9"/>
        <v>39822424.699583009</v>
      </c>
    </row>
    <row r="109" spans="4:15">
      <c r="D109" s="5">
        <v>81</v>
      </c>
      <c r="E109" s="5">
        <f t="shared" si="12"/>
        <v>44467105.246499926</v>
      </c>
      <c r="F109" s="5">
        <f t="shared" si="10"/>
        <v>296447.36830999953</v>
      </c>
      <c r="G109" s="13">
        <f t="shared" si="11"/>
        <v>-385908.10968650156</v>
      </c>
      <c r="H109" s="5">
        <f t="shared" si="13"/>
        <v>44377644.505123422</v>
      </c>
      <c r="K109" s="5">
        <v>81</v>
      </c>
      <c r="L109" s="5">
        <f t="shared" si="8"/>
        <v>39822424.699583009</v>
      </c>
      <c r="M109" s="5">
        <f t="shared" si="4"/>
        <v>265482.8313305534</v>
      </c>
      <c r="N109" s="13">
        <f t="shared" si="5"/>
        <v>-345599.21438013314</v>
      </c>
      <c r="O109" s="5">
        <f t="shared" si="9"/>
        <v>39742308.316533431</v>
      </c>
    </row>
    <row r="110" spans="4:15">
      <c r="D110" s="5">
        <v>82</v>
      </c>
      <c r="E110" s="5">
        <f t="shared" si="12"/>
        <v>44377644.505123422</v>
      </c>
      <c r="F110" s="5">
        <f t="shared" si="10"/>
        <v>295850.96336748952</v>
      </c>
      <c r="G110" s="13">
        <f t="shared" si="11"/>
        <v>-385908.10968650156</v>
      </c>
      <c r="H110" s="5">
        <f t="shared" si="13"/>
        <v>44287587.358804412</v>
      </c>
      <c r="K110" s="5">
        <v>82</v>
      </c>
      <c r="L110" s="5">
        <f t="shared" si="8"/>
        <v>39742308.316533431</v>
      </c>
      <c r="M110" s="5">
        <f t="shared" si="4"/>
        <v>264948.72211022291</v>
      </c>
      <c r="N110" s="13">
        <f t="shared" si="5"/>
        <v>-345599.21438013314</v>
      </c>
      <c r="O110" s="5">
        <f t="shared" si="9"/>
        <v>39661657.824263521</v>
      </c>
    </row>
    <row r="111" spans="4:15">
      <c r="D111" s="5">
        <v>83</v>
      </c>
      <c r="E111" s="5">
        <f t="shared" si="12"/>
        <v>44287587.358804412</v>
      </c>
      <c r="F111" s="5">
        <f t="shared" si="10"/>
        <v>295250.58239202941</v>
      </c>
      <c r="G111" s="13">
        <f t="shared" si="11"/>
        <v>-385908.10968650156</v>
      </c>
      <c r="H111" s="5">
        <f t="shared" si="13"/>
        <v>44196929.83150994</v>
      </c>
      <c r="K111" s="5">
        <v>83</v>
      </c>
      <c r="L111" s="5">
        <f t="shared" si="8"/>
        <v>39661657.824263521</v>
      </c>
      <c r="M111" s="5">
        <f t="shared" si="4"/>
        <v>264411.05216175684</v>
      </c>
      <c r="N111" s="13">
        <f t="shared" si="5"/>
        <v>-345599.21438013314</v>
      </c>
      <c r="O111" s="5">
        <f t="shared" si="9"/>
        <v>39580469.662045144</v>
      </c>
    </row>
    <row r="112" spans="4:15">
      <c r="D112" s="5">
        <v>84</v>
      </c>
      <c r="E112" s="5">
        <f t="shared" si="12"/>
        <v>44196929.83150994</v>
      </c>
      <c r="F112" s="5">
        <f t="shared" si="10"/>
        <v>294646.19887673296</v>
      </c>
      <c r="G112" s="13">
        <f t="shared" si="11"/>
        <v>-385908.10968650156</v>
      </c>
      <c r="H112" s="5">
        <f t="shared" si="13"/>
        <v>44105667.92070017</v>
      </c>
      <c r="K112" s="5">
        <v>84</v>
      </c>
      <c r="L112" s="5">
        <f t="shared" si="8"/>
        <v>39580469.662045144</v>
      </c>
      <c r="M112" s="5">
        <f t="shared" si="4"/>
        <v>263869.79774696764</v>
      </c>
      <c r="N112" s="13">
        <f t="shared" si="5"/>
        <v>-345599.21438013314</v>
      </c>
      <c r="O112" s="5">
        <f t="shared" si="9"/>
        <v>39498740.245411985</v>
      </c>
    </row>
    <row r="113" spans="4:15">
      <c r="D113" s="5">
        <v>85</v>
      </c>
      <c r="E113" s="5">
        <f t="shared" si="12"/>
        <v>44105667.92070017</v>
      </c>
      <c r="F113" s="5">
        <f t="shared" si="10"/>
        <v>294037.78613800113</v>
      </c>
      <c r="G113" s="13">
        <f t="shared" si="11"/>
        <v>-385908.10968650156</v>
      </c>
      <c r="H113" s="5">
        <f t="shared" si="13"/>
        <v>44013797.597151667</v>
      </c>
      <c r="K113" s="5">
        <v>85</v>
      </c>
      <c r="L113" s="5">
        <f t="shared" si="8"/>
        <v>39498740.245411985</v>
      </c>
      <c r="M113" s="5">
        <f t="shared" si="4"/>
        <v>263324.93496941327</v>
      </c>
      <c r="N113" s="13">
        <f t="shared" si="5"/>
        <v>-345599.21438013314</v>
      </c>
      <c r="O113" s="5">
        <f t="shared" si="9"/>
        <v>39416465.966001265</v>
      </c>
    </row>
    <row r="114" spans="4:15">
      <c r="D114" s="5">
        <v>86</v>
      </c>
      <c r="E114" s="5">
        <f t="shared" si="12"/>
        <v>44013797.597151667</v>
      </c>
      <c r="F114" s="5">
        <f t="shared" si="10"/>
        <v>293425.31731434446</v>
      </c>
      <c r="G114" s="13">
        <f t="shared" si="11"/>
        <v>-385908.10968650156</v>
      </c>
      <c r="H114" s="5">
        <f t="shared" si="13"/>
        <v>43921314.804779507</v>
      </c>
      <c r="K114" s="5">
        <v>86</v>
      </c>
      <c r="L114" s="5">
        <f t="shared" si="8"/>
        <v>39416465.966001265</v>
      </c>
      <c r="M114" s="5">
        <f t="shared" si="4"/>
        <v>262776.43977334176</v>
      </c>
      <c r="N114" s="13">
        <f t="shared" si="5"/>
        <v>-345599.21438013314</v>
      </c>
      <c r="O114" s="5">
        <f t="shared" si="9"/>
        <v>39333643.191394478</v>
      </c>
    </row>
    <row r="115" spans="4:15">
      <c r="D115" s="5">
        <v>87</v>
      </c>
      <c r="E115" s="5">
        <f t="shared" si="12"/>
        <v>43921314.804779507</v>
      </c>
      <c r="F115" s="5">
        <f t="shared" si="10"/>
        <v>292808.76536519674</v>
      </c>
      <c r="G115" s="13">
        <f t="shared" si="11"/>
        <v>-385908.10968650156</v>
      </c>
      <c r="H115" s="5">
        <f t="shared" si="13"/>
        <v>43828215.460458204</v>
      </c>
      <c r="K115" s="5">
        <v>87</v>
      </c>
      <c r="L115" s="5">
        <f t="shared" si="8"/>
        <v>39333643.191394478</v>
      </c>
      <c r="M115" s="5">
        <f t="shared" si="4"/>
        <v>262224.28794262989</v>
      </c>
      <c r="N115" s="13">
        <f t="shared" si="5"/>
        <v>-345599.21438013314</v>
      </c>
      <c r="O115" s="5">
        <f t="shared" si="9"/>
        <v>39250268.264956981</v>
      </c>
    </row>
    <row r="116" spans="4:15">
      <c r="D116" s="5">
        <v>88</v>
      </c>
      <c r="E116" s="5">
        <f t="shared" si="12"/>
        <v>43828215.460458204</v>
      </c>
      <c r="F116" s="5">
        <f t="shared" si="10"/>
        <v>292188.10306972137</v>
      </c>
      <c r="G116" s="13">
        <f t="shared" si="11"/>
        <v>-385908.10968650156</v>
      </c>
      <c r="H116" s="5">
        <f t="shared" si="13"/>
        <v>43734495.453841425</v>
      </c>
      <c r="K116" s="5">
        <v>88</v>
      </c>
      <c r="L116" s="5">
        <f t="shared" si="8"/>
        <v>39250268.264956981</v>
      </c>
      <c r="M116" s="5">
        <f t="shared" si="4"/>
        <v>261668.45509971323</v>
      </c>
      <c r="N116" s="13">
        <f t="shared" si="5"/>
        <v>-345599.21438013314</v>
      </c>
      <c r="O116" s="5">
        <f t="shared" si="9"/>
        <v>39166337.505676568</v>
      </c>
    </row>
    <row r="117" spans="4:15">
      <c r="D117" s="5">
        <v>89</v>
      </c>
      <c r="E117" s="5">
        <f t="shared" si="12"/>
        <v>43734495.453841425</v>
      </c>
      <c r="F117" s="5">
        <f t="shared" si="10"/>
        <v>291563.30302560952</v>
      </c>
      <c r="G117" s="13">
        <f t="shared" si="11"/>
        <v>-385908.10968650156</v>
      </c>
      <c r="H117" s="5">
        <f t="shared" si="13"/>
        <v>43640150.647180535</v>
      </c>
      <c r="K117" s="5">
        <v>89</v>
      </c>
      <c r="L117" s="5">
        <f t="shared" si="8"/>
        <v>39166337.505676568</v>
      </c>
      <c r="M117" s="5">
        <f t="shared" si="4"/>
        <v>261108.91670451046</v>
      </c>
      <c r="N117" s="13">
        <f t="shared" si="5"/>
        <v>-345599.21438013314</v>
      </c>
      <c r="O117" s="5">
        <f t="shared" si="9"/>
        <v>39081847.208000951</v>
      </c>
    </row>
    <row r="118" spans="4:15">
      <c r="D118" s="5">
        <v>90</v>
      </c>
      <c r="E118" s="5">
        <f t="shared" si="12"/>
        <v>43640150.647180535</v>
      </c>
      <c r="F118" s="5">
        <f t="shared" si="10"/>
        <v>290934.33764787024</v>
      </c>
      <c r="G118" s="13">
        <f t="shared" si="11"/>
        <v>-385908.10968650156</v>
      </c>
      <c r="H118" s="5">
        <f t="shared" si="13"/>
        <v>43545176.875141904</v>
      </c>
      <c r="K118" s="5">
        <v>90</v>
      </c>
      <c r="L118" s="5">
        <f t="shared" si="8"/>
        <v>39081847.208000951</v>
      </c>
      <c r="M118" s="5">
        <f t="shared" si="4"/>
        <v>260545.64805333968</v>
      </c>
      <c r="N118" s="13">
        <f t="shared" si="5"/>
        <v>-345599.21438013314</v>
      </c>
      <c r="O118" s="5">
        <f t="shared" si="9"/>
        <v>38996793.641674161</v>
      </c>
    </row>
    <row r="119" spans="4:15">
      <c r="D119" s="5">
        <v>91</v>
      </c>
      <c r="E119" s="5">
        <f t="shared" si="12"/>
        <v>43545176.875141904</v>
      </c>
      <c r="F119" s="5">
        <f t="shared" si="10"/>
        <v>290301.17916761269</v>
      </c>
      <c r="G119" s="13">
        <f t="shared" si="11"/>
        <v>-385908.10968650156</v>
      </c>
      <c r="H119" s="5">
        <f t="shared" si="13"/>
        <v>43449569.944623016</v>
      </c>
      <c r="K119" s="5">
        <v>91</v>
      </c>
      <c r="L119" s="5">
        <f t="shared" si="8"/>
        <v>38996793.641674161</v>
      </c>
      <c r="M119" s="5">
        <f t="shared" si="4"/>
        <v>259978.62427782777</v>
      </c>
      <c r="N119" s="13">
        <f t="shared" si="5"/>
        <v>-345599.21438013314</v>
      </c>
      <c r="O119" s="5">
        <f t="shared" si="9"/>
        <v>38911173.051571861</v>
      </c>
    </row>
    <row r="120" spans="4:15">
      <c r="D120" s="5">
        <v>92</v>
      </c>
      <c r="E120" s="5">
        <f t="shared" si="12"/>
        <v>43449569.944623016</v>
      </c>
      <c r="F120" s="5">
        <f t="shared" si="10"/>
        <v>289663.79963082011</v>
      </c>
      <c r="G120" s="13">
        <f t="shared" si="11"/>
        <v>-385908.10968650156</v>
      </c>
      <c r="H120" s="5">
        <f t="shared" si="13"/>
        <v>43353325.634567335</v>
      </c>
      <c r="K120" s="5">
        <v>92</v>
      </c>
      <c r="L120" s="5">
        <f t="shared" si="8"/>
        <v>38911173.051571861</v>
      </c>
      <c r="M120" s="5">
        <f t="shared" si="4"/>
        <v>259407.82034381243</v>
      </c>
      <c r="N120" s="13">
        <f t="shared" si="5"/>
        <v>-345599.21438013314</v>
      </c>
      <c r="O120" s="5">
        <f t="shared" si="9"/>
        <v>38824981.657535546</v>
      </c>
    </row>
    <row r="121" spans="4:15">
      <c r="D121" s="5">
        <v>93</v>
      </c>
      <c r="E121" s="5">
        <f t="shared" si="12"/>
        <v>43353325.634567335</v>
      </c>
      <c r="F121" s="5">
        <f t="shared" si="10"/>
        <v>289022.1708971156</v>
      </c>
      <c r="G121" s="13">
        <f t="shared" si="11"/>
        <v>-385908.10968650156</v>
      </c>
      <c r="H121" s="5">
        <f t="shared" si="13"/>
        <v>43256439.695777953</v>
      </c>
      <c r="K121" s="5">
        <v>93</v>
      </c>
      <c r="L121" s="5">
        <f t="shared" si="8"/>
        <v>38824981.657535546</v>
      </c>
      <c r="M121" s="5">
        <f t="shared" si="4"/>
        <v>258833.21105023698</v>
      </c>
      <c r="N121" s="13">
        <f t="shared" si="5"/>
        <v>-345599.21438013314</v>
      </c>
      <c r="O121" s="5">
        <f t="shared" si="9"/>
        <v>38738215.65420565</v>
      </c>
    </row>
    <row r="122" spans="4:15">
      <c r="D122" s="5">
        <v>94</v>
      </c>
      <c r="E122" s="5">
        <f t="shared" si="12"/>
        <v>43256439.695777953</v>
      </c>
      <c r="F122" s="5">
        <f t="shared" si="10"/>
        <v>288376.26463851973</v>
      </c>
      <c r="G122" s="13">
        <f t="shared" si="11"/>
        <v>-385908.10968650156</v>
      </c>
      <c r="H122" s="5">
        <f t="shared" si="13"/>
        <v>43158907.850729972</v>
      </c>
      <c r="K122" s="5">
        <v>94</v>
      </c>
      <c r="L122" s="5">
        <f t="shared" si="8"/>
        <v>38738215.65420565</v>
      </c>
      <c r="M122" s="5">
        <f t="shared" si="4"/>
        <v>258254.77102803768</v>
      </c>
      <c r="N122" s="13">
        <f t="shared" si="5"/>
        <v>-345599.21438013314</v>
      </c>
      <c r="O122" s="5">
        <f t="shared" si="9"/>
        <v>38650871.210853554</v>
      </c>
    </row>
    <row r="123" spans="4:15">
      <c r="D123" s="5">
        <v>95</v>
      </c>
      <c r="E123" s="5">
        <f t="shared" si="12"/>
        <v>43158907.850729972</v>
      </c>
      <c r="F123" s="5">
        <f t="shared" si="10"/>
        <v>287726.05233819981</v>
      </c>
      <c r="G123" s="13">
        <f t="shared" si="11"/>
        <v>-385908.10968650156</v>
      </c>
      <c r="H123" s="5">
        <f t="shared" si="13"/>
        <v>43060725.793381669</v>
      </c>
      <c r="K123" s="5">
        <v>95</v>
      </c>
      <c r="L123" s="5">
        <f t="shared" si="8"/>
        <v>38650871.210853554</v>
      </c>
      <c r="M123" s="5">
        <f t="shared" si="4"/>
        <v>257672.47473902372</v>
      </c>
      <c r="N123" s="13">
        <f t="shared" si="5"/>
        <v>-345599.21438013314</v>
      </c>
      <c r="O123" s="5">
        <f t="shared" si="9"/>
        <v>38562944.471212447</v>
      </c>
    </row>
    <row r="124" spans="4:15">
      <c r="D124" s="5">
        <v>96</v>
      </c>
      <c r="E124" s="5">
        <f t="shared" si="12"/>
        <v>43060725.793381669</v>
      </c>
      <c r="F124" s="5">
        <f t="shared" si="10"/>
        <v>287071.50528921117</v>
      </c>
      <c r="G124" s="13">
        <f t="shared" si="11"/>
        <v>-385908.10968650156</v>
      </c>
      <c r="H124" s="5">
        <f t="shared" si="13"/>
        <v>42961889.188984379</v>
      </c>
      <c r="K124" s="5">
        <v>96</v>
      </c>
      <c r="L124" s="5">
        <f t="shared" si="8"/>
        <v>38562944.471212447</v>
      </c>
      <c r="M124" s="5">
        <f t="shared" si="4"/>
        <v>257086.29647474966</v>
      </c>
      <c r="N124" s="13">
        <f t="shared" si="5"/>
        <v>-345599.21438013314</v>
      </c>
      <c r="O124" s="5">
        <f t="shared" si="9"/>
        <v>38474431.553307064</v>
      </c>
    </row>
    <row r="125" spans="4:15">
      <c r="D125" s="5">
        <v>97</v>
      </c>
      <c r="E125" s="5">
        <f t="shared" si="12"/>
        <v>42961889.188984379</v>
      </c>
      <c r="F125" s="5">
        <f t="shared" si="10"/>
        <v>286412.59459322924</v>
      </c>
      <c r="G125" s="13">
        <f t="shared" si="11"/>
        <v>-385908.10968650156</v>
      </c>
      <c r="H125" s="5">
        <f t="shared" si="13"/>
        <v>42862393.673891105</v>
      </c>
      <c r="K125" s="5">
        <v>97</v>
      </c>
      <c r="L125" s="5">
        <f t="shared" si="8"/>
        <v>38474431.553307064</v>
      </c>
      <c r="M125" s="5">
        <f t="shared" si="4"/>
        <v>256496.21035538043</v>
      </c>
      <c r="N125" s="13">
        <f t="shared" si="5"/>
        <v>-345599.21438013314</v>
      </c>
      <c r="O125" s="5">
        <f t="shared" si="9"/>
        <v>38385328.549282312</v>
      </c>
    </row>
    <row r="126" spans="4:15">
      <c r="D126" s="5">
        <v>98</v>
      </c>
      <c r="E126" s="5">
        <f t="shared" si="12"/>
        <v>42862393.673891105</v>
      </c>
      <c r="F126" s="5">
        <f t="shared" si="10"/>
        <v>285749.29115927406</v>
      </c>
      <c r="G126" s="13">
        <f t="shared" si="11"/>
        <v>-385908.10968650156</v>
      </c>
      <c r="H126" s="5">
        <f t="shared" si="13"/>
        <v>42762234.855363876</v>
      </c>
      <c r="K126" s="5">
        <v>98</v>
      </c>
      <c r="L126" s="5">
        <f t="shared" si="8"/>
        <v>38385328.549282312</v>
      </c>
      <c r="M126" s="5">
        <f t="shared" si="4"/>
        <v>255902.19032854878</v>
      </c>
      <c r="N126" s="13">
        <f t="shared" si="5"/>
        <v>-345599.21438013314</v>
      </c>
      <c r="O126" s="5">
        <f t="shared" si="9"/>
        <v>38295631.525230728</v>
      </c>
    </row>
    <row r="127" spans="4:15">
      <c r="D127" s="5">
        <v>99</v>
      </c>
      <c r="E127" s="5">
        <f t="shared" si="12"/>
        <v>42762234.855363876</v>
      </c>
      <c r="F127" s="5">
        <f t="shared" si="10"/>
        <v>285081.56570242584</v>
      </c>
      <c r="G127" s="13">
        <f t="shared" si="11"/>
        <v>-385908.10968650156</v>
      </c>
      <c r="H127" s="5">
        <f t="shared" si="13"/>
        <v>42661408.311379798</v>
      </c>
      <c r="K127" s="5">
        <v>99</v>
      </c>
      <c r="L127" s="5">
        <f t="shared" si="8"/>
        <v>38295631.525230728</v>
      </c>
      <c r="M127" s="5">
        <f t="shared" si="4"/>
        <v>255304.21016820488</v>
      </c>
      <c r="N127" s="13">
        <f t="shared" si="5"/>
        <v>-345599.21438013314</v>
      </c>
      <c r="O127" s="5">
        <f t="shared" si="9"/>
        <v>38205336.521018803</v>
      </c>
    </row>
    <row r="128" spans="4:15">
      <c r="D128" s="5">
        <v>100</v>
      </c>
      <c r="E128" s="5">
        <f t="shared" si="12"/>
        <v>42661408.311379798</v>
      </c>
      <c r="F128" s="5">
        <f t="shared" si="10"/>
        <v>284409.388742532</v>
      </c>
      <c r="G128" s="13">
        <f t="shared" si="11"/>
        <v>-385908.10968650156</v>
      </c>
      <c r="H128" s="5">
        <f t="shared" si="13"/>
        <v>42559909.590435825</v>
      </c>
      <c r="K128" s="5">
        <v>100</v>
      </c>
      <c r="L128" s="5">
        <f t="shared" si="8"/>
        <v>38205336.521018803</v>
      </c>
      <c r="M128" s="5">
        <f t="shared" si="4"/>
        <v>254702.24347345872</v>
      </c>
      <c r="N128" s="13">
        <f t="shared" si="5"/>
        <v>-345599.21438013314</v>
      </c>
      <c r="O128" s="5">
        <f t="shared" si="9"/>
        <v>38114439.550112128</v>
      </c>
    </row>
    <row r="129" spans="4:15">
      <c r="D129" s="5">
        <v>101</v>
      </c>
      <c r="E129" s="5">
        <f t="shared" si="12"/>
        <v>42559909.590435825</v>
      </c>
      <c r="F129" s="5">
        <f t="shared" si="10"/>
        <v>283732.7306029055</v>
      </c>
      <c r="G129" s="13">
        <f t="shared" si="11"/>
        <v>-385908.10968650156</v>
      </c>
      <c r="H129" s="5">
        <f t="shared" si="13"/>
        <v>42457734.211352229</v>
      </c>
      <c r="K129" s="5">
        <v>101</v>
      </c>
      <c r="L129" s="5">
        <f t="shared" si="8"/>
        <v>38114439.550112128</v>
      </c>
      <c r="M129" s="5">
        <f t="shared" si="4"/>
        <v>254096.2636674142</v>
      </c>
      <c r="N129" s="13">
        <f t="shared" si="5"/>
        <v>-345599.21438013314</v>
      </c>
      <c r="O129" s="5">
        <f t="shared" si="9"/>
        <v>38022936.59939941</v>
      </c>
    </row>
    <row r="130" spans="4:15">
      <c r="D130" s="5">
        <v>102</v>
      </c>
      <c r="E130" s="5">
        <f t="shared" si="12"/>
        <v>42457734.211352229</v>
      </c>
      <c r="F130" s="5">
        <f t="shared" si="10"/>
        <v>283051.56140901486</v>
      </c>
      <c r="G130" s="13">
        <f t="shared" si="11"/>
        <v>-385908.10968650156</v>
      </c>
      <c r="H130" s="5">
        <f t="shared" si="13"/>
        <v>42354877.663074739</v>
      </c>
      <c r="K130" s="5">
        <v>102</v>
      </c>
      <c r="L130" s="5">
        <f t="shared" si="8"/>
        <v>38022936.59939941</v>
      </c>
      <c r="M130" s="5">
        <f t="shared" ref="M130:M193" si="14">$E$16*L130</f>
        <v>253486.24399599608</v>
      </c>
      <c r="N130" s="13">
        <f t="shared" ref="N130:N193" si="15">$N$61</f>
        <v>-345599.21438013314</v>
      </c>
      <c r="O130" s="5">
        <f t="shared" si="9"/>
        <v>37930823.629015274</v>
      </c>
    </row>
    <row r="131" spans="4:15">
      <c r="D131" s="5">
        <v>103</v>
      </c>
      <c r="E131" s="5">
        <f t="shared" si="12"/>
        <v>42354877.663074739</v>
      </c>
      <c r="F131" s="5">
        <f t="shared" si="10"/>
        <v>282365.85108716495</v>
      </c>
      <c r="G131" s="13">
        <f t="shared" si="11"/>
        <v>-385908.10968650156</v>
      </c>
      <c r="H131" s="5">
        <f t="shared" si="13"/>
        <v>42251335.404475406</v>
      </c>
      <c r="K131" s="5">
        <v>103</v>
      </c>
      <c r="L131" s="5">
        <f t="shared" si="8"/>
        <v>37930823.629015274</v>
      </c>
      <c r="M131" s="5">
        <f t="shared" si="14"/>
        <v>252872.15752676851</v>
      </c>
      <c r="N131" s="13">
        <f t="shared" si="15"/>
        <v>-345599.21438013314</v>
      </c>
      <c r="O131" s="5">
        <f t="shared" si="9"/>
        <v>37838096.572161913</v>
      </c>
    </row>
    <row r="132" spans="4:15">
      <c r="D132" s="5">
        <v>104</v>
      </c>
      <c r="E132" s="5">
        <f t="shared" si="12"/>
        <v>42251335.404475406</v>
      </c>
      <c r="F132" s="5">
        <f t="shared" si="10"/>
        <v>281675.56936316937</v>
      </c>
      <c r="G132" s="13">
        <f t="shared" si="11"/>
        <v>-385908.10968650156</v>
      </c>
      <c r="H132" s="5">
        <f t="shared" si="13"/>
        <v>42147102.864152074</v>
      </c>
      <c r="K132" s="5">
        <v>104</v>
      </c>
      <c r="L132" s="5">
        <f t="shared" si="8"/>
        <v>37838096.572161913</v>
      </c>
      <c r="M132" s="5">
        <f t="shared" si="14"/>
        <v>252253.9771477461</v>
      </c>
      <c r="N132" s="13">
        <f t="shared" si="15"/>
        <v>-345599.21438013314</v>
      </c>
      <c r="O132" s="5">
        <f t="shared" si="9"/>
        <v>37744751.334929526</v>
      </c>
    </row>
    <row r="133" spans="4:15">
      <c r="D133" s="5">
        <v>105</v>
      </c>
      <c r="E133" s="5">
        <f t="shared" si="12"/>
        <v>42147102.864152074</v>
      </c>
      <c r="F133" s="5">
        <f t="shared" si="10"/>
        <v>280980.68576101382</v>
      </c>
      <c r="G133" s="13">
        <f t="shared" si="11"/>
        <v>-385908.10968650156</v>
      </c>
      <c r="H133" s="5">
        <f t="shared" si="13"/>
        <v>42042175.440226585</v>
      </c>
      <c r="K133" s="5">
        <v>105</v>
      </c>
      <c r="L133" s="5">
        <f t="shared" si="8"/>
        <v>37744751.334929526</v>
      </c>
      <c r="M133" s="5">
        <f t="shared" si="14"/>
        <v>251631.67556619685</v>
      </c>
      <c r="N133" s="13">
        <f t="shared" si="15"/>
        <v>-345599.21438013314</v>
      </c>
      <c r="O133" s="5">
        <f t="shared" si="9"/>
        <v>37650783.796115592</v>
      </c>
    </row>
    <row r="134" spans="4:15">
      <c r="D134" s="5">
        <v>106</v>
      </c>
      <c r="E134" s="5">
        <f t="shared" si="12"/>
        <v>42042175.440226585</v>
      </c>
      <c r="F134" s="5">
        <f t="shared" si="10"/>
        <v>280281.16960151057</v>
      </c>
      <c r="G134" s="13">
        <f t="shared" si="11"/>
        <v>-385908.10968650156</v>
      </c>
      <c r="H134" s="5">
        <f t="shared" si="13"/>
        <v>41936548.500141591</v>
      </c>
      <c r="K134" s="5">
        <v>106</v>
      </c>
      <c r="L134" s="5">
        <f t="shared" si="8"/>
        <v>37650783.796115592</v>
      </c>
      <c r="M134" s="5">
        <f t="shared" si="14"/>
        <v>251005.2253074373</v>
      </c>
      <c r="N134" s="13">
        <f t="shared" si="15"/>
        <v>-345599.21438013314</v>
      </c>
      <c r="O134" s="5">
        <f t="shared" si="9"/>
        <v>37556189.807042897</v>
      </c>
    </row>
    <row r="135" spans="4:15">
      <c r="D135" s="5">
        <v>107</v>
      </c>
      <c r="E135" s="5">
        <f t="shared" si="12"/>
        <v>41936548.500141591</v>
      </c>
      <c r="F135" s="5">
        <f t="shared" si="10"/>
        <v>279576.99000094394</v>
      </c>
      <c r="G135" s="13">
        <f t="shared" si="11"/>
        <v>-385908.10968650156</v>
      </c>
      <c r="H135" s="5">
        <f t="shared" si="13"/>
        <v>41830217.38045603</v>
      </c>
      <c r="K135" s="5">
        <v>107</v>
      </c>
      <c r="L135" s="5">
        <f t="shared" si="8"/>
        <v>37556189.807042897</v>
      </c>
      <c r="M135" s="5">
        <f t="shared" si="14"/>
        <v>250374.59871361931</v>
      </c>
      <c r="N135" s="13">
        <f t="shared" si="15"/>
        <v>-345599.21438013314</v>
      </c>
      <c r="O135" s="5">
        <f t="shared" si="9"/>
        <v>37460965.191376388</v>
      </c>
    </row>
    <row r="136" spans="4:15">
      <c r="D136" s="5">
        <v>108</v>
      </c>
      <c r="E136" s="5">
        <f t="shared" si="12"/>
        <v>41830217.38045603</v>
      </c>
      <c r="F136" s="5">
        <f t="shared" si="10"/>
        <v>278868.1158697069</v>
      </c>
      <c r="G136" s="13">
        <f t="shared" si="11"/>
        <v>-385908.10968650156</v>
      </c>
      <c r="H136" s="5">
        <f t="shared" si="13"/>
        <v>41723177.386639237</v>
      </c>
      <c r="K136" s="5">
        <v>108</v>
      </c>
      <c r="L136" s="5">
        <f t="shared" si="8"/>
        <v>37460965.191376388</v>
      </c>
      <c r="M136" s="5">
        <f t="shared" si="14"/>
        <v>249739.76794250926</v>
      </c>
      <c r="N136" s="13">
        <f t="shared" si="15"/>
        <v>-345599.21438013314</v>
      </c>
      <c r="O136" s="5">
        <f t="shared" si="9"/>
        <v>37365105.744938768</v>
      </c>
    </row>
    <row r="137" spans="4:15">
      <c r="D137" s="5">
        <v>109</v>
      </c>
      <c r="E137" s="5">
        <f t="shared" si="12"/>
        <v>41723177.386639237</v>
      </c>
      <c r="F137" s="5">
        <f t="shared" si="10"/>
        <v>278154.51591092825</v>
      </c>
      <c r="G137" s="13">
        <f t="shared" si="11"/>
        <v>-385908.10968650156</v>
      </c>
      <c r="H137" s="5">
        <f t="shared" si="13"/>
        <v>41615423.792863667</v>
      </c>
      <c r="K137" s="5">
        <v>109</v>
      </c>
      <c r="L137" s="5">
        <f t="shared" si="8"/>
        <v>37365105.744938768</v>
      </c>
      <c r="M137" s="5">
        <f t="shared" si="14"/>
        <v>249100.70496625846</v>
      </c>
      <c r="N137" s="13">
        <f t="shared" si="15"/>
        <v>-345599.21438013314</v>
      </c>
      <c r="O137" s="5">
        <f t="shared" si="9"/>
        <v>37268607.2355249</v>
      </c>
    </row>
    <row r="138" spans="4:15">
      <c r="D138" s="5">
        <v>110</v>
      </c>
      <c r="E138" s="5">
        <f t="shared" si="12"/>
        <v>41615423.792863667</v>
      </c>
      <c r="F138" s="5">
        <f t="shared" si="10"/>
        <v>277436.15861909115</v>
      </c>
      <c r="G138" s="13">
        <f t="shared" si="11"/>
        <v>-385908.10968650156</v>
      </c>
      <c r="H138" s="5">
        <f t="shared" si="13"/>
        <v>41506951.841796257</v>
      </c>
      <c r="K138" s="5">
        <v>110</v>
      </c>
      <c r="L138" s="5">
        <f t="shared" si="8"/>
        <v>37268607.2355249</v>
      </c>
      <c r="M138" s="5">
        <f t="shared" si="14"/>
        <v>248457.38157016601</v>
      </c>
      <c r="N138" s="13">
        <f t="shared" si="15"/>
        <v>-345599.21438013314</v>
      </c>
      <c r="O138" s="5">
        <f t="shared" si="9"/>
        <v>37171465.402714938</v>
      </c>
    </row>
    <row r="139" spans="4:15">
      <c r="D139" s="5">
        <v>111</v>
      </c>
      <c r="E139" s="5">
        <f t="shared" si="12"/>
        <v>41506951.841796257</v>
      </c>
      <c r="F139" s="5">
        <f t="shared" si="10"/>
        <v>276713.01227864175</v>
      </c>
      <c r="G139" s="13">
        <f t="shared" si="11"/>
        <v>-385908.10968650156</v>
      </c>
      <c r="H139" s="5">
        <f t="shared" si="13"/>
        <v>41397756.744388394</v>
      </c>
      <c r="K139" s="5">
        <v>111</v>
      </c>
      <c r="L139" s="5">
        <f t="shared" si="8"/>
        <v>37171465.402714938</v>
      </c>
      <c r="M139" s="5">
        <f t="shared" si="14"/>
        <v>247809.76935143294</v>
      </c>
      <c r="N139" s="13">
        <f t="shared" si="15"/>
        <v>-345599.21438013314</v>
      </c>
      <c r="O139" s="5">
        <f t="shared" si="9"/>
        <v>37073675.957686238</v>
      </c>
    </row>
    <row r="140" spans="4:15">
      <c r="D140" s="5">
        <v>112</v>
      </c>
      <c r="E140" s="5">
        <f t="shared" si="12"/>
        <v>41397756.744388394</v>
      </c>
      <c r="F140" s="5">
        <f t="shared" si="10"/>
        <v>275985.04496258934</v>
      </c>
      <c r="G140" s="13">
        <f t="shared" si="11"/>
        <v>-385908.10968650156</v>
      </c>
      <c r="H140" s="5">
        <f t="shared" si="13"/>
        <v>41287833.679664485</v>
      </c>
      <c r="K140" s="5">
        <v>112</v>
      </c>
      <c r="L140" s="5">
        <f t="shared" si="8"/>
        <v>37073675.957686238</v>
      </c>
      <c r="M140" s="5">
        <f t="shared" si="14"/>
        <v>247157.83971790827</v>
      </c>
      <c r="N140" s="13">
        <f t="shared" si="15"/>
        <v>-345599.21438013314</v>
      </c>
      <c r="O140" s="5">
        <f t="shared" si="9"/>
        <v>36975234.583024018</v>
      </c>
    </row>
    <row r="141" spans="4:15">
      <c r="D141" s="5">
        <v>113</v>
      </c>
      <c r="E141" s="5">
        <f t="shared" si="12"/>
        <v>41287833.679664485</v>
      </c>
      <c r="F141" s="5">
        <f t="shared" si="10"/>
        <v>275252.22453109658</v>
      </c>
      <c r="G141" s="13">
        <f t="shared" si="11"/>
        <v>-385908.10968650156</v>
      </c>
      <c r="H141" s="5">
        <f t="shared" si="13"/>
        <v>41177177.794509083</v>
      </c>
      <c r="K141" s="5">
        <v>113</v>
      </c>
      <c r="L141" s="5">
        <f t="shared" si="8"/>
        <v>36975234.583024018</v>
      </c>
      <c r="M141" s="5">
        <f t="shared" si="14"/>
        <v>246501.5638868268</v>
      </c>
      <c r="N141" s="13">
        <f t="shared" si="15"/>
        <v>-345599.21438013314</v>
      </c>
      <c r="O141" s="5">
        <f t="shared" si="9"/>
        <v>36876136.932530716</v>
      </c>
    </row>
    <row r="142" spans="4:15">
      <c r="D142" s="5">
        <v>114</v>
      </c>
      <c r="E142" s="5">
        <f t="shared" si="12"/>
        <v>41177177.794509083</v>
      </c>
      <c r="F142" s="5">
        <f t="shared" si="10"/>
        <v>274514.5186300606</v>
      </c>
      <c r="G142" s="13">
        <f t="shared" si="11"/>
        <v>-385908.10968650156</v>
      </c>
      <c r="H142" s="5">
        <f t="shared" si="13"/>
        <v>41065784.203452639</v>
      </c>
      <c r="K142" s="5">
        <v>114</v>
      </c>
      <c r="L142" s="5">
        <f t="shared" si="8"/>
        <v>36876136.932530716</v>
      </c>
      <c r="M142" s="5">
        <f t="shared" si="14"/>
        <v>245840.91288353811</v>
      </c>
      <c r="N142" s="13">
        <f t="shared" si="15"/>
        <v>-345599.21438013314</v>
      </c>
      <c r="O142" s="5">
        <f t="shared" si="9"/>
        <v>36776378.631034121</v>
      </c>
    </row>
    <row r="143" spans="4:15">
      <c r="D143" s="5">
        <v>115</v>
      </c>
      <c r="E143" s="5">
        <f t="shared" si="12"/>
        <v>41065784.203452639</v>
      </c>
      <c r="F143" s="5">
        <f t="shared" si="10"/>
        <v>273771.89468968427</v>
      </c>
      <c r="G143" s="13">
        <f t="shared" si="11"/>
        <v>-385908.10968650156</v>
      </c>
      <c r="H143" s="5">
        <f t="shared" si="13"/>
        <v>40953647.988455825</v>
      </c>
      <c r="K143" s="5">
        <v>115</v>
      </c>
      <c r="L143" s="5">
        <f t="shared" si="8"/>
        <v>36776378.631034121</v>
      </c>
      <c r="M143" s="5">
        <f t="shared" si="14"/>
        <v>245175.8575402275</v>
      </c>
      <c r="N143" s="13">
        <f t="shared" si="15"/>
        <v>-345599.21438013314</v>
      </c>
      <c r="O143" s="5">
        <f t="shared" si="9"/>
        <v>36675955.274194218</v>
      </c>
    </row>
    <row r="144" spans="4:15">
      <c r="D144" s="5">
        <v>116</v>
      </c>
      <c r="E144" s="5">
        <f t="shared" si="12"/>
        <v>40953647.988455825</v>
      </c>
      <c r="F144" s="5">
        <f t="shared" si="10"/>
        <v>273024.31992303883</v>
      </c>
      <c r="G144" s="13">
        <f t="shared" si="11"/>
        <v>-385908.10968650156</v>
      </c>
      <c r="H144" s="5">
        <f t="shared" si="13"/>
        <v>40840764.198692359</v>
      </c>
      <c r="K144" s="5">
        <v>116</v>
      </c>
      <c r="L144" s="5">
        <f t="shared" ref="L144:L207" si="16">O143</f>
        <v>36675955.274194218</v>
      </c>
      <c r="M144" s="5">
        <f t="shared" si="14"/>
        <v>244506.36849462814</v>
      </c>
      <c r="N144" s="13">
        <f t="shared" si="15"/>
        <v>-345599.21438013314</v>
      </c>
      <c r="O144" s="5">
        <f t="shared" ref="O144:O207" si="17">SUM(L144:N144)</f>
        <v>36574862.428308718</v>
      </c>
    </row>
    <row r="145" spans="4:15">
      <c r="D145" s="5">
        <v>117</v>
      </c>
      <c r="E145" s="5">
        <f t="shared" si="12"/>
        <v>40840764.198692359</v>
      </c>
      <c r="F145" s="5">
        <f t="shared" si="10"/>
        <v>272271.76132461574</v>
      </c>
      <c r="G145" s="13">
        <f t="shared" si="11"/>
        <v>-385908.10968650156</v>
      </c>
      <c r="H145" s="5">
        <f t="shared" si="13"/>
        <v>40727127.850330472</v>
      </c>
      <c r="K145" s="5">
        <v>117</v>
      </c>
      <c r="L145" s="5">
        <f t="shared" si="16"/>
        <v>36574862.428308718</v>
      </c>
      <c r="M145" s="5">
        <f t="shared" si="14"/>
        <v>243832.4161887248</v>
      </c>
      <c r="N145" s="13">
        <f t="shared" si="15"/>
        <v>-345599.21438013314</v>
      </c>
      <c r="O145" s="5">
        <f t="shared" si="17"/>
        <v>36473095.630117312</v>
      </c>
    </row>
    <row r="146" spans="4:15">
      <c r="D146" s="5">
        <v>118</v>
      </c>
      <c r="E146" s="5">
        <f t="shared" si="12"/>
        <v>40727127.850330472</v>
      </c>
      <c r="F146" s="5">
        <f t="shared" si="10"/>
        <v>271514.18566886982</v>
      </c>
      <c r="G146" s="13">
        <f t="shared" si="11"/>
        <v>-385908.10968650156</v>
      </c>
      <c r="H146" s="5">
        <f t="shared" si="13"/>
        <v>40612733.926312841</v>
      </c>
      <c r="K146" s="5">
        <v>118</v>
      </c>
      <c r="L146" s="5">
        <f t="shared" si="16"/>
        <v>36473095.630117312</v>
      </c>
      <c r="M146" s="5">
        <f t="shared" si="14"/>
        <v>243153.97086744875</v>
      </c>
      <c r="N146" s="13">
        <f t="shared" si="15"/>
        <v>-345599.21438013314</v>
      </c>
      <c r="O146" s="5">
        <f t="shared" si="17"/>
        <v>36370650.386604629</v>
      </c>
    </row>
    <row r="147" spans="4:15">
      <c r="D147" s="5">
        <v>119</v>
      </c>
      <c r="E147" s="5">
        <f t="shared" si="12"/>
        <v>40612733.926312841</v>
      </c>
      <c r="F147" s="5">
        <f t="shared" si="10"/>
        <v>270751.55950875231</v>
      </c>
      <c r="G147" s="13">
        <f t="shared" si="11"/>
        <v>-385908.10968650156</v>
      </c>
      <c r="H147" s="5">
        <f t="shared" si="13"/>
        <v>40497577.376135096</v>
      </c>
      <c r="K147" s="5">
        <v>119</v>
      </c>
      <c r="L147" s="5">
        <f t="shared" si="16"/>
        <v>36370650.386604629</v>
      </c>
      <c r="M147" s="5">
        <f t="shared" si="14"/>
        <v>242471.00257736421</v>
      </c>
      <c r="N147" s="13">
        <f t="shared" si="15"/>
        <v>-345599.21438013314</v>
      </c>
      <c r="O147" s="5">
        <f t="shared" si="17"/>
        <v>36267522.174801864</v>
      </c>
    </row>
    <row r="148" spans="4:15">
      <c r="D148" s="5">
        <v>120</v>
      </c>
      <c r="E148" s="5">
        <f t="shared" si="12"/>
        <v>40497577.376135096</v>
      </c>
      <c r="F148" s="5">
        <f t="shared" si="10"/>
        <v>269983.84917423397</v>
      </c>
      <c r="G148" s="13">
        <f t="shared" si="11"/>
        <v>-385908.10968650156</v>
      </c>
      <c r="H148" s="5">
        <f t="shared" si="13"/>
        <v>40381653.115622826</v>
      </c>
      <c r="K148" s="5">
        <v>120</v>
      </c>
      <c r="L148" s="5">
        <f t="shared" si="16"/>
        <v>36267522.174801864</v>
      </c>
      <c r="M148" s="5">
        <f t="shared" si="14"/>
        <v>241783.48116534579</v>
      </c>
      <c r="N148" s="13">
        <f t="shared" si="15"/>
        <v>-345599.21438013314</v>
      </c>
      <c r="O148" s="5">
        <f t="shared" si="17"/>
        <v>36163706.441587083</v>
      </c>
    </row>
    <row r="149" spans="4:15">
      <c r="D149" s="5">
        <v>121</v>
      </c>
      <c r="E149" s="5">
        <f t="shared" si="12"/>
        <v>40381653.115622826</v>
      </c>
      <c r="F149" s="5">
        <f t="shared" si="10"/>
        <v>269211.02077081887</v>
      </c>
      <c r="G149" s="13">
        <f t="shared" si="11"/>
        <v>-385908.10968650156</v>
      </c>
      <c r="H149" s="5">
        <f t="shared" si="13"/>
        <v>40264956.026707143</v>
      </c>
      <c r="K149" s="5">
        <v>121</v>
      </c>
      <c r="L149" s="5">
        <f t="shared" si="16"/>
        <v>36163706.441587083</v>
      </c>
      <c r="M149" s="5">
        <f t="shared" si="14"/>
        <v>241091.37627724724</v>
      </c>
      <c r="N149" s="13">
        <f t="shared" si="15"/>
        <v>-345599.21438013314</v>
      </c>
      <c r="O149" s="5">
        <f t="shared" si="17"/>
        <v>36059198.603484198</v>
      </c>
    </row>
    <row r="150" spans="4:15">
      <c r="D150" s="5">
        <v>122</v>
      </c>
      <c r="E150" s="5">
        <f t="shared" si="12"/>
        <v>40264956.026707143</v>
      </c>
      <c r="F150" s="5">
        <f t="shared" si="10"/>
        <v>268433.04017804761</v>
      </c>
      <c r="G150" s="13">
        <f t="shared" si="11"/>
        <v>-385908.10968650156</v>
      </c>
      <c r="H150" s="5">
        <f t="shared" si="13"/>
        <v>40147480.957198687</v>
      </c>
      <c r="K150" s="5">
        <v>122</v>
      </c>
      <c r="L150" s="5">
        <f t="shared" si="16"/>
        <v>36059198.603484198</v>
      </c>
      <c r="M150" s="5">
        <f t="shared" si="14"/>
        <v>240394.65735656134</v>
      </c>
      <c r="N150" s="13">
        <f t="shared" si="15"/>
        <v>-345599.21438013314</v>
      </c>
      <c r="O150" s="5">
        <f t="shared" si="17"/>
        <v>35953994.046460629</v>
      </c>
    </row>
    <row r="151" spans="4:15">
      <c r="D151" s="5">
        <v>123</v>
      </c>
      <c r="E151" s="5">
        <f t="shared" si="12"/>
        <v>40147480.957198687</v>
      </c>
      <c r="F151" s="5">
        <f t="shared" si="10"/>
        <v>267649.87304799125</v>
      </c>
      <c r="G151" s="13">
        <f t="shared" si="11"/>
        <v>-385908.10968650156</v>
      </c>
      <c r="H151" s="5">
        <f t="shared" si="13"/>
        <v>40029222.720560178</v>
      </c>
      <c r="K151" s="5">
        <v>123</v>
      </c>
      <c r="L151" s="5">
        <f t="shared" si="16"/>
        <v>35953994.046460629</v>
      </c>
      <c r="M151" s="5">
        <f t="shared" si="14"/>
        <v>239693.29364307088</v>
      </c>
      <c r="N151" s="13">
        <f t="shared" si="15"/>
        <v>-345599.21438013314</v>
      </c>
      <c r="O151" s="5">
        <f t="shared" si="17"/>
        <v>35848088.125723571</v>
      </c>
    </row>
    <row r="152" spans="4:15">
      <c r="D152" s="5">
        <v>124</v>
      </c>
      <c r="E152" s="5">
        <f t="shared" si="12"/>
        <v>40029222.720560178</v>
      </c>
      <c r="F152" s="5">
        <f t="shared" si="10"/>
        <v>266861.48480373452</v>
      </c>
      <c r="G152" s="13">
        <f t="shared" si="11"/>
        <v>-385908.10968650156</v>
      </c>
      <c r="H152" s="5">
        <f t="shared" si="13"/>
        <v>39910176.095677413</v>
      </c>
      <c r="K152" s="5">
        <v>124</v>
      </c>
      <c r="L152" s="5">
        <f t="shared" si="16"/>
        <v>35848088.125723571</v>
      </c>
      <c r="M152" s="5">
        <f t="shared" si="14"/>
        <v>238987.25417149049</v>
      </c>
      <c r="N152" s="13">
        <f t="shared" si="15"/>
        <v>-345599.21438013314</v>
      </c>
      <c r="O152" s="5">
        <f t="shared" si="17"/>
        <v>35741476.165514931</v>
      </c>
    </row>
    <row r="153" spans="4:15">
      <c r="D153" s="5">
        <v>125</v>
      </c>
      <c r="E153" s="5">
        <f t="shared" si="12"/>
        <v>39910176.095677413</v>
      </c>
      <c r="F153" s="5">
        <f t="shared" si="10"/>
        <v>266067.84063784941</v>
      </c>
      <c r="G153" s="13">
        <f t="shared" si="11"/>
        <v>-385908.10968650156</v>
      </c>
      <c r="H153" s="5">
        <f t="shared" si="13"/>
        <v>39790335.82662876</v>
      </c>
      <c r="K153" s="5">
        <v>125</v>
      </c>
      <c r="L153" s="5">
        <f t="shared" si="16"/>
        <v>35741476.165514931</v>
      </c>
      <c r="M153" s="5">
        <f t="shared" si="14"/>
        <v>238276.50777009956</v>
      </c>
      <c r="N153" s="13">
        <f t="shared" si="15"/>
        <v>-345599.21438013314</v>
      </c>
      <c r="O153" s="5">
        <f t="shared" si="17"/>
        <v>35634153.4589049</v>
      </c>
    </row>
    <row r="154" spans="4:15">
      <c r="D154" s="5">
        <v>126</v>
      </c>
      <c r="E154" s="5">
        <f t="shared" si="12"/>
        <v>39790335.82662876</v>
      </c>
      <c r="F154" s="5">
        <f t="shared" si="10"/>
        <v>265268.9055108584</v>
      </c>
      <c r="G154" s="13">
        <f t="shared" si="11"/>
        <v>-385908.10968650156</v>
      </c>
      <c r="H154" s="5">
        <f t="shared" si="13"/>
        <v>39669696.622453116</v>
      </c>
      <c r="K154" s="5">
        <v>126</v>
      </c>
      <c r="L154" s="5">
        <f t="shared" si="16"/>
        <v>35634153.4589049</v>
      </c>
      <c r="M154" s="5">
        <f t="shared" si="14"/>
        <v>237561.02305936601</v>
      </c>
      <c r="N154" s="13">
        <f t="shared" si="15"/>
        <v>-345599.21438013314</v>
      </c>
      <c r="O154" s="5">
        <f t="shared" si="17"/>
        <v>35526115.267584138</v>
      </c>
    </row>
    <row r="155" spans="4:15">
      <c r="D155" s="5">
        <v>127</v>
      </c>
      <c r="E155" s="5">
        <f t="shared" si="12"/>
        <v>39669696.622453116</v>
      </c>
      <c r="F155" s="5">
        <f t="shared" si="10"/>
        <v>264464.64414968743</v>
      </c>
      <c r="G155" s="13">
        <f t="shared" si="11"/>
        <v>-385908.10968650156</v>
      </c>
      <c r="H155" s="5">
        <f t="shared" si="13"/>
        <v>39548253.156916305</v>
      </c>
      <c r="K155" s="5">
        <v>127</v>
      </c>
      <c r="L155" s="5">
        <f t="shared" si="16"/>
        <v>35526115.267584138</v>
      </c>
      <c r="M155" s="5">
        <f t="shared" si="14"/>
        <v>236840.76845056092</v>
      </c>
      <c r="N155" s="13">
        <f t="shared" si="15"/>
        <v>-345599.21438013314</v>
      </c>
      <c r="O155" s="5">
        <f t="shared" si="17"/>
        <v>35417356.821654566</v>
      </c>
    </row>
    <row r="156" spans="4:15">
      <c r="D156" s="5">
        <v>128</v>
      </c>
      <c r="E156" s="5">
        <f t="shared" si="12"/>
        <v>39548253.156916305</v>
      </c>
      <c r="F156" s="5">
        <f t="shared" si="10"/>
        <v>263655.02104610874</v>
      </c>
      <c r="G156" s="13">
        <f t="shared" si="11"/>
        <v>-385908.10968650156</v>
      </c>
      <c r="H156" s="5">
        <f t="shared" si="13"/>
        <v>39426000.068275914</v>
      </c>
      <c r="K156" s="5">
        <v>128</v>
      </c>
      <c r="L156" s="5">
        <f t="shared" si="16"/>
        <v>35417356.821654566</v>
      </c>
      <c r="M156" s="5">
        <f t="shared" si="14"/>
        <v>236115.71214436379</v>
      </c>
      <c r="N156" s="13">
        <f t="shared" si="15"/>
        <v>-345599.21438013314</v>
      </c>
      <c r="O156" s="5">
        <f t="shared" si="17"/>
        <v>35307873.319418803</v>
      </c>
    </row>
    <row r="157" spans="4:15">
      <c r="D157" s="5">
        <v>129</v>
      </c>
      <c r="E157" s="5">
        <f t="shared" si="12"/>
        <v>39426000.068275914</v>
      </c>
      <c r="F157" s="5">
        <f t="shared" si="10"/>
        <v>262840.00045517279</v>
      </c>
      <c r="G157" s="13">
        <f t="shared" si="11"/>
        <v>-385908.10968650156</v>
      </c>
      <c r="H157" s="5">
        <f t="shared" si="13"/>
        <v>39302931.959044583</v>
      </c>
      <c r="K157" s="5">
        <v>129</v>
      </c>
      <c r="L157" s="5">
        <f t="shared" si="16"/>
        <v>35307873.319418803</v>
      </c>
      <c r="M157" s="5">
        <f t="shared" si="14"/>
        <v>235385.82212945871</v>
      </c>
      <c r="N157" s="13">
        <f t="shared" si="15"/>
        <v>-345599.21438013314</v>
      </c>
      <c r="O157" s="5">
        <f t="shared" si="17"/>
        <v>35197659.927168131</v>
      </c>
    </row>
    <row r="158" spans="4:15">
      <c r="D158" s="5">
        <v>130</v>
      </c>
      <c r="E158" s="5">
        <f t="shared" si="12"/>
        <v>39302931.959044583</v>
      </c>
      <c r="F158" s="5">
        <f t="shared" ref="F158:F221" si="18">$E$16*E158</f>
        <v>262019.54639363056</v>
      </c>
      <c r="G158" s="13">
        <f t="shared" ref="G158:G221" si="19">$D$20</f>
        <v>-385908.10968650156</v>
      </c>
      <c r="H158" s="5">
        <f t="shared" si="13"/>
        <v>39179043.395751715</v>
      </c>
      <c r="K158" s="5">
        <v>130</v>
      </c>
      <c r="L158" s="5">
        <f t="shared" si="16"/>
        <v>35197659.927168131</v>
      </c>
      <c r="M158" s="5">
        <f t="shared" si="14"/>
        <v>234651.0661811209</v>
      </c>
      <c r="N158" s="13">
        <f t="shared" si="15"/>
        <v>-345599.21438013314</v>
      </c>
      <c r="O158" s="5">
        <f t="shared" si="17"/>
        <v>35086711.778969124</v>
      </c>
    </row>
    <row r="159" spans="4:15">
      <c r="D159" s="5">
        <v>131</v>
      </c>
      <c r="E159" s="5">
        <f t="shared" si="12"/>
        <v>39179043.395751715</v>
      </c>
      <c r="F159" s="5">
        <f t="shared" si="18"/>
        <v>261193.62263834479</v>
      </c>
      <c r="G159" s="13">
        <f t="shared" si="19"/>
        <v>-385908.10968650156</v>
      </c>
      <c r="H159" s="5">
        <f t="shared" si="13"/>
        <v>39054328.908703558</v>
      </c>
      <c r="K159" s="5">
        <v>131</v>
      </c>
      <c r="L159" s="5">
        <f t="shared" si="16"/>
        <v>35086711.778969124</v>
      </c>
      <c r="M159" s="5">
        <f t="shared" si="14"/>
        <v>233911.41185979417</v>
      </c>
      <c r="N159" s="13">
        <f t="shared" si="15"/>
        <v>-345599.21438013314</v>
      </c>
      <c r="O159" s="5">
        <f t="shared" si="17"/>
        <v>34975023.976448789</v>
      </c>
    </row>
    <row r="160" spans="4:15">
      <c r="D160" s="5">
        <v>132</v>
      </c>
      <c r="E160" s="5">
        <f t="shared" ref="E160:E223" si="20">H159</f>
        <v>39054328.908703558</v>
      </c>
      <c r="F160" s="5">
        <f t="shared" si="18"/>
        <v>260362.19272469039</v>
      </c>
      <c r="G160" s="13">
        <f t="shared" si="19"/>
        <v>-385908.10968650156</v>
      </c>
      <c r="H160" s="5">
        <f t="shared" ref="H160:H223" si="21">SUM(E160:G160)</f>
        <v>38928782.991741747</v>
      </c>
      <c r="K160" s="5">
        <v>132</v>
      </c>
      <c r="L160" s="5">
        <f t="shared" si="16"/>
        <v>34975023.976448789</v>
      </c>
      <c r="M160" s="5">
        <f t="shared" si="14"/>
        <v>233166.8265096586</v>
      </c>
      <c r="N160" s="13">
        <f t="shared" si="15"/>
        <v>-345599.21438013314</v>
      </c>
      <c r="O160" s="5">
        <f t="shared" si="17"/>
        <v>34862591.588578321</v>
      </c>
    </row>
    <row r="161" spans="4:15">
      <c r="D161" s="5">
        <v>133</v>
      </c>
      <c r="E161" s="5">
        <f t="shared" si="20"/>
        <v>38928782.991741747</v>
      </c>
      <c r="F161" s="5">
        <f t="shared" si="18"/>
        <v>259525.21994494498</v>
      </c>
      <c r="G161" s="13">
        <f t="shared" si="19"/>
        <v>-385908.10968650156</v>
      </c>
      <c r="H161" s="5">
        <f t="shared" si="21"/>
        <v>38802400.102000192</v>
      </c>
      <c r="K161" s="5">
        <v>133</v>
      </c>
      <c r="L161" s="5">
        <f t="shared" si="16"/>
        <v>34862591.588578321</v>
      </c>
      <c r="M161" s="5">
        <f t="shared" si="14"/>
        <v>232417.27725718883</v>
      </c>
      <c r="N161" s="13">
        <f t="shared" si="15"/>
        <v>-345599.21438013314</v>
      </c>
      <c r="O161" s="5">
        <f t="shared" si="17"/>
        <v>34749409.65145538</v>
      </c>
    </row>
    <row r="162" spans="4:15">
      <c r="D162" s="5">
        <v>134</v>
      </c>
      <c r="E162" s="5">
        <f t="shared" si="20"/>
        <v>38802400.102000192</v>
      </c>
      <c r="F162" s="5">
        <f t="shared" si="18"/>
        <v>258682.66734666796</v>
      </c>
      <c r="G162" s="13">
        <f t="shared" si="19"/>
        <v>-385908.10968650156</v>
      </c>
      <c r="H162" s="5">
        <f t="shared" si="21"/>
        <v>38675174.659660362</v>
      </c>
      <c r="K162" s="5">
        <v>134</v>
      </c>
      <c r="L162" s="5">
        <f t="shared" si="16"/>
        <v>34749409.65145538</v>
      </c>
      <c r="M162" s="5">
        <f t="shared" si="14"/>
        <v>231662.73100970255</v>
      </c>
      <c r="N162" s="13">
        <f t="shared" si="15"/>
        <v>-345599.21438013314</v>
      </c>
      <c r="O162" s="5">
        <f t="shared" si="17"/>
        <v>34635473.168084949</v>
      </c>
    </row>
    <row r="163" spans="4:15">
      <c r="D163" s="5">
        <v>135</v>
      </c>
      <c r="E163" s="5">
        <f t="shared" si="20"/>
        <v>38675174.659660362</v>
      </c>
      <c r="F163" s="5">
        <f t="shared" si="18"/>
        <v>257834.4977310691</v>
      </c>
      <c r="G163" s="13">
        <f t="shared" si="19"/>
        <v>-385908.10968650156</v>
      </c>
      <c r="H163" s="5">
        <f t="shared" si="21"/>
        <v>38547101.047704928</v>
      </c>
      <c r="K163" s="5">
        <v>135</v>
      </c>
      <c r="L163" s="5">
        <f t="shared" si="16"/>
        <v>34635473.168084949</v>
      </c>
      <c r="M163" s="5">
        <f t="shared" si="14"/>
        <v>230903.15445389968</v>
      </c>
      <c r="N163" s="13">
        <f t="shared" si="15"/>
        <v>-345599.21438013314</v>
      </c>
      <c r="O163" s="5">
        <f t="shared" si="17"/>
        <v>34520777.108158715</v>
      </c>
    </row>
    <row r="164" spans="4:15">
      <c r="D164" s="5">
        <v>136</v>
      </c>
      <c r="E164" s="5">
        <f t="shared" si="20"/>
        <v>38547101.047704928</v>
      </c>
      <c r="F164" s="5">
        <f t="shared" si="18"/>
        <v>256980.6736513662</v>
      </c>
      <c r="G164" s="13">
        <f t="shared" si="19"/>
        <v>-385908.10968650156</v>
      </c>
      <c r="H164" s="5">
        <f t="shared" si="21"/>
        <v>38418173.611669794</v>
      </c>
      <c r="K164" s="5">
        <v>136</v>
      </c>
      <c r="L164" s="5">
        <f t="shared" si="16"/>
        <v>34520777.108158715</v>
      </c>
      <c r="M164" s="5">
        <f t="shared" si="14"/>
        <v>230138.51405439145</v>
      </c>
      <c r="N164" s="13">
        <f t="shared" si="15"/>
        <v>-345599.21438013314</v>
      </c>
      <c r="O164" s="5">
        <f t="shared" si="17"/>
        <v>34405316.407832973</v>
      </c>
    </row>
    <row r="165" spans="4:15">
      <c r="D165" s="5">
        <v>137</v>
      </c>
      <c r="E165" s="5">
        <f t="shared" si="20"/>
        <v>38418173.611669794</v>
      </c>
      <c r="F165" s="5">
        <f t="shared" si="18"/>
        <v>256121.15741113198</v>
      </c>
      <c r="G165" s="13">
        <f t="shared" si="19"/>
        <v>-385908.10968650156</v>
      </c>
      <c r="H165" s="5">
        <f t="shared" si="21"/>
        <v>38288386.659394421</v>
      </c>
      <c r="K165" s="5">
        <v>137</v>
      </c>
      <c r="L165" s="5">
        <f t="shared" si="16"/>
        <v>34405316.407832973</v>
      </c>
      <c r="M165" s="5">
        <f t="shared" si="14"/>
        <v>229368.77605221982</v>
      </c>
      <c r="N165" s="13">
        <f t="shared" si="15"/>
        <v>-345599.21438013314</v>
      </c>
      <c r="O165" s="5">
        <f t="shared" si="17"/>
        <v>34289085.969505064</v>
      </c>
    </row>
    <row r="166" spans="4:15">
      <c r="D166" s="5">
        <v>138</v>
      </c>
      <c r="E166" s="5">
        <f t="shared" si="20"/>
        <v>38288386.659394421</v>
      </c>
      <c r="F166" s="5">
        <f t="shared" si="18"/>
        <v>255255.91106262949</v>
      </c>
      <c r="G166" s="13">
        <f t="shared" si="19"/>
        <v>-385908.10968650156</v>
      </c>
      <c r="H166" s="5">
        <f t="shared" si="21"/>
        <v>38157734.460770547</v>
      </c>
      <c r="K166" s="5">
        <v>138</v>
      </c>
      <c r="L166" s="5">
        <f t="shared" si="16"/>
        <v>34289085.969505064</v>
      </c>
      <c r="M166" s="5">
        <f t="shared" si="14"/>
        <v>228593.90646336711</v>
      </c>
      <c r="N166" s="13">
        <f t="shared" si="15"/>
        <v>-345599.21438013314</v>
      </c>
      <c r="O166" s="5">
        <f t="shared" si="17"/>
        <v>34172080.661588304</v>
      </c>
    </row>
    <row r="167" spans="4:15">
      <c r="D167" s="5">
        <v>139</v>
      </c>
      <c r="E167" s="5">
        <f t="shared" si="20"/>
        <v>38157734.460770547</v>
      </c>
      <c r="F167" s="5">
        <f t="shared" si="18"/>
        <v>254384.896405137</v>
      </c>
      <c r="G167" s="13">
        <f t="shared" si="19"/>
        <v>-385908.10968650156</v>
      </c>
      <c r="H167" s="5">
        <f t="shared" si="21"/>
        <v>38026211.247489184</v>
      </c>
      <c r="K167" s="5">
        <v>139</v>
      </c>
      <c r="L167" s="5">
        <f t="shared" si="16"/>
        <v>34172080.661588304</v>
      </c>
      <c r="M167" s="5">
        <f t="shared" si="14"/>
        <v>227813.87107725537</v>
      </c>
      <c r="N167" s="13">
        <f t="shared" si="15"/>
        <v>-345599.21438013314</v>
      </c>
      <c r="O167" s="5">
        <f t="shared" si="17"/>
        <v>34054295.318285428</v>
      </c>
    </row>
    <row r="168" spans="4:15">
      <c r="D168" s="5">
        <v>140</v>
      </c>
      <c r="E168" s="5">
        <f t="shared" si="20"/>
        <v>38026211.247489184</v>
      </c>
      <c r="F168" s="5">
        <f t="shared" si="18"/>
        <v>253508.07498326123</v>
      </c>
      <c r="G168" s="13">
        <f t="shared" si="19"/>
        <v>-385908.10968650156</v>
      </c>
      <c r="H168" s="5">
        <f t="shared" si="21"/>
        <v>37893811.212785944</v>
      </c>
      <c r="K168" s="5">
        <v>140</v>
      </c>
      <c r="L168" s="5">
        <f t="shared" si="16"/>
        <v>34054295.318285428</v>
      </c>
      <c r="M168" s="5">
        <f t="shared" si="14"/>
        <v>227028.63545523619</v>
      </c>
      <c r="N168" s="13">
        <f t="shared" si="15"/>
        <v>-345599.21438013314</v>
      </c>
      <c r="O168" s="5">
        <f t="shared" si="17"/>
        <v>33935724.739360534</v>
      </c>
    </row>
    <row r="169" spans="4:15">
      <c r="D169" s="5">
        <v>141</v>
      </c>
      <c r="E169" s="5">
        <f t="shared" si="20"/>
        <v>37893811.212785944</v>
      </c>
      <c r="F169" s="5">
        <f t="shared" si="18"/>
        <v>252625.40808523964</v>
      </c>
      <c r="G169" s="13">
        <f t="shared" si="19"/>
        <v>-385908.10968650156</v>
      </c>
      <c r="H169" s="5">
        <f t="shared" si="21"/>
        <v>37760528.511184685</v>
      </c>
      <c r="K169" s="5">
        <v>141</v>
      </c>
      <c r="L169" s="5">
        <f t="shared" si="16"/>
        <v>33935724.739360534</v>
      </c>
      <c r="M169" s="5">
        <f t="shared" si="14"/>
        <v>226238.16492907025</v>
      </c>
      <c r="N169" s="13">
        <f t="shared" si="15"/>
        <v>-345599.21438013314</v>
      </c>
      <c r="O169" s="5">
        <f t="shared" si="17"/>
        <v>33816363.689909473</v>
      </c>
    </row>
    <row r="170" spans="4:15">
      <c r="D170" s="5">
        <v>142</v>
      </c>
      <c r="E170" s="5">
        <f t="shared" si="20"/>
        <v>37760528.511184685</v>
      </c>
      <c r="F170" s="5">
        <f t="shared" si="18"/>
        <v>251736.85674123126</v>
      </c>
      <c r="G170" s="13">
        <f t="shared" si="19"/>
        <v>-385908.10968650156</v>
      </c>
      <c r="H170" s="5">
        <f t="shared" si="21"/>
        <v>37626357.258239418</v>
      </c>
      <c r="K170" s="5">
        <v>142</v>
      </c>
      <c r="L170" s="5">
        <f t="shared" si="16"/>
        <v>33816363.689909473</v>
      </c>
      <c r="M170" s="5">
        <f t="shared" si="14"/>
        <v>225442.4245993965</v>
      </c>
      <c r="N170" s="13">
        <f t="shared" si="15"/>
        <v>-345599.21438013314</v>
      </c>
      <c r="O170" s="5">
        <f t="shared" si="17"/>
        <v>33696206.900128737</v>
      </c>
    </row>
    <row r="171" spans="4:15">
      <c r="D171" s="5">
        <v>143</v>
      </c>
      <c r="E171" s="5">
        <f t="shared" si="20"/>
        <v>37626357.258239418</v>
      </c>
      <c r="F171" s="5">
        <f t="shared" si="18"/>
        <v>250842.38172159615</v>
      </c>
      <c r="G171" s="13">
        <f t="shared" si="19"/>
        <v>-385908.10968650156</v>
      </c>
      <c r="H171" s="5">
        <f t="shared" si="21"/>
        <v>37491291.53027451</v>
      </c>
      <c r="K171" s="5">
        <v>143</v>
      </c>
      <c r="L171" s="5">
        <f t="shared" si="16"/>
        <v>33696206.900128737</v>
      </c>
      <c r="M171" s="5">
        <f t="shared" si="14"/>
        <v>224641.37933419159</v>
      </c>
      <c r="N171" s="13">
        <f t="shared" si="15"/>
        <v>-345599.21438013314</v>
      </c>
      <c r="O171" s="5">
        <f t="shared" si="17"/>
        <v>33575249.065082796</v>
      </c>
    </row>
    <row r="172" spans="4:15">
      <c r="D172" s="5">
        <v>144</v>
      </c>
      <c r="E172" s="5">
        <f t="shared" si="20"/>
        <v>37491291.53027451</v>
      </c>
      <c r="F172" s="5">
        <f t="shared" si="18"/>
        <v>249941.94353516342</v>
      </c>
      <c r="G172" s="13">
        <f t="shared" si="19"/>
        <v>-385908.10968650156</v>
      </c>
      <c r="H172" s="5">
        <f t="shared" si="21"/>
        <v>37355325.364123173</v>
      </c>
      <c r="K172" s="5">
        <v>144</v>
      </c>
      <c r="L172" s="5">
        <f t="shared" si="16"/>
        <v>33575249.065082796</v>
      </c>
      <c r="M172" s="5">
        <f t="shared" si="14"/>
        <v>223834.99376721866</v>
      </c>
      <c r="N172" s="13">
        <f t="shared" si="15"/>
        <v>-345599.21438013314</v>
      </c>
      <c r="O172" s="5">
        <f t="shared" si="17"/>
        <v>33453484.844469879</v>
      </c>
    </row>
    <row r="173" spans="4:15">
      <c r="D173" s="5">
        <v>145</v>
      </c>
      <c r="E173" s="5">
        <f t="shared" si="20"/>
        <v>37355325.364123173</v>
      </c>
      <c r="F173" s="5">
        <f t="shared" si="18"/>
        <v>249035.50242748784</v>
      </c>
      <c r="G173" s="13">
        <f t="shared" si="19"/>
        <v>-385908.10968650156</v>
      </c>
      <c r="H173" s="5">
        <f t="shared" si="21"/>
        <v>37218452.75686416</v>
      </c>
      <c r="K173" s="5">
        <v>145</v>
      </c>
      <c r="L173" s="5">
        <f t="shared" si="16"/>
        <v>33453484.844469879</v>
      </c>
      <c r="M173" s="5">
        <f t="shared" si="14"/>
        <v>223023.23229646587</v>
      </c>
      <c r="N173" s="13">
        <f t="shared" si="15"/>
        <v>-345599.21438013314</v>
      </c>
      <c r="O173" s="5">
        <f t="shared" si="17"/>
        <v>33330908.862386208</v>
      </c>
    </row>
    <row r="174" spans="4:15">
      <c r="D174" s="5">
        <v>146</v>
      </c>
      <c r="E174" s="5">
        <f t="shared" si="20"/>
        <v>37218452.75686416</v>
      </c>
      <c r="F174" s="5">
        <f t="shared" si="18"/>
        <v>248123.01837909443</v>
      </c>
      <c r="G174" s="13">
        <f t="shared" si="19"/>
        <v>-385908.10968650156</v>
      </c>
      <c r="H174" s="5">
        <f t="shared" si="21"/>
        <v>37080667.665556751</v>
      </c>
      <c r="K174" s="5">
        <v>146</v>
      </c>
      <c r="L174" s="5">
        <f t="shared" si="16"/>
        <v>33330908.862386208</v>
      </c>
      <c r="M174" s="5">
        <f t="shared" si="14"/>
        <v>222206.05908257473</v>
      </c>
      <c r="N174" s="13">
        <f t="shared" si="15"/>
        <v>-345599.21438013314</v>
      </c>
      <c r="O174" s="5">
        <f t="shared" si="17"/>
        <v>33207515.707088649</v>
      </c>
    </row>
    <row r="175" spans="4:15">
      <c r="D175" s="5">
        <v>147</v>
      </c>
      <c r="E175" s="5">
        <f t="shared" si="20"/>
        <v>37080667.665556751</v>
      </c>
      <c r="F175" s="5">
        <f t="shared" si="18"/>
        <v>247204.4511037117</v>
      </c>
      <c r="G175" s="13">
        <f t="shared" si="19"/>
        <v>-385908.10968650156</v>
      </c>
      <c r="H175" s="5">
        <f t="shared" si="21"/>
        <v>36941964.00697396</v>
      </c>
      <c r="K175" s="5">
        <v>147</v>
      </c>
      <c r="L175" s="5">
        <f t="shared" si="16"/>
        <v>33207515.707088649</v>
      </c>
      <c r="M175" s="5">
        <f t="shared" si="14"/>
        <v>221383.43804725769</v>
      </c>
      <c r="N175" s="13">
        <f t="shared" si="15"/>
        <v>-345599.21438013314</v>
      </c>
      <c r="O175" s="5">
        <f t="shared" si="17"/>
        <v>33083299.930755772</v>
      </c>
    </row>
    <row r="176" spans="4:15">
      <c r="D176" s="5">
        <v>148</v>
      </c>
      <c r="E176" s="5">
        <f t="shared" si="20"/>
        <v>36941964.00697396</v>
      </c>
      <c r="F176" s="5">
        <f t="shared" si="18"/>
        <v>246279.76004649309</v>
      </c>
      <c r="G176" s="13">
        <f t="shared" si="19"/>
        <v>-385908.10968650156</v>
      </c>
      <c r="H176" s="5">
        <f t="shared" si="21"/>
        <v>36802335.657333948</v>
      </c>
      <c r="K176" s="5">
        <v>148</v>
      </c>
      <c r="L176" s="5">
        <f t="shared" si="16"/>
        <v>33083299.930755772</v>
      </c>
      <c r="M176" s="5">
        <f t="shared" si="14"/>
        <v>220555.33287170515</v>
      </c>
      <c r="N176" s="13">
        <f t="shared" si="15"/>
        <v>-345599.21438013314</v>
      </c>
      <c r="O176" s="5">
        <f t="shared" si="17"/>
        <v>32958256.049247343</v>
      </c>
    </row>
    <row r="177" spans="4:15">
      <c r="D177" s="5">
        <v>149</v>
      </c>
      <c r="E177" s="5">
        <f t="shared" si="20"/>
        <v>36802335.657333948</v>
      </c>
      <c r="F177" s="5">
        <f t="shared" si="18"/>
        <v>245348.90438222635</v>
      </c>
      <c r="G177" s="13">
        <f t="shared" si="19"/>
        <v>-385908.10968650156</v>
      </c>
      <c r="H177" s="5">
        <f t="shared" si="21"/>
        <v>36661776.452029675</v>
      </c>
      <c r="K177" s="5">
        <v>149</v>
      </c>
      <c r="L177" s="5">
        <f t="shared" si="16"/>
        <v>32958256.049247343</v>
      </c>
      <c r="M177" s="5">
        <f t="shared" si="14"/>
        <v>219721.70699498229</v>
      </c>
      <c r="N177" s="13">
        <f t="shared" si="15"/>
        <v>-345599.21438013314</v>
      </c>
      <c r="O177" s="5">
        <f t="shared" si="17"/>
        <v>32832378.54186219</v>
      </c>
    </row>
    <row r="178" spans="4:15">
      <c r="D178" s="5">
        <v>150</v>
      </c>
      <c r="E178" s="5">
        <f t="shared" si="20"/>
        <v>36661776.452029675</v>
      </c>
      <c r="F178" s="5">
        <f t="shared" si="18"/>
        <v>244411.84301353118</v>
      </c>
      <c r="G178" s="13">
        <f t="shared" si="19"/>
        <v>-385908.10968650156</v>
      </c>
      <c r="H178" s="5">
        <f t="shared" si="21"/>
        <v>36520280.185356706</v>
      </c>
      <c r="K178" s="5">
        <v>150</v>
      </c>
      <c r="L178" s="5">
        <f t="shared" si="16"/>
        <v>32832378.54186219</v>
      </c>
      <c r="M178" s="5">
        <f t="shared" si="14"/>
        <v>218882.5236124146</v>
      </c>
      <c r="N178" s="13">
        <f t="shared" si="15"/>
        <v>-345599.21438013314</v>
      </c>
      <c r="O178" s="5">
        <f t="shared" si="17"/>
        <v>32705661.851094469</v>
      </c>
    </row>
    <row r="179" spans="4:15">
      <c r="D179" s="5">
        <v>151</v>
      </c>
      <c r="E179" s="5">
        <f t="shared" si="20"/>
        <v>36520280.185356706</v>
      </c>
      <c r="F179" s="5">
        <f t="shared" si="18"/>
        <v>243468.53456904471</v>
      </c>
      <c r="G179" s="13">
        <f t="shared" si="19"/>
        <v>-385908.10968650156</v>
      </c>
      <c r="H179" s="5">
        <f t="shared" si="21"/>
        <v>36377840.610239252</v>
      </c>
      <c r="K179" s="5">
        <v>151</v>
      </c>
      <c r="L179" s="5">
        <f t="shared" si="16"/>
        <v>32705661.851094469</v>
      </c>
      <c r="M179" s="5">
        <f t="shared" si="14"/>
        <v>218037.74567396313</v>
      </c>
      <c r="N179" s="13">
        <f t="shared" si="15"/>
        <v>-345599.21438013314</v>
      </c>
      <c r="O179" s="5">
        <f t="shared" si="17"/>
        <v>32578100.382388297</v>
      </c>
    </row>
    <row r="180" spans="4:15">
      <c r="D180" s="5">
        <v>152</v>
      </c>
      <c r="E180" s="5">
        <f t="shared" si="20"/>
        <v>36377840.610239252</v>
      </c>
      <c r="F180" s="5">
        <f t="shared" si="18"/>
        <v>242518.93740159503</v>
      </c>
      <c r="G180" s="13">
        <f t="shared" si="19"/>
        <v>-385908.10968650156</v>
      </c>
      <c r="H180" s="5">
        <f t="shared" si="21"/>
        <v>36234451.437954344</v>
      </c>
      <c r="K180" s="5">
        <v>152</v>
      </c>
      <c r="L180" s="5">
        <f t="shared" si="16"/>
        <v>32578100.382388297</v>
      </c>
      <c r="M180" s="5">
        <f t="shared" si="14"/>
        <v>217187.33588258867</v>
      </c>
      <c r="N180" s="13">
        <f t="shared" si="15"/>
        <v>-345599.21438013314</v>
      </c>
      <c r="O180" s="5">
        <f t="shared" si="17"/>
        <v>32449688.503890753</v>
      </c>
    </row>
    <row r="181" spans="4:15">
      <c r="D181" s="5">
        <v>153</v>
      </c>
      <c r="E181" s="5">
        <f t="shared" si="20"/>
        <v>36234451.437954344</v>
      </c>
      <c r="F181" s="5">
        <f t="shared" si="18"/>
        <v>241563.00958636231</v>
      </c>
      <c r="G181" s="13">
        <f t="shared" si="19"/>
        <v>-385908.10968650156</v>
      </c>
      <c r="H181" s="5">
        <f t="shared" si="21"/>
        <v>36090106.337854207</v>
      </c>
      <c r="K181" s="5">
        <v>153</v>
      </c>
      <c r="L181" s="5">
        <f t="shared" si="16"/>
        <v>32449688.503890753</v>
      </c>
      <c r="M181" s="5">
        <f t="shared" si="14"/>
        <v>216331.25669260503</v>
      </c>
      <c r="N181" s="13">
        <f t="shared" si="15"/>
        <v>-345599.21438013314</v>
      </c>
      <c r="O181" s="5">
        <f t="shared" si="17"/>
        <v>32320420.546203222</v>
      </c>
    </row>
    <row r="182" spans="4:15">
      <c r="D182" s="5">
        <v>154</v>
      </c>
      <c r="E182" s="5">
        <f t="shared" si="20"/>
        <v>36090106.337854207</v>
      </c>
      <c r="F182" s="5">
        <f t="shared" si="18"/>
        <v>240600.70891902805</v>
      </c>
      <c r="G182" s="13">
        <f t="shared" si="19"/>
        <v>-385908.10968650156</v>
      </c>
      <c r="H182" s="5">
        <f t="shared" si="21"/>
        <v>35944798.937086731</v>
      </c>
      <c r="K182" s="5">
        <v>154</v>
      </c>
      <c r="L182" s="5">
        <f t="shared" si="16"/>
        <v>32320420.546203222</v>
      </c>
      <c r="M182" s="5">
        <f t="shared" si="14"/>
        <v>215469.4703080215</v>
      </c>
      <c r="N182" s="13">
        <f t="shared" si="15"/>
        <v>-345599.21438013314</v>
      </c>
      <c r="O182" s="5">
        <f t="shared" si="17"/>
        <v>32190290.802131109</v>
      </c>
    </row>
    <row r="183" spans="4:15">
      <c r="D183" s="5">
        <v>155</v>
      </c>
      <c r="E183" s="5">
        <f t="shared" si="20"/>
        <v>35944798.937086731</v>
      </c>
      <c r="F183" s="5">
        <f t="shared" si="18"/>
        <v>239631.99291391156</v>
      </c>
      <c r="G183" s="13">
        <f t="shared" si="19"/>
        <v>-385908.10968650156</v>
      </c>
      <c r="H183" s="5">
        <f t="shared" si="21"/>
        <v>35798522.820314139</v>
      </c>
      <c r="K183" s="5">
        <v>155</v>
      </c>
      <c r="L183" s="5">
        <f t="shared" si="16"/>
        <v>32190290.802131109</v>
      </c>
      <c r="M183" s="5">
        <f t="shared" si="14"/>
        <v>214601.93868087407</v>
      </c>
      <c r="N183" s="13">
        <f t="shared" si="15"/>
        <v>-345599.21438013314</v>
      </c>
      <c r="O183" s="5">
        <f t="shared" si="17"/>
        <v>32059293.526431847</v>
      </c>
    </row>
    <row r="184" spans="4:15">
      <c r="D184" s="5">
        <v>156</v>
      </c>
      <c r="E184" s="5">
        <f t="shared" si="20"/>
        <v>35798522.820314139</v>
      </c>
      <c r="F184" s="5">
        <f t="shared" si="18"/>
        <v>238656.81880209426</v>
      </c>
      <c r="G184" s="13">
        <f t="shared" si="19"/>
        <v>-385908.10968650156</v>
      </c>
      <c r="H184" s="5">
        <f t="shared" si="21"/>
        <v>35651271.529429734</v>
      </c>
      <c r="K184" s="5">
        <v>156</v>
      </c>
      <c r="L184" s="5">
        <f t="shared" si="16"/>
        <v>32059293.526431847</v>
      </c>
      <c r="M184" s="5">
        <f t="shared" si="14"/>
        <v>213728.62350954567</v>
      </c>
      <c r="N184" s="13">
        <f t="shared" si="15"/>
        <v>-345599.21438013314</v>
      </c>
      <c r="O184" s="5">
        <f t="shared" si="17"/>
        <v>31927422.935561258</v>
      </c>
    </row>
    <row r="185" spans="4:15">
      <c r="D185" s="5">
        <v>157</v>
      </c>
      <c r="E185" s="5">
        <f t="shared" si="20"/>
        <v>35651271.529429734</v>
      </c>
      <c r="F185" s="5">
        <f t="shared" si="18"/>
        <v>237675.14352953158</v>
      </c>
      <c r="G185" s="13">
        <f t="shared" si="19"/>
        <v>-385908.10968650156</v>
      </c>
      <c r="H185" s="5">
        <f t="shared" si="21"/>
        <v>35503038.563272767</v>
      </c>
      <c r="K185" s="5">
        <v>157</v>
      </c>
      <c r="L185" s="5">
        <f t="shared" si="16"/>
        <v>31927422.935561258</v>
      </c>
      <c r="M185" s="5">
        <f t="shared" si="14"/>
        <v>212849.48623707506</v>
      </c>
      <c r="N185" s="13">
        <f t="shared" si="15"/>
        <v>-345599.21438013314</v>
      </c>
      <c r="O185" s="5">
        <f t="shared" si="17"/>
        <v>31794673.2074182</v>
      </c>
    </row>
    <row r="186" spans="4:15">
      <c r="D186" s="5">
        <v>158</v>
      </c>
      <c r="E186" s="5">
        <f t="shared" si="20"/>
        <v>35503038.563272767</v>
      </c>
      <c r="F186" s="5">
        <f t="shared" si="18"/>
        <v>236686.9237551518</v>
      </c>
      <c r="G186" s="13">
        <f t="shared" si="19"/>
        <v>-385908.10968650156</v>
      </c>
      <c r="H186" s="5">
        <f t="shared" si="21"/>
        <v>35353817.377341419</v>
      </c>
      <c r="K186" s="5">
        <v>158</v>
      </c>
      <c r="L186" s="5">
        <f t="shared" si="16"/>
        <v>31794673.2074182</v>
      </c>
      <c r="M186" s="5">
        <f t="shared" si="14"/>
        <v>211964.48804945467</v>
      </c>
      <c r="N186" s="13">
        <f t="shared" si="15"/>
        <v>-345599.21438013314</v>
      </c>
      <c r="O186" s="5">
        <f t="shared" si="17"/>
        <v>31661038.481087521</v>
      </c>
    </row>
    <row r="187" spans="4:15">
      <c r="D187" s="5">
        <v>159</v>
      </c>
      <c r="E187" s="5">
        <f t="shared" si="20"/>
        <v>35353817.377341419</v>
      </c>
      <c r="F187" s="5">
        <f t="shared" si="18"/>
        <v>235692.11584894281</v>
      </c>
      <c r="G187" s="13">
        <f t="shared" si="19"/>
        <v>-385908.10968650156</v>
      </c>
      <c r="H187" s="5">
        <f t="shared" si="21"/>
        <v>35203601.383503862</v>
      </c>
      <c r="K187" s="5">
        <v>159</v>
      </c>
      <c r="L187" s="5">
        <f t="shared" si="16"/>
        <v>31661038.481087521</v>
      </c>
      <c r="M187" s="5">
        <f t="shared" si="14"/>
        <v>211073.58987391682</v>
      </c>
      <c r="N187" s="13">
        <f t="shared" si="15"/>
        <v>-345599.21438013314</v>
      </c>
      <c r="O187" s="5">
        <f t="shared" si="17"/>
        <v>31526512.856581304</v>
      </c>
    </row>
    <row r="188" spans="4:15">
      <c r="D188" s="5">
        <v>160</v>
      </c>
      <c r="E188" s="5">
        <f t="shared" si="20"/>
        <v>35203601.383503862</v>
      </c>
      <c r="F188" s="5">
        <f t="shared" si="18"/>
        <v>234690.67589002577</v>
      </c>
      <c r="G188" s="13">
        <f t="shared" si="19"/>
        <v>-385908.10968650156</v>
      </c>
      <c r="H188" s="5">
        <f t="shared" si="21"/>
        <v>35052383.949707389</v>
      </c>
      <c r="K188" s="5">
        <v>160</v>
      </c>
      <c r="L188" s="5">
        <f t="shared" si="16"/>
        <v>31526512.856581304</v>
      </c>
      <c r="M188" s="5">
        <f t="shared" si="14"/>
        <v>210176.7523772087</v>
      </c>
      <c r="N188" s="13">
        <f t="shared" si="15"/>
        <v>-345599.21438013314</v>
      </c>
      <c r="O188" s="5">
        <f t="shared" si="17"/>
        <v>31391090.394578379</v>
      </c>
    </row>
    <row r="189" spans="4:15">
      <c r="D189" s="5">
        <v>161</v>
      </c>
      <c r="E189" s="5">
        <f t="shared" si="20"/>
        <v>35052383.949707389</v>
      </c>
      <c r="F189" s="5">
        <f t="shared" si="18"/>
        <v>233682.55966471595</v>
      </c>
      <c r="G189" s="13">
        <f t="shared" si="19"/>
        <v>-385908.10968650156</v>
      </c>
      <c r="H189" s="5">
        <f t="shared" si="21"/>
        <v>34900158.399685606</v>
      </c>
      <c r="K189" s="5">
        <v>161</v>
      </c>
      <c r="L189" s="5">
        <f t="shared" si="16"/>
        <v>31391090.394578379</v>
      </c>
      <c r="M189" s="5">
        <f t="shared" si="14"/>
        <v>209273.93596385588</v>
      </c>
      <c r="N189" s="13">
        <f t="shared" si="15"/>
        <v>-345599.21438013314</v>
      </c>
      <c r="O189" s="5">
        <f t="shared" si="17"/>
        <v>31254765.116162099</v>
      </c>
    </row>
    <row r="190" spans="4:15">
      <c r="D190" s="5">
        <v>162</v>
      </c>
      <c r="E190" s="5">
        <f t="shared" si="20"/>
        <v>34900158.399685606</v>
      </c>
      <c r="F190" s="5">
        <f t="shared" si="18"/>
        <v>232667.72266457073</v>
      </c>
      <c r="G190" s="13">
        <f t="shared" si="19"/>
        <v>-385908.10968650156</v>
      </c>
      <c r="H190" s="5">
        <f t="shared" si="21"/>
        <v>34746918.012663677</v>
      </c>
      <c r="K190" s="5">
        <v>162</v>
      </c>
      <c r="L190" s="5">
        <f t="shared" si="16"/>
        <v>31254765.116162099</v>
      </c>
      <c r="M190" s="5">
        <f t="shared" si="14"/>
        <v>208365.10077441399</v>
      </c>
      <c r="N190" s="13">
        <f t="shared" si="15"/>
        <v>-345599.21438013314</v>
      </c>
      <c r="O190" s="5">
        <f t="shared" si="17"/>
        <v>31117531.00255638</v>
      </c>
    </row>
    <row r="191" spans="4:15">
      <c r="D191" s="5">
        <v>163</v>
      </c>
      <c r="E191" s="5">
        <f t="shared" si="20"/>
        <v>34746918.012663677</v>
      </c>
      <c r="F191" s="5">
        <f t="shared" si="18"/>
        <v>231646.12008442453</v>
      </c>
      <c r="G191" s="13">
        <f t="shared" si="19"/>
        <v>-385908.10968650156</v>
      </c>
      <c r="H191" s="5">
        <f t="shared" si="21"/>
        <v>34592656.023061603</v>
      </c>
      <c r="K191" s="5">
        <v>163</v>
      </c>
      <c r="L191" s="5">
        <f t="shared" si="16"/>
        <v>31117531.00255638</v>
      </c>
      <c r="M191" s="5">
        <f t="shared" si="14"/>
        <v>207450.2066837092</v>
      </c>
      <c r="N191" s="13">
        <f t="shared" si="15"/>
        <v>-345599.21438013314</v>
      </c>
      <c r="O191" s="5">
        <f t="shared" si="17"/>
        <v>30979381.994859956</v>
      </c>
    </row>
    <row r="192" spans="4:15">
      <c r="D192" s="5">
        <v>164</v>
      </c>
      <c r="E192" s="5">
        <f t="shared" si="20"/>
        <v>34592656.023061603</v>
      </c>
      <c r="F192" s="5">
        <f t="shared" si="18"/>
        <v>230617.70682041071</v>
      </c>
      <c r="G192" s="13">
        <f t="shared" si="19"/>
        <v>-385908.10968650156</v>
      </c>
      <c r="H192" s="5">
        <f t="shared" si="21"/>
        <v>34437365.620195515</v>
      </c>
      <c r="K192" s="5">
        <v>164</v>
      </c>
      <c r="L192" s="5">
        <f t="shared" si="16"/>
        <v>30979381.994859956</v>
      </c>
      <c r="M192" s="5">
        <f t="shared" si="14"/>
        <v>206529.21329906638</v>
      </c>
      <c r="N192" s="13">
        <f t="shared" si="15"/>
        <v>-345599.21438013314</v>
      </c>
      <c r="O192" s="5">
        <f t="shared" si="17"/>
        <v>30840311.993778888</v>
      </c>
    </row>
    <row r="193" spans="4:15">
      <c r="D193" s="5">
        <v>165</v>
      </c>
      <c r="E193" s="5">
        <f t="shared" si="20"/>
        <v>34437365.620195515</v>
      </c>
      <c r="F193" s="5">
        <f t="shared" si="18"/>
        <v>229582.43746797013</v>
      </c>
      <c r="G193" s="13">
        <f t="shared" si="19"/>
        <v>-385908.10968650156</v>
      </c>
      <c r="H193" s="5">
        <f t="shared" si="21"/>
        <v>34281039.947976984</v>
      </c>
      <c r="K193" s="5">
        <v>165</v>
      </c>
      <c r="L193" s="5">
        <f t="shared" si="16"/>
        <v>30840311.993778888</v>
      </c>
      <c r="M193" s="5">
        <f t="shared" si="14"/>
        <v>205602.07995852592</v>
      </c>
      <c r="N193" s="13">
        <f t="shared" si="15"/>
        <v>-345599.21438013314</v>
      </c>
      <c r="O193" s="5">
        <f t="shared" si="17"/>
        <v>30700314.859357279</v>
      </c>
    </row>
    <row r="194" spans="4:15">
      <c r="D194" s="5">
        <v>166</v>
      </c>
      <c r="E194" s="5">
        <f t="shared" si="20"/>
        <v>34281039.947976984</v>
      </c>
      <c r="F194" s="5">
        <f t="shared" si="18"/>
        <v>228540.26631984659</v>
      </c>
      <c r="G194" s="13">
        <f t="shared" si="19"/>
        <v>-385908.10968650156</v>
      </c>
      <c r="H194" s="5">
        <f t="shared" si="21"/>
        <v>34123672.104610331</v>
      </c>
      <c r="K194" s="5">
        <v>166</v>
      </c>
      <c r="L194" s="5">
        <f t="shared" si="16"/>
        <v>30700314.859357279</v>
      </c>
      <c r="M194" s="5">
        <f t="shared" ref="M194:M257" si="22">$E$16*L194</f>
        <v>204668.76572904855</v>
      </c>
      <c r="N194" s="13">
        <f t="shared" ref="N194:N257" si="23">$N$61</f>
        <v>-345599.21438013314</v>
      </c>
      <c r="O194" s="5">
        <f t="shared" si="17"/>
        <v>30559384.410706192</v>
      </c>
    </row>
    <row r="195" spans="4:15">
      <c r="D195" s="5">
        <v>167</v>
      </c>
      <c r="E195" s="5">
        <f t="shared" si="20"/>
        <v>34123672.104610331</v>
      </c>
      <c r="F195" s="5">
        <f t="shared" si="18"/>
        <v>227491.14736406889</v>
      </c>
      <c r="G195" s="13">
        <f t="shared" si="19"/>
        <v>-385908.10968650156</v>
      </c>
      <c r="H195" s="5">
        <f t="shared" si="21"/>
        <v>33965255.142287903</v>
      </c>
      <c r="K195" s="5">
        <v>167</v>
      </c>
      <c r="L195" s="5">
        <f t="shared" si="16"/>
        <v>30559384.410706192</v>
      </c>
      <c r="M195" s="5">
        <f t="shared" si="22"/>
        <v>203729.22940470796</v>
      </c>
      <c r="N195" s="13">
        <f t="shared" si="23"/>
        <v>-345599.21438013314</v>
      </c>
      <c r="O195" s="5">
        <f t="shared" si="17"/>
        <v>30417514.425730765</v>
      </c>
    </row>
    <row r="196" spans="4:15">
      <c r="D196" s="5">
        <v>168</v>
      </c>
      <c r="E196" s="5">
        <f t="shared" si="20"/>
        <v>33965255.142287903</v>
      </c>
      <c r="F196" s="5">
        <f t="shared" si="18"/>
        <v>226435.03428191936</v>
      </c>
      <c r="G196" s="13">
        <f t="shared" si="19"/>
        <v>-385908.10968650156</v>
      </c>
      <c r="H196" s="5">
        <f t="shared" si="21"/>
        <v>33805782.066883318</v>
      </c>
      <c r="K196" s="5">
        <v>168</v>
      </c>
      <c r="L196" s="5">
        <f t="shared" si="16"/>
        <v>30417514.425730765</v>
      </c>
      <c r="M196" s="5">
        <f t="shared" si="22"/>
        <v>202783.42950487178</v>
      </c>
      <c r="N196" s="13">
        <f t="shared" si="23"/>
        <v>-345599.21438013314</v>
      </c>
      <c r="O196" s="5">
        <f t="shared" si="17"/>
        <v>30274698.640855502</v>
      </c>
    </row>
    <row r="197" spans="4:15">
      <c r="D197" s="5">
        <v>169</v>
      </c>
      <c r="E197" s="5">
        <f t="shared" si="20"/>
        <v>33805782.066883318</v>
      </c>
      <c r="F197" s="5">
        <f t="shared" si="18"/>
        <v>225371.88044588879</v>
      </c>
      <c r="G197" s="13">
        <f t="shared" si="19"/>
        <v>-385908.10968650156</v>
      </c>
      <c r="H197" s="5">
        <f t="shared" si="21"/>
        <v>33645245.837642707</v>
      </c>
      <c r="K197" s="5">
        <v>169</v>
      </c>
      <c r="L197" s="5">
        <f t="shared" si="16"/>
        <v>30274698.640855502</v>
      </c>
      <c r="M197" s="5">
        <f t="shared" si="22"/>
        <v>201831.32427237002</v>
      </c>
      <c r="N197" s="13">
        <f t="shared" si="23"/>
        <v>-345599.21438013314</v>
      </c>
      <c r="O197" s="5">
        <f t="shared" si="17"/>
        <v>30130930.75074774</v>
      </c>
    </row>
    <row r="198" spans="4:15">
      <c r="D198" s="5">
        <v>170</v>
      </c>
      <c r="E198" s="5">
        <f t="shared" si="20"/>
        <v>33645245.837642707</v>
      </c>
      <c r="F198" s="5">
        <f t="shared" si="18"/>
        <v>224301.63891761805</v>
      </c>
      <c r="G198" s="13">
        <f t="shared" si="19"/>
        <v>-385908.10968650156</v>
      </c>
      <c r="H198" s="5">
        <f t="shared" si="21"/>
        <v>33483639.366873823</v>
      </c>
      <c r="K198" s="5">
        <v>170</v>
      </c>
      <c r="L198" s="5">
        <f t="shared" si="16"/>
        <v>30130930.75074774</v>
      </c>
      <c r="M198" s="5">
        <f t="shared" si="22"/>
        <v>200872.87167165161</v>
      </c>
      <c r="N198" s="13">
        <f t="shared" si="23"/>
        <v>-345599.21438013314</v>
      </c>
      <c r="O198" s="5">
        <f t="shared" si="17"/>
        <v>29986204.408039257</v>
      </c>
    </row>
    <row r="199" spans="4:15">
      <c r="D199" s="5">
        <v>171</v>
      </c>
      <c r="E199" s="5">
        <f t="shared" si="20"/>
        <v>33483639.366873823</v>
      </c>
      <c r="F199" s="5">
        <f t="shared" si="18"/>
        <v>223224.2624458255</v>
      </c>
      <c r="G199" s="13">
        <f t="shared" si="19"/>
        <v>-385908.10968650156</v>
      </c>
      <c r="H199" s="5">
        <f t="shared" si="21"/>
        <v>33320955.519633144</v>
      </c>
      <c r="K199" s="5">
        <v>171</v>
      </c>
      <c r="L199" s="5">
        <f t="shared" si="16"/>
        <v>29986204.408039257</v>
      </c>
      <c r="M199" s="5">
        <f t="shared" si="22"/>
        <v>199908.02938692839</v>
      </c>
      <c r="N199" s="13">
        <f t="shared" si="23"/>
        <v>-345599.21438013314</v>
      </c>
      <c r="O199" s="5">
        <f t="shared" si="17"/>
        <v>29840513.223046053</v>
      </c>
    </row>
    <row r="200" spans="4:15">
      <c r="D200" s="5">
        <v>172</v>
      </c>
      <c r="E200" s="5">
        <f t="shared" si="20"/>
        <v>33320955.519633144</v>
      </c>
      <c r="F200" s="5">
        <f t="shared" si="18"/>
        <v>222139.70346422098</v>
      </c>
      <c r="G200" s="13">
        <f t="shared" si="19"/>
        <v>-385908.10968650156</v>
      </c>
      <c r="H200" s="5">
        <f t="shared" si="21"/>
        <v>33157187.113410864</v>
      </c>
      <c r="K200" s="5">
        <v>172</v>
      </c>
      <c r="L200" s="5">
        <f t="shared" si="16"/>
        <v>29840513.223046053</v>
      </c>
      <c r="M200" s="5">
        <f t="shared" si="22"/>
        <v>198936.75482030705</v>
      </c>
      <c r="N200" s="13">
        <f t="shared" si="23"/>
        <v>-345599.21438013314</v>
      </c>
      <c r="O200" s="5">
        <f t="shared" si="17"/>
        <v>29693850.763486225</v>
      </c>
    </row>
    <row r="201" spans="4:15">
      <c r="D201" s="5">
        <v>173</v>
      </c>
      <c r="E201" s="5">
        <f t="shared" si="20"/>
        <v>33157187.113410864</v>
      </c>
      <c r="F201" s="5">
        <f t="shared" si="18"/>
        <v>221047.91408940576</v>
      </c>
      <c r="G201" s="13">
        <f t="shared" si="19"/>
        <v>-385908.10968650156</v>
      </c>
      <c r="H201" s="5">
        <f t="shared" si="21"/>
        <v>32992326.917813767</v>
      </c>
      <c r="K201" s="5">
        <v>173</v>
      </c>
      <c r="L201" s="5">
        <f t="shared" si="16"/>
        <v>29693850.763486225</v>
      </c>
      <c r="M201" s="5">
        <f t="shared" si="22"/>
        <v>197959.00508990817</v>
      </c>
      <c r="N201" s="13">
        <f t="shared" si="23"/>
        <v>-345599.21438013314</v>
      </c>
      <c r="O201" s="5">
        <f t="shared" si="17"/>
        <v>29546210.554196</v>
      </c>
    </row>
    <row r="202" spans="4:15">
      <c r="D202" s="5">
        <v>174</v>
      </c>
      <c r="E202" s="5">
        <f t="shared" si="20"/>
        <v>32992326.917813767</v>
      </c>
      <c r="F202" s="5">
        <f t="shared" si="18"/>
        <v>219948.84611875846</v>
      </c>
      <c r="G202" s="13">
        <f t="shared" si="19"/>
        <v>-385908.10968650156</v>
      </c>
      <c r="H202" s="5">
        <f t="shared" si="21"/>
        <v>32826367.654246025</v>
      </c>
      <c r="K202" s="5">
        <v>174</v>
      </c>
      <c r="L202" s="5">
        <f t="shared" si="16"/>
        <v>29546210.554196</v>
      </c>
      <c r="M202" s="5">
        <f t="shared" si="22"/>
        <v>196974.73702797334</v>
      </c>
      <c r="N202" s="13">
        <f t="shared" si="23"/>
        <v>-345599.21438013314</v>
      </c>
      <c r="O202" s="5">
        <f t="shared" si="17"/>
        <v>29397586.076843839</v>
      </c>
    </row>
    <row r="203" spans="4:15">
      <c r="D203" s="5">
        <v>175</v>
      </c>
      <c r="E203" s="5">
        <f t="shared" si="20"/>
        <v>32826367.654246025</v>
      </c>
      <c r="F203" s="5">
        <f t="shared" si="18"/>
        <v>218842.45102830685</v>
      </c>
      <c r="G203" s="13">
        <f t="shared" si="19"/>
        <v>-385908.10968650156</v>
      </c>
      <c r="H203" s="5">
        <f t="shared" si="21"/>
        <v>32659301.99558783</v>
      </c>
      <c r="K203" s="5">
        <v>175</v>
      </c>
      <c r="L203" s="5">
        <f t="shared" si="16"/>
        <v>29397586.076843839</v>
      </c>
      <c r="M203" s="5">
        <f t="shared" si="22"/>
        <v>195983.90717895894</v>
      </c>
      <c r="N203" s="13">
        <f t="shared" si="23"/>
        <v>-345599.21438013314</v>
      </c>
      <c r="O203" s="5">
        <f t="shared" si="17"/>
        <v>29247970.769642666</v>
      </c>
    </row>
    <row r="204" spans="4:15">
      <c r="D204" s="5">
        <v>176</v>
      </c>
      <c r="E204" s="5">
        <f t="shared" si="20"/>
        <v>32659301.99558783</v>
      </c>
      <c r="F204" s="5">
        <f t="shared" si="18"/>
        <v>217728.67997058554</v>
      </c>
      <c r="G204" s="13">
        <f t="shared" si="19"/>
        <v>-385908.10968650156</v>
      </c>
      <c r="H204" s="5">
        <f t="shared" si="21"/>
        <v>32491122.565871913</v>
      </c>
      <c r="K204" s="5">
        <v>176</v>
      </c>
      <c r="L204" s="5">
        <f t="shared" si="16"/>
        <v>29247970.769642666</v>
      </c>
      <c r="M204" s="5">
        <f t="shared" si="22"/>
        <v>194986.47179761779</v>
      </c>
      <c r="N204" s="13">
        <f t="shared" si="23"/>
        <v>-345599.21438013314</v>
      </c>
      <c r="O204" s="5">
        <f t="shared" si="17"/>
        <v>29097358.027060151</v>
      </c>
    </row>
    <row r="205" spans="4:15">
      <c r="D205" s="5">
        <v>177</v>
      </c>
      <c r="E205" s="5">
        <f t="shared" si="20"/>
        <v>32491122.565871913</v>
      </c>
      <c r="F205" s="5">
        <f t="shared" si="18"/>
        <v>216607.48377247943</v>
      </c>
      <c r="G205" s="13">
        <f t="shared" si="19"/>
        <v>-385908.10968650156</v>
      </c>
      <c r="H205" s="5">
        <f t="shared" si="21"/>
        <v>32321821.939957891</v>
      </c>
      <c r="K205" s="5">
        <v>177</v>
      </c>
      <c r="L205" s="5">
        <f t="shared" si="16"/>
        <v>29097358.027060151</v>
      </c>
      <c r="M205" s="5">
        <f t="shared" si="22"/>
        <v>193982.38684706768</v>
      </c>
      <c r="N205" s="13">
        <f t="shared" si="23"/>
        <v>-345599.21438013314</v>
      </c>
      <c r="O205" s="5">
        <f t="shared" si="17"/>
        <v>28945741.199527085</v>
      </c>
    </row>
    <row r="206" spans="4:15">
      <c r="D206" s="5">
        <v>178</v>
      </c>
      <c r="E206" s="5">
        <f t="shared" si="20"/>
        <v>32321821.939957891</v>
      </c>
      <c r="F206" s="5">
        <f t="shared" si="18"/>
        <v>215478.81293305263</v>
      </c>
      <c r="G206" s="13">
        <f t="shared" si="19"/>
        <v>-385908.10968650156</v>
      </c>
      <c r="H206" s="5">
        <f t="shared" si="21"/>
        <v>32151392.643204443</v>
      </c>
      <c r="K206" s="5">
        <v>178</v>
      </c>
      <c r="L206" s="5">
        <f t="shared" si="16"/>
        <v>28945741.199527085</v>
      </c>
      <c r="M206" s="5">
        <f t="shared" si="22"/>
        <v>192971.60799684725</v>
      </c>
      <c r="N206" s="13">
        <f t="shared" si="23"/>
        <v>-345599.21438013314</v>
      </c>
      <c r="O206" s="5">
        <f t="shared" si="17"/>
        <v>28793113.593143798</v>
      </c>
    </row>
    <row r="207" spans="4:15">
      <c r="D207" s="5">
        <v>179</v>
      </c>
      <c r="E207" s="5">
        <f t="shared" si="20"/>
        <v>32151392.643204443</v>
      </c>
      <c r="F207" s="5">
        <f t="shared" si="18"/>
        <v>214342.61762136297</v>
      </c>
      <c r="G207" s="13">
        <f t="shared" si="19"/>
        <v>-385908.10968650156</v>
      </c>
      <c r="H207" s="5">
        <f t="shared" si="21"/>
        <v>31979827.151139304</v>
      </c>
      <c r="K207" s="5">
        <v>179</v>
      </c>
      <c r="L207" s="5">
        <f t="shared" si="16"/>
        <v>28793113.593143798</v>
      </c>
      <c r="M207" s="5">
        <f t="shared" si="22"/>
        <v>191954.09062095868</v>
      </c>
      <c r="N207" s="13">
        <f t="shared" si="23"/>
        <v>-345599.21438013314</v>
      </c>
      <c r="O207" s="5">
        <f t="shared" si="17"/>
        <v>28639468.469384622</v>
      </c>
    </row>
    <row r="208" spans="4:15">
      <c r="D208" s="5">
        <v>180</v>
      </c>
      <c r="E208" s="5">
        <f t="shared" si="20"/>
        <v>31979827.151139304</v>
      </c>
      <c r="F208" s="5">
        <f t="shared" si="18"/>
        <v>213198.84767426204</v>
      </c>
      <c r="G208" s="13">
        <f t="shared" si="19"/>
        <v>-385908.10968650156</v>
      </c>
      <c r="H208" s="5">
        <f t="shared" si="21"/>
        <v>31807117.889127064</v>
      </c>
      <c r="K208" s="5">
        <v>180</v>
      </c>
      <c r="L208" s="5">
        <f t="shared" ref="L208:L271" si="24">O207</f>
        <v>28639468.469384622</v>
      </c>
      <c r="M208" s="5">
        <f t="shared" si="22"/>
        <v>190929.78979589749</v>
      </c>
      <c r="N208" s="13">
        <f t="shared" si="23"/>
        <v>-345599.21438013314</v>
      </c>
      <c r="O208" s="5">
        <f t="shared" ref="O208:O271" si="25">SUM(L208:N208)</f>
        <v>28484799.044800386</v>
      </c>
    </row>
    <row r="209" spans="4:15">
      <c r="D209" s="5">
        <v>181</v>
      </c>
      <c r="E209" s="5">
        <f t="shared" si="20"/>
        <v>31807117.889127064</v>
      </c>
      <c r="F209" s="5">
        <f t="shared" si="18"/>
        <v>212047.45259418045</v>
      </c>
      <c r="G209" s="13">
        <f t="shared" si="19"/>
        <v>-385908.10968650156</v>
      </c>
      <c r="H209" s="5">
        <f t="shared" si="21"/>
        <v>31633257.232034743</v>
      </c>
      <c r="K209" s="5">
        <v>181</v>
      </c>
      <c r="L209" s="5">
        <f t="shared" si="24"/>
        <v>28484799.044800386</v>
      </c>
      <c r="M209" s="5">
        <f t="shared" si="22"/>
        <v>189898.66029866925</v>
      </c>
      <c r="N209" s="13">
        <f t="shared" si="23"/>
        <v>-345599.21438013314</v>
      </c>
      <c r="O209" s="5">
        <f t="shared" si="25"/>
        <v>28329098.49071892</v>
      </c>
    </row>
    <row r="210" spans="4:15">
      <c r="D210" s="5">
        <v>182</v>
      </c>
      <c r="E210" s="5">
        <f t="shared" si="20"/>
        <v>31633257.232034743</v>
      </c>
      <c r="F210" s="5">
        <f t="shared" si="18"/>
        <v>210888.38154689831</v>
      </c>
      <c r="G210" s="13">
        <f t="shared" si="19"/>
        <v>-385908.10968650156</v>
      </c>
      <c r="H210" s="5">
        <f t="shared" si="21"/>
        <v>31458237.503895141</v>
      </c>
      <c r="K210" s="5">
        <v>182</v>
      </c>
      <c r="L210" s="5">
        <f t="shared" si="24"/>
        <v>28329098.49071892</v>
      </c>
      <c r="M210" s="5">
        <f t="shared" si="22"/>
        <v>188860.65660479281</v>
      </c>
      <c r="N210" s="13">
        <f t="shared" si="23"/>
        <v>-345599.21438013314</v>
      </c>
      <c r="O210" s="5">
        <f t="shared" si="25"/>
        <v>28172359.932943579</v>
      </c>
    </row>
    <row r="211" spans="4:15">
      <c r="D211" s="5">
        <v>183</v>
      </c>
      <c r="E211" s="5">
        <f t="shared" si="20"/>
        <v>31458237.503895141</v>
      </c>
      <c r="F211" s="5">
        <f t="shared" si="18"/>
        <v>209721.58335930094</v>
      </c>
      <c r="G211" s="13">
        <f t="shared" si="19"/>
        <v>-385908.10968650156</v>
      </c>
      <c r="H211" s="5">
        <f t="shared" si="21"/>
        <v>31282050.977567941</v>
      </c>
      <c r="K211" s="5">
        <v>183</v>
      </c>
      <c r="L211" s="5">
        <f t="shared" si="24"/>
        <v>28172359.932943579</v>
      </c>
      <c r="M211" s="5">
        <f t="shared" si="22"/>
        <v>187815.73288629053</v>
      </c>
      <c r="N211" s="13">
        <f t="shared" si="23"/>
        <v>-345599.21438013314</v>
      </c>
      <c r="O211" s="5">
        <f t="shared" si="25"/>
        <v>28014576.451449737</v>
      </c>
    </row>
    <row r="212" spans="4:15">
      <c r="D212" s="5">
        <v>184</v>
      </c>
      <c r="E212" s="5">
        <f t="shared" si="20"/>
        <v>31282050.977567941</v>
      </c>
      <c r="F212" s="5">
        <f t="shared" si="18"/>
        <v>208547.00651711962</v>
      </c>
      <c r="G212" s="13">
        <f t="shared" si="19"/>
        <v>-385908.10968650156</v>
      </c>
      <c r="H212" s="5">
        <f t="shared" si="21"/>
        <v>31104689.874398559</v>
      </c>
      <c r="K212" s="5">
        <v>184</v>
      </c>
      <c r="L212" s="5">
        <f t="shared" si="24"/>
        <v>28014576.451449737</v>
      </c>
      <c r="M212" s="5">
        <f t="shared" si="22"/>
        <v>186763.84300966494</v>
      </c>
      <c r="N212" s="13">
        <f t="shared" si="23"/>
        <v>-345599.21438013314</v>
      </c>
      <c r="O212" s="5">
        <f t="shared" si="25"/>
        <v>27855741.080079269</v>
      </c>
    </row>
    <row r="213" spans="4:15">
      <c r="D213" s="5">
        <v>185</v>
      </c>
      <c r="E213" s="5">
        <f t="shared" si="20"/>
        <v>31104689.874398559</v>
      </c>
      <c r="F213" s="5">
        <f t="shared" si="18"/>
        <v>207364.59916265708</v>
      </c>
      <c r="G213" s="13">
        <f t="shared" si="19"/>
        <v>-385908.10968650156</v>
      </c>
      <c r="H213" s="5">
        <f t="shared" si="21"/>
        <v>30926146.363874715</v>
      </c>
      <c r="K213" s="5">
        <v>185</v>
      </c>
      <c r="L213" s="5">
        <f t="shared" si="24"/>
        <v>27855741.080079269</v>
      </c>
      <c r="M213" s="5">
        <f t="shared" si="22"/>
        <v>185704.94053386181</v>
      </c>
      <c r="N213" s="13">
        <f t="shared" si="23"/>
        <v>-345599.21438013314</v>
      </c>
      <c r="O213" s="5">
        <f t="shared" si="25"/>
        <v>27695846.806232996</v>
      </c>
    </row>
    <row r="214" spans="4:15">
      <c r="D214" s="5">
        <v>186</v>
      </c>
      <c r="E214" s="5">
        <f t="shared" si="20"/>
        <v>30926146.363874715</v>
      </c>
      <c r="F214" s="5">
        <f t="shared" si="18"/>
        <v>206174.30909249812</v>
      </c>
      <c r="G214" s="13">
        <f t="shared" si="19"/>
        <v>-385908.10968650156</v>
      </c>
      <c r="H214" s="5">
        <f t="shared" si="21"/>
        <v>30746412.563280713</v>
      </c>
      <c r="K214" s="5">
        <v>186</v>
      </c>
      <c r="L214" s="5">
        <f t="shared" si="24"/>
        <v>27695846.806232996</v>
      </c>
      <c r="M214" s="5">
        <f t="shared" si="22"/>
        <v>184638.97870821998</v>
      </c>
      <c r="N214" s="13">
        <f t="shared" si="23"/>
        <v>-345599.21438013314</v>
      </c>
      <c r="O214" s="5">
        <f t="shared" si="25"/>
        <v>27534886.570561081</v>
      </c>
    </row>
    <row r="215" spans="4:15">
      <c r="D215" s="5">
        <v>187</v>
      </c>
      <c r="E215" s="5">
        <f t="shared" si="20"/>
        <v>30746412.563280713</v>
      </c>
      <c r="F215" s="5">
        <f t="shared" si="18"/>
        <v>204976.08375520477</v>
      </c>
      <c r="G215" s="13">
        <f t="shared" si="19"/>
        <v>-385908.10968650156</v>
      </c>
      <c r="H215" s="5">
        <f t="shared" si="21"/>
        <v>30565480.537349418</v>
      </c>
      <c r="K215" s="5">
        <v>187</v>
      </c>
      <c r="L215" s="5">
        <f t="shared" si="24"/>
        <v>27534886.570561081</v>
      </c>
      <c r="M215" s="5">
        <f t="shared" si="22"/>
        <v>183565.91047040722</v>
      </c>
      <c r="N215" s="13">
        <f t="shared" si="23"/>
        <v>-345599.21438013314</v>
      </c>
      <c r="O215" s="5">
        <f t="shared" si="25"/>
        <v>27372853.266651355</v>
      </c>
    </row>
    <row r="216" spans="4:15">
      <c r="D216" s="5">
        <v>188</v>
      </c>
      <c r="E216" s="5">
        <f t="shared" si="20"/>
        <v>30565480.537349418</v>
      </c>
      <c r="F216" s="5">
        <f t="shared" si="18"/>
        <v>203769.87024899613</v>
      </c>
      <c r="G216" s="13">
        <f t="shared" si="19"/>
        <v>-385908.10968650156</v>
      </c>
      <c r="H216" s="5">
        <f t="shared" si="21"/>
        <v>30383342.297911912</v>
      </c>
      <c r="K216" s="5">
        <v>188</v>
      </c>
      <c r="L216" s="5">
        <f t="shared" si="24"/>
        <v>27372853.266651355</v>
      </c>
      <c r="M216" s="5">
        <f t="shared" si="22"/>
        <v>182485.68844434238</v>
      </c>
      <c r="N216" s="13">
        <f t="shared" si="23"/>
        <v>-345599.21438013314</v>
      </c>
      <c r="O216" s="5">
        <f t="shared" si="25"/>
        <v>27209739.740715563</v>
      </c>
    </row>
    <row r="217" spans="4:15">
      <c r="D217" s="5">
        <v>189</v>
      </c>
      <c r="E217" s="5">
        <f t="shared" si="20"/>
        <v>30383342.297911912</v>
      </c>
      <c r="F217" s="5">
        <f t="shared" si="18"/>
        <v>202555.61531941275</v>
      </c>
      <c r="G217" s="13">
        <f t="shared" si="19"/>
        <v>-385908.10968650156</v>
      </c>
      <c r="H217" s="5">
        <f t="shared" si="21"/>
        <v>30199989.803544823</v>
      </c>
      <c r="K217" s="5">
        <v>189</v>
      </c>
      <c r="L217" s="5">
        <f t="shared" si="24"/>
        <v>27209739.740715563</v>
      </c>
      <c r="M217" s="5">
        <f t="shared" si="22"/>
        <v>181398.26493810376</v>
      </c>
      <c r="N217" s="13">
        <f t="shared" si="23"/>
        <v>-345599.21438013314</v>
      </c>
      <c r="O217" s="5">
        <f t="shared" si="25"/>
        <v>27045538.791273534</v>
      </c>
    </row>
    <row r="218" spans="4:15">
      <c r="D218" s="5">
        <v>190</v>
      </c>
      <c r="E218" s="5">
        <f t="shared" si="20"/>
        <v>30199989.803544823</v>
      </c>
      <c r="F218" s="5">
        <f t="shared" si="18"/>
        <v>201333.26535696551</v>
      </c>
      <c r="G218" s="13">
        <f t="shared" si="19"/>
        <v>-385908.10968650156</v>
      </c>
      <c r="H218" s="5">
        <f t="shared" si="21"/>
        <v>30015414.959215287</v>
      </c>
      <c r="K218" s="5">
        <v>190</v>
      </c>
      <c r="L218" s="5">
        <f t="shared" si="24"/>
        <v>27045538.791273534</v>
      </c>
      <c r="M218" s="5">
        <f t="shared" si="22"/>
        <v>180303.59194182357</v>
      </c>
      <c r="N218" s="13">
        <f t="shared" si="23"/>
        <v>-345599.21438013314</v>
      </c>
      <c r="O218" s="5">
        <f t="shared" si="25"/>
        <v>26880243.168835223</v>
      </c>
    </row>
    <row r="219" spans="4:15">
      <c r="D219" s="5">
        <v>191</v>
      </c>
      <c r="E219" s="5">
        <f t="shared" si="20"/>
        <v>30015414.959215287</v>
      </c>
      <c r="F219" s="5">
        <f t="shared" si="18"/>
        <v>200102.76639476858</v>
      </c>
      <c r="G219" s="13">
        <f t="shared" si="19"/>
        <v>-385908.10968650156</v>
      </c>
      <c r="H219" s="5">
        <f t="shared" si="21"/>
        <v>29829609.615923554</v>
      </c>
      <c r="K219" s="5">
        <v>191</v>
      </c>
      <c r="L219" s="5">
        <f t="shared" si="24"/>
        <v>26880243.168835223</v>
      </c>
      <c r="M219" s="5">
        <f t="shared" si="22"/>
        <v>179201.62112556817</v>
      </c>
      <c r="N219" s="13">
        <f t="shared" si="23"/>
        <v>-345599.21438013314</v>
      </c>
      <c r="O219" s="5">
        <f t="shared" si="25"/>
        <v>26713845.575580657</v>
      </c>
    </row>
    <row r="220" spans="4:15">
      <c r="D220" s="5">
        <v>192</v>
      </c>
      <c r="E220" s="5">
        <f t="shared" si="20"/>
        <v>29829609.615923554</v>
      </c>
      <c r="F220" s="5">
        <f t="shared" si="18"/>
        <v>198864.06410615705</v>
      </c>
      <c r="G220" s="13">
        <f t="shared" si="19"/>
        <v>-385908.10968650156</v>
      </c>
      <c r="H220" s="5">
        <f t="shared" si="21"/>
        <v>29642565.570343211</v>
      </c>
      <c r="K220" s="5">
        <v>192</v>
      </c>
      <c r="L220" s="5">
        <f t="shared" si="24"/>
        <v>26713845.575580657</v>
      </c>
      <c r="M220" s="5">
        <f t="shared" si="22"/>
        <v>178092.30383720438</v>
      </c>
      <c r="N220" s="13">
        <f t="shared" si="23"/>
        <v>-345599.21438013314</v>
      </c>
      <c r="O220" s="5">
        <f t="shared" si="25"/>
        <v>26546338.665037729</v>
      </c>
    </row>
    <row r="221" spans="4:15">
      <c r="D221" s="5">
        <v>193</v>
      </c>
      <c r="E221" s="5">
        <f t="shared" si="20"/>
        <v>29642565.570343211</v>
      </c>
      <c r="F221" s="5">
        <f t="shared" si="18"/>
        <v>197617.1038022881</v>
      </c>
      <c r="G221" s="13">
        <f t="shared" si="19"/>
        <v>-385908.10968650156</v>
      </c>
      <c r="H221" s="5">
        <f t="shared" si="21"/>
        <v>29454274.564459</v>
      </c>
      <c r="K221" s="5">
        <v>193</v>
      </c>
      <c r="L221" s="5">
        <f t="shared" si="24"/>
        <v>26546338.665037729</v>
      </c>
      <c r="M221" s="5">
        <f t="shared" si="22"/>
        <v>176975.59110025153</v>
      </c>
      <c r="N221" s="13">
        <f t="shared" si="23"/>
        <v>-345599.21438013314</v>
      </c>
      <c r="O221" s="5">
        <f t="shared" si="25"/>
        <v>26377715.041757848</v>
      </c>
    </row>
    <row r="222" spans="4:15">
      <c r="D222" s="5">
        <v>194</v>
      </c>
      <c r="E222" s="5">
        <f t="shared" si="20"/>
        <v>29454274.564459</v>
      </c>
      <c r="F222" s="5">
        <f t="shared" ref="F222:F285" si="26">$E$16*E222</f>
        <v>196361.83042972669</v>
      </c>
      <c r="G222" s="13">
        <f t="shared" ref="G222:G285" si="27">$D$20</f>
        <v>-385908.10968650156</v>
      </c>
      <c r="H222" s="5">
        <f t="shared" si="21"/>
        <v>29264728.285202224</v>
      </c>
      <c r="K222" s="5">
        <v>194</v>
      </c>
      <c r="L222" s="5">
        <f t="shared" si="24"/>
        <v>26377715.041757848</v>
      </c>
      <c r="M222" s="5">
        <f t="shared" si="22"/>
        <v>175851.433611719</v>
      </c>
      <c r="N222" s="13">
        <f t="shared" si="23"/>
        <v>-345599.21438013314</v>
      </c>
      <c r="O222" s="5">
        <f t="shared" si="25"/>
        <v>26207967.260989435</v>
      </c>
    </row>
    <row r="223" spans="4:15">
      <c r="D223" s="5">
        <v>195</v>
      </c>
      <c r="E223" s="5">
        <f t="shared" si="20"/>
        <v>29264728.285202224</v>
      </c>
      <c r="F223" s="5">
        <f t="shared" si="26"/>
        <v>195098.18856801483</v>
      </c>
      <c r="G223" s="13">
        <f t="shared" si="27"/>
        <v>-385908.10968650156</v>
      </c>
      <c r="H223" s="5">
        <f t="shared" si="21"/>
        <v>29073918.364083737</v>
      </c>
      <c r="K223" s="5">
        <v>195</v>
      </c>
      <c r="L223" s="5">
        <f t="shared" si="24"/>
        <v>26207967.260989435</v>
      </c>
      <c r="M223" s="5">
        <f t="shared" si="22"/>
        <v>174719.78173992957</v>
      </c>
      <c r="N223" s="13">
        <f t="shared" si="23"/>
        <v>-345599.21438013314</v>
      </c>
      <c r="O223" s="5">
        <f t="shared" si="25"/>
        <v>26037087.828349229</v>
      </c>
    </row>
    <row r="224" spans="4:15">
      <c r="D224" s="5">
        <v>196</v>
      </c>
      <c r="E224" s="5">
        <f t="shared" ref="E224:E287" si="28">H223</f>
        <v>29073918.364083737</v>
      </c>
      <c r="F224" s="5">
        <f t="shared" si="26"/>
        <v>193826.12242722494</v>
      </c>
      <c r="G224" s="13">
        <f t="shared" si="27"/>
        <v>-385908.10968650156</v>
      </c>
      <c r="H224" s="5">
        <f t="shared" ref="H224:H287" si="29">SUM(E224:G224)</f>
        <v>28881836.376824461</v>
      </c>
      <c r="K224" s="5">
        <v>196</v>
      </c>
      <c r="L224" s="5">
        <f t="shared" si="24"/>
        <v>26037087.828349229</v>
      </c>
      <c r="M224" s="5">
        <f t="shared" si="22"/>
        <v>173580.58552232821</v>
      </c>
      <c r="N224" s="13">
        <f t="shared" si="23"/>
        <v>-345599.21438013314</v>
      </c>
      <c r="O224" s="5">
        <f t="shared" si="25"/>
        <v>25865069.199491423</v>
      </c>
    </row>
    <row r="225" spans="4:15">
      <c r="D225" s="5">
        <v>197</v>
      </c>
      <c r="E225" s="5">
        <f t="shared" si="28"/>
        <v>28881836.376824461</v>
      </c>
      <c r="F225" s="5">
        <f t="shared" si="26"/>
        <v>192545.57584549641</v>
      </c>
      <c r="G225" s="13">
        <f t="shared" si="27"/>
        <v>-385908.10968650156</v>
      </c>
      <c r="H225" s="5">
        <f t="shared" si="29"/>
        <v>28688473.842983454</v>
      </c>
      <c r="K225" s="5">
        <v>197</v>
      </c>
      <c r="L225" s="5">
        <f t="shared" si="24"/>
        <v>25865069.199491423</v>
      </c>
      <c r="M225" s="5">
        <f t="shared" si="22"/>
        <v>172433.79466327617</v>
      </c>
      <c r="N225" s="13">
        <f t="shared" si="23"/>
        <v>-345599.21438013314</v>
      </c>
      <c r="O225" s="5">
        <f t="shared" si="25"/>
        <v>25691903.779774565</v>
      </c>
    </row>
    <row r="226" spans="4:15">
      <c r="D226" s="5">
        <v>198</v>
      </c>
      <c r="E226" s="5">
        <f t="shared" si="28"/>
        <v>28688473.842983454</v>
      </c>
      <c r="F226" s="5">
        <f t="shared" si="26"/>
        <v>191256.49228655637</v>
      </c>
      <c r="G226" s="13">
        <f t="shared" si="27"/>
        <v>-385908.10968650156</v>
      </c>
      <c r="H226" s="5">
        <f t="shared" si="29"/>
        <v>28493822.225583509</v>
      </c>
      <c r="K226" s="5">
        <v>198</v>
      </c>
      <c r="L226" s="5">
        <f t="shared" si="24"/>
        <v>25691903.779774565</v>
      </c>
      <c r="M226" s="5">
        <f t="shared" si="22"/>
        <v>171279.35853183045</v>
      </c>
      <c r="N226" s="13">
        <f t="shared" si="23"/>
        <v>-345599.21438013314</v>
      </c>
      <c r="O226" s="5">
        <f t="shared" si="25"/>
        <v>25517583.92392626</v>
      </c>
    </row>
    <row r="227" spans="4:15">
      <c r="D227" s="5">
        <v>199</v>
      </c>
      <c r="E227" s="5">
        <f t="shared" si="28"/>
        <v>28493822.225583509</v>
      </c>
      <c r="F227" s="5">
        <f t="shared" si="26"/>
        <v>189958.81483722341</v>
      </c>
      <c r="G227" s="13">
        <f t="shared" si="27"/>
        <v>-385908.10968650156</v>
      </c>
      <c r="H227" s="5">
        <f t="shared" si="29"/>
        <v>28297872.930734232</v>
      </c>
      <c r="K227" s="5">
        <v>199</v>
      </c>
      <c r="L227" s="5">
        <f t="shared" si="24"/>
        <v>25517583.92392626</v>
      </c>
      <c r="M227" s="5">
        <f t="shared" si="22"/>
        <v>170117.22615950843</v>
      </c>
      <c r="N227" s="13">
        <f t="shared" si="23"/>
        <v>-345599.21438013314</v>
      </c>
      <c r="O227" s="5">
        <f t="shared" si="25"/>
        <v>25342101.935705636</v>
      </c>
    </row>
    <row r="228" spans="4:15">
      <c r="D228" s="5">
        <v>200</v>
      </c>
      <c r="E228" s="5">
        <f t="shared" si="28"/>
        <v>28297872.930734232</v>
      </c>
      <c r="F228" s="5">
        <f t="shared" si="26"/>
        <v>188652.4862048949</v>
      </c>
      <c r="G228" s="13">
        <f t="shared" si="27"/>
        <v>-385908.10968650156</v>
      </c>
      <c r="H228" s="5">
        <f t="shared" si="29"/>
        <v>28100617.307252627</v>
      </c>
      <c r="K228" s="5">
        <v>200</v>
      </c>
      <c r="L228" s="5">
        <f t="shared" si="24"/>
        <v>25342101.935705636</v>
      </c>
      <c r="M228" s="5">
        <f t="shared" si="22"/>
        <v>168947.34623803757</v>
      </c>
      <c r="N228" s="13">
        <f t="shared" si="23"/>
        <v>-345599.21438013314</v>
      </c>
      <c r="O228" s="5">
        <f t="shared" si="25"/>
        <v>25165450.067563538</v>
      </c>
    </row>
    <row r="229" spans="4:15">
      <c r="D229" s="5">
        <v>201</v>
      </c>
      <c r="E229" s="5">
        <f t="shared" si="28"/>
        <v>28100617.307252627</v>
      </c>
      <c r="F229" s="5">
        <f t="shared" si="26"/>
        <v>187337.44871501753</v>
      </c>
      <c r="G229" s="13">
        <f t="shared" si="27"/>
        <v>-385908.10968650156</v>
      </c>
      <c r="H229" s="5">
        <f t="shared" si="29"/>
        <v>27902046.646281142</v>
      </c>
      <c r="K229" s="5">
        <v>201</v>
      </c>
      <c r="L229" s="5">
        <f t="shared" si="24"/>
        <v>25165450.067563538</v>
      </c>
      <c r="M229" s="5">
        <f t="shared" si="22"/>
        <v>167769.66711709026</v>
      </c>
      <c r="N229" s="13">
        <f t="shared" si="23"/>
        <v>-345599.21438013314</v>
      </c>
      <c r="O229" s="5">
        <f t="shared" si="25"/>
        <v>24987620.520300493</v>
      </c>
    </row>
    <row r="230" spans="4:15">
      <c r="D230" s="5">
        <v>202</v>
      </c>
      <c r="E230" s="5">
        <f t="shared" si="28"/>
        <v>27902046.646281142</v>
      </c>
      <c r="F230" s="5">
        <f t="shared" si="26"/>
        <v>186013.64430854097</v>
      </c>
      <c r="G230" s="13">
        <f t="shared" si="27"/>
        <v>-385908.10968650156</v>
      </c>
      <c r="H230" s="5">
        <f t="shared" si="29"/>
        <v>27702152.180903181</v>
      </c>
      <c r="K230" s="5">
        <v>202</v>
      </c>
      <c r="L230" s="5">
        <f t="shared" si="24"/>
        <v>24987620.520300493</v>
      </c>
      <c r="M230" s="5">
        <f t="shared" si="22"/>
        <v>166584.13680200328</v>
      </c>
      <c r="N230" s="13">
        <f t="shared" si="23"/>
        <v>-345599.21438013314</v>
      </c>
      <c r="O230" s="5">
        <f t="shared" si="25"/>
        <v>24808605.442722362</v>
      </c>
    </row>
    <row r="231" spans="4:15">
      <c r="D231" s="5">
        <v>203</v>
      </c>
      <c r="E231" s="5">
        <f t="shared" si="28"/>
        <v>27702152.180903181</v>
      </c>
      <c r="F231" s="5">
        <f t="shared" si="26"/>
        <v>184681.01453935457</v>
      </c>
      <c r="G231" s="13">
        <f t="shared" si="27"/>
        <v>-385908.10968650156</v>
      </c>
      <c r="H231" s="5">
        <f t="shared" si="29"/>
        <v>27500925.085756034</v>
      </c>
      <c r="K231" s="5">
        <v>203</v>
      </c>
      <c r="L231" s="5">
        <f t="shared" si="24"/>
        <v>24808605.442722362</v>
      </c>
      <c r="M231" s="5">
        <f t="shared" si="22"/>
        <v>165390.70295148241</v>
      </c>
      <c r="N231" s="13">
        <f t="shared" si="23"/>
        <v>-345599.21438013314</v>
      </c>
      <c r="O231" s="5">
        <f t="shared" si="25"/>
        <v>24628396.931293711</v>
      </c>
    </row>
    <row r="232" spans="4:15">
      <c r="D232" s="5">
        <v>204</v>
      </c>
      <c r="E232" s="5">
        <f t="shared" si="28"/>
        <v>27500925.085756034</v>
      </c>
      <c r="F232" s="5">
        <f t="shared" si="26"/>
        <v>183339.50057170691</v>
      </c>
      <c r="G232" s="13">
        <f t="shared" si="27"/>
        <v>-385908.10968650156</v>
      </c>
      <c r="H232" s="5">
        <f t="shared" si="29"/>
        <v>27298356.476641238</v>
      </c>
      <c r="K232" s="5">
        <v>204</v>
      </c>
      <c r="L232" s="5">
        <f t="shared" si="24"/>
        <v>24628396.931293711</v>
      </c>
      <c r="M232" s="5">
        <f t="shared" si="22"/>
        <v>164189.31287529142</v>
      </c>
      <c r="N232" s="13">
        <f t="shared" si="23"/>
        <v>-345599.21438013314</v>
      </c>
      <c r="O232" s="5">
        <f t="shared" si="25"/>
        <v>24446987.02978887</v>
      </c>
    </row>
    <row r="233" spans="4:15">
      <c r="D233" s="5">
        <v>205</v>
      </c>
      <c r="E233" s="5">
        <f t="shared" si="28"/>
        <v>27298356.476641238</v>
      </c>
      <c r="F233" s="5">
        <f t="shared" si="26"/>
        <v>181989.04317760826</v>
      </c>
      <c r="G233" s="13">
        <f t="shared" si="27"/>
        <v>-385908.10968650156</v>
      </c>
      <c r="H233" s="5">
        <f t="shared" si="29"/>
        <v>27094437.410132345</v>
      </c>
      <c r="K233" s="5">
        <v>205</v>
      </c>
      <c r="L233" s="5">
        <f t="shared" si="24"/>
        <v>24446987.02978887</v>
      </c>
      <c r="M233" s="5">
        <f t="shared" si="22"/>
        <v>162979.91353192582</v>
      </c>
      <c r="N233" s="13">
        <f t="shared" si="23"/>
        <v>-345599.21438013314</v>
      </c>
      <c r="O233" s="5">
        <f t="shared" si="25"/>
        <v>24264367.728940662</v>
      </c>
    </row>
    <row r="234" spans="4:15">
      <c r="D234" s="5">
        <v>206</v>
      </c>
      <c r="E234" s="5">
        <f t="shared" si="28"/>
        <v>27094437.410132345</v>
      </c>
      <c r="F234" s="5">
        <f t="shared" si="26"/>
        <v>180629.58273421566</v>
      </c>
      <c r="G234" s="13">
        <f t="shared" si="27"/>
        <v>-385908.10968650156</v>
      </c>
      <c r="H234" s="5">
        <f t="shared" si="29"/>
        <v>26889158.883180059</v>
      </c>
      <c r="K234" s="5">
        <v>206</v>
      </c>
      <c r="L234" s="5">
        <f t="shared" si="24"/>
        <v>24264367.728940662</v>
      </c>
      <c r="M234" s="5">
        <f t="shared" si="22"/>
        <v>161762.45152627109</v>
      </c>
      <c r="N234" s="13">
        <f t="shared" si="23"/>
        <v>-345599.21438013314</v>
      </c>
      <c r="O234" s="5">
        <f t="shared" si="25"/>
        <v>24080530.966086797</v>
      </c>
    </row>
    <row r="235" spans="4:15">
      <c r="D235" s="5">
        <v>207</v>
      </c>
      <c r="E235" s="5">
        <f t="shared" si="28"/>
        <v>26889158.883180059</v>
      </c>
      <c r="F235" s="5">
        <f t="shared" si="26"/>
        <v>179261.05922120041</v>
      </c>
      <c r="G235" s="13">
        <f t="shared" si="27"/>
        <v>-385908.10968650156</v>
      </c>
      <c r="H235" s="5">
        <f t="shared" si="29"/>
        <v>26682511.832714759</v>
      </c>
      <c r="K235" s="5">
        <v>207</v>
      </c>
      <c r="L235" s="5">
        <f t="shared" si="24"/>
        <v>24080530.966086797</v>
      </c>
      <c r="M235" s="5">
        <f t="shared" si="22"/>
        <v>160536.87310724534</v>
      </c>
      <c r="N235" s="13">
        <f t="shared" si="23"/>
        <v>-345599.21438013314</v>
      </c>
      <c r="O235" s="5">
        <f t="shared" si="25"/>
        <v>23895468.624813911</v>
      </c>
    </row>
    <row r="236" spans="4:15">
      <c r="D236" s="5">
        <v>208</v>
      </c>
      <c r="E236" s="5">
        <f t="shared" si="28"/>
        <v>26682511.832714759</v>
      </c>
      <c r="F236" s="5">
        <f t="shared" si="26"/>
        <v>177883.41221809841</v>
      </c>
      <c r="G236" s="13">
        <f t="shared" si="27"/>
        <v>-385908.10968650156</v>
      </c>
      <c r="H236" s="5">
        <f t="shared" si="29"/>
        <v>26474487.135246355</v>
      </c>
      <c r="K236" s="5">
        <v>208</v>
      </c>
      <c r="L236" s="5">
        <f t="shared" si="24"/>
        <v>23895468.624813911</v>
      </c>
      <c r="M236" s="5">
        <f t="shared" si="22"/>
        <v>159303.12416542607</v>
      </c>
      <c r="N236" s="13">
        <f t="shared" si="23"/>
        <v>-345599.21438013314</v>
      </c>
      <c r="O236" s="5">
        <f t="shared" si="25"/>
        <v>23709172.534599204</v>
      </c>
    </row>
    <row r="237" spans="4:15">
      <c r="D237" s="5">
        <v>209</v>
      </c>
      <c r="E237" s="5">
        <f t="shared" si="28"/>
        <v>26474487.135246355</v>
      </c>
      <c r="F237" s="5">
        <f t="shared" si="26"/>
        <v>176496.58090164239</v>
      </c>
      <c r="G237" s="13">
        <f t="shared" si="27"/>
        <v>-385908.10968650156</v>
      </c>
      <c r="H237" s="5">
        <f t="shared" si="29"/>
        <v>26265075.606461495</v>
      </c>
      <c r="K237" s="5">
        <v>209</v>
      </c>
      <c r="L237" s="5">
        <f t="shared" si="24"/>
        <v>23709172.534599204</v>
      </c>
      <c r="M237" s="5">
        <f t="shared" si="22"/>
        <v>158061.15023066135</v>
      </c>
      <c r="N237" s="13">
        <f t="shared" si="23"/>
        <v>-345599.21438013314</v>
      </c>
      <c r="O237" s="5">
        <f t="shared" si="25"/>
        <v>23521634.470449731</v>
      </c>
    </row>
    <row r="238" spans="4:15">
      <c r="D238" s="5">
        <v>210</v>
      </c>
      <c r="E238" s="5">
        <f t="shared" si="28"/>
        <v>26265075.606461495</v>
      </c>
      <c r="F238" s="5">
        <f t="shared" si="26"/>
        <v>175100.50404307665</v>
      </c>
      <c r="G238" s="13">
        <f t="shared" si="27"/>
        <v>-385908.10968650156</v>
      </c>
      <c r="H238" s="5">
        <f t="shared" si="29"/>
        <v>26054268.00081807</v>
      </c>
      <c r="K238" s="5">
        <v>210</v>
      </c>
      <c r="L238" s="5">
        <f t="shared" si="24"/>
        <v>23521634.470449731</v>
      </c>
      <c r="M238" s="5">
        <f t="shared" si="22"/>
        <v>156810.89646966488</v>
      </c>
      <c r="N238" s="13">
        <f t="shared" si="23"/>
        <v>-345599.21438013314</v>
      </c>
      <c r="O238" s="5">
        <f t="shared" si="25"/>
        <v>23332846.152539261</v>
      </c>
    </row>
    <row r="239" spans="4:15">
      <c r="D239" s="5">
        <v>211</v>
      </c>
      <c r="E239" s="5">
        <f t="shared" si="28"/>
        <v>26054268.00081807</v>
      </c>
      <c r="F239" s="5">
        <f t="shared" si="26"/>
        <v>173695.12000545382</v>
      </c>
      <c r="G239" s="13">
        <f t="shared" si="27"/>
        <v>-385908.10968650156</v>
      </c>
      <c r="H239" s="5">
        <f t="shared" si="29"/>
        <v>25842055.011137024</v>
      </c>
      <c r="K239" s="5">
        <v>211</v>
      </c>
      <c r="L239" s="5">
        <f t="shared" si="24"/>
        <v>23332846.152539261</v>
      </c>
      <c r="M239" s="5">
        <f t="shared" si="22"/>
        <v>155552.30768359508</v>
      </c>
      <c r="N239" s="13">
        <f t="shared" si="23"/>
        <v>-345599.21438013314</v>
      </c>
      <c r="O239" s="5">
        <f t="shared" si="25"/>
        <v>23142799.245842721</v>
      </c>
    </row>
    <row r="240" spans="4:15">
      <c r="D240" s="5">
        <v>212</v>
      </c>
      <c r="E240" s="5">
        <f t="shared" si="28"/>
        <v>25842055.011137024</v>
      </c>
      <c r="F240" s="5">
        <f t="shared" si="26"/>
        <v>172280.36674091351</v>
      </c>
      <c r="G240" s="13">
        <f t="shared" si="27"/>
        <v>-385908.10968650156</v>
      </c>
      <c r="H240" s="5">
        <f t="shared" si="29"/>
        <v>25628427.268191434</v>
      </c>
      <c r="K240" s="5">
        <v>212</v>
      </c>
      <c r="L240" s="5">
        <f t="shared" si="24"/>
        <v>23142799.245842721</v>
      </c>
      <c r="M240" s="5">
        <f t="shared" si="22"/>
        <v>154285.32830561814</v>
      </c>
      <c r="N240" s="13">
        <f t="shared" si="23"/>
        <v>-345599.21438013314</v>
      </c>
      <c r="O240" s="5">
        <f t="shared" si="25"/>
        <v>22951485.359768204</v>
      </c>
    </row>
    <row r="241" spans="4:15">
      <c r="D241" s="5">
        <v>213</v>
      </c>
      <c r="E241" s="5">
        <f t="shared" si="28"/>
        <v>25628427.268191434</v>
      </c>
      <c r="F241" s="5">
        <f t="shared" si="26"/>
        <v>170856.18178794291</v>
      </c>
      <c r="G241" s="13">
        <f t="shared" si="27"/>
        <v>-385908.10968650156</v>
      </c>
      <c r="H241" s="5">
        <f t="shared" si="29"/>
        <v>25413375.340292875</v>
      </c>
      <c r="K241" s="5">
        <v>213</v>
      </c>
      <c r="L241" s="5">
        <f t="shared" si="24"/>
        <v>22951485.359768204</v>
      </c>
      <c r="M241" s="5">
        <f t="shared" si="22"/>
        <v>153009.90239845469</v>
      </c>
      <c r="N241" s="13">
        <f t="shared" si="23"/>
        <v>-345599.21438013314</v>
      </c>
      <c r="O241" s="5">
        <f t="shared" si="25"/>
        <v>22758896.047786526</v>
      </c>
    </row>
    <row r="242" spans="4:15">
      <c r="D242" s="5">
        <v>214</v>
      </c>
      <c r="E242" s="5">
        <f t="shared" si="28"/>
        <v>25413375.340292875</v>
      </c>
      <c r="F242" s="5">
        <f t="shared" si="26"/>
        <v>169422.50226861917</v>
      </c>
      <c r="G242" s="13">
        <f t="shared" si="27"/>
        <v>-385908.10968650156</v>
      </c>
      <c r="H242" s="5">
        <f t="shared" si="29"/>
        <v>25196889.732874993</v>
      </c>
      <c r="K242" s="5">
        <v>214</v>
      </c>
      <c r="L242" s="5">
        <f t="shared" si="24"/>
        <v>22758896.047786526</v>
      </c>
      <c r="M242" s="5">
        <f t="shared" si="22"/>
        <v>151725.97365191017</v>
      </c>
      <c r="N242" s="13">
        <f t="shared" si="23"/>
        <v>-345599.21438013314</v>
      </c>
      <c r="O242" s="5">
        <f t="shared" si="25"/>
        <v>22565022.807058301</v>
      </c>
    </row>
    <row r="243" spans="4:15">
      <c r="D243" s="5">
        <v>215</v>
      </c>
      <c r="E243" s="5">
        <f t="shared" si="28"/>
        <v>25196889.732874993</v>
      </c>
      <c r="F243" s="5">
        <f t="shared" si="26"/>
        <v>167979.26488583331</v>
      </c>
      <c r="G243" s="13">
        <f t="shared" si="27"/>
        <v>-385908.10968650156</v>
      </c>
      <c r="H243" s="5">
        <f t="shared" si="29"/>
        <v>24978960.888074324</v>
      </c>
      <c r="K243" s="5">
        <v>215</v>
      </c>
      <c r="L243" s="5">
        <f t="shared" si="24"/>
        <v>22565022.807058301</v>
      </c>
      <c r="M243" s="5">
        <f t="shared" si="22"/>
        <v>150433.48538038868</v>
      </c>
      <c r="N243" s="13">
        <f t="shared" si="23"/>
        <v>-345599.21438013314</v>
      </c>
      <c r="O243" s="5">
        <f t="shared" si="25"/>
        <v>22369857.078058556</v>
      </c>
    </row>
    <row r="244" spans="4:15">
      <c r="D244" s="5">
        <v>216</v>
      </c>
      <c r="E244" s="5">
        <f t="shared" si="28"/>
        <v>24978960.888074324</v>
      </c>
      <c r="F244" s="5">
        <f t="shared" si="26"/>
        <v>166526.40592049551</v>
      </c>
      <c r="G244" s="13">
        <f t="shared" si="27"/>
        <v>-385908.10968650156</v>
      </c>
      <c r="H244" s="5">
        <f t="shared" si="29"/>
        <v>24759579.184308317</v>
      </c>
      <c r="K244" s="5">
        <v>216</v>
      </c>
      <c r="L244" s="5">
        <f t="shared" si="24"/>
        <v>22369857.078058556</v>
      </c>
      <c r="M244" s="5">
        <f t="shared" si="22"/>
        <v>149132.38052039038</v>
      </c>
      <c r="N244" s="13">
        <f t="shared" si="23"/>
        <v>-345599.21438013314</v>
      </c>
      <c r="O244" s="5">
        <f t="shared" si="25"/>
        <v>22173390.244198814</v>
      </c>
    </row>
    <row r="245" spans="4:15">
      <c r="D245" s="5">
        <v>217</v>
      </c>
      <c r="E245" s="5">
        <f t="shared" si="28"/>
        <v>24759579.184308317</v>
      </c>
      <c r="F245" s="5">
        <f t="shared" si="26"/>
        <v>165063.86122872212</v>
      </c>
      <c r="G245" s="13">
        <f t="shared" si="27"/>
        <v>-385908.10968650156</v>
      </c>
      <c r="H245" s="5">
        <f t="shared" si="29"/>
        <v>24538734.935850538</v>
      </c>
      <c r="K245" s="5">
        <v>217</v>
      </c>
      <c r="L245" s="5">
        <f t="shared" si="24"/>
        <v>22173390.244198814</v>
      </c>
      <c r="M245" s="5">
        <f t="shared" si="22"/>
        <v>147822.60162799212</v>
      </c>
      <c r="N245" s="13">
        <f t="shared" si="23"/>
        <v>-345599.21438013314</v>
      </c>
      <c r="O245" s="5">
        <f t="shared" si="25"/>
        <v>21975613.631446671</v>
      </c>
    </row>
    <row r="246" spans="4:15">
      <c r="D246" s="5">
        <v>218</v>
      </c>
      <c r="E246" s="5">
        <f t="shared" si="28"/>
        <v>24538734.935850538</v>
      </c>
      <c r="F246" s="5">
        <f t="shared" si="26"/>
        <v>163591.56623900359</v>
      </c>
      <c r="G246" s="13">
        <f t="shared" si="27"/>
        <v>-385908.10968650156</v>
      </c>
      <c r="H246" s="5">
        <f t="shared" si="29"/>
        <v>24316418.39240304</v>
      </c>
      <c r="K246" s="5">
        <v>218</v>
      </c>
      <c r="L246" s="5">
        <f t="shared" si="24"/>
        <v>21975613.631446671</v>
      </c>
      <c r="M246" s="5">
        <f t="shared" si="22"/>
        <v>146504.09087631115</v>
      </c>
      <c r="N246" s="13">
        <f t="shared" si="23"/>
        <v>-345599.21438013314</v>
      </c>
      <c r="O246" s="5">
        <f t="shared" si="25"/>
        <v>21776518.507942848</v>
      </c>
    </row>
    <row r="247" spans="4:15">
      <c r="D247" s="5">
        <v>219</v>
      </c>
      <c r="E247" s="5">
        <f t="shared" si="28"/>
        <v>24316418.39240304</v>
      </c>
      <c r="F247" s="5">
        <f t="shared" si="26"/>
        <v>162109.45594935361</v>
      </c>
      <c r="G247" s="13">
        <f t="shared" si="27"/>
        <v>-385908.10968650156</v>
      </c>
      <c r="H247" s="5">
        <f t="shared" si="29"/>
        <v>24092619.738665894</v>
      </c>
      <c r="K247" s="5">
        <v>219</v>
      </c>
      <c r="L247" s="5">
        <f t="shared" si="24"/>
        <v>21776518.507942848</v>
      </c>
      <c r="M247" s="5">
        <f t="shared" si="22"/>
        <v>145176.79005295233</v>
      </c>
      <c r="N247" s="13">
        <f t="shared" si="23"/>
        <v>-345599.21438013314</v>
      </c>
      <c r="O247" s="5">
        <f t="shared" si="25"/>
        <v>21576096.083615668</v>
      </c>
    </row>
    <row r="248" spans="4:15">
      <c r="D248" s="5">
        <v>220</v>
      </c>
      <c r="E248" s="5">
        <f t="shared" si="28"/>
        <v>24092619.738665894</v>
      </c>
      <c r="F248" s="5">
        <f t="shared" si="26"/>
        <v>160617.46492443929</v>
      </c>
      <c r="G248" s="13">
        <f t="shared" si="27"/>
        <v>-385908.10968650156</v>
      </c>
      <c r="H248" s="5">
        <f t="shared" si="29"/>
        <v>23867329.093903832</v>
      </c>
      <c r="K248" s="5">
        <v>220</v>
      </c>
      <c r="L248" s="5">
        <f t="shared" si="24"/>
        <v>21576096.083615668</v>
      </c>
      <c r="M248" s="5">
        <f t="shared" si="22"/>
        <v>143840.64055743779</v>
      </c>
      <c r="N248" s="13">
        <f t="shared" si="23"/>
        <v>-345599.21438013314</v>
      </c>
      <c r="O248" s="5">
        <f t="shared" si="25"/>
        <v>21374337.509792972</v>
      </c>
    </row>
    <row r="249" spans="4:15">
      <c r="D249" s="5">
        <v>221</v>
      </c>
      <c r="E249" s="5">
        <f t="shared" si="28"/>
        <v>23867329.093903832</v>
      </c>
      <c r="F249" s="5">
        <f t="shared" si="26"/>
        <v>159115.52729269222</v>
      </c>
      <c r="G249" s="13">
        <f t="shared" si="27"/>
        <v>-385908.10968650156</v>
      </c>
      <c r="H249" s="5">
        <f t="shared" si="29"/>
        <v>23640536.511510022</v>
      </c>
      <c r="K249" s="5">
        <v>221</v>
      </c>
      <c r="L249" s="5">
        <f t="shared" si="24"/>
        <v>21374337.509792972</v>
      </c>
      <c r="M249" s="5">
        <f t="shared" si="22"/>
        <v>142495.58339861981</v>
      </c>
      <c r="N249" s="13">
        <f t="shared" si="23"/>
        <v>-345599.21438013314</v>
      </c>
      <c r="O249" s="5">
        <f t="shared" si="25"/>
        <v>21171233.87881146</v>
      </c>
    </row>
    <row r="250" spans="4:15">
      <c r="D250" s="5">
        <v>222</v>
      </c>
      <c r="E250" s="5">
        <f t="shared" si="28"/>
        <v>23640536.511510022</v>
      </c>
      <c r="F250" s="5">
        <f t="shared" si="26"/>
        <v>157603.57674340016</v>
      </c>
      <c r="G250" s="13">
        <f t="shared" si="27"/>
        <v>-385908.10968650156</v>
      </c>
      <c r="H250" s="5">
        <f t="shared" si="29"/>
        <v>23412231.978566922</v>
      </c>
      <c r="K250" s="5">
        <v>222</v>
      </c>
      <c r="L250" s="5">
        <f t="shared" si="24"/>
        <v>21171233.87881146</v>
      </c>
      <c r="M250" s="5">
        <f t="shared" si="22"/>
        <v>141141.55919207641</v>
      </c>
      <c r="N250" s="13">
        <f t="shared" si="23"/>
        <v>-345599.21438013314</v>
      </c>
      <c r="O250" s="5">
        <f t="shared" si="25"/>
        <v>20966776.223623402</v>
      </c>
    </row>
    <row r="251" spans="4:15">
      <c r="D251" s="5">
        <v>223</v>
      </c>
      <c r="E251" s="5">
        <f t="shared" si="28"/>
        <v>23412231.978566922</v>
      </c>
      <c r="F251" s="5">
        <f t="shared" si="26"/>
        <v>156081.54652377949</v>
      </c>
      <c r="G251" s="13">
        <f t="shared" si="27"/>
        <v>-385908.10968650156</v>
      </c>
      <c r="H251" s="5">
        <f t="shared" si="29"/>
        <v>23182405.415404201</v>
      </c>
      <c r="K251" s="5">
        <v>223</v>
      </c>
      <c r="L251" s="5">
        <f t="shared" si="24"/>
        <v>20966776.223623402</v>
      </c>
      <c r="M251" s="5">
        <f t="shared" si="22"/>
        <v>139778.50815748936</v>
      </c>
      <c r="N251" s="13">
        <f t="shared" si="23"/>
        <v>-345599.21438013314</v>
      </c>
      <c r="O251" s="5">
        <f t="shared" si="25"/>
        <v>20760955.517400756</v>
      </c>
    </row>
    <row r="252" spans="4:15">
      <c r="D252" s="5">
        <v>224</v>
      </c>
      <c r="E252" s="5">
        <f t="shared" si="28"/>
        <v>23182405.415404201</v>
      </c>
      <c r="F252" s="5">
        <f t="shared" si="26"/>
        <v>154549.36943602801</v>
      </c>
      <c r="G252" s="13">
        <f t="shared" si="27"/>
        <v>-385908.10968650156</v>
      </c>
      <c r="H252" s="5">
        <f t="shared" si="29"/>
        <v>22951046.675153729</v>
      </c>
      <c r="K252" s="5">
        <v>224</v>
      </c>
      <c r="L252" s="5">
        <f t="shared" si="24"/>
        <v>20760955.517400756</v>
      </c>
      <c r="M252" s="5">
        <f t="shared" si="22"/>
        <v>138406.37011600504</v>
      </c>
      <c r="N252" s="13">
        <f t="shared" si="23"/>
        <v>-345599.21438013314</v>
      </c>
      <c r="O252" s="5">
        <f t="shared" si="25"/>
        <v>20553762.673136629</v>
      </c>
    </row>
    <row r="253" spans="4:15">
      <c r="D253" s="5">
        <v>225</v>
      </c>
      <c r="E253" s="5">
        <f t="shared" si="28"/>
        <v>22951046.675153729</v>
      </c>
      <c r="F253" s="5">
        <f t="shared" si="26"/>
        <v>153006.9778343582</v>
      </c>
      <c r="G253" s="13">
        <f t="shared" si="27"/>
        <v>-385908.10968650156</v>
      </c>
      <c r="H253" s="5">
        <f t="shared" si="29"/>
        <v>22718145.543301586</v>
      </c>
      <c r="K253" s="5">
        <v>225</v>
      </c>
      <c r="L253" s="5">
        <f t="shared" si="24"/>
        <v>20553762.673136629</v>
      </c>
      <c r="M253" s="5">
        <f t="shared" si="22"/>
        <v>137025.08448757755</v>
      </c>
      <c r="N253" s="13">
        <f t="shared" si="23"/>
        <v>-345599.21438013314</v>
      </c>
      <c r="O253" s="5">
        <f t="shared" si="25"/>
        <v>20345188.543244071</v>
      </c>
    </row>
    <row r="254" spans="4:15">
      <c r="D254" s="5">
        <v>226</v>
      </c>
      <c r="E254" s="5">
        <f t="shared" si="28"/>
        <v>22718145.543301586</v>
      </c>
      <c r="F254" s="5">
        <f t="shared" si="26"/>
        <v>151454.30362201057</v>
      </c>
      <c r="G254" s="13">
        <f t="shared" si="27"/>
        <v>-385908.10968650156</v>
      </c>
      <c r="H254" s="5">
        <f t="shared" si="29"/>
        <v>22483691.737237096</v>
      </c>
      <c r="K254" s="5">
        <v>226</v>
      </c>
      <c r="L254" s="5">
        <f t="shared" si="24"/>
        <v>20345188.543244071</v>
      </c>
      <c r="M254" s="5">
        <f t="shared" si="22"/>
        <v>135634.59028829381</v>
      </c>
      <c r="N254" s="13">
        <f t="shared" si="23"/>
        <v>-345599.21438013314</v>
      </c>
      <c r="O254" s="5">
        <f t="shared" si="25"/>
        <v>20135223.91915223</v>
      </c>
    </row>
    <row r="255" spans="4:15">
      <c r="D255" s="5">
        <v>227</v>
      </c>
      <c r="E255" s="5">
        <f t="shared" si="28"/>
        <v>22483691.737237096</v>
      </c>
      <c r="F255" s="5">
        <f t="shared" si="26"/>
        <v>149891.27824824731</v>
      </c>
      <c r="G255" s="13">
        <f t="shared" si="27"/>
        <v>-385908.10968650156</v>
      </c>
      <c r="H255" s="5">
        <f t="shared" si="29"/>
        <v>22247674.905798841</v>
      </c>
      <c r="K255" s="5">
        <v>227</v>
      </c>
      <c r="L255" s="5">
        <f t="shared" si="24"/>
        <v>20135223.91915223</v>
      </c>
      <c r="M255" s="5">
        <f t="shared" si="22"/>
        <v>134234.82612768153</v>
      </c>
      <c r="N255" s="13">
        <f t="shared" si="23"/>
        <v>-345599.21438013314</v>
      </c>
      <c r="O255" s="5">
        <f t="shared" si="25"/>
        <v>19923859.530899778</v>
      </c>
    </row>
    <row r="256" spans="4:15">
      <c r="D256" s="5">
        <v>228</v>
      </c>
      <c r="E256" s="5">
        <f t="shared" si="28"/>
        <v>22247674.905798841</v>
      </c>
      <c r="F256" s="5">
        <f t="shared" si="26"/>
        <v>148317.83270532562</v>
      </c>
      <c r="G256" s="13">
        <f t="shared" si="27"/>
        <v>-385908.10968650156</v>
      </c>
      <c r="H256" s="5">
        <f t="shared" si="29"/>
        <v>22010084.628817666</v>
      </c>
      <c r="K256" s="5">
        <v>228</v>
      </c>
      <c r="L256" s="5">
        <f t="shared" si="24"/>
        <v>19923859.530899778</v>
      </c>
      <c r="M256" s="5">
        <f t="shared" si="22"/>
        <v>132825.73020599852</v>
      </c>
      <c r="N256" s="13">
        <f t="shared" si="23"/>
        <v>-345599.21438013314</v>
      </c>
      <c r="O256" s="5">
        <f t="shared" si="25"/>
        <v>19711086.046725642</v>
      </c>
    </row>
    <row r="257" spans="4:15">
      <c r="D257" s="5">
        <v>229</v>
      </c>
      <c r="E257" s="5">
        <f t="shared" si="28"/>
        <v>22010084.628817666</v>
      </c>
      <c r="F257" s="5">
        <f t="shared" si="26"/>
        <v>146733.89752545112</v>
      </c>
      <c r="G257" s="13">
        <f t="shared" si="27"/>
        <v>-385908.10968650156</v>
      </c>
      <c r="H257" s="5">
        <f t="shared" si="29"/>
        <v>21770910.416656617</v>
      </c>
      <c r="K257" s="5">
        <v>229</v>
      </c>
      <c r="L257" s="5">
        <f t="shared" si="24"/>
        <v>19711086.046725642</v>
      </c>
      <c r="M257" s="5">
        <f t="shared" si="22"/>
        <v>131407.24031150428</v>
      </c>
      <c r="N257" s="13">
        <f t="shared" si="23"/>
        <v>-345599.21438013314</v>
      </c>
      <c r="O257" s="5">
        <f t="shared" si="25"/>
        <v>19496894.072657011</v>
      </c>
    </row>
    <row r="258" spans="4:15">
      <c r="D258" s="5">
        <v>230</v>
      </c>
      <c r="E258" s="5">
        <f t="shared" si="28"/>
        <v>21770910.416656617</v>
      </c>
      <c r="F258" s="5">
        <f t="shared" si="26"/>
        <v>145139.40277771078</v>
      </c>
      <c r="G258" s="13">
        <f t="shared" si="27"/>
        <v>-385908.10968650156</v>
      </c>
      <c r="H258" s="5">
        <f t="shared" si="29"/>
        <v>21530141.709747825</v>
      </c>
      <c r="K258" s="5">
        <v>230</v>
      </c>
      <c r="L258" s="5">
        <f t="shared" si="24"/>
        <v>19496894.072657011</v>
      </c>
      <c r="M258" s="5">
        <f t="shared" ref="M258:M321" si="30">$E$16*L258</f>
        <v>129979.29381771342</v>
      </c>
      <c r="N258" s="13">
        <f t="shared" ref="N258:N321" si="31">$N$61</f>
        <v>-345599.21438013314</v>
      </c>
      <c r="O258" s="5">
        <f t="shared" si="25"/>
        <v>19281274.152094591</v>
      </c>
    </row>
    <row r="259" spans="4:15">
      <c r="D259" s="5">
        <v>231</v>
      </c>
      <c r="E259" s="5">
        <f t="shared" si="28"/>
        <v>21530141.709747825</v>
      </c>
      <c r="F259" s="5">
        <f t="shared" si="26"/>
        <v>143534.2780649855</v>
      </c>
      <c r="G259" s="13">
        <f t="shared" si="27"/>
        <v>-385908.10968650156</v>
      </c>
      <c r="H259" s="5">
        <f t="shared" si="29"/>
        <v>21287767.878126308</v>
      </c>
      <c r="K259" s="5">
        <v>231</v>
      </c>
      <c r="L259" s="5">
        <f t="shared" si="24"/>
        <v>19281274.152094591</v>
      </c>
      <c r="M259" s="5">
        <f t="shared" si="30"/>
        <v>128541.82768063062</v>
      </c>
      <c r="N259" s="13">
        <f t="shared" si="31"/>
        <v>-345599.21438013314</v>
      </c>
      <c r="O259" s="5">
        <f t="shared" si="25"/>
        <v>19064216.76539509</v>
      </c>
    </row>
    <row r="260" spans="4:15">
      <c r="D260" s="5">
        <v>232</v>
      </c>
      <c r="E260" s="5">
        <f t="shared" si="28"/>
        <v>21287767.878126308</v>
      </c>
      <c r="F260" s="5">
        <f t="shared" si="26"/>
        <v>141918.45252084205</v>
      </c>
      <c r="G260" s="13">
        <f t="shared" si="27"/>
        <v>-385908.10968650156</v>
      </c>
      <c r="H260" s="5">
        <f t="shared" si="29"/>
        <v>21043778.220960651</v>
      </c>
      <c r="K260" s="5">
        <v>232</v>
      </c>
      <c r="L260" s="5">
        <f t="shared" si="24"/>
        <v>19064216.76539509</v>
      </c>
      <c r="M260" s="5">
        <f t="shared" si="30"/>
        <v>127094.77843596728</v>
      </c>
      <c r="N260" s="13">
        <f t="shared" si="31"/>
        <v>-345599.21438013314</v>
      </c>
      <c r="O260" s="5">
        <f t="shared" si="25"/>
        <v>18845712.329450924</v>
      </c>
    </row>
    <row r="261" spans="4:15">
      <c r="D261" s="5">
        <v>233</v>
      </c>
      <c r="E261" s="5">
        <f t="shared" si="28"/>
        <v>21043778.220960651</v>
      </c>
      <c r="F261" s="5">
        <f t="shared" si="26"/>
        <v>140291.85480640436</v>
      </c>
      <c r="G261" s="13">
        <f t="shared" si="27"/>
        <v>-385908.10968650156</v>
      </c>
      <c r="H261" s="5">
        <f t="shared" si="29"/>
        <v>20798161.966080554</v>
      </c>
      <c r="K261" s="5">
        <v>233</v>
      </c>
      <c r="L261" s="5">
        <f t="shared" si="24"/>
        <v>18845712.329450924</v>
      </c>
      <c r="M261" s="5">
        <f t="shared" si="30"/>
        <v>125638.0821963395</v>
      </c>
      <c r="N261" s="13">
        <f t="shared" si="31"/>
        <v>-345599.21438013314</v>
      </c>
      <c r="O261" s="5">
        <f t="shared" si="25"/>
        <v>18625751.19726713</v>
      </c>
    </row>
    <row r="262" spans="4:15">
      <c r="D262" s="5">
        <v>234</v>
      </c>
      <c r="E262" s="5">
        <f t="shared" si="28"/>
        <v>20798161.966080554</v>
      </c>
      <c r="F262" s="5">
        <f t="shared" si="26"/>
        <v>138654.4131072037</v>
      </c>
      <c r="G262" s="13">
        <f t="shared" si="27"/>
        <v>-385908.10968650156</v>
      </c>
      <c r="H262" s="5">
        <f t="shared" si="29"/>
        <v>20550908.269501258</v>
      </c>
      <c r="K262" s="5">
        <v>234</v>
      </c>
      <c r="L262" s="5">
        <f t="shared" si="24"/>
        <v>18625751.19726713</v>
      </c>
      <c r="M262" s="5">
        <f t="shared" si="30"/>
        <v>124171.67464844754</v>
      </c>
      <c r="N262" s="13">
        <f t="shared" si="31"/>
        <v>-345599.21438013314</v>
      </c>
      <c r="O262" s="5">
        <f t="shared" si="25"/>
        <v>18404323.657535445</v>
      </c>
    </row>
    <row r="263" spans="4:15">
      <c r="D263" s="5">
        <v>235</v>
      </c>
      <c r="E263" s="5">
        <f t="shared" si="28"/>
        <v>20550908.269501258</v>
      </c>
      <c r="F263" s="5">
        <f t="shared" si="26"/>
        <v>137006.0551300084</v>
      </c>
      <c r="G263" s="13">
        <f t="shared" si="27"/>
        <v>-385908.10968650156</v>
      </c>
      <c r="H263" s="5">
        <f t="shared" si="29"/>
        <v>20302006.214944765</v>
      </c>
      <c r="K263" s="5">
        <v>235</v>
      </c>
      <c r="L263" s="5">
        <f t="shared" si="24"/>
        <v>18404323.657535445</v>
      </c>
      <c r="M263" s="5">
        <f t="shared" si="30"/>
        <v>122695.49105023631</v>
      </c>
      <c r="N263" s="13">
        <f t="shared" si="31"/>
        <v>-345599.21438013314</v>
      </c>
      <c r="O263" s="5">
        <f t="shared" si="25"/>
        <v>18181419.934205547</v>
      </c>
    </row>
    <row r="264" spans="4:15">
      <c r="D264" s="5">
        <v>236</v>
      </c>
      <c r="E264" s="5">
        <f t="shared" si="28"/>
        <v>20302006.214944765</v>
      </c>
      <c r="F264" s="5">
        <f t="shared" si="26"/>
        <v>135346.70809963177</v>
      </c>
      <c r="G264" s="13">
        <f t="shared" si="27"/>
        <v>-385908.10968650156</v>
      </c>
      <c r="H264" s="5">
        <f t="shared" si="29"/>
        <v>20051444.813357897</v>
      </c>
      <c r="K264" s="5">
        <v>236</v>
      </c>
      <c r="L264" s="5">
        <f t="shared" si="24"/>
        <v>18181419.934205547</v>
      </c>
      <c r="M264" s="5">
        <f t="shared" si="30"/>
        <v>121209.46622803698</v>
      </c>
      <c r="N264" s="13">
        <f t="shared" si="31"/>
        <v>-345599.21438013314</v>
      </c>
      <c r="O264" s="5">
        <f t="shared" si="25"/>
        <v>17957030.186053451</v>
      </c>
    </row>
    <row r="265" spans="4:15">
      <c r="D265" s="5">
        <v>237</v>
      </c>
      <c r="E265" s="5">
        <f t="shared" si="28"/>
        <v>20051444.813357897</v>
      </c>
      <c r="F265" s="5">
        <f t="shared" si="26"/>
        <v>133676.29875571933</v>
      </c>
      <c r="G265" s="13">
        <f t="shared" si="27"/>
        <v>-385908.10968650156</v>
      </c>
      <c r="H265" s="5">
        <f t="shared" si="29"/>
        <v>19799213.002427116</v>
      </c>
      <c r="K265" s="5">
        <v>237</v>
      </c>
      <c r="L265" s="5">
        <f t="shared" si="24"/>
        <v>17957030.186053451</v>
      </c>
      <c r="M265" s="5">
        <f t="shared" si="30"/>
        <v>119713.53457368969</v>
      </c>
      <c r="N265" s="13">
        <f t="shared" si="31"/>
        <v>-345599.21438013314</v>
      </c>
      <c r="O265" s="5">
        <f t="shared" si="25"/>
        <v>17731144.506247006</v>
      </c>
    </row>
    <row r="266" spans="4:15">
      <c r="D266" s="5">
        <v>238</v>
      </c>
      <c r="E266" s="5">
        <f t="shared" si="28"/>
        <v>19799213.002427116</v>
      </c>
      <c r="F266" s="5">
        <f t="shared" si="26"/>
        <v>131994.75334951413</v>
      </c>
      <c r="G266" s="13">
        <f t="shared" si="27"/>
        <v>-385908.10968650156</v>
      </c>
      <c r="H266" s="5">
        <f t="shared" si="29"/>
        <v>19545299.646090128</v>
      </c>
      <c r="K266" s="5">
        <v>238</v>
      </c>
      <c r="L266" s="5">
        <f t="shared" si="24"/>
        <v>17731144.506247006</v>
      </c>
      <c r="M266" s="5">
        <f t="shared" si="30"/>
        <v>118207.63004164671</v>
      </c>
      <c r="N266" s="13">
        <f t="shared" si="31"/>
        <v>-345599.21438013314</v>
      </c>
      <c r="O266" s="5">
        <f t="shared" si="25"/>
        <v>17503752.92190852</v>
      </c>
    </row>
    <row r="267" spans="4:15">
      <c r="D267" s="5">
        <v>239</v>
      </c>
      <c r="E267" s="5">
        <f t="shared" si="28"/>
        <v>19545299.646090128</v>
      </c>
      <c r="F267" s="5">
        <f t="shared" si="26"/>
        <v>130301.99764060086</v>
      </c>
      <c r="G267" s="13">
        <f t="shared" si="27"/>
        <v>-385908.10968650156</v>
      </c>
      <c r="H267" s="5">
        <f t="shared" si="29"/>
        <v>19289693.534044228</v>
      </c>
      <c r="K267" s="5">
        <v>239</v>
      </c>
      <c r="L267" s="5">
        <f t="shared" si="24"/>
        <v>17503752.92190852</v>
      </c>
      <c r="M267" s="5">
        <f t="shared" si="30"/>
        <v>116691.6861460568</v>
      </c>
      <c r="N267" s="13">
        <f t="shared" si="31"/>
        <v>-345599.21438013314</v>
      </c>
      <c r="O267" s="5">
        <f t="shared" si="25"/>
        <v>17274845.393674444</v>
      </c>
    </row>
    <row r="268" spans="4:15">
      <c r="D268" s="5">
        <v>240</v>
      </c>
      <c r="E268" s="5">
        <f t="shared" si="28"/>
        <v>19289693.534044228</v>
      </c>
      <c r="F268" s="5">
        <f t="shared" si="26"/>
        <v>128597.9568936282</v>
      </c>
      <c r="G268" s="13">
        <f t="shared" si="27"/>
        <v>-385908.10968650156</v>
      </c>
      <c r="H268" s="5">
        <f t="shared" si="29"/>
        <v>19032383.381251354</v>
      </c>
      <c r="K268" s="5">
        <v>240</v>
      </c>
      <c r="L268" s="5">
        <f t="shared" si="24"/>
        <v>17274845.393674444</v>
      </c>
      <c r="M268" s="5">
        <f t="shared" si="30"/>
        <v>115165.63595782964</v>
      </c>
      <c r="N268" s="13">
        <f t="shared" si="31"/>
        <v>-345599.21438013314</v>
      </c>
      <c r="O268" s="5">
        <f t="shared" si="25"/>
        <v>17044411.81525214</v>
      </c>
    </row>
    <row r="269" spans="4:15">
      <c r="D269" s="5">
        <v>241</v>
      </c>
      <c r="E269" s="5">
        <f t="shared" si="28"/>
        <v>19032383.381251354</v>
      </c>
      <c r="F269" s="5">
        <f t="shared" si="26"/>
        <v>126882.55587500903</v>
      </c>
      <c r="G269" s="13">
        <f t="shared" si="27"/>
        <v>-385908.10968650156</v>
      </c>
      <c r="H269" s="5">
        <f t="shared" si="29"/>
        <v>18773357.827439863</v>
      </c>
      <c r="K269" s="5">
        <v>241</v>
      </c>
      <c r="L269" s="5">
        <f t="shared" si="24"/>
        <v>17044411.81525214</v>
      </c>
      <c r="M269" s="5">
        <f t="shared" si="30"/>
        <v>113629.41210168094</v>
      </c>
      <c r="N269" s="13">
        <f t="shared" si="31"/>
        <v>-345599.21438013314</v>
      </c>
      <c r="O269" s="5">
        <f t="shared" si="25"/>
        <v>16812442.012973689</v>
      </c>
    </row>
    <row r="270" spans="4:15">
      <c r="D270" s="5">
        <v>242</v>
      </c>
      <c r="E270" s="5">
        <f t="shared" si="28"/>
        <v>18773357.827439863</v>
      </c>
      <c r="F270" s="5">
        <f t="shared" si="26"/>
        <v>125155.7188495991</v>
      </c>
      <c r="G270" s="13">
        <f t="shared" si="27"/>
        <v>-385908.10968650156</v>
      </c>
      <c r="H270" s="5">
        <f t="shared" si="29"/>
        <v>18512605.436602961</v>
      </c>
      <c r="K270" s="5">
        <v>242</v>
      </c>
      <c r="L270" s="5">
        <f t="shared" si="24"/>
        <v>16812442.012973689</v>
      </c>
      <c r="M270" s="5">
        <f t="shared" si="30"/>
        <v>112082.94675315793</v>
      </c>
      <c r="N270" s="13">
        <f t="shared" si="31"/>
        <v>-345599.21438013314</v>
      </c>
      <c r="O270" s="5">
        <f t="shared" si="25"/>
        <v>16578925.745346714</v>
      </c>
    </row>
    <row r="271" spans="4:15">
      <c r="D271" s="5">
        <v>243</v>
      </c>
      <c r="E271" s="5">
        <f t="shared" si="28"/>
        <v>18512605.436602961</v>
      </c>
      <c r="F271" s="5">
        <f t="shared" si="26"/>
        <v>123417.36957735308</v>
      </c>
      <c r="G271" s="13">
        <f t="shared" si="27"/>
        <v>-385908.10968650156</v>
      </c>
      <c r="H271" s="5">
        <f t="shared" si="29"/>
        <v>18250114.696493812</v>
      </c>
      <c r="K271" s="5">
        <v>243</v>
      </c>
      <c r="L271" s="5">
        <f t="shared" si="24"/>
        <v>16578925.745346714</v>
      </c>
      <c r="M271" s="5">
        <f t="shared" si="30"/>
        <v>110526.17163564477</v>
      </c>
      <c r="N271" s="13">
        <f t="shared" si="31"/>
        <v>-345599.21438013314</v>
      </c>
      <c r="O271" s="5">
        <f t="shared" si="25"/>
        <v>16343852.702602224</v>
      </c>
    </row>
    <row r="272" spans="4:15">
      <c r="D272" s="5">
        <v>244</v>
      </c>
      <c r="E272" s="5">
        <f t="shared" si="28"/>
        <v>18250114.696493812</v>
      </c>
      <c r="F272" s="5">
        <f t="shared" si="26"/>
        <v>121667.43130995876</v>
      </c>
      <c r="G272" s="13">
        <f t="shared" si="27"/>
        <v>-385908.10968650156</v>
      </c>
      <c r="H272" s="5">
        <f t="shared" si="29"/>
        <v>17985874.018117268</v>
      </c>
      <c r="K272" s="5">
        <v>244</v>
      </c>
      <c r="L272" s="5">
        <f t="shared" ref="L272:L328" si="32">O271</f>
        <v>16343852.702602224</v>
      </c>
      <c r="M272" s="5">
        <f t="shared" si="30"/>
        <v>108959.01801734816</v>
      </c>
      <c r="N272" s="13">
        <f t="shared" si="31"/>
        <v>-345599.21438013314</v>
      </c>
      <c r="O272" s="5">
        <f t="shared" ref="O272:O328" si="33">SUM(L272:N272)</f>
        <v>16107212.506239438</v>
      </c>
    </row>
    <row r="273" spans="4:15">
      <c r="D273" s="5">
        <v>245</v>
      </c>
      <c r="E273" s="5">
        <f t="shared" si="28"/>
        <v>17985874.018117268</v>
      </c>
      <c r="F273" s="5">
        <f t="shared" si="26"/>
        <v>119905.82678744846</v>
      </c>
      <c r="G273" s="13">
        <f t="shared" si="27"/>
        <v>-385908.10968650156</v>
      </c>
      <c r="H273" s="5">
        <f t="shared" si="29"/>
        <v>17719871.735218216</v>
      </c>
      <c r="K273" s="5">
        <v>245</v>
      </c>
      <c r="L273" s="5">
        <f t="shared" si="32"/>
        <v>16107212.506239438</v>
      </c>
      <c r="M273" s="5">
        <f t="shared" si="30"/>
        <v>107381.41670826293</v>
      </c>
      <c r="N273" s="13">
        <f t="shared" si="31"/>
        <v>-345599.21438013314</v>
      </c>
      <c r="O273" s="5">
        <f t="shared" si="33"/>
        <v>15868994.708567567</v>
      </c>
    </row>
    <row r="274" spans="4:15">
      <c r="D274" s="5">
        <v>246</v>
      </c>
      <c r="E274" s="5">
        <f t="shared" si="28"/>
        <v>17719871.735218216</v>
      </c>
      <c r="F274" s="5">
        <f t="shared" si="26"/>
        <v>118132.47823478811</v>
      </c>
      <c r="G274" s="13">
        <f t="shared" si="27"/>
        <v>-385908.10968650156</v>
      </c>
      <c r="H274" s="5">
        <f t="shared" si="29"/>
        <v>17452096.103766501</v>
      </c>
      <c r="K274" s="5">
        <v>246</v>
      </c>
      <c r="L274" s="5">
        <f t="shared" si="32"/>
        <v>15868994.708567567</v>
      </c>
      <c r="M274" s="5">
        <f t="shared" si="30"/>
        <v>105793.29805711712</v>
      </c>
      <c r="N274" s="13">
        <f t="shared" si="31"/>
        <v>-345599.21438013314</v>
      </c>
      <c r="O274" s="5">
        <f t="shared" si="33"/>
        <v>15629188.79224455</v>
      </c>
    </row>
    <row r="275" spans="4:15">
      <c r="D275" s="5">
        <v>247</v>
      </c>
      <c r="E275" s="5">
        <f t="shared" si="28"/>
        <v>17452096.103766501</v>
      </c>
      <c r="F275" s="5">
        <f t="shared" si="26"/>
        <v>116347.30735844334</v>
      </c>
      <c r="G275" s="13">
        <f t="shared" si="27"/>
        <v>-385908.10968650156</v>
      </c>
      <c r="H275" s="5">
        <f t="shared" si="29"/>
        <v>17182535.301438443</v>
      </c>
      <c r="K275" s="5">
        <v>247</v>
      </c>
      <c r="L275" s="5">
        <f t="shared" si="32"/>
        <v>15629188.79224455</v>
      </c>
      <c r="M275" s="5">
        <f t="shared" si="30"/>
        <v>104194.59194829701</v>
      </c>
      <c r="N275" s="13">
        <f t="shared" si="31"/>
        <v>-345599.21438013314</v>
      </c>
      <c r="O275" s="5">
        <f t="shared" si="33"/>
        <v>15387784.169812713</v>
      </c>
    </row>
    <row r="276" spans="4:15">
      <c r="D276" s="5">
        <v>248</v>
      </c>
      <c r="E276" s="5">
        <f t="shared" si="28"/>
        <v>17182535.301438443</v>
      </c>
      <c r="F276" s="5">
        <f t="shared" si="26"/>
        <v>114550.23534292297</v>
      </c>
      <c r="G276" s="13">
        <f t="shared" si="27"/>
        <v>-385908.10968650156</v>
      </c>
      <c r="H276" s="5">
        <f t="shared" si="29"/>
        <v>16911177.427094866</v>
      </c>
      <c r="K276" s="5">
        <v>248</v>
      </c>
      <c r="L276" s="5">
        <f t="shared" si="32"/>
        <v>15387784.169812713</v>
      </c>
      <c r="M276" s="5">
        <f t="shared" si="30"/>
        <v>102585.22779875142</v>
      </c>
      <c r="N276" s="13">
        <f t="shared" si="31"/>
        <v>-345599.21438013314</v>
      </c>
      <c r="O276" s="5">
        <f t="shared" si="33"/>
        <v>15144770.18323133</v>
      </c>
    </row>
    <row r="277" spans="4:15">
      <c r="D277" s="5">
        <v>249</v>
      </c>
      <c r="E277" s="5">
        <f t="shared" si="28"/>
        <v>16911177.427094866</v>
      </c>
      <c r="F277" s="5">
        <f t="shared" si="26"/>
        <v>112741.18284729912</v>
      </c>
      <c r="G277" s="13">
        <f t="shared" si="27"/>
        <v>-385908.10968650156</v>
      </c>
      <c r="H277" s="5">
        <f t="shared" si="29"/>
        <v>16638010.500255663</v>
      </c>
      <c r="K277" s="5">
        <v>249</v>
      </c>
      <c r="L277" s="5">
        <f t="shared" si="32"/>
        <v>15144770.18323133</v>
      </c>
      <c r="M277" s="5">
        <f t="shared" si="30"/>
        <v>100965.13455487553</v>
      </c>
      <c r="N277" s="13">
        <f t="shared" si="31"/>
        <v>-345599.21438013314</v>
      </c>
      <c r="O277" s="5">
        <f t="shared" si="33"/>
        <v>14900136.103406072</v>
      </c>
    </row>
    <row r="278" spans="4:15">
      <c r="D278" s="5">
        <v>250</v>
      </c>
      <c r="E278" s="5">
        <f t="shared" si="28"/>
        <v>16638010.500255663</v>
      </c>
      <c r="F278" s="5">
        <f t="shared" si="26"/>
        <v>110920.07000170443</v>
      </c>
      <c r="G278" s="13">
        <f t="shared" si="27"/>
        <v>-385908.10968650156</v>
      </c>
      <c r="H278" s="5">
        <f t="shared" si="29"/>
        <v>16363022.460570866</v>
      </c>
      <c r="K278" s="5">
        <v>250</v>
      </c>
      <c r="L278" s="5">
        <f t="shared" si="32"/>
        <v>14900136.103406072</v>
      </c>
      <c r="M278" s="5">
        <f t="shared" si="30"/>
        <v>99334.240689373823</v>
      </c>
      <c r="N278" s="13">
        <f t="shared" si="31"/>
        <v>-345599.21438013314</v>
      </c>
      <c r="O278" s="5">
        <f t="shared" si="33"/>
        <v>14653871.129715312</v>
      </c>
    </row>
    <row r="279" spans="4:15">
      <c r="D279" s="5">
        <v>251</v>
      </c>
      <c r="E279" s="5">
        <f t="shared" si="28"/>
        <v>16363022.460570866</v>
      </c>
      <c r="F279" s="5">
        <f t="shared" si="26"/>
        <v>109086.81640380579</v>
      </c>
      <c r="G279" s="13">
        <f t="shared" si="27"/>
        <v>-385908.10968650156</v>
      </c>
      <c r="H279" s="5">
        <f t="shared" si="29"/>
        <v>16086201.167288171</v>
      </c>
      <c r="K279" s="5">
        <v>251</v>
      </c>
      <c r="L279" s="5">
        <f t="shared" si="32"/>
        <v>14653871.129715312</v>
      </c>
      <c r="M279" s="5">
        <f t="shared" si="30"/>
        <v>97692.474198102092</v>
      </c>
      <c r="N279" s="13">
        <f t="shared" si="31"/>
        <v>-345599.21438013314</v>
      </c>
      <c r="O279" s="5">
        <f t="shared" si="33"/>
        <v>14405964.389533281</v>
      </c>
    </row>
    <row r="280" spans="4:15">
      <c r="D280" s="5">
        <v>252</v>
      </c>
      <c r="E280" s="5">
        <f t="shared" si="28"/>
        <v>16086201.167288171</v>
      </c>
      <c r="F280" s="5">
        <f t="shared" si="26"/>
        <v>107241.34111525449</v>
      </c>
      <c r="G280" s="13">
        <f t="shared" si="27"/>
        <v>-385908.10968650156</v>
      </c>
      <c r="H280" s="5">
        <f t="shared" si="29"/>
        <v>15807534.398716925</v>
      </c>
      <c r="K280" s="5">
        <v>252</v>
      </c>
      <c r="L280" s="5">
        <f t="shared" si="32"/>
        <v>14405964.389533281</v>
      </c>
      <c r="M280" s="5">
        <f t="shared" si="30"/>
        <v>96039.762596888555</v>
      </c>
      <c r="N280" s="13">
        <f t="shared" si="31"/>
        <v>-345599.21438013314</v>
      </c>
      <c r="O280" s="5">
        <f t="shared" si="33"/>
        <v>14156404.937750036</v>
      </c>
    </row>
    <row r="281" spans="4:15">
      <c r="D281" s="5">
        <v>253</v>
      </c>
      <c r="E281" s="5">
        <f t="shared" si="28"/>
        <v>15807534.398716925</v>
      </c>
      <c r="F281" s="5">
        <f t="shared" si="26"/>
        <v>105383.56265811285</v>
      </c>
      <c r="G281" s="13">
        <f t="shared" si="27"/>
        <v>-385908.10968650156</v>
      </c>
      <c r="H281" s="5">
        <f t="shared" si="29"/>
        <v>15527009.851688536</v>
      </c>
      <c r="K281" s="5">
        <v>253</v>
      </c>
      <c r="L281" s="5">
        <f t="shared" si="32"/>
        <v>14156404.937750036</v>
      </c>
      <c r="M281" s="5">
        <f t="shared" si="30"/>
        <v>94376.032918333585</v>
      </c>
      <c r="N281" s="13">
        <f t="shared" si="31"/>
        <v>-345599.21438013314</v>
      </c>
      <c r="O281" s="5">
        <f t="shared" si="33"/>
        <v>13905181.756288236</v>
      </c>
    </row>
    <row r="282" spans="4:15">
      <c r="D282" s="5">
        <v>254</v>
      </c>
      <c r="E282" s="5">
        <f t="shared" si="28"/>
        <v>15527009.851688536</v>
      </c>
      <c r="F282" s="5">
        <f t="shared" si="26"/>
        <v>103513.39901125692</v>
      </c>
      <c r="G282" s="13">
        <f t="shared" si="27"/>
        <v>-385908.10968650156</v>
      </c>
      <c r="H282" s="5">
        <f t="shared" si="29"/>
        <v>15244615.141013291</v>
      </c>
      <c r="K282" s="5">
        <v>254</v>
      </c>
      <c r="L282" s="5">
        <f t="shared" si="32"/>
        <v>13905181.756288236</v>
      </c>
      <c r="M282" s="5">
        <f t="shared" si="30"/>
        <v>92701.211708588249</v>
      </c>
      <c r="N282" s="13">
        <f t="shared" si="31"/>
        <v>-345599.21438013314</v>
      </c>
      <c r="O282" s="5">
        <f t="shared" si="33"/>
        <v>13652283.753616691</v>
      </c>
    </row>
    <row r="283" spans="4:15">
      <c r="D283" s="5">
        <v>255</v>
      </c>
      <c r="E283" s="5">
        <f t="shared" si="28"/>
        <v>15244615.141013291</v>
      </c>
      <c r="F283" s="5">
        <f t="shared" si="26"/>
        <v>101630.76760675528</v>
      </c>
      <c r="G283" s="13">
        <f t="shared" si="27"/>
        <v>-385908.10968650156</v>
      </c>
      <c r="H283" s="5">
        <f t="shared" si="29"/>
        <v>14960337.798933545</v>
      </c>
      <c r="K283" s="5">
        <v>255</v>
      </c>
      <c r="L283" s="5">
        <f t="shared" si="32"/>
        <v>13652283.753616691</v>
      </c>
      <c r="M283" s="5">
        <f t="shared" si="30"/>
        <v>91015.225024111278</v>
      </c>
      <c r="N283" s="13">
        <f t="shared" si="31"/>
        <v>-345599.21438013314</v>
      </c>
      <c r="O283" s="5">
        <f t="shared" si="33"/>
        <v>13397699.764260668</v>
      </c>
    </row>
    <row r="284" spans="4:15">
      <c r="D284" s="5">
        <v>256</v>
      </c>
      <c r="E284" s="5">
        <f t="shared" si="28"/>
        <v>14960337.798933545</v>
      </c>
      <c r="F284" s="5">
        <f t="shared" si="26"/>
        <v>99735.585326223634</v>
      </c>
      <c r="G284" s="13">
        <f t="shared" si="27"/>
        <v>-385908.10968650156</v>
      </c>
      <c r="H284" s="5">
        <f t="shared" si="29"/>
        <v>14674165.274573267</v>
      </c>
      <c r="K284" s="5">
        <v>256</v>
      </c>
      <c r="L284" s="5">
        <f t="shared" si="32"/>
        <v>13397699.764260668</v>
      </c>
      <c r="M284" s="5">
        <f t="shared" si="30"/>
        <v>89317.998428404462</v>
      </c>
      <c r="N284" s="13">
        <f t="shared" si="31"/>
        <v>-345599.21438013314</v>
      </c>
      <c r="O284" s="5">
        <f t="shared" si="33"/>
        <v>13141418.548308939</v>
      </c>
    </row>
    <row r="285" spans="4:15">
      <c r="D285" s="5">
        <v>257</v>
      </c>
      <c r="E285" s="5">
        <f t="shared" si="28"/>
        <v>14674165.274573267</v>
      </c>
      <c r="F285" s="5">
        <f t="shared" si="26"/>
        <v>97827.768497155121</v>
      </c>
      <c r="G285" s="13">
        <f t="shared" si="27"/>
        <v>-385908.10968650156</v>
      </c>
      <c r="H285" s="5">
        <f t="shared" si="29"/>
        <v>14386084.933383921</v>
      </c>
      <c r="K285" s="5">
        <v>257</v>
      </c>
      <c r="L285" s="5">
        <f t="shared" si="32"/>
        <v>13141418.548308939</v>
      </c>
      <c r="M285" s="5">
        <f t="shared" si="30"/>
        <v>87609.456988726262</v>
      </c>
      <c r="N285" s="13">
        <f t="shared" si="31"/>
        <v>-345599.21438013314</v>
      </c>
      <c r="O285" s="5">
        <f t="shared" si="33"/>
        <v>12883428.790917531</v>
      </c>
    </row>
    <row r="286" spans="4:15">
      <c r="D286" s="5">
        <v>258</v>
      </c>
      <c r="E286" s="5">
        <f t="shared" si="28"/>
        <v>14386084.933383921</v>
      </c>
      <c r="F286" s="5">
        <f t="shared" ref="F286:F328" si="34">$E$16*E286</f>
        <v>95907.232889226143</v>
      </c>
      <c r="G286" s="13">
        <f t="shared" ref="G286:G328" si="35">$D$20</f>
        <v>-385908.10968650156</v>
      </c>
      <c r="H286" s="5">
        <f t="shared" si="29"/>
        <v>14096084.056586646</v>
      </c>
      <c r="K286" s="5">
        <v>258</v>
      </c>
      <c r="L286" s="5">
        <f t="shared" si="32"/>
        <v>12883428.790917531</v>
      </c>
      <c r="M286" s="5">
        <f t="shared" si="30"/>
        <v>85889.525272783547</v>
      </c>
      <c r="N286" s="13">
        <f t="shared" si="31"/>
        <v>-345599.21438013314</v>
      </c>
      <c r="O286" s="5">
        <f t="shared" si="33"/>
        <v>12623719.10181018</v>
      </c>
    </row>
    <row r="287" spans="4:15">
      <c r="D287" s="5">
        <v>259</v>
      </c>
      <c r="E287" s="5">
        <f t="shared" si="28"/>
        <v>14096084.056586646</v>
      </c>
      <c r="F287" s="5">
        <f t="shared" si="34"/>
        <v>93973.893710577642</v>
      </c>
      <c r="G287" s="13">
        <f t="shared" si="35"/>
        <v>-385908.10968650156</v>
      </c>
      <c r="H287" s="5">
        <f t="shared" si="29"/>
        <v>13804149.840610722</v>
      </c>
      <c r="K287" s="5">
        <v>259</v>
      </c>
      <c r="L287" s="5">
        <f t="shared" si="32"/>
        <v>12623719.10181018</v>
      </c>
      <c r="M287" s="5">
        <f t="shared" si="30"/>
        <v>84158.127345401197</v>
      </c>
      <c r="N287" s="13">
        <f t="shared" si="31"/>
        <v>-345599.21438013314</v>
      </c>
      <c r="O287" s="5">
        <f t="shared" si="33"/>
        <v>12362278.014775448</v>
      </c>
    </row>
    <row r="288" spans="4:15">
      <c r="D288" s="5">
        <v>260</v>
      </c>
      <c r="E288" s="5">
        <f t="shared" ref="E288:E328" si="36">H287</f>
        <v>13804149.840610722</v>
      </c>
      <c r="F288" s="5">
        <f t="shared" si="34"/>
        <v>92027.665604071488</v>
      </c>
      <c r="G288" s="13">
        <f t="shared" si="35"/>
        <v>-385908.10968650156</v>
      </c>
      <c r="H288" s="5">
        <f t="shared" ref="H288:H328" si="37">SUM(E288:G288)</f>
        <v>13510269.396528292</v>
      </c>
      <c r="K288" s="5">
        <v>260</v>
      </c>
      <c r="L288" s="5">
        <f t="shared" si="32"/>
        <v>12362278.014775448</v>
      </c>
      <c r="M288" s="5">
        <f t="shared" si="30"/>
        <v>82415.186765169652</v>
      </c>
      <c r="N288" s="13">
        <f t="shared" si="31"/>
        <v>-345599.21438013314</v>
      </c>
      <c r="O288" s="5">
        <f t="shared" si="33"/>
        <v>12099093.987160483</v>
      </c>
    </row>
    <row r="289" spans="4:15">
      <c r="D289" s="5">
        <v>261</v>
      </c>
      <c r="E289" s="5">
        <f t="shared" si="36"/>
        <v>13510269.396528292</v>
      </c>
      <c r="F289" s="5">
        <f t="shared" si="34"/>
        <v>90068.462643521954</v>
      </c>
      <c r="G289" s="13">
        <f t="shared" si="35"/>
        <v>-385908.10968650156</v>
      </c>
      <c r="H289" s="5">
        <f t="shared" si="37"/>
        <v>13214429.749485314</v>
      </c>
      <c r="K289" s="5">
        <v>261</v>
      </c>
      <c r="L289" s="5">
        <f t="shared" si="32"/>
        <v>12099093.987160483</v>
      </c>
      <c r="M289" s="5">
        <f t="shared" si="30"/>
        <v>80660.626581069897</v>
      </c>
      <c r="N289" s="13">
        <f t="shared" si="31"/>
        <v>-345599.21438013314</v>
      </c>
      <c r="O289" s="5">
        <f t="shared" si="33"/>
        <v>11834155.399361419</v>
      </c>
    </row>
    <row r="290" spans="4:15">
      <c r="D290" s="5">
        <v>262</v>
      </c>
      <c r="E290" s="5">
        <f t="shared" si="36"/>
        <v>13214429.749485314</v>
      </c>
      <c r="F290" s="5">
        <f t="shared" si="34"/>
        <v>88096.198329902094</v>
      </c>
      <c r="G290" s="13">
        <f t="shared" si="35"/>
        <v>-385908.10968650156</v>
      </c>
      <c r="H290" s="5">
        <f t="shared" si="37"/>
        <v>12916617.838128714</v>
      </c>
      <c r="K290" s="5">
        <v>262</v>
      </c>
      <c r="L290" s="5">
        <f t="shared" si="32"/>
        <v>11834155.399361419</v>
      </c>
      <c r="M290" s="5">
        <f t="shared" si="30"/>
        <v>78894.369329076129</v>
      </c>
      <c r="N290" s="13">
        <f t="shared" si="31"/>
        <v>-345599.21438013314</v>
      </c>
      <c r="O290" s="5">
        <f t="shared" si="33"/>
        <v>11567450.554310361</v>
      </c>
    </row>
    <row r="291" spans="4:15">
      <c r="D291" s="5">
        <v>263</v>
      </c>
      <c r="E291" s="5">
        <f t="shared" si="36"/>
        <v>12916617.838128714</v>
      </c>
      <c r="F291" s="5">
        <f t="shared" si="34"/>
        <v>86110.785587524762</v>
      </c>
      <c r="G291" s="13">
        <f t="shared" si="35"/>
        <v>-385908.10968650156</v>
      </c>
      <c r="H291" s="5">
        <f t="shared" si="37"/>
        <v>12616820.514029738</v>
      </c>
      <c r="K291" s="5">
        <v>263</v>
      </c>
      <c r="L291" s="5">
        <f t="shared" si="32"/>
        <v>11567450.554310361</v>
      </c>
      <c r="M291" s="5">
        <f t="shared" si="30"/>
        <v>77116.337028735739</v>
      </c>
      <c r="N291" s="13">
        <f t="shared" si="31"/>
        <v>-345599.21438013314</v>
      </c>
      <c r="O291" s="5">
        <f t="shared" si="33"/>
        <v>11298967.676958963</v>
      </c>
    </row>
    <row r="292" spans="4:15">
      <c r="D292" s="5">
        <v>264</v>
      </c>
      <c r="E292" s="5">
        <f t="shared" si="36"/>
        <v>12616820.514029738</v>
      </c>
      <c r="F292" s="5">
        <f t="shared" si="34"/>
        <v>84112.136760198249</v>
      </c>
      <c r="G292" s="13">
        <f t="shared" si="35"/>
        <v>-385908.10968650156</v>
      </c>
      <c r="H292" s="5">
        <f t="shared" si="37"/>
        <v>12315024.541103434</v>
      </c>
      <c r="K292" s="5">
        <v>264</v>
      </c>
      <c r="L292" s="5">
        <f t="shared" si="32"/>
        <v>11298967.676958963</v>
      </c>
      <c r="M292" s="5">
        <f t="shared" si="30"/>
        <v>75326.451179726428</v>
      </c>
      <c r="N292" s="13">
        <f t="shared" si="31"/>
        <v>-345599.21438013314</v>
      </c>
      <c r="O292" s="5">
        <f t="shared" si="33"/>
        <v>11028694.913758555</v>
      </c>
    </row>
    <row r="293" spans="4:15">
      <c r="D293" s="5">
        <v>265</v>
      </c>
      <c r="E293" s="5">
        <f t="shared" si="36"/>
        <v>12315024.541103434</v>
      </c>
      <c r="F293" s="5">
        <f t="shared" si="34"/>
        <v>82100.163607356226</v>
      </c>
      <c r="G293" s="13">
        <f t="shared" si="35"/>
        <v>-385908.10968650156</v>
      </c>
      <c r="H293" s="5">
        <f t="shared" si="37"/>
        <v>12011216.59502429</v>
      </c>
      <c r="K293" s="5">
        <v>265</v>
      </c>
      <c r="L293" s="5">
        <f t="shared" si="32"/>
        <v>11028694.913758555</v>
      </c>
      <c r="M293" s="5">
        <f t="shared" si="30"/>
        <v>73524.632758390377</v>
      </c>
      <c r="N293" s="13">
        <f t="shared" si="31"/>
        <v>-345599.21438013314</v>
      </c>
      <c r="O293" s="5">
        <f t="shared" si="33"/>
        <v>10756620.332136812</v>
      </c>
    </row>
    <row r="294" spans="4:15">
      <c r="D294" s="5">
        <v>266</v>
      </c>
      <c r="E294" s="5">
        <f t="shared" si="36"/>
        <v>12011216.59502429</v>
      </c>
      <c r="F294" s="5">
        <f t="shared" si="34"/>
        <v>80074.777300161935</v>
      </c>
      <c r="G294" s="13">
        <f t="shared" si="35"/>
        <v>-385908.10968650156</v>
      </c>
      <c r="H294" s="5">
        <f t="shared" si="37"/>
        <v>11705383.26263795</v>
      </c>
      <c r="K294" s="5">
        <v>266</v>
      </c>
      <c r="L294" s="5">
        <f t="shared" si="32"/>
        <v>10756620.332136812</v>
      </c>
      <c r="M294" s="5">
        <f t="shared" si="30"/>
        <v>71710.802214245414</v>
      </c>
      <c r="N294" s="13">
        <f t="shared" si="31"/>
        <v>-345599.21438013314</v>
      </c>
      <c r="O294" s="5">
        <f t="shared" si="33"/>
        <v>10482731.919970924</v>
      </c>
    </row>
    <row r="295" spans="4:15">
      <c r="D295" s="5">
        <v>267</v>
      </c>
      <c r="E295" s="5">
        <f t="shared" si="36"/>
        <v>11705383.26263795</v>
      </c>
      <c r="F295" s="5">
        <f t="shared" si="34"/>
        <v>78035.888417586335</v>
      </c>
      <c r="G295" s="13">
        <f t="shared" si="35"/>
        <v>-385908.10968650156</v>
      </c>
      <c r="H295" s="5">
        <f t="shared" si="37"/>
        <v>11397511.041369036</v>
      </c>
      <c r="K295" s="5">
        <v>267</v>
      </c>
      <c r="L295" s="5">
        <f t="shared" si="32"/>
        <v>10482731.919970924</v>
      </c>
      <c r="M295" s="5">
        <f t="shared" si="30"/>
        <v>69884.879466472834</v>
      </c>
      <c r="N295" s="13">
        <f t="shared" si="31"/>
        <v>-345599.21438013314</v>
      </c>
      <c r="O295" s="5">
        <f t="shared" si="33"/>
        <v>10207017.585057262</v>
      </c>
    </row>
    <row r="296" spans="4:15">
      <c r="D296" s="5">
        <v>268</v>
      </c>
      <c r="E296" s="5">
        <f t="shared" si="36"/>
        <v>11397511.041369036</v>
      </c>
      <c r="F296" s="5">
        <f t="shared" si="34"/>
        <v>75983.406942460249</v>
      </c>
      <c r="G296" s="13">
        <f t="shared" si="35"/>
        <v>-385908.10968650156</v>
      </c>
      <c r="H296" s="5">
        <f t="shared" si="37"/>
        <v>11087586.338624995</v>
      </c>
      <c r="K296" s="5">
        <v>268</v>
      </c>
      <c r="L296" s="5">
        <f t="shared" si="32"/>
        <v>10207017.585057262</v>
      </c>
      <c r="M296" s="5">
        <f t="shared" si="30"/>
        <v>68046.78390038175</v>
      </c>
      <c r="N296" s="13">
        <f t="shared" si="31"/>
        <v>-345599.21438013314</v>
      </c>
      <c r="O296" s="5">
        <f t="shared" si="33"/>
        <v>9929465.1545775104</v>
      </c>
    </row>
    <row r="297" spans="4:15">
      <c r="D297" s="5">
        <v>269</v>
      </c>
      <c r="E297" s="5">
        <f t="shared" si="36"/>
        <v>11087586.338624995</v>
      </c>
      <c r="F297" s="5">
        <f t="shared" si="34"/>
        <v>73917.242257499965</v>
      </c>
      <c r="G297" s="13">
        <f t="shared" si="35"/>
        <v>-385908.10968650156</v>
      </c>
      <c r="H297" s="5">
        <f t="shared" si="37"/>
        <v>10775595.471195994</v>
      </c>
      <c r="K297" s="5">
        <v>269</v>
      </c>
      <c r="L297" s="5">
        <f t="shared" si="32"/>
        <v>9929465.1545775104</v>
      </c>
      <c r="M297" s="5">
        <f t="shared" si="30"/>
        <v>66196.434363850072</v>
      </c>
      <c r="N297" s="13">
        <f t="shared" si="31"/>
        <v>-345599.21438013314</v>
      </c>
      <c r="O297" s="5">
        <f t="shared" si="33"/>
        <v>9650062.374561226</v>
      </c>
    </row>
    <row r="298" spans="4:15">
      <c r="D298" s="5">
        <v>270</v>
      </c>
      <c r="E298" s="5">
        <f t="shared" si="36"/>
        <v>10775595.471195994</v>
      </c>
      <c r="F298" s="5">
        <f t="shared" si="34"/>
        <v>71837.303141306635</v>
      </c>
      <c r="G298" s="13">
        <f t="shared" si="35"/>
        <v>-385908.10968650156</v>
      </c>
      <c r="H298" s="5">
        <f t="shared" si="37"/>
        <v>10461524.6646508</v>
      </c>
      <c r="K298" s="5">
        <v>270</v>
      </c>
      <c r="L298" s="5">
        <f t="shared" si="32"/>
        <v>9650062.374561226</v>
      </c>
      <c r="M298" s="5">
        <f t="shared" si="30"/>
        <v>64333.749163741508</v>
      </c>
      <c r="N298" s="13">
        <f t="shared" si="31"/>
        <v>-345599.21438013314</v>
      </c>
      <c r="O298" s="5">
        <f t="shared" si="33"/>
        <v>9368796.9093448333</v>
      </c>
    </row>
    <row r="299" spans="4:15">
      <c r="D299" s="5">
        <v>271</v>
      </c>
      <c r="E299" s="5">
        <f t="shared" si="36"/>
        <v>10461524.6646508</v>
      </c>
      <c r="F299" s="5">
        <f t="shared" si="34"/>
        <v>69743.497764338666</v>
      </c>
      <c r="G299" s="13">
        <f t="shared" si="35"/>
        <v>-385908.10968650156</v>
      </c>
      <c r="H299" s="5">
        <f t="shared" si="37"/>
        <v>10145360.052728636</v>
      </c>
      <c r="K299" s="5">
        <v>271</v>
      </c>
      <c r="L299" s="5">
        <f t="shared" si="32"/>
        <v>9368796.9093448333</v>
      </c>
      <c r="M299" s="5">
        <f t="shared" si="30"/>
        <v>62458.646062298896</v>
      </c>
      <c r="N299" s="13">
        <f t="shared" si="31"/>
        <v>-345599.21438013314</v>
      </c>
      <c r="O299" s="5">
        <f t="shared" si="33"/>
        <v>9085656.3410269991</v>
      </c>
    </row>
    <row r="300" spans="4:15">
      <c r="D300" s="5">
        <v>272</v>
      </c>
      <c r="E300" s="5">
        <f t="shared" si="36"/>
        <v>10145360.052728636</v>
      </c>
      <c r="F300" s="5">
        <f t="shared" si="34"/>
        <v>67635.73368485758</v>
      </c>
      <c r="G300" s="13">
        <f t="shared" si="35"/>
        <v>-385908.10968650156</v>
      </c>
      <c r="H300" s="5">
        <f t="shared" si="37"/>
        <v>9827087.6767269932</v>
      </c>
      <c r="K300" s="5">
        <v>272</v>
      </c>
      <c r="L300" s="5">
        <f t="shared" si="32"/>
        <v>9085656.3410269991</v>
      </c>
      <c r="M300" s="5">
        <f t="shared" si="30"/>
        <v>60571.042273513332</v>
      </c>
      <c r="N300" s="13">
        <f t="shared" si="31"/>
        <v>-345599.21438013314</v>
      </c>
      <c r="O300" s="5">
        <f t="shared" si="33"/>
        <v>8800628.1689203791</v>
      </c>
    </row>
    <row r="301" spans="4:15">
      <c r="D301" s="5">
        <v>273</v>
      </c>
      <c r="E301" s="5">
        <f t="shared" si="36"/>
        <v>9827087.6767269932</v>
      </c>
      <c r="F301" s="5">
        <f t="shared" si="34"/>
        <v>65513.917844846626</v>
      </c>
      <c r="G301" s="13">
        <f t="shared" si="35"/>
        <v>-385908.10968650156</v>
      </c>
      <c r="H301" s="5">
        <f t="shared" si="37"/>
        <v>9506693.4848853387</v>
      </c>
      <c r="K301" s="5">
        <v>273</v>
      </c>
      <c r="L301" s="5">
        <f t="shared" si="32"/>
        <v>8800628.1689203791</v>
      </c>
      <c r="M301" s="5">
        <f t="shared" si="30"/>
        <v>58670.854459469199</v>
      </c>
      <c r="N301" s="13">
        <f t="shared" si="31"/>
        <v>-345599.21438013314</v>
      </c>
      <c r="O301" s="5">
        <f t="shared" si="33"/>
        <v>8513699.8089997135</v>
      </c>
    </row>
    <row r="302" spans="4:15">
      <c r="D302" s="5">
        <v>274</v>
      </c>
      <c r="E302" s="5">
        <f t="shared" si="36"/>
        <v>9506693.4848853387</v>
      </c>
      <c r="F302" s="5">
        <f t="shared" si="34"/>
        <v>63377.956565902263</v>
      </c>
      <c r="G302" s="13">
        <f t="shared" si="35"/>
        <v>-385908.10968650156</v>
      </c>
      <c r="H302" s="5">
        <f t="shared" si="37"/>
        <v>9184163.331764739</v>
      </c>
      <c r="K302" s="5">
        <v>274</v>
      </c>
      <c r="L302" s="5">
        <f t="shared" si="32"/>
        <v>8513699.8089997135</v>
      </c>
      <c r="M302" s="5">
        <f t="shared" si="30"/>
        <v>56757.998726664759</v>
      </c>
      <c r="N302" s="13">
        <f t="shared" si="31"/>
        <v>-345599.21438013314</v>
      </c>
      <c r="O302" s="5">
        <f t="shared" si="33"/>
        <v>8224858.5933462447</v>
      </c>
    </row>
    <row r="303" spans="4:15">
      <c r="D303" s="5">
        <v>275</v>
      </c>
      <c r="E303" s="5">
        <f t="shared" si="36"/>
        <v>9184163.331764739</v>
      </c>
      <c r="F303" s="5">
        <f t="shared" si="34"/>
        <v>61227.755545098262</v>
      </c>
      <c r="G303" s="13">
        <f t="shared" si="35"/>
        <v>-385908.10968650156</v>
      </c>
      <c r="H303" s="5">
        <f t="shared" si="37"/>
        <v>8859482.977623336</v>
      </c>
      <c r="K303" s="5">
        <v>275</v>
      </c>
      <c r="L303" s="5">
        <f t="shared" si="32"/>
        <v>8224858.5933462447</v>
      </c>
      <c r="M303" s="5">
        <f t="shared" si="30"/>
        <v>54832.390622308303</v>
      </c>
      <c r="N303" s="13">
        <f t="shared" si="31"/>
        <v>-345599.21438013314</v>
      </c>
      <c r="O303" s="5">
        <f t="shared" si="33"/>
        <v>7934091.7695884202</v>
      </c>
    </row>
    <row r="304" spans="4:15">
      <c r="D304" s="5">
        <v>276</v>
      </c>
      <c r="E304" s="5">
        <f t="shared" si="36"/>
        <v>8859482.977623336</v>
      </c>
      <c r="F304" s="5">
        <f t="shared" si="34"/>
        <v>59063.219850822243</v>
      </c>
      <c r="G304" s="13">
        <f t="shared" si="35"/>
        <v>-385908.10968650156</v>
      </c>
      <c r="H304" s="5">
        <f t="shared" si="37"/>
        <v>8532638.0877876561</v>
      </c>
      <c r="K304" s="5">
        <v>276</v>
      </c>
      <c r="L304" s="5">
        <f t="shared" si="32"/>
        <v>7934091.7695884202</v>
      </c>
      <c r="M304" s="5">
        <f t="shared" si="30"/>
        <v>52893.945130589469</v>
      </c>
      <c r="N304" s="13">
        <f t="shared" si="31"/>
        <v>-345599.21438013314</v>
      </c>
      <c r="O304" s="5">
        <f t="shared" si="33"/>
        <v>7641386.5003388766</v>
      </c>
    </row>
    <row r="305" spans="4:15">
      <c r="D305" s="5">
        <v>277</v>
      </c>
      <c r="E305" s="5">
        <f t="shared" si="36"/>
        <v>8532638.0877876561</v>
      </c>
      <c r="F305" s="5">
        <f t="shared" si="34"/>
        <v>56884.253918584378</v>
      </c>
      <c r="G305" s="13">
        <f t="shared" si="35"/>
        <v>-385908.10968650156</v>
      </c>
      <c r="H305" s="5">
        <f t="shared" si="37"/>
        <v>8203614.2320197392</v>
      </c>
      <c r="K305" s="5">
        <v>277</v>
      </c>
      <c r="L305" s="5">
        <f t="shared" si="32"/>
        <v>7641386.5003388766</v>
      </c>
      <c r="M305" s="5">
        <f t="shared" si="30"/>
        <v>50942.576668925845</v>
      </c>
      <c r="N305" s="13">
        <f t="shared" si="31"/>
        <v>-345599.21438013314</v>
      </c>
      <c r="O305" s="5">
        <f t="shared" si="33"/>
        <v>7346729.8626276692</v>
      </c>
    </row>
    <row r="306" spans="4:15">
      <c r="D306" s="5">
        <v>278</v>
      </c>
      <c r="E306" s="5">
        <f t="shared" si="36"/>
        <v>8203614.2320197392</v>
      </c>
      <c r="F306" s="5">
        <f t="shared" si="34"/>
        <v>54690.761546798261</v>
      </c>
      <c r="G306" s="13">
        <f t="shared" si="35"/>
        <v>-385908.10968650156</v>
      </c>
      <c r="H306" s="5">
        <f t="shared" si="37"/>
        <v>7872396.883880036</v>
      </c>
      <c r="K306" s="5">
        <v>278</v>
      </c>
      <c r="L306" s="5">
        <f t="shared" si="32"/>
        <v>7346729.8626276692</v>
      </c>
      <c r="M306" s="5">
        <f t="shared" si="30"/>
        <v>48978.199084184467</v>
      </c>
      <c r="N306" s="13">
        <f t="shared" si="31"/>
        <v>-345599.21438013314</v>
      </c>
      <c r="O306" s="5">
        <f t="shared" si="33"/>
        <v>7050108.8473317204</v>
      </c>
    </row>
    <row r="307" spans="4:15">
      <c r="D307" s="5">
        <v>279</v>
      </c>
      <c r="E307" s="5">
        <f t="shared" si="36"/>
        <v>7872396.883880036</v>
      </c>
      <c r="F307" s="5">
        <f t="shared" si="34"/>
        <v>52482.645892533576</v>
      </c>
      <c r="G307" s="13">
        <f t="shared" si="35"/>
        <v>-385908.10968650156</v>
      </c>
      <c r="H307" s="5">
        <f t="shared" si="37"/>
        <v>7538971.4200860681</v>
      </c>
      <c r="K307" s="5">
        <v>279</v>
      </c>
      <c r="L307" s="5">
        <f t="shared" si="32"/>
        <v>7050108.8473317204</v>
      </c>
      <c r="M307" s="5">
        <f t="shared" si="30"/>
        <v>47000.725648878142</v>
      </c>
      <c r="N307" s="13">
        <f t="shared" si="31"/>
        <v>-345599.21438013314</v>
      </c>
      <c r="O307" s="5">
        <f t="shared" si="33"/>
        <v>6751510.3586004656</v>
      </c>
    </row>
    <row r="308" spans="4:15">
      <c r="D308" s="5">
        <v>280</v>
      </c>
      <c r="E308" s="5">
        <f t="shared" si="36"/>
        <v>7538971.4200860681</v>
      </c>
      <c r="F308" s="5">
        <f t="shared" si="34"/>
        <v>50259.809467240455</v>
      </c>
      <c r="G308" s="13">
        <f t="shared" si="35"/>
        <v>-385908.10968650156</v>
      </c>
      <c r="H308" s="5">
        <f t="shared" si="37"/>
        <v>7203323.119866807</v>
      </c>
      <c r="K308" s="5">
        <v>280</v>
      </c>
      <c r="L308" s="5">
        <f t="shared" si="32"/>
        <v>6751510.3586004656</v>
      </c>
      <c r="M308" s="5">
        <f t="shared" si="30"/>
        <v>45010.069057336441</v>
      </c>
      <c r="N308" s="13">
        <f t="shared" si="31"/>
        <v>-345599.21438013314</v>
      </c>
      <c r="O308" s="5">
        <f t="shared" si="33"/>
        <v>6450921.2132776687</v>
      </c>
    </row>
    <row r="309" spans="4:15">
      <c r="D309" s="5">
        <v>281</v>
      </c>
      <c r="E309" s="5">
        <f t="shared" si="36"/>
        <v>7203323.119866807</v>
      </c>
      <c r="F309" s="5">
        <f t="shared" si="34"/>
        <v>48022.154132445386</v>
      </c>
      <c r="G309" s="13">
        <f t="shared" si="35"/>
        <v>-385908.10968650156</v>
      </c>
      <c r="H309" s="5">
        <f t="shared" si="37"/>
        <v>6865437.164312751</v>
      </c>
      <c r="K309" s="5">
        <v>281</v>
      </c>
      <c r="L309" s="5">
        <f t="shared" si="32"/>
        <v>6450921.2132776687</v>
      </c>
      <c r="M309" s="5">
        <f t="shared" si="30"/>
        <v>43006.141421851127</v>
      </c>
      <c r="N309" s="13">
        <f t="shared" si="31"/>
        <v>-345599.21438013314</v>
      </c>
      <c r="O309" s="5">
        <f t="shared" si="33"/>
        <v>6148328.1403193865</v>
      </c>
    </row>
    <row r="310" spans="4:15">
      <c r="D310" s="5">
        <v>282</v>
      </c>
      <c r="E310" s="5">
        <f t="shared" si="36"/>
        <v>6865437.164312751</v>
      </c>
      <c r="F310" s="5">
        <f t="shared" si="34"/>
        <v>45769.58109541834</v>
      </c>
      <c r="G310" s="13">
        <f t="shared" si="35"/>
        <v>-385908.10968650156</v>
      </c>
      <c r="H310" s="5">
        <f t="shared" si="37"/>
        <v>6525298.6357216677</v>
      </c>
      <c r="K310" s="5">
        <v>282</v>
      </c>
      <c r="L310" s="5">
        <f t="shared" si="32"/>
        <v>6148328.1403193865</v>
      </c>
      <c r="M310" s="5">
        <f t="shared" si="30"/>
        <v>40988.854268795913</v>
      </c>
      <c r="N310" s="13">
        <f t="shared" si="31"/>
        <v>-345599.21438013314</v>
      </c>
      <c r="O310" s="5">
        <f t="shared" si="33"/>
        <v>5843717.7802080493</v>
      </c>
    </row>
    <row r="311" spans="4:15">
      <c r="D311" s="5">
        <v>283</v>
      </c>
      <c r="E311" s="5">
        <f t="shared" si="36"/>
        <v>6525298.6357216677</v>
      </c>
      <c r="F311" s="5">
        <f t="shared" si="34"/>
        <v>43501.990904811122</v>
      </c>
      <c r="G311" s="13">
        <f t="shared" si="35"/>
        <v>-385908.10968650156</v>
      </c>
      <c r="H311" s="5">
        <f t="shared" si="37"/>
        <v>6182892.5169399772</v>
      </c>
      <c r="K311" s="5">
        <v>283</v>
      </c>
      <c r="L311" s="5">
        <f t="shared" si="32"/>
        <v>5843717.7802080493</v>
      </c>
      <c r="M311" s="5">
        <f t="shared" si="30"/>
        <v>38958.118534720328</v>
      </c>
      <c r="N311" s="13">
        <f t="shared" si="31"/>
        <v>-345599.21438013314</v>
      </c>
      <c r="O311" s="5">
        <f t="shared" si="33"/>
        <v>5537076.6843626369</v>
      </c>
    </row>
    <row r="312" spans="4:15">
      <c r="D312" s="5">
        <v>284</v>
      </c>
      <c r="E312" s="5">
        <f t="shared" si="36"/>
        <v>6182892.5169399772</v>
      </c>
      <c r="F312" s="5">
        <f t="shared" si="34"/>
        <v>41219.28344626652</v>
      </c>
      <c r="G312" s="13">
        <f t="shared" si="35"/>
        <v>-385908.10968650156</v>
      </c>
      <c r="H312" s="5">
        <f t="shared" si="37"/>
        <v>5838203.6906997422</v>
      </c>
      <c r="K312" s="5">
        <v>284</v>
      </c>
      <c r="L312" s="5">
        <f t="shared" si="32"/>
        <v>5537076.6843626369</v>
      </c>
      <c r="M312" s="5">
        <f t="shared" si="30"/>
        <v>36913.84456241758</v>
      </c>
      <c r="N312" s="13">
        <f t="shared" si="31"/>
        <v>-345599.21438013314</v>
      </c>
      <c r="O312" s="5">
        <f t="shared" si="33"/>
        <v>5228391.3145449217</v>
      </c>
    </row>
    <row r="313" spans="4:15">
      <c r="D313" s="5">
        <v>285</v>
      </c>
      <c r="E313" s="5">
        <f t="shared" si="36"/>
        <v>5838203.6906997422</v>
      </c>
      <c r="F313" s="5">
        <f t="shared" si="34"/>
        <v>38921.357937998284</v>
      </c>
      <c r="G313" s="13">
        <f t="shared" si="35"/>
        <v>-385908.10968650156</v>
      </c>
      <c r="H313" s="5">
        <f t="shared" si="37"/>
        <v>5491216.938951239</v>
      </c>
      <c r="K313" s="5">
        <v>285</v>
      </c>
      <c r="L313" s="5">
        <f t="shared" si="32"/>
        <v>5228391.3145449217</v>
      </c>
      <c r="M313" s="5">
        <f t="shared" si="30"/>
        <v>34855.942096966144</v>
      </c>
      <c r="N313" s="13">
        <f t="shared" si="31"/>
        <v>-345599.21438013314</v>
      </c>
      <c r="O313" s="5">
        <f t="shared" si="33"/>
        <v>4917648.0422617551</v>
      </c>
    </row>
    <row r="314" spans="4:15">
      <c r="D314" s="5">
        <v>286</v>
      </c>
      <c r="E314" s="5">
        <f t="shared" si="36"/>
        <v>5491216.938951239</v>
      </c>
      <c r="F314" s="5">
        <f t="shared" si="34"/>
        <v>36608.112926341593</v>
      </c>
      <c r="G314" s="13">
        <f t="shared" si="35"/>
        <v>-385908.10968650156</v>
      </c>
      <c r="H314" s="5">
        <f t="shared" si="37"/>
        <v>5141916.9421910793</v>
      </c>
      <c r="K314" s="5">
        <v>286</v>
      </c>
      <c r="L314" s="5">
        <f t="shared" si="32"/>
        <v>4917648.0422617551</v>
      </c>
      <c r="M314" s="5">
        <f t="shared" si="30"/>
        <v>32784.320281745036</v>
      </c>
      <c r="N314" s="13">
        <f t="shared" si="31"/>
        <v>-345599.21438013314</v>
      </c>
      <c r="O314" s="5">
        <f t="shared" si="33"/>
        <v>4604833.1481633671</v>
      </c>
    </row>
    <row r="315" spans="4:15">
      <c r="D315" s="5">
        <v>287</v>
      </c>
      <c r="E315" s="5">
        <f t="shared" si="36"/>
        <v>5141916.9421910793</v>
      </c>
      <c r="F315" s="5">
        <f t="shared" si="34"/>
        <v>34279.446281273864</v>
      </c>
      <c r="G315" s="13">
        <f t="shared" si="35"/>
        <v>-385908.10968650156</v>
      </c>
      <c r="H315" s="5">
        <f t="shared" si="37"/>
        <v>4790288.2787858518</v>
      </c>
      <c r="K315" s="5">
        <v>287</v>
      </c>
      <c r="L315" s="5">
        <f t="shared" si="32"/>
        <v>4604833.1481633671</v>
      </c>
      <c r="M315" s="5">
        <f t="shared" si="30"/>
        <v>30698.887654422448</v>
      </c>
      <c r="N315" s="13">
        <f t="shared" si="31"/>
        <v>-345599.21438013314</v>
      </c>
      <c r="O315" s="5">
        <f t="shared" si="33"/>
        <v>4289932.8214376569</v>
      </c>
    </row>
    <row r="316" spans="4:15">
      <c r="D316" s="5">
        <v>288</v>
      </c>
      <c r="E316" s="5">
        <f t="shared" si="36"/>
        <v>4790288.2787858518</v>
      </c>
      <c r="F316" s="5">
        <f t="shared" si="34"/>
        <v>31935.255191905682</v>
      </c>
      <c r="G316" s="13">
        <f t="shared" si="35"/>
        <v>-385908.10968650156</v>
      </c>
      <c r="H316" s="5">
        <f t="shared" si="37"/>
        <v>4436315.4242912559</v>
      </c>
      <c r="K316" s="5">
        <v>288</v>
      </c>
      <c r="L316" s="5">
        <f t="shared" si="32"/>
        <v>4289932.8214376569</v>
      </c>
      <c r="M316" s="5">
        <f t="shared" si="30"/>
        <v>28599.552142917713</v>
      </c>
      <c r="N316" s="13">
        <f t="shared" si="31"/>
        <v>-345599.21438013314</v>
      </c>
      <c r="O316" s="5">
        <f t="shared" si="33"/>
        <v>3972933.159200442</v>
      </c>
    </row>
    <row r="317" spans="4:15">
      <c r="D317" s="5">
        <v>289</v>
      </c>
      <c r="E317" s="5">
        <f t="shared" si="36"/>
        <v>4436315.4242912559</v>
      </c>
      <c r="F317" s="5">
        <f t="shared" si="34"/>
        <v>29575.436161941707</v>
      </c>
      <c r="G317" s="13">
        <f t="shared" si="35"/>
        <v>-385908.10968650156</v>
      </c>
      <c r="H317" s="5">
        <f t="shared" si="37"/>
        <v>4079982.7507666964</v>
      </c>
      <c r="K317" s="5">
        <v>289</v>
      </c>
      <c r="L317" s="5">
        <f t="shared" si="32"/>
        <v>3972933.159200442</v>
      </c>
      <c r="M317" s="5">
        <f t="shared" si="30"/>
        <v>26486.22106133628</v>
      </c>
      <c r="N317" s="13">
        <f t="shared" si="31"/>
        <v>-345599.21438013314</v>
      </c>
      <c r="O317" s="5">
        <f t="shared" si="33"/>
        <v>3653820.1658816454</v>
      </c>
    </row>
    <row r="318" spans="4:15">
      <c r="D318" s="5">
        <v>290</v>
      </c>
      <c r="E318" s="5">
        <f t="shared" si="36"/>
        <v>4079982.7507666964</v>
      </c>
      <c r="F318" s="5">
        <f t="shared" si="34"/>
        <v>27199.885005111311</v>
      </c>
      <c r="G318" s="13">
        <f t="shared" si="35"/>
        <v>-385908.10968650156</v>
      </c>
      <c r="H318" s="5">
        <f t="shared" si="37"/>
        <v>3721274.526085306</v>
      </c>
      <c r="K318" s="5">
        <v>290</v>
      </c>
      <c r="L318" s="5">
        <f t="shared" si="32"/>
        <v>3653820.1658816454</v>
      </c>
      <c r="M318" s="5">
        <f t="shared" si="30"/>
        <v>24358.801105877639</v>
      </c>
      <c r="N318" s="13">
        <f t="shared" si="31"/>
        <v>-345599.21438013314</v>
      </c>
      <c r="O318" s="5">
        <f t="shared" si="33"/>
        <v>3332579.7526073903</v>
      </c>
    </row>
    <row r="319" spans="4:15">
      <c r="D319" s="5">
        <v>291</v>
      </c>
      <c r="E319" s="5">
        <f t="shared" si="36"/>
        <v>3721274.526085306</v>
      </c>
      <c r="F319" s="5">
        <f t="shared" si="34"/>
        <v>24808.496840568707</v>
      </c>
      <c r="G319" s="13">
        <f t="shared" si="35"/>
        <v>-385908.10968650156</v>
      </c>
      <c r="H319" s="5">
        <f t="shared" si="37"/>
        <v>3360174.9132393729</v>
      </c>
      <c r="K319" s="5">
        <v>291</v>
      </c>
      <c r="L319" s="5">
        <f t="shared" si="32"/>
        <v>3332579.7526073903</v>
      </c>
      <c r="M319" s="5">
        <f t="shared" si="30"/>
        <v>22217.198350715938</v>
      </c>
      <c r="N319" s="13">
        <f t="shared" si="31"/>
        <v>-345599.21438013314</v>
      </c>
      <c r="O319" s="5">
        <f t="shared" si="33"/>
        <v>3009197.7365779732</v>
      </c>
    </row>
    <row r="320" spans="4:15">
      <c r="D320" s="5">
        <v>292</v>
      </c>
      <c r="E320" s="5">
        <f t="shared" si="36"/>
        <v>3360174.9132393729</v>
      </c>
      <c r="F320" s="5">
        <f t="shared" si="34"/>
        <v>22401.166088262489</v>
      </c>
      <c r="G320" s="13">
        <f t="shared" si="35"/>
        <v>-385908.10968650156</v>
      </c>
      <c r="H320" s="5">
        <f t="shared" si="37"/>
        <v>2996667.9696411341</v>
      </c>
      <c r="K320" s="5">
        <v>292</v>
      </c>
      <c r="L320" s="5">
        <f t="shared" si="32"/>
        <v>3009197.7365779732</v>
      </c>
      <c r="M320" s="5">
        <f t="shared" si="30"/>
        <v>20061.318243853155</v>
      </c>
      <c r="N320" s="13">
        <f t="shared" si="31"/>
        <v>-345599.21438013314</v>
      </c>
      <c r="O320" s="5">
        <f t="shared" si="33"/>
        <v>2683659.8404416936</v>
      </c>
    </row>
    <row r="321" spans="4:15">
      <c r="D321" s="5">
        <v>293</v>
      </c>
      <c r="E321" s="5">
        <f t="shared" si="36"/>
        <v>2996667.9696411341</v>
      </c>
      <c r="F321" s="5">
        <f t="shared" si="34"/>
        <v>19977.786464274228</v>
      </c>
      <c r="G321" s="13">
        <f t="shared" si="35"/>
        <v>-385908.10968650156</v>
      </c>
      <c r="H321" s="5">
        <f t="shared" si="37"/>
        <v>2630737.6464189067</v>
      </c>
      <c r="K321" s="5">
        <v>293</v>
      </c>
      <c r="L321" s="5">
        <f t="shared" si="32"/>
        <v>2683659.8404416936</v>
      </c>
      <c r="M321" s="5">
        <f t="shared" si="30"/>
        <v>17891.065602944625</v>
      </c>
      <c r="N321" s="13">
        <f t="shared" si="31"/>
        <v>-345599.21438013314</v>
      </c>
      <c r="O321" s="5">
        <f t="shared" si="33"/>
        <v>2355951.6916645053</v>
      </c>
    </row>
    <row r="322" spans="4:15">
      <c r="D322" s="5">
        <v>294</v>
      </c>
      <c r="E322" s="5">
        <f t="shared" si="36"/>
        <v>2630737.6464189067</v>
      </c>
      <c r="F322" s="5">
        <f t="shared" si="34"/>
        <v>17538.250976126044</v>
      </c>
      <c r="G322" s="13">
        <f t="shared" si="35"/>
        <v>-385908.10968650156</v>
      </c>
      <c r="H322" s="5">
        <f t="shared" si="37"/>
        <v>2262367.7877085311</v>
      </c>
      <c r="K322" s="5">
        <v>294</v>
      </c>
      <c r="L322" s="5">
        <f t="shared" si="32"/>
        <v>2355951.6916645053</v>
      </c>
      <c r="M322" s="5">
        <f t="shared" ref="M322:M328" si="38">$E$16*L322</f>
        <v>15706.344611096703</v>
      </c>
      <c r="N322" s="13">
        <f t="shared" ref="N322:N328" si="39">$N$61</f>
        <v>-345599.21438013314</v>
      </c>
      <c r="O322" s="5">
        <f t="shared" si="33"/>
        <v>2026058.8218954687</v>
      </c>
    </row>
    <row r="323" spans="4:15">
      <c r="D323" s="5">
        <v>295</v>
      </c>
      <c r="E323" s="5">
        <f t="shared" si="36"/>
        <v>2262367.7877085311</v>
      </c>
      <c r="F323" s="5">
        <f t="shared" si="34"/>
        <v>15082.451918056875</v>
      </c>
      <c r="G323" s="13">
        <f t="shared" si="35"/>
        <v>-385908.10968650156</v>
      </c>
      <c r="H323" s="5">
        <f t="shared" si="37"/>
        <v>1891542.1299400863</v>
      </c>
      <c r="K323" s="5">
        <v>295</v>
      </c>
      <c r="L323" s="5">
        <f t="shared" si="32"/>
        <v>2026058.8218954687</v>
      </c>
      <c r="M323" s="5">
        <f t="shared" si="38"/>
        <v>13507.05881263646</v>
      </c>
      <c r="N323" s="13">
        <f t="shared" si="39"/>
        <v>-345599.21438013314</v>
      </c>
      <c r="O323" s="5">
        <f t="shared" si="33"/>
        <v>1693966.666327972</v>
      </c>
    </row>
    <row r="324" spans="4:15">
      <c r="D324" s="5">
        <v>296</v>
      </c>
      <c r="E324" s="5">
        <f t="shared" si="36"/>
        <v>1891542.1299400863</v>
      </c>
      <c r="F324" s="5">
        <f t="shared" si="34"/>
        <v>12610.280866267243</v>
      </c>
      <c r="G324" s="13">
        <f t="shared" si="35"/>
        <v>-385908.10968650156</v>
      </c>
      <c r="H324" s="5">
        <f t="shared" si="37"/>
        <v>1518244.3011198519</v>
      </c>
      <c r="K324" s="5">
        <v>296</v>
      </c>
      <c r="L324" s="5">
        <f t="shared" si="32"/>
        <v>1693966.666327972</v>
      </c>
      <c r="M324" s="5">
        <f t="shared" si="38"/>
        <v>11293.111108853147</v>
      </c>
      <c r="N324" s="13">
        <f t="shared" si="39"/>
        <v>-345599.21438013314</v>
      </c>
      <c r="O324" s="5">
        <f t="shared" si="33"/>
        <v>1359660.563056692</v>
      </c>
    </row>
    <row r="325" spans="4:15">
      <c r="D325" s="5">
        <v>297</v>
      </c>
      <c r="E325" s="5">
        <f t="shared" si="36"/>
        <v>1518244.3011198519</v>
      </c>
      <c r="F325" s="5">
        <f t="shared" si="34"/>
        <v>10121.628674132346</v>
      </c>
      <c r="G325" s="13">
        <f t="shared" si="35"/>
        <v>-385908.10968650156</v>
      </c>
      <c r="H325" s="5">
        <f t="shared" si="37"/>
        <v>1142457.8201074826</v>
      </c>
      <c r="K325" s="5">
        <v>297</v>
      </c>
      <c r="L325" s="5">
        <f t="shared" si="32"/>
        <v>1359660.563056692</v>
      </c>
      <c r="M325" s="5">
        <f t="shared" si="38"/>
        <v>9064.4037537112799</v>
      </c>
      <c r="N325" s="13">
        <f t="shared" si="39"/>
        <v>-345599.21438013314</v>
      </c>
      <c r="O325" s="5">
        <f t="shared" si="33"/>
        <v>1023125.7524302702</v>
      </c>
    </row>
    <row r="326" spans="4:15">
      <c r="D326" s="5">
        <v>298</v>
      </c>
      <c r="E326" s="5">
        <f t="shared" si="36"/>
        <v>1142457.8201074826</v>
      </c>
      <c r="F326" s="5">
        <f t="shared" si="34"/>
        <v>7616.3854673832175</v>
      </c>
      <c r="G326" s="13">
        <f t="shared" si="35"/>
        <v>-385908.10968650156</v>
      </c>
      <c r="H326" s="5">
        <f t="shared" si="37"/>
        <v>764166.09588836436</v>
      </c>
      <c r="K326" s="5">
        <v>298</v>
      </c>
      <c r="L326" s="5">
        <f t="shared" si="32"/>
        <v>1023125.7524302702</v>
      </c>
      <c r="M326" s="5">
        <f t="shared" si="38"/>
        <v>6820.8383495351354</v>
      </c>
      <c r="N326" s="13">
        <f t="shared" si="39"/>
        <v>-345599.21438013314</v>
      </c>
      <c r="O326" s="5">
        <f t="shared" si="33"/>
        <v>684347.37639967212</v>
      </c>
    </row>
    <row r="327" spans="4:15">
      <c r="D327" s="5">
        <v>299</v>
      </c>
      <c r="E327" s="5">
        <f t="shared" si="36"/>
        <v>764166.09588836436</v>
      </c>
      <c r="F327" s="5">
        <f t="shared" si="34"/>
        <v>5094.440639255763</v>
      </c>
      <c r="G327" s="13">
        <f t="shared" si="35"/>
        <v>-385908.10968650156</v>
      </c>
      <c r="H327" s="5">
        <f t="shared" si="37"/>
        <v>383352.42684111861</v>
      </c>
      <c r="K327" s="5">
        <v>299</v>
      </c>
      <c r="L327" s="5">
        <f t="shared" si="32"/>
        <v>684347.37639967212</v>
      </c>
      <c r="M327" s="5">
        <f t="shared" si="38"/>
        <v>4562.3158426644814</v>
      </c>
      <c r="N327" s="13">
        <f t="shared" si="39"/>
        <v>-345599.21438013314</v>
      </c>
      <c r="O327" s="5">
        <f t="shared" si="33"/>
        <v>343310.47786220344</v>
      </c>
    </row>
    <row r="328" spans="4:15">
      <c r="D328" s="5">
        <v>300</v>
      </c>
      <c r="E328" s="5">
        <f t="shared" si="36"/>
        <v>383352.42684111861</v>
      </c>
      <c r="F328" s="5">
        <f t="shared" si="34"/>
        <v>2555.6828456074577</v>
      </c>
      <c r="G328" s="13">
        <f t="shared" si="35"/>
        <v>-385908.10968650156</v>
      </c>
      <c r="H328" s="5">
        <f t="shared" si="37"/>
        <v>2.2450694814324379E-7</v>
      </c>
      <c r="K328" s="5">
        <v>300</v>
      </c>
      <c r="L328" s="5">
        <f t="shared" si="32"/>
        <v>343310.47786220344</v>
      </c>
      <c r="M328" s="5">
        <f t="shared" si="38"/>
        <v>2288.7365190813562</v>
      </c>
      <c r="N328" s="13">
        <f t="shared" si="39"/>
        <v>-345599.21438013314</v>
      </c>
      <c r="O328" s="5">
        <f t="shared" si="33"/>
        <v>1.1516385711729527E-6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93D2-A8B8-4CFB-BE9B-0B2F46659734}">
  <dimension ref="C3:G38"/>
  <sheetViews>
    <sheetView zoomScale="99" workbookViewId="0">
      <selection activeCell="D17" sqref="D17"/>
    </sheetView>
  </sheetViews>
  <sheetFormatPr defaultRowHeight="14.4"/>
  <cols>
    <col min="4" max="4" width="15.21875" customWidth="1"/>
    <col min="5" max="5" width="10.88671875" customWidth="1"/>
    <col min="6" max="6" width="20.6640625" bestFit="1" customWidth="1"/>
    <col min="7" max="7" width="12.6640625" bestFit="1" customWidth="1"/>
  </cols>
  <sheetData>
    <row r="3" spans="3:7">
      <c r="C3" t="s">
        <v>62</v>
      </c>
    </row>
    <row r="4" spans="3:7">
      <c r="C4" t="s">
        <v>63</v>
      </c>
    </row>
    <row r="7" spans="3:7">
      <c r="D7" t="s">
        <v>66</v>
      </c>
      <c r="F7" s="1">
        <v>0.04</v>
      </c>
    </row>
    <row r="8" spans="3:7">
      <c r="D8" t="s">
        <v>67</v>
      </c>
      <c r="F8" s="1">
        <v>0.05</v>
      </c>
    </row>
    <row r="9" spans="3:7">
      <c r="D9" t="s">
        <v>68</v>
      </c>
      <c r="F9">
        <v>70</v>
      </c>
    </row>
    <row r="10" spans="3:7">
      <c r="D10" t="s">
        <v>69</v>
      </c>
      <c r="F10">
        <v>100000</v>
      </c>
    </row>
    <row r="11" spans="3:7">
      <c r="D11" t="s">
        <v>72</v>
      </c>
      <c r="F11" s="1">
        <v>0.15</v>
      </c>
    </row>
    <row r="16" spans="3:7">
      <c r="C16" s="6" t="s">
        <v>21</v>
      </c>
      <c r="D16" s="6" t="s">
        <v>64</v>
      </c>
      <c r="E16" s="6" t="s">
        <v>65</v>
      </c>
      <c r="F16" s="6" t="s">
        <v>70</v>
      </c>
      <c r="G16" s="6" t="s">
        <v>71</v>
      </c>
    </row>
    <row r="17" spans="3:7">
      <c r="C17" s="5">
        <v>1</v>
      </c>
      <c r="D17" s="5">
        <f>$F$9*(1+$F$7)^C17</f>
        <v>72.8</v>
      </c>
      <c r="E17" s="5">
        <f>$F$10*(1-$F$8)^C17</f>
        <v>95000</v>
      </c>
      <c r="F17" s="5">
        <f>D17*E17</f>
        <v>6916000</v>
      </c>
      <c r="G17" s="5">
        <f>F17/(1+$F$11)^C17</f>
        <v>6013913.0434782617</v>
      </c>
    </row>
    <row r="18" spans="3:7">
      <c r="C18" s="5">
        <v>2</v>
      </c>
      <c r="D18" s="30">
        <f t="shared" ref="D18:D36" si="0">$F$9*(1+$F$7)^C18</f>
        <v>75.712000000000003</v>
      </c>
      <c r="E18" s="5">
        <f t="shared" ref="E18:E36" si="1">$F$10*(1-$F$8)^C18</f>
        <v>90250</v>
      </c>
      <c r="F18" s="5">
        <f t="shared" ref="F18:F36" si="2">D18*E18</f>
        <v>6833008</v>
      </c>
      <c r="G18" s="5">
        <f t="shared" ref="G18:G36" si="3">F18/(1+$F$11)^C18</f>
        <v>5166735.7277882807</v>
      </c>
    </row>
    <row r="19" spans="3:7">
      <c r="C19" s="5">
        <v>3</v>
      </c>
      <c r="D19" s="5">
        <f t="shared" si="0"/>
        <v>78.740480000000005</v>
      </c>
      <c r="E19" s="5">
        <f t="shared" si="1"/>
        <v>85737.499999999985</v>
      </c>
      <c r="F19" s="5">
        <f t="shared" si="2"/>
        <v>6751011.9039999992</v>
      </c>
      <c r="G19" s="5">
        <f t="shared" si="3"/>
        <v>4438899.9122215835</v>
      </c>
    </row>
    <row r="20" spans="3:7">
      <c r="C20" s="5">
        <v>4</v>
      </c>
      <c r="D20" s="5">
        <f t="shared" si="0"/>
        <v>81.890099200000009</v>
      </c>
      <c r="E20" s="5">
        <f t="shared" si="1"/>
        <v>81450.625</v>
      </c>
      <c r="F20" s="5">
        <f t="shared" si="2"/>
        <v>6669999.7611520011</v>
      </c>
      <c r="G20" s="5">
        <f t="shared" si="3"/>
        <v>3813594.0115434141</v>
      </c>
    </row>
    <row r="21" spans="3:7">
      <c r="C21" s="5">
        <v>5</v>
      </c>
      <c r="D21" s="5">
        <f t="shared" si="0"/>
        <v>85.165703168000022</v>
      </c>
      <c r="E21" s="5">
        <f t="shared" si="1"/>
        <v>77378.09375</v>
      </c>
      <c r="F21" s="5">
        <f t="shared" si="2"/>
        <v>6589959.764018178</v>
      </c>
      <c r="G21" s="5">
        <f t="shared" si="3"/>
        <v>3276374.6812216467</v>
      </c>
    </row>
    <row r="22" spans="3:7">
      <c r="C22" s="5">
        <v>6</v>
      </c>
      <c r="D22" s="5">
        <f t="shared" si="0"/>
        <v>88.57233129472003</v>
      </c>
      <c r="E22" s="5">
        <f t="shared" si="1"/>
        <v>73509.189062499994</v>
      </c>
      <c r="F22" s="5">
        <f t="shared" si="2"/>
        <v>6510880.2468499597</v>
      </c>
      <c r="G22" s="5">
        <f t="shared" si="3"/>
        <v>2814833.2043886841</v>
      </c>
    </row>
    <row r="23" spans="3:7">
      <c r="C23" s="5">
        <v>7</v>
      </c>
      <c r="D23" s="5">
        <f t="shared" si="0"/>
        <v>92.115224546508813</v>
      </c>
      <c r="E23" s="5">
        <f t="shared" si="1"/>
        <v>69833.72960937499</v>
      </c>
      <c r="F23" s="5">
        <f t="shared" si="2"/>
        <v>6432749.6838877583</v>
      </c>
      <c r="G23" s="5">
        <f t="shared" si="3"/>
        <v>2418308.8747269739</v>
      </c>
    </row>
    <row r="24" spans="3:7">
      <c r="C24" s="5">
        <v>8</v>
      </c>
      <c r="D24" s="5">
        <f t="shared" si="0"/>
        <v>95.799833528369192</v>
      </c>
      <c r="E24" s="5">
        <f t="shared" si="1"/>
        <v>66342.043128906254</v>
      </c>
      <c r="F24" s="5">
        <f t="shared" si="2"/>
        <v>6355556.6876811087</v>
      </c>
      <c r="G24" s="5">
        <f t="shared" si="3"/>
        <v>2077642.7549828275</v>
      </c>
    </row>
    <row r="25" spans="3:7">
      <c r="C25" s="5">
        <v>9</v>
      </c>
      <c r="D25" s="5">
        <f t="shared" si="0"/>
        <v>99.631826869503968</v>
      </c>
      <c r="E25" s="5">
        <f t="shared" si="1"/>
        <v>63024.940972460929</v>
      </c>
      <c r="F25" s="5">
        <f t="shared" si="2"/>
        <v>6279290.0074289339</v>
      </c>
      <c r="G25" s="5">
        <f t="shared" si="3"/>
        <v>1784966.1234113332</v>
      </c>
    </row>
    <row r="26" spans="3:7">
      <c r="C26" s="5">
        <v>10</v>
      </c>
      <c r="D26" s="5">
        <f t="shared" si="0"/>
        <v>103.61709994428412</v>
      </c>
      <c r="E26" s="5">
        <f t="shared" si="1"/>
        <v>59873.693923837891</v>
      </c>
      <c r="F26" s="5">
        <f t="shared" si="2"/>
        <v>6203938.5273397872</v>
      </c>
      <c r="G26" s="5">
        <f t="shared" si="3"/>
        <v>1533518.7216786067</v>
      </c>
    </row>
    <row r="27" spans="3:7">
      <c r="C27" s="5">
        <v>11</v>
      </c>
      <c r="D27" s="5">
        <f t="shared" si="0"/>
        <v>107.76178394205547</v>
      </c>
      <c r="E27" s="5">
        <f t="shared" si="1"/>
        <v>56880.009227645991</v>
      </c>
      <c r="F27" s="5">
        <f t="shared" si="2"/>
        <v>6129491.2650117092</v>
      </c>
      <c r="G27" s="5">
        <f t="shared" si="3"/>
        <v>1317492.6061030116</v>
      </c>
    </row>
    <row r="28" spans="3:7">
      <c r="C28" s="5">
        <v>12</v>
      </c>
      <c r="D28" s="5">
        <f t="shared" si="0"/>
        <v>112.07225529973772</v>
      </c>
      <c r="E28" s="5">
        <f t="shared" si="1"/>
        <v>54036.008766263687</v>
      </c>
      <c r="F28" s="5">
        <f t="shared" si="2"/>
        <v>6055937.3698315695</v>
      </c>
      <c r="G28" s="5">
        <f t="shared" si="3"/>
        <v>1131897.995504153</v>
      </c>
    </row>
    <row r="29" spans="3:7">
      <c r="C29" s="5">
        <v>13</v>
      </c>
      <c r="D29" s="5">
        <f t="shared" si="0"/>
        <v>116.55514551172723</v>
      </c>
      <c r="E29" s="5">
        <f t="shared" si="1"/>
        <v>51334.208327950502</v>
      </c>
      <c r="F29" s="5">
        <f t="shared" si="2"/>
        <v>5983266.1213935912</v>
      </c>
      <c r="G29" s="5">
        <f t="shared" si="3"/>
        <v>972448.01700704615</v>
      </c>
    </row>
    <row r="30" spans="3:7">
      <c r="C30" s="5">
        <v>14</v>
      </c>
      <c r="D30" s="5">
        <f t="shared" si="0"/>
        <v>121.21735133219632</v>
      </c>
      <c r="E30" s="5">
        <f t="shared" si="1"/>
        <v>48767.497911552979</v>
      </c>
      <c r="F30" s="5">
        <f t="shared" si="2"/>
        <v>5911466.9279368678</v>
      </c>
      <c r="G30" s="5">
        <f t="shared" si="3"/>
        <v>835459.68765474926</v>
      </c>
    </row>
    <row r="31" spans="3:7">
      <c r="C31" s="5">
        <v>15</v>
      </c>
      <c r="D31" s="5">
        <f t="shared" si="0"/>
        <v>126.06604538548417</v>
      </c>
      <c r="E31" s="5">
        <f t="shared" si="1"/>
        <v>46329.123015975332</v>
      </c>
      <c r="F31" s="5">
        <f t="shared" si="2"/>
        <v>5840529.3248016257</v>
      </c>
      <c r="G31" s="5">
        <f t="shared" si="3"/>
        <v>717768.84469816741</v>
      </c>
    </row>
    <row r="32" spans="3:7">
      <c r="C32" s="5">
        <v>16</v>
      </c>
      <c r="D32" s="5">
        <f t="shared" si="0"/>
        <v>131.10868720090355</v>
      </c>
      <c r="E32" s="5">
        <f t="shared" si="1"/>
        <v>44012.666865176565</v>
      </c>
      <c r="F32" s="5">
        <f t="shared" si="2"/>
        <v>5770442.972904006</v>
      </c>
      <c r="G32" s="5">
        <f t="shared" si="3"/>
        <v>616657.05961894733</v>
      </c>
    </row>
    <row r="33" spans="3:7">
      <c r="C33" s="5">
        <v>17</v>
      </c>
      <c r="D33" s="5">
        <f t="shared" si="0"/>
        <v>136.35303468893972</v>
      </c>
      <c r="E33" s="5">
        <f t="shared" si="1"/>
        <v>41812.033521917736</v>
      </c>
      <c r="F33" s="5">
        <f t="shared" si="2"/>
        <v>5701197.657229159</v>
      </c>
      <c r="G33" s="5">
        <f t="shared" si="3"/>
        <v>529788.8477421914</v>
      </c>
    </row>
    <row r="34" spans="3:7">
      <c r="C34" s="5">
        <v>18</v>
      </c>
      <c r="D34" s="5">
        <f t="shared" si="0"/>
        <v>141.80715607649731</v>
      </c>
      <c r="E34" s="5">
        <f t="shared" si="1"/>
        <v>39721.431845821848</v>
      </c>
      <c r="F34" s="5">
        <f t="shared" si="2"/>
        <v>5632783.2853424093</v>
      </c>
      <c r="G34" s="5">
        <f t="shared" si="3"/>
        <v>455157.72310372628</v>
      </c>
    </row>
    <row r="35" spans="3:7">
      <c r="C35" s="5">
        <v>19</v>
      </c>
      <c r="D35" s="5">
        <f t="shared" si="0"/>
        <v>147.47944231955719</v>
      </c>
      <c r="E35" s="5">
        <f t="shared" si="1"/>
        <v>37735.360253530751</v>
      </c>
      <c r="F35" s="5">
        <f t="shared" si="2"/>
        <v>5565189.8859182997</v>
      </c>
      <c r="G35" s="5">
        <f t="shared" si="3"/>
        <v>391039.85254476656</v>
      </c>
    </row>
    <row r="36" spans="3:7">
      <c r="C36" s="5">
        <v>20</v>
      </c>
      <c r="D36" s="5">
        <f t="shared" si="0"/>
        <v>153.3786200123395</v>
      </c>
      <c r="E36" s="5">
        <f t="shared" si="1"/>
        <v>35848.592240854217</v>
      </c>
      <c r="F36" s="5">
        <f t="shared" si="2"/>
        <v>5498407.6072872812</v>
      </c>
      <c r="G36" s="5">
        <f t="shared" si="3"/>
        <v>335954.23853411258</v>
      </c>
    </row>
    <row r="38" spans="3:7">
      <c r="F38" s="2" t="s">
        <v>73</v>
      </c>
      <c r="G38" s="2">
        <f>SUM(G17:G36)</f>
        <v>40642451.927952498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FDBE-C846-4840-8467-DC5F25C0D591}">
  <dimension ref="C3:G25"/>
  <sheetViews>
    <sheetView workbookViewId="0">
      <selection activeCell="G23" sqref="G23"/>
    </sheetView>
  </sheetViews>
  <sheetFormatPr defaultRowHeight="14.4"/>
  <cols>
    <col min="5" max="5" width="13.88671875" bestFit="1" customWidth="1"/>
    <col min="6" max="6" width="24.88671875" bestFit="1" customWidth="1"/>
    <col min="7" max="7" width="19.33203125" customWidth="1"/>
  </cols>
  <sheetData>
    <row r="3" spans="3:7">
      <c r="C3" t="s">
        <v>117</v>
      </c>
    </row>
    <row r="4" spans="3:7">
      <c r="C4" t="s">
        <v>116</v>
      </c>
    </row>
    <row r="5" spans="3:7">
      <c r="C5" t="s">
        <v>115</v>
      </c>
    </row>
    <row r="8" spans="3:7">
      <c r="E8" t="s">
        <v>118</v>
      </c>
      <c r="F8">
        <v>5</v>
      </c>
    </row>
    <row r="9" spans="3:7">
      <c r="E9" t="s">
        <v>119</v>
      </c>
      <c r="F9" s="16">
        <v>0.125</v>
      </c>
    </row>
    <row r="10" spans="3:7">
      <c r="E10" t="s">
        <v>120</v>
      </c>
      <c r="F10">
        <v>250</v>
      </c>
    </row>
    <row r="11" spans="3:7">
      <c r="E11" t="s">
        <v>123</v>
      </c>
      <c r="F11" s="1">
        <v>0.16</v>
      </c>
    </row>
    <row r="13" spans="3:7">
      <c r="E13" s="6" t="s">
        <v>21</v>
      </c>
      <c r="F13" s="6" t="s">
        <v>121</v>
      </c>
      <c r="G13" s="6" t="s">
        <v>122</v>
      </c>
    </row>
    <row r="14" spans="3:7">
      <c r="E14" s="5">
        <v>1</v>
      </c>
      <c r="F14" s="5">
        <f>$F$8*(1+$F$9)^E14</f>
        <v>5.625</v>
      </c>
      <c r="G14" s="5">
        <f t="shared" ref="G14:G20" si="0">F14/(1+$F$11)^E14</f>
        <v>4.8491379310344831</v>
      </c>
    </row>
    <row r="15" spans="3:7">
      <c r="E15" s="5">
        <v>2</v>
      </c>
      <c r="F15" s="5">
        <f t="shared" ref="F14:F20" si="1">$F$8*(1+$F$9)^E15</f>
        <v>6.328125</v>
      </c>
      <c r="G15" s="5">
        <f t="shared" si="0"/>
        <v>4.7028277348394774</v>
      </c>
    </row>
    <row r="16" spans="3:7">
      <c r="E16" s="5">
        <v>3</v>
      </c>
      <c r="F16" s="5">
        <f t="shared" si="1"/>
        <v>7.119140625</v>
      </c>
      <c r="G16" s="5">
        <f t="shared" si="0"/>
        <v>4.5609320704262171</v>
      </c>
    </row>
    <row r="17" spans="5:7">
      <c r="E17" s="5">
        <v>4</v>
      </c>
      <c r="F17" s="5">
        <f t="shared" si="1"/>
        <v>8.009033203125</v>
      </c>
      <c r="G17" s="5">
        <f t="shared" si="0"/>
        <v>4.4233177407150812</v>
      </c>
    </row>
    <row r="18" spans="5:7">
      <c r="E18" s="5">
        <v>5</v>
      </c>
      <c r="F18" s="5">
        <f t="shared" si="1"/>
        <v>9.010162353515625</v>
      </c>
      <c r="G18" s="5">
        <f t="shared" si="0"/>
        <v>4.2898555675038512</v>
      </c>
    </row>
    <row r="19" spans="5:7">
      <c r="E19" s="5">
        <v>6</v>
      </c>
      <c r="F19" s="5">
        <f t="shared" si="1"/>
        <v>10.136432647705078</v>
      </c>
      <c r="G19" s="5">
        <f t="shared" si="0"/>
        <v>4.1604202702084763</v>
      </c>
    </row>
    <row r="20" spans="5:7">
      <c r="E20" s="5">
        <v>7</v>
      </c>
      <c r="F20" s="5">
        <f t="shared" si="1"/>
        <v>11.403486728668213</v>
      </c>
      <c r="G20" s="5">
        <f t="shared" si="0"/>
        <v>4.0348903482625307</v>
      </c>
    </row>
    <row r="22" spans="5:7">
      <c r="F22" s="2" t="s">
        <v>124</v>
      </c>
      <c r="G22">
        <f>SUM(G14:G20)</f>
        <v>31.021381662990116</v>
      </c>
    </row>
    <row r="23" spans="5:7">
      <c r="F23" s="2" t="s">
        <v>125</v>
      </c>
      <c r="G23">
        <f>F10/(1+F11)^E20</f>
        <v>88.457382471425845</v>
      </c>
    </row>
    <row r="25" spans="5:7">
      <c r="F25" s="2" t="s">
        <v>126</v>
      </c>
      <c r="G25">
        <f>SUM(G22:G23)</f>
        <v>119.47876413441597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209D-D044-48DB-BD1C-2F79D58E3E5E}">
  <dimension ref="A1:I18"/>
  <sheetViews>
    <sheetView workbookViewId="0">
      <selection activeCell="I27" sqref="I27"/>
    </sheetView>
  </sheetViews>
  <sheetFormatPr defaultRowHeight="14.4"/>
  <cols>
    <col min="6" max="6" width="12.6640625" bestFit="1" customWidth="1"/>
  </cols>
  <sheetData>
    <row r="1" spans="1:9">
      <c r="A1" t="s">
        <v>90</v>
      </c>
    </row>
    <row r="2" spans="1:9" ht="15" thickBot="1"/>
    <row r="3" spans="1:9">
      <c r="A3" s="29" t="s">
        <v>91</v>
      </c>
      <c r="B3" s="29"/>
    </row>
    <row r="4" spans="1:9">
      <c r="A4" t="s">
        <v>92</v>
      </c>
      <c r="B4">
        <v>0.43857699625185431</v>
      </c>
    </row>
    <row r="5" spans="1:9">
      <c r="A5" t="s">
        <v>93</v>
      </c>
      <c r="B5">
        <v>0.19234978164129901</v>
      </c>
    </row>
    <row r="6" spans="1:9">
      <c r="A6" t="s">
        <v>94</v>
      </c>
      <c r="B6">
        <v>0.17818047956483057</v>
      </c>
    </row>
    <row r="7" spans="1:9">
      <c r="A7" t="s">
        <v>95</v>
      </c>
      <c r="B7">
        <v>6.9178941880870752</v>
      </c>
    </row>
    <row r="8" spans="1:9" ht="15" thickBot="1">
      <c r="A8" s="27" t="s">
        <v>96</v>
      </c>
      <c r="B8" s="27">
        <v>59</v>
      </c>
    </row>
    <row r="10" spans="1:9" ht="15" thickBot="1">
      <c r="A10" t="s">
        <v>97</v>
      </c>
    </row>
    <row r="11" spans="1:9">
      <c r="A11" s="28"/>
      <c r="B11" s="28" t="s">
        <v>102</v>
      </c>
      <c r="C11" s="28" t="s">
        <v>103</v>
      </c>
      <c r="D11" s="28" t="s">
        <v>104</v>
      </c>
      <c r="E11" s="28" t="s">
        <v>105</v>
      </c>
      <c r="F11" s="28" t="s">
        <v>106</v>
      </c>
    </row>
    <row r="12" spans="1:9">
      <c r="A12" t="s">
        <v>98</v>
      </c>
      <c r="B12">
        <v>1</v>
      </c>
      <c r="C12">
        <v>649.66739087106816</v>
      </c>
      <c r="D12">
        <v>649.66739087106816</v>
      </c>
      <c r="E12">
        <v>13.575106282809966</v>
      </c>
      <c r="F12">
        <v>5.1177798160403692E-4</v>
      </c>
    </row>
    <row r="13" spans="1:9">
      <c r="A13" t="s">
        <v>99</v>
      </c>
      <c r="B13">
        <v>57</v>
      </c>
      <c r="C13">
        <v>2727.8638198614294</v>
      </c>
      <c r="D13">
        <v>47.857259997568939</v>
      </c>
    </row>
    <row r="14" spans="1:9" ht="15" thickBot="1">
      <c r="A14" s="27" t="s">
        <v>100</v>
      </c>
      <c r="B14" s="27">
        <v>58</v>
      </c>
      <c r="C14" s="27">
        <v>3377.5312107324976</v>
      </c>
      <c r="D14" s="27"/>
      <c r="E14" s="27"/>
      <c r="F14" s="27"/>
    </row>
    <row r="15" spans="1:9" ht="15" thickBot="1"/>
    <row r="16" spans="1:9">
      <c r="A16" s="28"/>
      <c r="B16" s="28" t="s">
        <v>107</v>
      </c>
      <c r="C16" s="28" t="s">
        <v>95</v>
      </c>
      <c r="D16" s="28" t="s">
        <v>108</v>
      </c>
      <c r="E16" s="28" t="s">
        <v>109</v>
      </c>
      <c r="F16" s="28" t="s">
        <v>110</v>
      </c>
      <c r="G16" s="28" t="s">
        <v>111</v>
      </c>
      <c r="H16" s="28" t="s">
        <v>112</v>
      </c>
      <c r="I16" s="28" t="s">
        <v>113</v>
      </c>
    </row>
    <row r="17" spans="1:9">
      <c r="A17" t="s">
        <v>101</v>
      </c>
      <c r="B17">
        <v>0.95953023886799471</v>
      </c>
      <c r="C17">
        <v>0.92842307427399029</v>
      </c>
      <c r="D17">
        <v>1.033505376434477</v>
      </c>
      <c r="E17">
        <v>0.30573261393859452</v>
      </c>
      <c r="F17">
        <v>-0.8996048989744394</v>
      </c>
      <c r="G17">
        <v>2.8186653767104288</v>
      </c>
      <c r="H17">
        <v>-0.8996048989744394</v>
      </c>
      <c r="I17">
        <v>2.8186653767104288</v>
      </c>
    </row>
    <row r="18" spans="1:9" ht="15" thickBot="1">
      <c r="A18" s="27" t="s">
        <v>114</v>
      </c>
      <c r="B18" s="27">
        <v>0.61087971554875531</v>
      </c>
      <c r="C18" s="27">
        <v>0.16579983165461323</v>
      </c>
      <c r="D18" s="27">
        <v>3.6844411086092808</v>
      </c>
      <c r="E18" s="27">
        <v>5.1177798160403204E-4</v>
      </c>
      <c r="F18" s="27">
        <v>0.27887127950412866</v>
      </c>
      <c r="G18" s="27">
        <v>0.94288815159338202</v>
      </c>
      <c r="H18" s="27">
        <v>0.27887127950412866</v>
      </c>
      <c r="I18" s="27">
        <v>0.94288815159338202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9C80-A20F-4C73-8969-C13C960FADE4}">
  <dimension ref="C2:N63"/>
  <sheetViews>
    <sheetView workbookViewId="0">
      <selection activeCell="N8" sqref="N8"/>
    </sheetView>
  </sheetViews>
  <sheetFormatPr defaultRowHeight="14.4"/>
  <cols>
    <col min="3" max="3" width="10.33203125" bestFit="1" customWidth="1"/>
    <col min="4" max="4" width="9.21875" bestFit="1" customWidth="1"/>
    <col min="7" max="7" width="10.33203125" bestFit="1" customWidth="1"/>
    <col min="8" max="8" width="10.21875" bestFit="1" customWidth="1"/>
    <col min="11" max="11" width="10.88671875" bestFit="1" customWidth="1"/>
    <col min="12" max="12" width="17.33203125" bestFit="1" customWidth="1"/>
    <col min="14" max="14" width="15.33203125" bestFit="1" customWidth="1"/>
  </cols>
  <sheetData>
    <row r="2" spans="3:14">
      <c r="C2" s="43" t="s">
        <v>77</v>
      </c>
      <c r="D2" s="43"/>
      <c r="E2" s="43"/>
      <c r="F2" s="14"/>
      <c r="G2" s="43" t="s">
        <v>79</v>
      </c>
      <c r="H2" s="43"/>
      <c r="I2" s="43"/>
    </row>
    <row r="3" spans="3:14">
      <c r="C3" s="24" t="s">
        <v>74</v>
      </c>
      <c r="D3" s="24" t="s">
        <v>75</v>
      </c>
      <c r="E3" s="25" t="s">
        <v>76</v>
      </c>
      <c r="F3" s="2"/>
      <c r="G3" s="24" t="s">
        <v>74</v>
      </c>
      <c r="H3" s="6" t="s">
        <v>75</v>
      </c>
      <c r="I3" s="6" t="s">
        <v>76</v>
      </c>
    </row>
    <row r="4" spans="3:14">
      <c r="C4" s="17">
        <v>43497</v>
      </c>
      <c r="D4" s="18">
        <v>1356.4110109999999</v>
      </c>
      <c r="E4" s="20" t="s">
        <v>78</v>
      </c>
      <c r="G4" s="17">
        <v>43497</v>
      </c>
      <c r="H4" s="23">
        <v>10792.5</v>
      </c>
      <c r="I4" s="5" t="s">
        <v>78</v>
      </c>
    </row>
    <row r="5" spans="3:14" ht="15.6">
      <c r="C5" s="17">
        <v>43525</v>
      </c>
      <c r="D5" s="18">
        <v>1440.8729249999999</v>
      </c>
      <c r="E5" s="21">
        <f>(D5-D4)/D4%</f>
        <v>6.2268673222971929</v>
      </c>
      <c r="F5" s="22"/>
      <c r="G5" s="17">
        <v>43525</v>
      </c>
      <c r="H5" s="23">
        <v>11623.900390999999</v>
      </c>
      <c r="I5" s="19">
        <f>(H5-H4)/H4%</f>
        <v>7.7035014222839866</v>
      </c>
      <c r="K5" s="4" t="s">
        <v>80</v>
      </c>
      <c r="L5" s="5">
        <f>CORREL(E5:E63, I5:I63)</f>
        <v>0.43857699625185464</v>
      </c>
    </row>
    <row r="6" spans="3:14">
      <c r="C6" s="17">
        <v>43556</v>
      </c>
      <c r="D6" s="18">
        <v>1412.348999</v>
      </c>
      <c r="E6" s="21">
        <f t="shared" ref="E6:E63" si="0">(D6-D5)/D5%</f>
        <v>-1.9796281479853506</v>
      </c>
      <c r="F6" s="22"/>
      <c r="G6" s="17">
        <v>43556</v>
      </c>
      <c r="H6" s="23">
        <v>11748.150390999999</v>
      </c>
      <c r="I6" s="19">
        <f t="shared" ref="I6:I63" si="1">(H6-H5)/H5%</f>
        <v>1.0689183133073186</v>
      </c>
    </row>
    <row r="7" spans="3:14" ht="15.6">
      <c r="C7" s="17">
        <v>43586</v>
      </c>
      <c r="D7" s="18">
        <v>1358.438232</v>
      </c>
      <c r="E7" s="21">
        <f t="shared" si="0"/>
        <v>-3.8170995298025536</v>
      </c>
      <c r="F7" s="22"/>
      <c r="G7" s="17">
        <v>43586</v>
      </c>
      <c r="H7" s="23">
        <v>11922.799805000001</v>
      </c>
      <c r="I7" s="19">
        <f t="shared" si="1"/>
        <v>1.4866120043355628</v>
      </c>
      <c r="K7" s="4" t="s">
        <v>81</v>
      </c>
      <c r="L7" s="5">
        <f>_xlfn.STDEV.P(I5:I63)</f>
        <v>5.4320508147667219</v>
      </c>
    </row>
    <row r="8" spans="3:14" ht="15.6">
      <c r="C8" s="17">
        <v>43617</v>
      </c>
      <c r="D8" s="18">
        <v>1310.9948730000001</v>
      </c>
      <c r="E8" s="21">
        <f t="shared" si="0"/>
        <v>-3.4924929144661965</v>
      </c>
      <c r="F8" s="22"/>
      <c r="G8" s="17">
        <v>43617</v>
      </c>
      <c r="H8" s="23">
        <v>11788.849609000001</v>
      </c>
      <c r="I8" s="19">
        <f t="shared" si="1"/>
        <v>-1.123479368862889</v>
      </c>
      <c r="K8" s="4" t="s">
        <v>82</v>
      </c>
      <c r="L8" s="5">
        <f>_xlfn.STDEV.P(E5:E63)</f>
        <v>7.5661279203652434</v>
      </c>
    </row>
    <row r="9" spans="3:14" ht="15.6">
      <c r="C9" s="17">
        <v>43647</v>
      </c>
      <c r="D9" s="18">
        <v>1476.2092290000001</v>
      </c>
      <c r="E9" s="21">
        <f t="shared" si="0"/>
        <v>12.602212213228078</v>
      </c>
      <c r="F9" s="22"/>
      <c r="G9" s="17">
        <v>43647</v>
      </c>
      <c r="H9" s="23">
        <v>11118</v>
      </c>
      <c r="I9" s="19">
        <f t="shared" si="1"/>
        <v>-5.6905434478343997</v>
      </c>
      <c r="K9" s="4" t="s">
        <v>84</v>
      </c>
      <c r="L9" s="5">
        <f>_xlfn.VAR.S(I5:I63)</f>
        <v>30.01592046893553</v>
      </c>
    </row>
    <row r="10" spans="3:14" ht="15.6">
      <c r="C10" s="17">
        <v>43678</v>
      </c>
      <c r="D10" s="18">
        <v>1568.502808</v>
      </c>
      <c r="E10" s="21">
        <f t="shared" si="0"/>
        <v>6.252066250969083</v>
      </c>
      <c r="F10" s="22"/>
      <c r="G10" s="17">
        <v>43678</v>
      </c>
      <c r="H10" s="23">
        <v>11023.25</v>
      </c>
      <c r="I10" s="19">
        <f t="shared" si="1"/>
        <v>-0.8522216225939917</v>
      </c>
      <c r="K10" s="4" t="s">
        <v>85</v>
      </c>
      <c r="L10" s="5">
        <f>_xlfn.VAR.S(E5:E63)</f>
        <v>58.233296736767208</v>
      </c>
    </row>
    <row r="11" spans="3:14">
      <c r="C11" s="17">
        <v>43709</v>
      </c>
      <c r="D11" s="18">
        <v>1710.1455080000001</v>
      </c>
      <c r="E11" s="21">
        <f t="shared" si="0"/>
        <v>9.0304396828341602</v>
      </c>
      <c r="F11" s="22"/>
      <c r="G11" s="17">
        <v>43709</v>
      </c>
      <c r="H11" s="23">
        <v>11474.450194999999</v>
      </c>
      <c r="I11" s="19">
        <f t="shared" si="1"/>
        <v>4.0931684847934999</v>
      </c>
    </row>
    <row r="12" spans="3:14">
      <c r="C12" s="17">
        <v>43739</v>
      </c>
      <c r="D12" s="18">
        <v>1756.1951899999999</v>
      </c>
      <c r="E12" s="21">
        <f t="shared" si="0"/>
        <v>2.69273472839481</v>
      </c>
      <c r="F12" s="22"/>
      <c r="G12" s="17">
        <v>43739</v>
      </c>
      <c r="H12" s="23">
        <v>11877.450194999999</v>
      </c>
      <c r="I12" s="19">
        <f t="shared" si="1"/>
        <v>3.5121508495074347</v>
      </c>
    </row>
    <row r="13" spans="3:14" ht="15.6">
      <c r="C13" s="17">
        <v>43770</v>
      </c>
      <c r="D13" s="18">
        <v>1658.861328</v>
      </c>
      <c r="E13" s="21">
        <f t="shared" si="0"/>
        <v>-5.542314576092191</v>
      </c>
      <c r="F13" s="22"/>
      <c r="G13" s="17">
        <v>43770</v>
      </c>
      <c r="H13" s="23">
        <v>12056.049805000001</v>
      </c>
      <c r="I13" s="19">
        <f t="shared" si="1"/>
        <v>1.503686456838905</v>
      </c>
      <c r="K13" s="4" t="s">
        <v>83</v>
      </c>
      <c r="L13" s="5">
        <f>_xlfn.COVARIANCE.S(E5:E63, I5:I63)</f>
        <v>18.336116957997401</v>
      </c>
    </row>
    <row r="14" spans="3:14">
      <c r="C14" s="17">
        <v>43800</v>
      </c>
      <c r="D14" s="18">
        <v>1735.477173</v>
      </c>
      <c r="E14" s="21">
        <f t="shared" si="0"/>
        <v>4.6185804507463946</v>
      </c>
      <c r="F14" s="22"/>
      <c r="G14" s="17">
        <v>43800</v>
      </c>
      <c r="H14" s="23">
        <v>12168.450194999999</v>
      </c>
      <c r="I14" s="19">
        <f t="shared" si="1"/>
        <v>0.93231524270398347</v>
      </c>
    </row>
    <row r="15" spans="3:14" ht="15.6">
      <c r="C15" s="17">
        <v>43831</v>
      </c>
      <c r="D15" s="18">
        <v>1745.8808590000001</v>
      </c>
      <c r="E15" s="21">
        <f t="shared" si="0"/>
        <v>0.59947120952423538</v>
      </c>
      <c r="F15" s="22"/>
      <c r="G15" s="17">
        <v>43831</v>
      </c>
      <c r="H15" s="23">
        <v>11962.099609000001</v>
      </c>
      <c r="I15" s="19">
        <f t="shared" si="1"/>
        <v>-1.695783626453826</v>
      </c>
      <c r="K15" s="5"/>
      <c r="L15" s="6" t="s">
        <v>87</v>
      </c>
      <c r="M15" s="6" t="s">
        <v>88</v>
      </c>
      <c r="N15" s="6" t="s">
        <v>89</v>
      </c>
    </row>
    <row r="16" spans="3:14">
      <c r="C16" s="17">
        <v>43862</v>
      </c>
      <c r="D16" s="18">
        <v>1748.116577</v>
      </c>
      <c r="E16" s="21">
        <f t="shared" si="0"/>
        <v>0.12805673356660049</v>
      </c>
      <c r="F16" s="22"/>
      <c r="G16" s="17">
        <v>43862</v>
      </c>
      <c r="H16" s="23">
        <v>11201.75</v>
      </c>
      <c r="I16" s="19">
        <f t="shared" si="1"/>
        <v>-6.3563223334800831</v>
      </c>
      <c r="K16" s="26" t="s">
        <v>86</v>
      </c>
      <c r="L16" s="5">
        <f>L13/L9</f>
        <v>0.61087971554875542</v>
      </c>
      <c r="M16" s="5">
        <f>SLOPE(E5:E63, I5:I63)</f>
        <v>0.6108797155487552</v>
      </c>
      <c r="N16" s="5">
        <f>'Regression-AP-Nifty'!B18</f>
        <v>0.61087971554875531</v>
      </c>
    </row>
    <row r="17" spans="3:9">
      <c r="C17" s="17">
        <v>43891</v>
      </c>
      <c r="D17" s="18">
        <v>1620.310303</v>
      </c>
      <c r="E17" s="21">
        <f t="shared" si="0"/>
        <v>-7.3110841508826914</v>
      </c>
      <c r="F17" s="22"/>
      <c r="G17" s="17">
        <v>43891</v>
      </c>
      <c r="H17" s="23">
        <v>8597.75</v>
      </c>
      <c r="I17" s="19">
        <f t="shared" si="1"/>
        <v>-23.246367755038275</v>
      </c>
    </row>
    <row r="18" spans="3:9">
      <c r="C18" s="17">
        <v>43922</v>
      </c>
      <c r="D18" s="18">
        <v>1716.824707</v>
      </c>
      <c r="E18" s="21">
        <f t="shared" si="0"/>
        <v>5.9565383137602632</v>
      </c>
      <c r="F18" s="22"/>
      <c r="G18" s="17">
        <v>43922</v>
      </c>
      <c r="H18" s="23">
        <v>9859.9003909999992</v>
      </c>
      <c r="I18" s="19">
        <f t="shared" si="1"/>
        <v>14.680008036986411</v>
      </c>
    </row>
    <row r="19" spans="3:9">
      <c r="C19" s="17">
        <v>43952</v>
      </c>
      <c r="D19" s="18">
        <v>1643.0249020000001</v>
      </c>
      <c r="E19" s="21">
        <f t="shared" si="0"/>
        <v>-4.2986220258303796</v>
      </c>
      <c r="F19" s="22"/>
      <c r="G19" s="17">
        <v>43952</v>
      </c>
      <c r="H19" s="23">
        <v>9580.2998050000006</v>
      </c>
      <c r="I19" s="19">
        <f t="shared" si="1"/>
        <v>-2.8357343878972121</v>
      </c>
    </row>
    <row r="20" spans="3:9">
      <c r="C20" s="17">
        <v>43983</v>
      </c>
      <c r="D20" s="18">
        <v>1647.27124</v>
      </c>
      <c r="E20" s="21">
        <f t="shared" si="0"/>
        <v>0.25844635676738653</v>
      </c>
      <c r="F20" s="22"/>
      <c r="G20" s="17">
        <v>43983</v>
      </c>
      <c r="H20" s="23">
        <v>10302.099609000001</v>
      </c>
      <c r="I20" s="19">
        <f t="shared" si="1"/>
        <v>7.5342089359592874</v>
      </c>
    </row>
    <row r="21" spans="3:9">
      <c r="C21" s="17">
        <v>44013</v>
      </c>
      <c r="D21" s="18">
        <v>1674.6533199999999</v>
      </c>
      <c r="E21" s="21">
        <f t="shared" si="0"/>
        <v>1.6622690504813198</v>
      </c>
      <c r="F21" s="22"/>
      <c r="G21" s="17">
        <v>44013</v>
      </c>
      <c r="H21" s="23">
        <v>11073.450194999999</v>
      </c>
      <c r="I21" s="19">
        <f t="shared" si="1"/>
        <v>7.4873143851777577</v>
      </c>
    </row>
    <row r="22" spans="3:9">
      <c r="C22" s="17">
        <v>44044</v>
      </c>
      <c r="D22" s="18">
        <v>1855.5230710000001</v>
      </c>
      <c r="E22" s="21">
        <f t="shared" si="0"/>
        <v>10.800429488295535</v>
      </c>
      <c r="F22" s="22"/>
      <c r="G22" s="17">
        <v>44044</v>
      </c>
      <c r="H22" s="23">
        <v>11387.5</v>
      </c>
      <c r="I22" s="19">
        <f t="shared" si="1"/>
        <v>2.8360610240682136</v>
      </c>
    </row>
    <row r="23" spans="3:9">
      <c r="C23" s="17">
        <v>44075</v>
      </c>
      <c r="D23" s="18">
        <v>1940.8199460000001</v>
      </c>
      <c r="E23" s="21">
        <f t="shared" si="0"/>
        <v>4.5969180514705652</v>
      </c>
      <c r="F23" s="22"/>
      <c r="G23" s="17">
        <v>44075</v>
      </c>
      <c r="H23" s="23">
        <v>11247.549805000001</v>
      </c>
      <c r="I23" s="19">
        <f t="shared" si="1"/>
        <v>-1.2289808562019708</v>
      </c>
    </row>
    <row r="24" spans="3:9">
      <c r="C24" s="17">
        <v>44105</v>
      </c>
      <c r="D24" s="18">
        <v>2160.7548830000001</v>
      </c>
      <c r="E24" s="21">
        <f t="shared" si="0"/>
        <v>11.332062897090607</v>
      </c>
      <c r="F24" s="22"/>
      <c r="G24" s="17">
        <v>44105</v>
      </c>
      <c r="H24" s="23">
        <v>11642.400390999999</v>
      </c>
      <c r="I24" s="19">
        <f t="shared" si="1"/>
        <v>3.5105475667640191</v>
      </c>
    </row>
    <row r="25" spans="3:9">
      <c r="C25" s="17">
        <v>44136</v>
      </c>
      <c r="D25" s="18">
        <v>2167.7717290000001</v>
      </c>
      <c r="E25" s="21">
        <f t="shared" si="0"/>
        <v>0.32474049024282536</v>
      </c>
      <c r="F25" s="22"/>
      <c r="G25" s="17">
        <v>44136</v>
      </c>
      <c r="H25" s="23">
        <v>12968.950194999999</v>
      </c>
      <c r="I25" s="19">
        <f t="shared" si="1"/>
        <v>11.394126292250451</v>
      </c>
    </row>
    <row r="26" spans="3:9">
      <c r="C26" s="17">
        <v>44166</v>
      </c>
      <c r="D26" s="18">
        <v>2705.189453</v>
      </c>
      <c r="E26" s="21">
        <f t="shared" si="0"/>
        <v>24.791250702762529</v>
      </c>
      <c r="F26" s="22"/>
      <c r="G26" s="17">
        <v>44166</v>
      </c>
      <c r="H26" s="23">
        <v>13981.75</v>
      </c>
      <c r="I26" s="19">
        <f t="shared" si="1"/>
        <v>7.8094201132060146</v>
      </c>
    </row>
    <row r="27" spans="3:9">
      <c r="C27" s="17">
        <v>44197</v>
      </c>
      <c r="D27" s="18">
        <v>2355.7016600000002</v>
      </c>
      <c r="E27" s="21">
        <f t="shared" si="0"/>
        <v>-12.919161451425332</v>
      </c>
      <c r="F27" s="22"/>
      <c r="G27" s="17">
        <v>44197</v>
      </c>
      <c r="H27" s="23">
        <v>13634.599609000001</v>
      </c>
      <c r="I27" s="19">
        <f t="shared" si="1"/>
        <v>-2.4828822643803474</v>
      </c>
    </row>
    <row r="28" spans="3:9">
      <c r="C28" s="17">
        <v>44228</v>
      </c>
      <c r="D28" s="18">
        <v>2228.34375</v>
      </c>
      <c r="E28" s="21">
        <f t="shared" si="0"/>
        <v>-5.4063683938652982</v>
      </c>
      <c r="F28" s="22"/>
      <c r="G28" s="17">
        <v>44228</v>
      </c>
      <c r="H28" s="23">
        <v>14529.150390999999</v>
      </c>
      <c r="I28" s="19">
        <f t="shared" si="1"/>
        <v>6.5608877976110023</v>
      </c>
    </row>
    <row r="29" spans="3:9">
      <c r="C29" s="17">
        <v>44256</v>
      </c>
      <c r="D29" s="18">
        <v>2482.961182</v>
      </c>
      <c r="E29" s="21">
        <f t="shared" si="0"/>
        <v>11.426308530719284</v>
      </c>
      <c r="F29" s="22"/>
      <c r="G29" s="17">
        <v>44256</v>
      </c>
      <c r="H29" s="23">
        <v>14690.700194999999</v>
      </c>
      <c r="I29" s="19">
        <f t="shared" si="1"/>
        <v>1.1119012444118641</v>
      </c>
    </row>
    <row r="30" spans="3:9">
      <c r="C30" s="17">
        <v>44287</v>
      </c>
      <c r="D30" s="18">
        <v>2481.9826659999999</v>
      </c>
      <c r="E30" s="21">
        <f t="shared" si="0"/>
        <v>-3.9409234711109832E-2</v>
      </c>
      <c r="F30" s="22"/>
      <c r="G30" s="17">
        <v>44287</v>
      </c>
      <c r="H30" s="23">
        <v>14631.099609000001</v>
      </c>
      <c r="I30" s="19">
        <f t="shared" si="1"/>
        <v>-0.4057028270189858</v>
      </c>
    </row>
    <row r="31" spans="3:9">
      <c r="C31" s="17">
        <v>44317</v>
      </c>
      <c r="D31" s="18">
        <v>2913.6191410000001</v>
      </c>
      <c r="E31" s="21">
        <f t="shared" si="0"/>
        <v>17.390793292510459</v>
      </c>
      <c r="F31" s="22"/>
      <c r="G31" s="17">
        <v>44317</v>
      </c>
      <c r="H31" s="23">
        <v>15582.799805000001</v>
      </c>
      <c r="I31" s="19">
        <f t="shared" si="1"/>
        <v>6.5046388954565124</v>
      </c>
    </row>
    <row r="32" spans="3:9">
      <c r="C32" s="17">
        <v>44348</v>
      </c>
      <c r="D32" s="18">
        <v>2928.4929200000001</v>
      </c>
      <c r="E32" s="21">
        <f t="shared" si="0"/>
        <v>0.51049153235913658</v>
      </c>
      <c r="F32" s="22"/>
      <c r="G32" s="17">
        <v>44348</v>
      </c>
      <c r="H32" s="23">
        <v>15721.5</v>
      </c>
      <c r="I32" s="19">
        <f t="shared" si="1"/>
        <v>0.8900852012197138</v>
      </c>
    </row>
    <row r="33" spans="3:9">
      <c r="C33" s="17">
        <v>44378</v>
      </c>
      <c r="D33" s="18">
        <v>2909.3090820000002</v>
      </c>
      <c r="E33" s="21">
        <f t="shared" si="0"/>
        <v>-0.65507544406151141</v>
      </c>
      <c r="F33" s="22"/>
      <c r="G33" s="17">
        <v>44378</v>
      </c>
      <c r="H33" s="23">
        <v>15763.049805000001</v>
      </c>
      <c r="I33" s="19">
        <f t="shared" si="1"/>
        <v>0.26428651846198237</v>
      </c>
    </row>
    <row r="34" spans="3:9">
      <c r="C34" s="17">
        <v>44409</v>
      </c>
      <c r="D34" s="18">
        <v>3148.1745609999998</v>
      </c>
      <c r="E34" s="21">
        <f t="shared" si="0"/>
        <v>8.2103850868877739</v>
      </c>
      <c r="F34" s="22"/>
      <c r="G34" s="17">
        <v>44409</v>
      </c>
      <c r="H34" s="23">
        <v>17132.199218999998</v>
      </c>
      <c r="I34" s="19">
        <f t="shared" si="1"/>
        <v>8.6858154414110071</v>
      </c>
    </row>
    <row r="35" spans="3:9">
      <c r="C35" s="17">
        <v>44440</v>
      </c>
      <c r="D35" s="18">
        <v>3190.755615</v>
      </c>
      <c r="E35" s="21">
        <f t="shared" si="0"/>
        <v>1.3525633085121744</v>
      </c>
      <c r="F35" s="22"/>
      <c r="G35" s="17">
        <v>44440</v>
      </c>
      <c r="H35" s="23">
        <v>17618.150390999999</v>
      </c>
      <c r="I35" s="19">
        <f t="shared" si="1"/>
        <v>2.8364786434485896</v>
      </c>
    </row>
    <row r="36" spans="3:9">
      <c r="C36" s="17">
        <v>44470</v>
      </c>
      <c r="D36" s="18">
        <v>3048.6064449999999</v>
      </c>
      <c r="E36" s="21">
        <f t="shared" si="0"/>
        <v>-4.455031570946562</v>
      </c>
      <c r="F36" s="22"/>
      <c r="G36" s="17">
        <v>44470</v>
      </c>
      <c r="H36" s="23">
        <v>17671.650390999999</v>
      </c>
      <c r="I36" s="19">
        <f t="shared" si="1"/>
        <v>0.30366411236522178</v>
      </c>
    </row>
    <row r="37" spans="3:9">
      <c r="C37" s="17">
        <v>44501</v>
      </c>
      <c r="D37" s="18">
        <v>3095.0834960000002</v>
      </c>
      <c r="E37" s="21">
        <f t="shared" si="0"/>
        <v>1.5245343024261795</v>
      </c>
      <c r="F37" s="22"/>
      <c r="G37" s="17">
        <v>44501</v>
      </c>
      <c r="H37" s="23">
        <v>16983.199218999998</v>
      </c>
      <c r="I37" s="19">
        <f t="shared" si="1"/>
        <v>-3.8957944321409981</v>
      </c>
    </row>
    <row r="38" spans="3:9">
      <c r="C38" s="17">
        <v>44531</v>
      </c>
      <c r="D38" s="18">
        <v>3330.6865229999999</v>
      </c>
      <c r="E38" s="21">
        <f t="shared" si="0"/>
        <v>7.612170311543661</v>
      </c>
      <c r="F38" s="22"/>
      <c r="G38" s="17">
        <v>44531</v>
      </c>
      <c r="H38" s="23">
        <v>17354.050781000002</v>
      </c>
      <c r="I38" s="19">
        <f t="shared" si="1"/>
        <v>2.1836378247574948</v>
      </c>
    </row>
    <row r="39" spans="3:9">
      <c r="C39" s="17">
        <v>44562</v>
      </c>
      <c r="D39" s="18">
        <v>3103.5505370000001</v>
      </c>
      <c r="E39" s="21">
        <f t="shared" si="0"/>
        <v>-6.8194945525949686</v>
      </c>
      <c r="F39" s="22"/>
      <c r="G39" s="17">
        <v>44562</v>
      </c>
      <c r="H39" s="23">
        <v>17339.849609000001</v>
      </c>
      <c r="I39" s="19">
        <f t="shared" si="1"/>
        <v>-8.1832029761887276E-2</v>
      </c>
    </row>
    <row r="40" spans="3:9">
      <c r="C40" s="17">
        <v>44593</v>
      </c>
      <c r="D40" s="18">
        <v>3125.6047359999998</v>
      </c>
      <c r="E40" s="21">
        <f t="shared" si="0"/>
        <v>0.71061188587307667</v>
      </c>
      <c r="F40" s="22"/>
      <c r="G40" s="17">
        <v>44593</v>
      </c>
      <c r="H40" s="23">
        <v>16793.900390999999</v>
      </c>
      <c r="I40" s="19">
        <f t="shared" si="1"/>
        <v>-3.1485233742548404</v>
      </c>
    </row>
    <row r="41" spans="3:9">
      <c r="C41" s="17">
        <v>44621</v>
      </c>
      <c r="D41" s="18">
        <v>3032.3676759999998</v>
      </c>
      <c r="E41" s="21">
        <f t="shared" si="0"/>
        <v>-2.9830086615276978</v>
      </c>
      <c r="F41" s="22"/>
      <c r="G41" s="17">
        <v>44621</v>
      </c>
      <c r="H41" s="23">
        <v>17464.75</v>
      </c>
      <c r="I41" s="19">
        <f t="shared" si="1"/>
        <v>3.9946027627954437</v>
      </c>
    </row>
    <row r="42" spans="3:9">
      <c r="C42" s="17">
        <v>44652</v>
      </c>
      <c r="D42" s="18">
        <v>3187.188232</v>
      </c>
      <c r="E42" s="21">
        <f t="shared" si="0"/>
        <v>5.1055997340079857</v>
      </c>
      <c r="F42" s="22"/>
      <c r="G42" s="17">
        <v>44652</v>
      </c>
      <c r="H42" s="23">
        <v>17102.550781000002</v>
      </c>
      <c r="I42" s="19">
        <f t="shared" si="1"/>
        <v>-2.0738872242660116</v>
      </c>
    </row>
    <row r="43" spans="3:9">
      <c r="C43" s="17">
        <v>44682</v>
      </c>
      <c r="D43" s="18">
        <v>2815.4709469999998</v>
      </c>
      <c r="E43" s="21">
        <f t="shared" si="0"/>
        <v>-11.662859484353172</v>
      </c>
      <c r="F43" s="22"/>
      <c r="G43" s="17">
        <v>44682</v>
      </c>
      <c r="H43" s="23">
        <v>16584.550781000002</v>
      </c>
      <c r="I43" s="19">
        <f t="shared" si="1"/>
        <v>-3.0287879663860999</v>
      </c>
    </row>
    <row r="44" spans="3:9">
      <c r="C44" s="17">
        <v>44713</v>
      </c>
      <c r="D44" s="18">
        <v>2653.561768</v>
      </c>
      <c r="E44" s="21">
        <f t="shared" si="0"/>
        <v>-5.7506961374444536</v>
      </c>
      <c r="F44" s="22"/>
      <c r="G44" s="17">
        <v>44713</v>
      </c>
      <c r="H44" s="23">
        <v>15780.25</v>
      </c>
      <c r="I44" s="19">
        <f t="shared" si="1"/>
        <v>-4.8496989253483092</v>
      </c>
    </row>
    <row r="45" spans="3:9">
      <c r="C45" s="17">
        <v>44743</v>
      </c>
      <c r="D45" s="18">
        <v>3301.1613769999999</v>
      </c>
      <c r="E45" s="21">
        <f t="shared" si="0"/>
        <v>24.404919335572814</v>
      </c>
      <c r="F45" s="22"/>
      <c r="G45" s="17">
        <v>44743</v>
      </c>
      <c r="H45" s="23">
        <v>17158.25</v>
      </c>
      <c r="I45" s="19">
        <f t="shared" si="1"/>
        <v>8.7324345305049036</v>
      </c>
    </row>
    <row r="46" spans="3:9">
      <c r="C46" s="17">
        <v>44774</v>
      </c>
      <c r="D46" s="18">
        <v>3358.446289</v>
      </c>
      <c r="E46" s="21">
        <f t="shared" si="0"/>
        <v>1.7352957174138197</v>
      </c>
      <c r="F46" s="22"/>
      <c r="G46" s="17">
        <v>44774</v>
      </c>
      <c r="H46" s="23">
        <v>17759.300781000002</v>
      </c>
      <c r="I46" s="19">
        <f t="shared" si="1"/>
        <v>3.5029841679658573</v>
      </c>
    </row>
    <row r="47" spans="3:9">
      <c r="C47" s="17">
        <v>44805</v>
      </c>
      <c r="D47" s="18">
        <v>3309.7763669999999</v>
      </c>
      <c r="E47" s="21">
        <f t="shared" si="0"/>
        <v>-1.4491797042998666</v>
      </c>
      <c r="F47" s="22"/>
      <c r="G47" s="17">
        <v>44805</v>
      </c>
      <c r="H47" s="23">
        <v>17094.349609000001</v>
      </c>
      <c r="I47" s="19">
        <f t="shared" si="1"/>
        <v>-3.7442418493829828</v>
      </c>
    </row>
    <row r="48" spans="3:9">
      <c r="C48" s="17">
        <v>44835</v>
      </c>
      <c r="D48" s="18">
        <v>3077.3210450000001</v>
      </c>
      <c r="E48" s="21">
        <f t="shared" si="0"/>
        <v>-7.0232939094522155</v>
      </c>
      <c r="F48" s="22"/>
      <c r="G48" s="17">
        <v>44835</v>
      </c>
      <c r="H48" s="23">
        <v>18012.199218999998</v>
      </c>
      <c r="I48" s="19">
        <f t="shared" si="1"/>
        <v>5.3693157738903334</v>
      </c>
    </row>
    <row r="49" spans="3:9">
      <c r="C49" s="17">
        <v>44866</v>
      </c>
      <c r="D49" s="18">
        <v>3148.6489259999998</v>
      </c>
      <c r="E49" s="21">
        <f t="shared" si="0"/>
        <v>2.3178563418299341</v>
      </c>
      <c r="F49" s="22"/>
      <c r="G49" s="17">
        <v>44866</v>
      </c>
      <c r="H49" s="23">
        <v>18758.349609000001</v>
      </c>
      <c r="I49" s="19">
        <f t="shared" si="1"/>
        <v>4.1424724484111461</v>
      </c>
    </row>
    <row r="50" spans="3:9">
      <c r="C50" s="17">
        <v>44896</v>
      </c>
      <c r="D50" s="18">
        <v>3062.1271969999998</v>
      </c>
      <c r="E50" s="21">
        <f t="shared" si="0"/>
        <v>-2.7479001639574996</v>
      </c>
      <c r="F50" s="22"/>
      <c r="G50" s="17">
        <v>44896</v>
      </c>
      <c r="H50" s="23">
        <v>18105.300781000002</v>
      </c>
      <c r="I50" s="19">
        <f t="shared" si="1"/>
        <v>-3.4813767821379931</v>
      </c>
    </row>
    <row r="51" spans="3:9">
      <c r="C51" s="17">
        <v>44927</v>
      </c>
      <c r="D51" s="18">
        <v>2703.099365</v>
      </c>
      <c r="E51" s="21">
        <f t="shared" si="0"/>
        <v>-11.724785056340682</v>
      </c>
      <c r="F51" s="22"/>
      <c r="G51" s="17">
        <v>44927</v>
      </c>
      <c r="H51" s="23">
        <v>17662.150390999999</v>
      </c>
      <c r="I51" s="19">
        <f t="shared" si="1"/>
        <v>-2.4476278818027244</v>
      </c>
    </row>
    <row r="52" spans="3:9">
      <c r="C52" s="17">
        <v>44958</v>
      </c>
      <c r="D52" s="18">
        <v>2805.1899410000001</v>
      </c>
      <c r="E52" s="21">
        <f t="shared" si="0"/>
        <v>3.7767970101979604</v>
      </c>
      <c r="F52" s="22"/>
      <c r="G52" s="17">
        <v>44958</v>
      </c>
      <c r="H52" s="23">
        <v>17303.949218999998</v>
      </c>
      <c r="I52" s="19">
        <f t="shared" si="1"/>
        <v>-2.0280722566065763</v>
      </c>
    </row>
    <row r="53" spans="3:9">
      <c r="C53" s="17">
        <v>44986</v>
      </c>
      <c r="D53" s="18">
        <v>2738.6000979999999</v>
      </c>
      <c r="E53" s="21">
        <f t="shared" si="0"/>
        <v>-2.3738087045992371</v>
      </c>
      <c r="F53" s="22"/>
      <c r="G53" s="17">
        <v>44986</v>
      </c>
      <c r="H53" s="23">
        <v>17359.75</v>
      </c>
      <c r="I53" s="19">
        <f t="shared" si="1"/>
        <v>0.32247425309553979</v>
      </c>
    </row>
    <row r="54" spans="3:9">
      <c r="C54" s="17">
        <v>45017</v>
      </c>
      <c r="D54" s="18">
        <v>2878.1259770000001</v>
      </c>
      <c r="E54" s="21">
        <f t="shared" si="0"/>
        <v>5.0947883592750918</v>
      </c>
      <c r="F54" s="22"/>
      <c r="G54" s="17">
        <v>45017</v>
      </c>
      <c r="H54" s="23">
        <v>18065</v>
      </c>
      <c r="I54" s="19">
        <f t="shared" si="1"/>
        <v>4.06255850458676</v>
      </c>
    </row>
    <row r="55" spans="3:9">
      <c r="C55" s="17">
        <v>45047</v>
      </c>
      <c r="D55" s="18">
        <v>3166.3005370000001</v>
      </c>
      <c r="E55" s="21">
        <f t="shared" si="0"/>
        <v>10.012576318857912</v>
      </c>
      <c r="F55" s="22"/>
      <c r="G55" s="17">
        <v>45047</v>
      </c>
      <c r="H55" s="23">
        <v>18534.400390999999</v>
      </c>
      <c r="I55" s="19">
        <f t="shared" si="1"/>
        <v>2.5983968502629349</v>
      </c>
    </row>
    <row r="56" spans="3:9">
      <c r="C56" s="17">
        <v>45078</v>
      </c>
      <c r="D56" s="18">
        <v>3333.9892580000001</v>
      </c>
      <c r="E56" s="21">
        <f t="shared" si="0"/>
        <v>5.2960456229742912</v>
      </c>
      <c r="F56" s="22"/>
      <c r="G56" s="17">
        <v>45078</v>
      </c>
      <c r="H56" s="23">
        <v>19189.050781000002</v>
      </c>
      <c r="I56" s="19">
        <f t="shared" si="1"/>
        <v>3.5320829171138981</v>
      </c>
    </row>
    <row r="57" spans="3:9">
      <c r="C57" s="17">
        <v>45108</v>
      </c>
      <c r="D57" s="18">
        <v>3371.4648440000001</v>
      </c>
      <c r="E57" s="21">
        <f t="shared" si="0"/>
        <v>1.1240463930732925</v>
      </c>
      <c r="F57" s="22"/>
      <c r="G57" s="17">
        <v>45108</v>
      </c>
      <c r="H57" s="23">
        <v>19753.800781000002</v>
      </c>
      <c r="I57" s="19">
        <f t="shared" si="1"/>
        <v>2.9430846082245297</v>
      </c>
    </row>
    <row r="58" spans="3:9">
      <c r="C58" s="17">
        <v>45139</v>
      </c>
      <c r="D58" s="18">
        <v>3250.4260250000002</v>
      </c>
      <c r="E58" s="21">
        <f t="shared" si="0"/>
        <v>-3.5900958366926363</v>
      </c>
      <c r="F58" s="22"/>
      <c r="G58" s="17">
        <v>45139</v>
      </c>
      <c r="H58" s="23">
        <v>19253.800781000002</v>
      </c>
      <c r="I58" s="19">
        <f t="shared" si="1"/>
        <v>-2.5311584618233067</v>
      </c>
    </row>
    <row r="59" spans="3:9">
      <c r="C59" s="17">
        <v>45170</v>
      </c>
      <c r="D59" s="18">
        <v>3155.5415039999998</v>
      </c>
      <c r="E59" s="21">
        <f t="shared" si="0"/>
        <v>-2.9191410685927055</v>
      </c>
      <c r="F59" s="22"/>
      <c r="G59" s="17">
        <v>45170</v>
      </c>
      <c r="H59" s="23">
        <v>19638.300781000002</v>
      </c>
      <c r="I59" s="19">
        <f t="shared" si="1"/>
        <v>1.9970083017553166</v>
      </c>
    </row>
    <row r="60" spans="3:9">
      <c r="C60" s="17">
        <v>45200</v>
      </c>
      <c r="D60" s="18">
        <v>2990.4797359999998</v>
      </c>
      <c r="E60" s="21">
        <f t="shared" si="0"/>
        <v>-5.2308539688280398</v>
      </c>
      <c r="F60" s="22"/>
      <c r="G60" s="17">
        <v>45200</v>
      </c>
      <c r="H60" s="23">
        <v>19079.599609000001</v>
      </c>
      <c r="I60" s="19">
        <f t="shared" si="1"/>
        <v>-2.8449567924967454</v>
      </c>
    </row>
    <row r="61" spans="3:9">
      <c r="C61" s="17">
        <v>45231</v>
      </c>
      <c r="D61" s="18">
        <v>3114.463135</v>
      </c>
      <c r="E61" s="21">
        <f t="shared" si="0"/>
        <v>4.1459367708619776</v>
      </c>
      <c r="F61" s="22"/>
      <c r="G61" s="17">
        <v>45231</v>
      </c>
      <c r="H61" s="23">
        <v>20133.150390999999</v>
      </c>
      <c r="I61" s="19">
        <f t="shared" si="1"/>
        <v>5.5218704982835698</v>
      </c>
    </row>
    <row r="62" spans="3:9">
      <c r="C62" s="17">
        <v>45261</v>
      </c>
      <c r="D62" s="18">
        <v>3402.3999020000001</v>
      </c>
      <c r="E62" s="21">
        <f t="shared" si="0"/>
        <v>9.2451493088551242</v>
      </c>
      <c r="F62" s="22"/>
      <c r="G62" s="17">
        <v>45261</v>
      </c>
      <c r="H62" s="23">
        <v>21731.400390999999</v>
      </c>
      <c r="I62" s="19">
        <f t="shared" si="1"/>
        <v>7.93839994715609</v>
      </c>
    </row>
    <row r="63" spans="3:9">
      <c r="C63" s="17">
        <v>45292</v>
      </c>
      <c r="D63" s="18">
        <v>3298.3999020000001</v>
      </c>
      <c r="E63" s="21">
        <f t="shared" si="0"/>
        <v>-3.0566659709479382</v>
      </c>
      <c r="F63" s="22"/>
      <c r="G63" s="17">
        <v>45292</v>
      </c>
      <c r="H63" s="23">
        <v>21894.550781000002</v>
      </c>
      <c r="I63" s="19">
        <f t="shared" si="1"/>
        <v>0.75075875030847439</v>
      </c>
    </row>
  </sheetData>
  <mergeCells count="2">
    <mergeCell ref="C2:E2"/>
    <mergeCell ref="G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840F-5F2D-48D1-BCC6-9467BC3A5563}">
  <dimension ref="C2:J47"/>
  <sheetViews>
    <sheetView zoomScaleNormal="100" workbookViewId="0">
      <selection activeCell="K57" sqref="K57"/>
    </sheetView>
  </sheetViews>
  <sheetFormatPr defaultRowHeight="14.4"/>
  <sheetData>
    <row r="2" spans="3:6">
      <c r="C2" t="s">
        <v>127</v>
      </c>
    </row>
    <row r="4" spans="3:6" ht="15.6">
      <c r="D4" s="31" t="s">
        <v>128</v>
      </c>
      <c r="E4" s="31" t="s">
        <v>129</v>
      </c>
      <c r="F4" s="31" t="s">
        <v>130</v>
      </c>
    </row>
    <row r="5" spans="3:6">
      <c r="D5" s="15" t="s">
        <v>131</v>
      </c>
      <c r="E5" s="32">
        <v>0.24</v>
      </c>
      <c r="F5" s="32">
        <v>0.16</v>
      </c>
    </row>
    <row r="6" spans="3:6">
      <c r="D6" s="15" t="s">
        <v>132</v>
      </c>
      <c r="E6" s="32">
        <v>0.18</v>
      </c>
      <c r="F6" s="32">
        <v>0.09</v>
      </c>
    </row>
    <row r="8" spans="3:6">
      <c r="E8" t="s">
        <v>133</v>
      </c>
      <c r="F8">
        <v>0.25</v>
      </c>
    </row>
    <row r="10" spans="3:6">
      <c r="C10" t="s">
        <v>134</v>
      </c>
    </row>
    <row r="11" spans="3:6">
      <c r="C11" t="s">
        <v>135</v>
      </c>
    </row>
    <row r="13" spans="3:6">
      <c r="D13" t="s">
        <v>52</v>
      </c>
      <c r="E13" t="s">
        <v>136</v>
      </c>
    </row>
    <row r="14" spans="3:6">
      <c r="D14" t="s">
        <v>56</v>
      </c>
      <c r="E14" t="s">
        <v>137</v>
      </c>
    </row>
    <row r="16" spans="3:6">
      <c r="C16" s="2" t="s">
        <v>52</v>
      </c>
    </row>
    <row r="18" spans="3:10" ht="15.6">
      <c r="D18" s="36" t="s">
        <v>128</v>
      </c>
      <c r="E18" s="34" t="s">
        <v>131</v>
      </c>
      <c r="F18" s="34" t="s">
        <v>132</v>
      </c>
      <c r="G18" s="6" t="s">
        <v>138</v>
      </c>
      <c r="I18" s="37"/>
      <c r="J18" s="6" t="s">
        <v>139</v>
      </c>
    </row>
    <row r="19" spans="3:10" ht="15.6">
      <c r="D19" s="35" t="s">
        <v>129</v>
      </c>
      <c r="E19" s="33">
        <v>0.24</v>
      </c>
      <c r="F19" s="33">
        <v>0.18</v>
      </c>
      <c r="G19" s="40">
        <f>J19*E19+J20*F19</f>
        <v>0.219</v>
      </c>
      <c r="I19" s="38" t="s">
        <v>131</v>
      </c>
      <c r="J19" s="5">
        <f>6.5/10</f>
        <v>0.65</v>
      </c>
    </row>
    <row r="20" spans="3:10" ht="15.6">
      <c r="D20" s="35" t="s">
        <v>130</v>
      </c>
      <c r="E20" s="33">
        <v>0.16</v>
      </c>
      <c r="F20" s="33">
        <v>0.09</v>
      </c>
      <c r="G20" s="40">
        <f>SQRT(J19^2*E20^2+J20^2*F20^2+PRODUCT(2, E20:F20, J19:J20, F8))</f>
        <v>0.11595796652235672</v>
      </c>
      <c r="I20" s="38" t="s">
        <v>132</v>
      </c>
      <c r="J20" s="5">
        <f>3.5/10</f>
        <v>0.35</v>
      </c>
    </row>
    <row r="21" spans="3:10">
      <c r="I21" s="38" t="s">
        <v>140</v>
      </c>
      <c r="J21" s="5">
        <f>SUM(J19:J20)</f>
        <v>1</v>
      </c>
    </row>
    <row r="24" spans="3:10">
      <c r="C24" s="2" t="s">
        <v>56</v>
      </c>
    </row>
    <row r="26" spans="3:10" ht="15.6">
      <c r="D26" s="6" t="s">
        <v>3</v>
      </c>
      <c r="E26" s="6" t="s">
        <v>141</v>
      </c>
    </row>
    <row r="27" spans="3:10">
      <c r="C27" t="s">
        <v>142</v>
      </c>
      <c r="D27" s="10">
        <v>-1</v>
      </c>
      <c r="E27" s="10">
        <f>SQRT($J$19^2*$E$20^2+$J$20^2*$F$20^2+PRODUCT(2, $E$20:$F$20, $J$19:$J$20, D27))</f>
        <v>7.2500000000000009E-2</v>
      </c>
    </row>
    <row r="28" spans="3:10">
      <c r="D28" s="5">
        <v>-0.9</v>
      </c>
      <c r="E28" s="5">
        <f t="shared" ref="E28:E47" si="0">SQRT($J$19^2*$E$20^2+$J$20^2*$F$20^2+PRODUCT(2, $E$20:$F$20, $J$19:$J$20, D28))</f>
        <v>7.688595450405751E-2</v>
      </c>
    </row>
    <row r="29" spans="3:10">
      <c r="D29" s="5">
        <v>-0.8</v>
      </c>
      <c r="E29" s="5">
        <f t="shared" si="0"/>
        <v>8.1034869037964155E-2</v>
      </c>
    </row>
    <row r="30" spans="3:10">
      <c r="D30" s="5">
        <v>-0.7</v>
      </c>
      <c r="E30" s="5">
        <f t="shared" si="0"/>
        <v>8.4981468568153154E-2</v>
      </c>
    </row>
    <row r="31" spans="3:10">
      <c r="D31" s="5">
        <v>-0.6</v>
      </c>
      <c r="E31" s="5">
        <f t="shared" si="0"/>
        <v>8.8752746436377969E-2</v>
      </c>
    </row>
    <row r="32" spans="3:10">
      <c r="D32" s="5">
        <v>-0.5</v>
      </c>
      <c r="E32" s="5">
        <f t="shared" si="0"/>
        <v>9.2370179170552666E-2</v>
      </c>
    </row>
    <row r="33" spans="4:5">
      <c r="D33" s="5">
        <v>-0.39999999999999991</v>
      </c>
      <c r="E33" s="5">
        <f t="shared" si="0"/>
        <v>9.5851186742783742E-2</v>
      </c>
    </row>
    <row r="34" spans="4:5">
      <c r="D34" s="5">
        <v>-0.29999999999999993</v>
      </c>
      <c r="E34" s="5">
        <f t="shared" si="0"/>
        <v>9.9210130531110594E-2</v>
      </c>
    </row>
    <row r="35" spans="4:5">
      <c r="D35" s="5">
        <v>-0.19999999999999996</v>
      </c>
      <c r="E35" s="5">
        <f t="shared" si="0"/>
        <v>0.10245901619672132</v>
      </c>
    </row>
    <row r="36" spans="4:5">
      <c r="D36" s="5">
        <v>-9.9999999999999978E-2</v>
      </c>
      <c r="E36" s="5">
        <f t="shared" si="0"/>
        <v>0.10560800159078856</v>
      </c>
    </row>
    <row r="37" spans="4:5">
      <c r="D37" s="5">
        <v>0</v>
      </c>
      <c r="E37" s="5">
        <f t="shared" si="0"/>
        <v>0.10866577197995697</v>
      </c>
    </row>
    <row r="38" spans="4:5">
      <c r="D38" s="5">
        <v>0.10000000000000009</v>
      </c>
      <c r="E38" s="5">
        <f t="shared" si="0"/>
        <v>0.11163982264407267</v>
      </c>
    </row>
    <row r="39" spans="4:5">
      <c r="D39" s="5">
        <v>0.20000000000000018</v>
      </c>
      <c r="E39" s="5">
        <f t="shared" si="0"/>
        <v>0.1145366753489903</v>
      </c>
    </row>
    <row r="40" spans="4:5">
      <c r="D40" s="5">
        <v>0.30000000000000004</v>
      </c>
      <c r="E40" s="5">
        <f t="shared" si="0"/>
        <v>0.11736204667608691</v>
      </c>
    </row>
    <row r="41" spans="4:5">
      <c r="D41" s="5">
        <v>0.40000000000000013</v>
      </c>
      <c r="E41" s="5">
        <f t="shared" si="0"/>
        <v>0.12012098068197746</v>
      </c>
    </row>
    <row r="42" spans="4:5">
      <c r="D42" s="5">
        <v>0.5</v>
      </c>
      <c r="E42" s="5">
        <f t="shared" si="0"/>
        <v>0.12281795471347014</v>
      </c>
    </row>
    <row r="43" spans="4:5">
      <c r="D43" s="5">
        <v>0.60000000000000009</v>
      </c>
      <c r="E43" s="5">
        <f t="shared" si="0"/>
        <v>0.12545696473293144</v>
      </c>
    </row>
    <row r="44" spans="4:5">
      <c r="D44" s="5">
        <v>0.70000000000000018</v>
      </c>
      <c r="E44" s="5">
        <f t="shared" si="0"/>
        <v>0.12804159480418856</v>
      </c>
    </row>
    <row r="45" spans="4:5">
      <c r="D45" s="5">
        <v>0.8</v>
      </c>
      <c r="E45" s="5">
        <f t="shared" si="0"/>
        <v>0.13057507419105685</v>
      </c>
    </row>
    <row r="46" spans="4:5">
      <c r="D46" s="5">
        <v>0.90000000000000013</v>
      </c>
      <c r="E46" s="5">
        <f t="shared" si="0"/>
        <v>0.13306032466516832</v>
      </c>
    </row>
    <row r="47" spans="4:5">
      <c r="D47" s="5">
        <v>1</v>
      </c>
      <c r="E47" s="5">
        <f t="shared" si="0"/>
        <v>0.13550000000000001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602A-382C-4796-BC49-1C81E394FB59}">
  <dimension ref="B3:L39"/>
  <sheetViews>
    <sheetView tabSelected="1" topLeftCell="D29" zoomScaleNormal="100" workbookViewId="0">
      <selection activeCell="E35" sqref="E35"/>
    </sheetView>
  </sheetViews>
  <sheetFormatPr defaultRowHeight="14.4"/>
  <cols>
    <col min="2" max="2" width="12.5546875" customWidth="1"/>
    <col min="3" max="3" width="9.77734375" customWidth="1"/>
    <col min="4" max="4" width="12.5546875" bestFit="1" customWidth="1"/>
    <col min="5" max="5" width="11.5546875" customWidth="1"/>
    <col min="12" max="12" width="11.6640625" bestFit="1" customWidth="1"/>
  </cols>
  <sheetData>
    <row r="3" spans="2:5">
      <c r="C3" s="4" t="s">
        <v>138</v>
      </c>
      <c r="D3" s="4" t="s">
        <v>145</v>
      </c>
      <c r="E3" s="4" t="s">
        <v>146</v>
      </c>
    </row>
    <row r="4" spans="2:5">
      <c r="C4" s="4" t="s">
        <v>143</v>
      </c>
      <c r="D4" s="33">
        <v>0.06</v>
      </c>
      <c r="E4" s="33">
        <v>0.13</v>
      </c>
    </row>
    <row r="5" spans="2:5">
      <c r="C5" s="4" t="s">
        <v>144</v>
      </c>
      <c r="D5" s="33">
        <f>10%</f>
        <v>0.1</v>
      </c>
      <c r="E5" s="33">
        <f>30%</f>
        <v>0.3</v>
      </c>
    </row>
    <row r="7" spans="2:5">
      <c r="D7" t="s">
        <v>3</v>
      </c>
      <c r="E7">
        <v>-0.4</v>
      </c>
    </row>
    <row r="9" spans="2:5">
      <c r="C9" t="s">
        <v>147</v>
      </c>
    </row>
    <row r="10" spans="2:5">
      <c r="C10" t="s">
        <v>148</v>
      </c>
    </row>
    <row r="11" spans="2:5">
      <c r="C11" t="s">
        <v>149</v>
      </c>
    </row>
    <row r="12" spans="2:5" ht="15.6">
      <c r="C12" t="s">
        <v>150</v>
      </c>
    </row>
    <row r="15" spans="2:5">
      <c r="B15" t="s">
        <v>152</v>
      </c>
    </row>
    <row r="17" spans="2:12">
      <c r="I17" s="37"/>
      <c r="J17" s="6" t="s">
        <v>139</v>
      </c>
      <c r="L17" t="s">
        <v>151</v>
      </c>
    </row>
    <row r="18" spans="2:12">
      <c r="C18" s="41" t="s">
        <v>138</v>
      </c>
      <c r="D18" s="6" t="s">
        <v>145</v>
      </c>
      <c r="E18" s="6" t="s">
        <v>146</v>
      </c>
      <c r="F18" s="6" t="s">
        <v>138</v>
      </c>
      <c r="I18" s="26" t="s">
        <v>145</v>
      </c>
      <c r="J18" s="5">
        <v>0.82258064519718987</v>
      </c>
    </row>
    <row r="19" spans="2:12">
      <c r="C19" s="26" t="s">
        <v>143</v>
      </c>
      <c r="D19" s="33">
        <v>0.06</v>
      </c>
      <c r="E19" s="33">
        <v>0.13</v>
      </c>
      <c r="F19" s="39">
        <f>J18*D19+J19*E19</f>
        <v>7.2419354836196687E-2</v>
      </c>
      <c r="I19" s="26" t="s">
        <v>146</v>
      </c>
      <c r="J19" s="5">
        <v>0.17741935480281001</v>
      </c>
    </row>
    <row r="20" spans="2:12">
      <c r="C20" s="26" t="s">
        <v>144</v>
      </c>
      <c r="D20" s="33">
        <f>10%</f>
        <v>0.1</v>
      </c>
      <c r="E20" s="33">
        <f>30%</f>
        <v>0.3</v>
      </c>
      <c r="F20" s="39">
        <f>SQRT(J18^2*D20^2+J19^2*E20^2+PRODUCT(2, D20:E20, J18:J19, E7))</f>
        <v>7.8081842918494099E-2</v>
      </c>
      <c r="I20" s="26" t="s">
        <v>140</v>
      </c>
      <c r="J20" s="5">
        <f>SUM(J18:J19)</f>
        <v>0.99999999999999989</v>
      </c>
    </row>
    <row r="24" spans="2:12">
      <c r="B24" t="s">
        <v>56</v>
      </c>
      <c r="C24" s="16">
        <f>F19</f>
        <v>7.2419354836196687E-2</v>
      </c>
    </row>
    <row r="25" spans="2:12">
      <c r="B25" t="s">
        <v>58</v>
      </c>
      <c r="C25" s="16">
        <f>F20</f>
        <v>7.8081842918494099E-2</v>
      </c>
    </row>
    <row r="27" spans="2:12">
      <c r="B27" t="s">
        <v>153</v>
      </c>
    </row>
    <row r="28" spans="2:12">
      <c r="I28" s="37"/>
      <c r="J28" s="6" t="s">
        <v>139</v>
      </c>
    </row>
    <row r="29" spans="2:12">
      <c r="C29" s="41" t="s">
        <v>138</v>
      </c>
      <c r="D29" s="6" t="s">
        <v>145</v>
      </c>
      <c r="E29" s="6" t="s">
        <v>146</v>
      </c>
      <c r="F29" s="6" t="s">
        <v>138</v>
      </c>
      <c r="I29" s="26" t="s">
        <v>145</v>
      </c>
      <c r="J29" s="5">
        <v>0.74144486676875343</v>
      </c>
    </row>
    <row r="30" spans="2:12">
      <c r="C30" s="26" t="s">
        <v>143</v>
      </c>
      <c r="D30" s="33">
        <v>0.06</v>
      </c>
      <c r="E30" s="33">
        <v>0.13</v>
      </c>
      <c r="F30" s="39">
        <f>J29*D30+J30*E30</f>
        <v>7.8098859326187264E-2</v>
      </c>
      <c r="I30" s="26" t="s">
        <v>146</v>
      </c>
      <c r="J30" s="5">
        <v>0.25855513323124657</v>
      </c>
    </row>
    <row r="31" spans="2:12">
      <c r="C31" s="26" t="s">
        <v>144</v>
      </c>
      <c r="D31" s="33">
        <f>10%</f>
        <v>0.1</v>
      </c>
      <c r="E31" s="33">
        <f>30%</f>
        <v>0.3</v>
      </c>
      <c r="F31" s="39">
        <f>SQRT(J29^2*D31^2+J30^2*E31^2+PRODUCT(2, D31:E31, J29:J30, E34))</f>
        <v>8.3144861512503471E-2</v>
      </c>
      <c r="I31" s="26" t="s">
        <v>140</v>
      </c>
      <c r="J31" s="5">
        <f>SUM(J29:J30)</f>
        <v>1</v>
      </c>
    </row>
    <row r="34" spans="4:12">
      <c r="D34" t="s">
        <v>3</v>
      </c>
      <c r="E34">
        <v>-0.4</v>
      </c>
    </row>
    <row r="35" spans="4:12">
      <c r="D35" t="s">
        <v>154</v>
      </c>
      <c r="E35" s="1">
        <v>0.03</v>
      </c>
    </row>
    <row r="37" spans="4:12" ht="15.6">
      <c r="D37" s="6" t="s">
        <v>156</v>
      </c>
      <c r="E37" s="42">
        <f>F30-E35</f>
        <v>4.8098859326187265E-2</v>
      </c>
    </row>
    <row r="38" spans="4:12" ht="15.6">
      <c r="D38" s="6" t="s">
        <v>157</v>
      </c>
      <c r="E38" s="42">
        <f>F31</f>
        <v>8.3144861512503471E-2</v>
      </c>
    </row>
    <row r="39" spans="4:12">
      <c r="D39" s="6" t="s">
        <v>155</v>
      </c>
      <c r="E39" s="42">
        <f>E37/E38</f>
        <v>0.57849467124260079</v>
      </c>
      <c r="L3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Future-Value</vt:lpstr>
      <vt:lpstr>Annuity</vt:lpstr>
      <vt:lpstr>Loan-Amortisation</vt:lpstr>
      <vt:lpstr>Weird-problem</vt:lpstr>
      <vt:lpstr>M1-Prep-Sir's_Question</vt:lpstr>
      <vt:lpstr>Regression-AP-Nifty</vt:lpstr>
      <vt:lpstr>Beta</vt:lpstr>
      <vt:lpstr>Portfolio-Management</vt:lpstr>
      <vt:lpstr>Portfolio-optimisation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MENON</dc:creator>
  <cp:lastModifiedBy>KAVITA MENON</cp:lastModifiedBy>
  <dcterms:created xsi:type="dcterms:W3CDTF">2024-03-10T03:04:24Z</dcterms:created>
  <dcterms:modified xsi:type="dcterms:W3CDTF">2024-04-27T18:52:11Z</dcterms:modified>
</cp:coreProperties>
</file>