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SSDI\"/>
    </mc:Choice>
  </mc:AlternateContent>
  <xr:revisionPtr revIDLastSave="0" documentId="13_ncr:1_{F4DF66B5-48FE-48AA-9305-26E139B52D60}" xr6:coauthVersionLast="47" xr6:coauthVersionMax="47" xr10:uidLastSave="{00000000-0000-0000-0000-000000000000}"/>
  <bookViews>
    <workbookView xWindow="-108" yWindow="-108" windowWidth="23256" windowHeight="12456" activeTab="1" xr2:uid="{DEB03D4F-C438-49F1-A0D6-1C83912458B9}"/>
  </bookViews>
  <sheets>
    <sheet name="Sheet1" sheetId="1" r:id="rId1"/>
    <sheet name="MANOVA" sheetId="2" r:id="rId2"/>
    <sheet name="Practice" sheetId="7" r:id="rId3"/>
    <sheet name="Sheet3" sheetId="3" r:id="rId4"/>
    <sheet name="Sheet4" sheetId="4" r:id="rId5"/>
    <sheet name="Chi Squar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7" l="1"/>
  <c r="H44" i="7"/>
  <c r="I40" i="7"/>
  <c r="H40" i="7"/>
  <c r="I39" i="7"/>
  <c r="H39" i="7"/>
  <c r="A36" i="7" a="1"/>
  <c r="A36" i="7" s="1"/>
  <c r="B34" i="7"/>
  <c r="B33" i="7"/>
  <c r="A33" i="7"/>
  <c r="A34" i="7"/>
  <c r="A26" i="7" a="1"/>
  <c r="B27" i="7" s="1"/>
  <c r="A29" i="7" a="1"/>
  <c r="A29" i="7" s="1"/>
  <c r="A23" i="7" a="1"/>
  <c r="A23" i="7" s="1"/>
  <c r="B23" i="7"/>
  <c r="A24" i="7"/>
  <c r="B24" i="7"/>
  <c r="C21" i="7"/>
  <c r="D21" i="7"/>
  <c r="B21" i="7"/>
  <c r="D20" i="7"/>
  <c r="C20" i="7"/>
  <c r="B20" i="7"/>
  <c r="L7" i="7"/>
  <c r="L6" i="7"/>
  <c r="J32" i="7"/>
  <c r="J33" i="7"/>
  <c r="I33" i="7"/>
  <c r="I32" i="7"/>
  <c r="I29" i="7" a="1"/>
  <c r="I29" i="7" s="1"/>
  <c r="J29" i="7"/>
  <c r="I30" i="7"/>
  <c r="J30" i="7"/>
  <c r="I26" i="7" a="1"/>
  <c r="I27" i="7" s="1"/>
  <c r="I22" i="7" a="1"/>
  <c r="I23" i="7" s="1"/>
  <c r="N12" i="7"/>
  <c r="N13" i="7"/>
  <c r="N14" i="7"/>
  <c r="N15" i="7"/>
  <c r="N16" i="7"/>
  <c r="N17" i="7"/>
  <c r="N18" i="7"/>
  <c r="N19" i="7"/>
  <c r="N20" i="7"/>
  <c r="N11" i="7"/>
  <c r="M12" i="7"/>
  <c r="M13" i="7"/>
  <c r="M14" i="7"/>
  <c r="M15" i="7"/>
  <c r="M16" i="7"/>
  <c r="M17" i="7"/>
  <c r="M18" i="7"/>
  <c r="M19" i="7"/>
  <c r="M20" i="7"/>
  <c r="M11" i="7"/>
  <c r="L12" i="7"/>
  <c r="L13" i="7"/>
  <c r="L14" i="7"/>
  <c r="L15" i="7"/>
  <c r="L16" i="7"/>
  <c r="L17" i="7"/>
  <c r="L18" i="7"/>
  <c r="L19" i="7"/>
  <c r="L20" i="7"/>
  <c r="L11" i="7"/>
  <c r="K12" i="7"/>
  <c r="K13" i="7"/>
  <c r="K14" i="7"/>
  <c r="K15" i="7"/>
  <c r="K16" i="7"/>
  <c r="K17" i="7"/>
  <c r="K18" i="7"/>
  <c r="K19" i="7"/>
  <c r="K20" i="7"/>
  <c r="K11" i="7"/>
  <c r="J12" i="7"/>
  <c r="J13" i="7"/>
  <c r="J14" i="7"/>
  <c r="J15" i="7"/>
  <c r="J16" i="7"/>
  <c r="J17" i="7"/>
  <c r="J18" i="7"/>
  <c r="J19" i="7"/>
  <c r="J20" i="7"/>
  <c r="J11" i="7"/>
  <c r="I12" i="7"/>
  <c r="I13" i="7"/>
  <c r="I14" i="7"/>
  <c r="I15" i="7"/>
  <c r="I16" i="7"/>
  <c r="I17" i="7"/>
  <c r="I18" i="7"/>
  <c r="I19" i="7"/>
  <c r="I20" i="7"/>
  <c r="I11" i="7"/>
  <c r="K7" i="7"/>
  <c r="K6" i="7"/>
  <c r="J7" i="7"/>
  <c r="J6" i="7"/>
  <c r="I7" i="7"/>
  <c r="I6" i="7"/>
  <c r="L46" i="2"/>
  <c r="L45" i="2"/>
  <c r="C3" i="5"/>
  <c r="J6" i="4" a="1"/>
  <c r="J6" i="4" s="1"/>
  <c r="F6" i="4"/>
  <c r="F7" i="4"/>
  <c r="F8" i="4"/>
  <c r="F9" i="4"/>
  <c r="F5" i="4"/>
  <c r="E6" i="4"/>
  <c r="E7" i="4"/>
  <c r="E8" i="4"/>
  <c r="E9" i="4"/>
  <c r="E5" i="4"/>
  <c r="C11" i="4"/>
  <c r="B11" i="4"/>
  <c r="Q9" i="2"/>
  <c r="X24" i="2" s="1"/>
  <c r="Q8" i="2"/>
  <c r="W22" i="2" s="1"/>
  <c r="P9" i="2"/>
  <c r="V27" i="2" s="1"/>
  <c r="P8" i="2"/>
  <c r="U24" i="2" s="1"/>
  <c r="O9" i="2"/>
  <c r="T28" i="2" s="1"/>
  <c r="O8" i="2"/>
  <c r="S25" i="2" s="1"/>
  <c r="J37" i="1"/>
  <c r="J36" i="1"/>
  <c r="F38" i="1"/>
  <c r="F37" i="1"/>
  <c r="K5" i="1"/>
  <c r="K6" i="1"/>
  <c r="K9" i="1"/>
  <c r="J22" i="1"/>
  <c r="C13" i="1"/>
  <c r="C15" i="1" s="1"/>
  <c r="B13" i="1"/>
  <c r="A13" i="1"/>
  <c r="K1" i="1" s="1"/>
  <c r="N9" i="1"/>
  <c r="J1" i="1" s="1"/>
  <c r="W28" i="2" l="1"/>
  <c r="B37" i="7"/>
  <c r="A37" i="7"/>
  <c r="B36" i="7"/>
  <c r="A27" i="7"/>
  <c r="B26" i="7"/>
  <c r="A26" i="7"/>
  <c r="B30" i="7"/>
  <c r="A30" i="7"/>
  <c r="B29" i="7"/>
  <c r="J26" i="7"/>
  <c r="I26" i="7"/>
  <c r="J27" i="7"/>
  <c r="J22" i="7"/>
  <c r="I22" i="7"/>
  <c r="J23" i="7"/>
  <c r="V26" i="2"/>
  <c r="V25" i="2"/>
  <c r="W29" i="2"/>
  <c r="U21" i="2"/>
  <c r="U23" i="2"/>
  <c r="X23" i="2"/>
  <c r="X22" i="2"/>
  <c r="S26" i="2"/>
  <c r="X21" i="2"/>
  <c r="X30" i="2"/>
  <c r="T26" i="2"/>
  <c r="S24" i="2"/>
  <c r="T25" i="2"/>
  <c r="U29" i="2"/>
  <c r="V24" i="2"/>
  <c r="W27" i="2"/>
  <c r="X29" i="2"/>
  <c r="U22" i="2"/>
  <c r="S23" i="2"/>
  <c r="T24" i="2"/>
  <c r="U28" i="2"/>
  <c r="V21" i="2"/>
  <c r="V23" i="2"/>
  <c r="W26" i="2"/>
  <c r="X28" i="2"/>
  <c r="S30" i="2"/>
  <c r="S22" i="2"/>
  <c r="T23" i="2"/>
  <c r="U27" i="2"/>
  <c r="V30" i="2"/>
  <c r="V22" i="2"/>
  <c r="W25" i="2"/>
  <c r="X27" i="2"/>
  <c r="U30" i="2"/>
  <c r="R8" i="2"/>
  <c r="Q13" i="2" s="1"/>
  <c r="S29" i="2"/>
  <c r="T30" i="2"/>
  <c r="T22" i="2"/>
  <c r="U26" i="2"/>
  <c r="V29" i="2"/>
  <c r="W24" i="2"/>
  <c r="X26" i="2"/>
  <c r="R9" i="2"/>
  <c r="O14" i="2" s="1"/>
  <c r="S28" i="2"/>
  <c r="T29" i="2"/>
  <c r="T21" i="2"/>
  <c r="U25" i="2"/>
  <c r="V28" i="2"/>
  <c r="W21" i="2"/>
  <c r="W23" i="2"/>
  <c r="X25" i="2"/>
  <c r="T27" i="2"/>
  <c r="S27" i="2"/>
  <c r="S21" i="2"/>
  <c r="W30" i="2"/>
  <c r="K22" i="1"/>
  <c r="J30" i="1"/>
  <c r="J21" i="1"/>
  <c r="J11" i="1"/>
  <c r="B15" i="1"/>
  <c r="K17" i="1"/>
  <c r="J19" i="1"/>
  <c r="K3" i="1"/>
  <c r="K15" i="1"/>
  <c r="K27" i="1"/>
  <c r="G37" i="1"/>
  <c r="J13" i="1"/>
  <c r="A15" i="1"/>
  <c r="A17" i="1" s="1"/>
  <c r="K18" i="1"/>
  <c r="K30" i="1"/>
  <c r="K29" i="1"/>
  <c r="J29" i="1"/>
  <c r="J20" i="1"/>
  <c r="J9" i="1"/>
  <c r="K4" i="1"/>
  <c r="K16" i="1"/>
  <c r="K28" i="1"/>
  <c r="J28" i="1"/>
  <c r="J8" i="1"/>
  <c r="J27" i="1"/>
  <c r="J17" i="1"/>
  <c r="J7" i="1"/>
  <c r="K10" i="1"/>
  <c r="K2" i="1"/>
  <c r="A20" i="1" s="1"/>
  <c r="K14" i="1"/>
  <c r="K26" i="1"/>
  <c r="K25" i="1"/>
  <c r="J24" i="1"/>
  <c r="J15" i="1"/>
  <c r="J3" i="1"/>
  <c r="K8" i="1"/>
  <c r="K20" i="1"/>
  <c r="K12" i="1"/>
  <c r="K24" i="1"/>
  <c r="J25" i="1"/>
  <c r="J16" i="1"/>
  <c r="J5" i="1"/>
  <c r="K11" i="1"/>
  <c r="K13" i="1"/>
  <c r="J23" i="1"/>
  <c r="J14" i="1"/>
  <c r="J2" i="1"/>
  <c r="K7" i="1"/>
  <c r="K19" i="1"/>
  <c r="K21" i="1"/>
  <c r="K23" i="1"/>
  <c r="J6" i="1"/>
  <c r="J12" i="1"/>
  <c r="J4" i="1"/>
  <c r="J26" i="1"/>
  <c r="J18" i="1"/>
  <c r="J10" i="1"/>
  <c r="P14" i="2" l="1"/>
  <c r="Q14" i="2"/>
  <c r="O22" i="2" s="1" a="1"/>
  <c r="O22" i="2" s="1"/>
  <c r="S35" i="2" a="1"/>
  <c r="S35" i="2" s="1"/>
  <c r="P13" i="2"/>
  <c r="S38" i="2" a="1"/>
  <c r="S38" i="2" s="1"/>
  <c r="S32" i="2" a="1"/>
  <c r="O13" i="2"/>
  <c r="O16" i="2" s="1" a="1"/>
  <c r="A22" i="1"/>
  <c r="J32" i="1"/>
  <c r="B20" i="1"/>
  <c r="C20" i="1"/>
  <c r="O17" i="2" l="1"/>
  <c r="P17" i="2"/>
  <c r="O16" i="2"/>
  <c r="P16" i="2"/>
  <c r="O19" i="2" a="1"/>
  <c r="O19" i="2" s="1"/>
  <c r="S32" i="2"/>
  <c r="S41" i="2" s="1"/>
  <c r="K7" i="4"/>
  <c r="J7" i="4"/>
  <c r="K6" i="4"/>
  <c r="T39" i="2"/>
  <c r="S39" i="2"/>
  <c r="T38" i="2"/>
  <c r="T36" i="2"/>
  <c r="S36" i="2"/>
  <c r="T35" i="2"/>
  <c r="T33" i="2"/>
  <c r="S33" i="2"/>
  <c r="T32" i="2"/>
  <c r="P23" i="2"/>
  <c r="O23" i="2"/>
  <c r="P22" i="2"/>
  <c r="S42" i="2" l="1"/>
  <c r="O20" i="2"/>
  <c r="O26" i="2" s="1"/>
  <c r="P20" i="2"/>
  <c r="P26" i="2" s="1"/>
  <c r="T42" i="2"/>
  <c r="T41" i="2"/>
  <c r="O25" i="2"/>
  <c r="P19" i="2"/>
  <c r="P25" i="2" s="1"/>
  <c r="L39" i="2" l="1"/>
  <c r="O28" i="2" a="1"/>
  <c r="O29" i="2" s="1"/>
  <c r="O32" i="2" s="1"/>
  <c r="O28" i="2" l="1"/>
  <c r="O31" i="2" s="1"/>
  <c r="P29" i="2"/>
  <c r="P32" i="2" s="1"/>
  <c r="P28" i="2"/>
  <c r="P31" i="2" s="1"/>
  <c r="L40" i="2" l="1"/>
  <c r="L42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<sst xmlns="http://schemas.openxmlformats.org/spreadsheetml/2006/main" count="218" uniqueCount="95">
  <si>
    <t>A</t>
  </si>
  <si>
    <t>B</t>
  </si>
  <si>
    <t>C</t>
  </si>
  <si>
    <t xml:space="preserve">H0 </t>
  </si>
  <si>
    <t>Ha</t>
  </si>
  <si>
    <t>atleast one is not equal</t>
  </si>
  <si>
    <t>Overall mean</t>
  </si>
  <si>
    <t>{U = "mu"}</t>
  </si>
  <si>
    <t>U1 = U2 = U3 = U</t>
  </si>
  <si>
    <t>is U</t>
  </si>
  <si>
    <t>X31 - Xbar1</t>
  </si>
  <si>
    <t>E1</t>
  </si>
  <si>
    <t xml:space="preserve">Xbar1 - U </t>
  </si>
  <si>
    <t>T</t>
  </si>
  <si>
    <t>Competition within its own brand = within variablity</t>
  </si>
  <si>
    <t>Competition with other brands = among variablity</t>
  </si>
  <si>
    <t>&gt;&gt;&gt; Required to make a product different</t>
  </si>
  <si>
    <t>summation (x-xbar)^2/(n-1) = variance</t>
  </si>
  <si>
    <t>21 = 19.56 + (20.2-19.56)+(21-20.2)</t>
  </si>
  <si>
    <t>Xil = Xdouble-bar + (Xl - Xdouble-bar)+(Xil - Xlbar)</t>
  </si>
  <si>
    <t>Xil- Xdouble-bar = (Xl - Xdouble-bar)+(Xil - Xlbar)</t>
  </si>
  <si>
    <t>(Xil- Xdouble-bar)^2 = (Xl - Xdouble-bar)^2+(Xil - Xlbar)^2 + 2(Xl - Xdouble-bar)*(Xil - Xlbar)</t>
  </si>
  <si>
    <t>SST</t>
  </si>
  <si>
    <t>SSB</t>
  </si>
  <si>
    <t>&gt;&gt;&gt; SSB</t>
  </si>
  <si>
    <t>SS</t>
  </si>
  <si>
    <t>df</t>
  </si>
  <si>
    <t>MS</t>
  </si>
  <si>
    <t>F</t>
  </si>
  <si>
    <t>SSW</t>
  </si>
  <si>
    <t>Fcal&gt;Ferror</t>
  </si>
  <si>
    <t>Reject H0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</si>
  <si>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</si>
  <si>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</si>
  <si>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</si>
  <si>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</si>
  <si>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</si>
  <si>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</si>
  <si>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</si>
  <si>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</si>
  <si>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</si>
  <si>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P-value</t>
  </si>
  <si>
    <t>F crit</t>
  </si>
  <si>
    <t>Between Groups</t>
  </si>
  <si>
    <t>Within Groups</t>
  </si>
  <si>
    <t>Total</t>
  </si>
  <si>
    <t>OD</t>
  </si>
  <si>
    <t>ID</t>
  </si>
  <si>
    <t>L = 3</t>
  </si>
  <si>
    <t>n1 = (10, 10)</t>
  </si>
  <si>
    <t>n2 = (10, 10)</t>
  </si>
  <si>
    <t>n3 = (10, 10)</t>
  </si>
  <si>
    <t>P = no of var</t>
  </si>
  <si>
    <t xml:space="preserve">   </t>
  </si>
  <si>
    <t>Mean of A</t>
  </si>
  <si>
    <t>Mean of B</t>
  </si>
  <si>
    <t>Grand Mean</t>
  </si>
  <si>
    <t>Mean of C</t>
  </si>
  <si>
    <t>x</t>
  </si>
  <si>
    <t>y</t>
  </si>
  <si>
    <t>x-xbar</t>
  </si>
  <si>
    <t>y-ybar</t>
  </si>
  <si>
    <t>SSWa</t>
  </si>
  <si>
    <t>ID-IDbar</t>
  </si>
  <si>
    <t>X_L</t>
  </si>
  <si>
    <t>Washer</t>
  </si>
  <si>
    <t>OD-ODbar</t>
  </si>
  <si>
    <t>ID - IDbar</t>
  </si>
  <si>
    <t>SUM</t>
  </si>
  <si>
    <t>SSPb</t>
  </si>
  <si>
    <t>SSPt</t>
  </si>
  <si>
    <t>Wilk's Lambda</t>
  </si>
  <si>
    <t>Det (SSPw)/Det(SSPt)</t>
  </si>
  <si>
    <t>SSPw</t>
  </si>
  <si>
    <t>Det (SSPw)</t>
  </si>
  <si>
    <t>Det (SSPt)</t>
  </si>
  <si>
    <t>Lesser WL</t>
  </si>
  <si>
    <t>Rejection higher</t>
  </si>
  <si>
    <t>Chi square Calc</t>
  </si>
  <si>
    <t>"-(N-1-((P+L)/2))log(WL)"</t>
  </si>
  <si>
    <t>Wilk's Lambda(Lam)</t>
  </si>
  <si>
    <t>OD-OD bar</t>
  </si>
  <si>
    <t>ID-ID bar</t>
  </si>
  <si>
    <t>SSW_A</t>
  </si>
  <si>
    <t>SSW_B</t>
  </si>
  <si>
    <t>SSW_C</t>
  </si>
  <si>
    <t>IDBar-GM</t>
  </si>
  <si>
    <t>ODbar-GM</t>
  </si>
  <si>
    <t>SSB Calculation:-</t>
  </si>
  <si>
    <t>"-&gt;"</t>
  </si>
  <si>
    <t>groups</t>
  </si>
  <si>
    <t>{(10,10) = 10 OD, 10 ID}</t>
  </si>
  <si>
    <t>X_L - Xbar A</t>
  </si>
  <si>
    <t>X_L - Xbar B</t>
  </si>
  <si>
    <t>X_L - Xbar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</si>
</sst>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28C9-4A60-4497-A653-427D77093796}">
  <dimension ref="A1:R39"/>
  <sheetViews>
    <sheetView workbookViewId="0">
      <selection activeCell="J37" sqref="J37"/>
    </sheetView>
  </sheetViews>
  <sheetFormatPr defaultRowHeight="14.4" x14ac:dyDescent="0.3"/>
  <cols>
    <col min="1" max="1" width="12.21875" customWidth="1"/>
    <col min="2" max="2" width="10.77734375" customWidth="1"/>
    <col min="3" max="3" width="12.88671875" customWidth="1"/>
    <col min="9" max="9" width="10.6640625" customWidth="1"/>
    <col min="10" max="10" width="13.21875" customWidth="1"/>
    <col min="11" max="11" width="14.44140625" customWidth="1"/>
    <col min="13" max="13" width="11.88671875" bestFit="1" customWidth="1"/>
    <col min="14" max="14" width="76.77734375" bestFit="1" customWidth="1"/>
    <col min="15" max="15" width="11.21875" customWidth="1"/>
    <col min="17" max="17" width="46.44140625" bestFit="1" customWidth="1"/>
    <col min="18" max="18" width="35.77734375" bestFit="1" customWidth="1"/>
  </cols>
  <sheetData>
    <row r="1" spans="1:18" x14ac:dyDescent="0.3">
      <c r="A1" t="s">
        <v>53</v>
      </c>
      <c r="B1" t="s">
        <v>1</v>
      </c>
      <c r="C1" t="s">
        <v>2</v>
      </c>
      <c r="H1" t="s">
        <v>0</v>
      </c>
      <c r="I1">
        <v>20</v>
      </c>
      <c r="J1">
        <f t="shared" ref="J1:J30" si="0">(I1-$N$9)^2</f>
        <v>0.18777777777777799</v>
      </c>
      <c r="K1">
        <f>(I1-$A$13)^2</f>
        <v>3.9999999999999716E-2</v>
      </c>
    </row>
    <row r="2" spans="1:18" x14ac:dyDescent="0.3">
      <c r="A2">
        <v>20</v>
      </c>
      <c r="B2">
        <v>17</v>
      </c>
      <c r="C2">
        <v>20</v>
      </c>
      <c r="H2" t="s">
        <v>0</v>
      </c>
      <c r="I2">
        <v>21</v>
      </c>
      <c r="J2">
        <f t="shared" si="0"/>
        <v>2.054444444444445</v>
      </c>
      <c r="K2">
        <f>(I2-$A$13)^2</f>
        <v>0.64000000000000112</v>
      </c>
      <c r="Q2" t="s">
        <v>17</v>
      </c>
    </row>
    <row r="3" spans="1:18" x14ac:dyDescent="0.3">
      <c r="A3">
        <v>21</v>
      </c>
      <c r="B3">
        <v>17</v>
      </c>
      <c r="C3">
        <v>20</v>
      </c>
      <c r="H3" t="s">
        <v>0</v>
      </c>
      <c r="I3">
        <v>20</v>
      </c>
      <c r="J3">
        <f t="shared" si="0"/>
        <v>0.18777777777777799</v>
      </c>
      <c r="K3">
        <f t="shared" ref="K3:K10" si="1">(I3-$A$13)^2</f>
        <v>3.9999999999999716E-2</v>
      </c>
      <c r="M3" t="s">
        <v>3</v>
      </c>
      <c r="N3" t="s">
        <v>8</v>
      </c>
      <c r="O3" t="s">
        <v>7</v>
      </c>
    </row>
    <row r="4" spans="1:18" x14ac:dyDescent="0.3">
      <c r="A4">
        <v>20</v>
      </c>
      <c r="B4">
        <v>19</v>
      </c>
      <c r="C4">
        <v>21</v>
      </c>
      <c r="H4" t="s">
        <v>0</v>
      </c>
      <c r="I4">
        <v>21</v>
      </c>
      <c r="J4">
        <f t="shared" si="0"/>
        <v>2.054444444444445</v>
      </c>
      <c r="K4">
        <f t="shared" si="1"/>
        <v>0.64000000000000112</v>
      </c>
      <c r="M4" t="s">
        <v>4</v>
      </c>
      <c r="N4" t="s">
        <v>5</v>
      </c>
    </row>
    <row r="5" spans="1:18" x14ac:dyDescent="0.3">
      <c r="A5">
        <v>21</v>
      </c>
      <c r="B5">
        <v>17</v>
      </c>
      <c r="C5">
        <v>20</v>
      </c>
      <c r="H5" t="s">
        <v>0</v>
      </c>
      <c r="I5">
        <v>23</v>
      </c>
      <c r="J5">
        <f t="shared" si="0"/>
        <v>11.78777777777778</v>
      </c>
      <c r="K5">
        <f t="shared" si="1"/>
        <v>7.8400000000000043</v>
      </c>
    </row>
    <row r="6" spans="1:18" x14ac:dyDescent="0.3">
      <c r="A6">
        <v>23</v>
      </c>
      <c r="B6">
        <v>16</v>
      </c>
      <c r="C6">
        <v>21</v>
      </c>
      <c r="H6" t="s">
        <v>0</v>
      </c>
      <c r="I6">
        <v>19</v>
      </c>
      <c r="J6">
        <f t="shared" si="0"/>
        <v>0.32111111111111085</v>
      </c>
      <c r="K6">
        <f t="shared" si="1"/>
        <v>1.4399999999999984</v>
      </c>
    </row>
    <row r="7" spans="1:18" x14ac:dyDescent="0.3">
      <c r="A7">
        <v>19</v>
      </c>
      <c r="B7">
        <v>19</v>
      </c>
      <c r="C7">
        <v>21</v>
      </c>
      <c r="H7" t="s">
        <v>0</v>
      </c>
      <c r="I7">
        <v>20</v>
      </c>
      <c r="J7">
        <f t="shared" si="0"/>
        <v>0.18777777777777799</v>
      </c>
      <c r="K7">
        <f t="shared" si="1"/>
        <v>3.9999999999999716E-2</v>
      </c>
      <c r="Q7" t="s">
        <v>14</v>
      </c>
    </row>
    <row r="8" spans="1:18" x14ac:dyDescent="0.3">
      <c r="A8">
        <v>20</v>
      </c>
      <c r="B8">
        <v>18</v>
      </c>
      <c r="C8">
        <v>22</v>
      </c>
      <c r="H8" t="s">
        <v>0</v>
      </c>
      <c r="I8">
        <v>19</v>
      </c>
      <c r="J8">
        <f t="shared" si="0"/>
        <v>0.32111111111111085</v>
      </c>
      <c r="K8">
        <f t="shared" si="1"/>
        <v>1.4399999999999984</v>
      </c>
      <c r="Q8" t="s">
        <v>15</v>
      </c>
      <c r="R8" t="s">
        <v>16</v>
      </c>
    </row>
    <row r="9" spans="1:18" x14ac:dyDescent="0.3">
      <c r="A9">
        <v>19</v>
      </c>
      <c r="B9">
        <v>18</v>
      </c>
      <c r="C9">
        <v>19</v>
      </c>
      <c r="H9" t="s">
        <v>0</v>
      </c>
      <c r="I9">
        <v>19</v>
      </c>
      <c r="J9">
        <f t="shared" si="0"/>
        <v>0.32111111111111085</v>
      </c>
      <c r="K9">
        <f t="shared" si="1"/>
        <v>1.4399999999999984</v>
      </c>
      <c r="M9" t="s">
        <v>6</v>
      </c>
      <c r="N9">
        <f>AVERAGE(I1:I30)</f>
        <v>19.566666666666666</v>
      </c>
      <c r="O9" t="s">
        <v>9</v>
      </c>
    </row>
    <row r="10" spans="1:18" x14ac:dyDescent="0.3">
      <c r="A10">
        <v>19</v>
      </c>
      <c r="B10">
        <v>18</v>
      </c>
      <c r="C10">
        <v>22</v>
      </c>
      <c r="H10" t="s">
        <v>0</v>
      </c>
      <c r="I10">
        <v>20</v>
      </c>
      <c r="J10">
        <f t="shared" si="0"/>
        <v>0.18777777777777799</v>
      </c>
      <c r="K10">
        <f t="shared" si="1"/>
        <v>3.9999999999999716E-2</v>
      </c>
    </row>
    <row r="11" spans="1:18" x14ac:dyDescent="0.3">
      <c r="A11">
        <v>20</v>
      </c>
      <c r="B11">
        <v>20</v>
      </c>
      <c r="C11">
        <v>20</v>
      </c>
      <c r="H11" t="s">
        <v>1</v>
      </c>
      <c r="I11">
        <v>17</v>
      </c>
      <c r="J11">
        <f t="shared" si="0"/>
        <v>6.5877777777777764</v>
      </c>
      <c r="K11">
        <f>(I11-$N$9)^2</f>
        <v>6.5877777777777764</v>
      </c>
    </row>
    <row r="12" spans="1:18" x14ac:dyDescent="0.3">
      <c r="H12" t="s">
        <v>1</v>
      </c>
      <c r="I12">
        <v>17</v>
      </c>
      <c r="J12">
        <f t="shared" si="0"/>
        <v>6.5877777777777764</v>
      </c>
      <c r="K12">
        <f t="shared" ref="K12:K20" si="2">(I12-$N$9)^2</f>
        <v>6.5877777777777764</v>
      </c>
    </row>
    <row r="13" spans="1:18" x14ac:dyDescent="0.3">
      <c r="A13">
        <f>AVERAGE(A2:A11)</f>
        <v>20.2</v>
      </c>
      <c r="B13">
        <f>AVERAGE(B2:B11)</f>
        <v>17.899999999999999</v>
      </c>
      <c r="C13">
        <f>AVERAGE(C2:C11)</f>
        <v>20.6</v>
      </c>
      <c r="H13" t="s">
        <v>1</v>
      </c>
      <c r="I13">
        <v>19</v>
      </c>
      <c r="J13">
        <f t="shared" si="0"/>
        <v>0.32111111111111085</v>
      </c>
      <c r="K13">
        <f t="shared" si="2"/>
        <v>0.32111111111111085</v>
      </c>
    </row>
    <row r="14" spans="1:18" x14ac:dyDescent="0.3">
      <c r="H14" t="s">
        <v>1</v>
      </c>
      <c r="I14">
        <v>17</v>
      </c>
      <c r="J14">
        <f t="shared" si="0"/>
        <v>6.5877777777777764</v>
      </c>
      <c r="K14">
        <f t="shared" si="2"/>
        <v>6.5877777777777764</v>
      </c>
    </row>
    <row r="15" spans="1:18" x14ac:dyDescent="0.3">
      <c r="A15">
        <f>(A13-$N$9)^2</f>
        <v>0.40111111111111053</v>
      </c>
      <c r="B15">
        <f>(B13-$N$9)^2</f>
        <v>2.7777777777777817</v>
      </c>
      <c r="C15">
        <f>(C13-$N$9)^2</f>
        <v>1.0677777777777813</v>
      </c>
      <c r="H15" t="s">
        <v>1</v>
      </c>
      <c r="I15">
        <v>16</v>
      </c>
      <c r="J15">
        <f t="shared" si="0"/>
        <v>12.72111111111111</v>
      </c>
      <c r="K15">
        <f t="shared" si="2"/>
        <v>12.72111111111111</v>
      </c>
      <c r="N15" t="s">
        <v>10</v>
      </c>
      <c r="O15" t="s">
        <v>11</v>
      </c>
    </row>
    <row r="16" spans="1:18" x14ac:dyDescent="0.3">
      <c r="H16" t="s">
        <v>1</v>
      </c>
      <c r="I16">
        <v>19</v>
      </c>
      <c r="J16">
        <f t="shared" si="0"/>
        <v>0.32111111111111085</v>
      </c>
      <c r="K16">
        <f t="shared" si="2"/>
        <v>0.32111111111111085</v>
      </c>
      <c r="N16" t="s">
        <v>12</v>
      </c>
      <c r="O16" t="s">
        <v>13</v>
      </c>
    </row>
    <row r="17" spans="1:14" x14ac:dyDescent="0.3">
      <c r="A17">
        <f>SUM(A15:C15)*10</f>
        <v>42.466666666666733</v>
      </c>
      <c r="B17" s="1" t="s">
        <v>24</v>
      </c>
      <c r="H17" t="s">
        <v>1</v>
      </c>
      <c r="I17">
        <v>18</v>
      </c>
      <c r="J17">
        <f t="shared" si="0"/>
        <v>2.4544444444444435</v>
      </c>
      <c r="K17">
        <f t="shared" si="2"/>
        <v>2.4544444444444435</v>
      </c>
    </row>
    <row r="18" spans="1:14" x14ac:dyDescent="0.3">
      <c r="H18" t="s">
        <v>1</v>
      </c>
      <c r="I18">
        <v>18</v>
      </c>
      <c r="J18">
        <f t="shared" si="0"/>
        <v>2.4544444444444435</v>
      </c>
      <c r="K18">
        <f t="shared" si="2"/>
        <v>2.4544444444444435</v>
      </c>
      <c r="N18" t="s">
        <v>18</v>
      </c>
    </row>
    <row r="19" spans="1:14" x14ac:dyDescent="0.3">
      <c r="H19" t="s">
        <v>1</v>
      </c>
      <c r="I19">
        <v>18</v>
      </c>
      <c r="J19">
        <f t="shared" si="0"/>
        <v>2.4544444444444435</v>
      </c>
      <c r="K19">
        <f t="shared" si="2"/>
        <v>2.4544444444444435</v>
      </c>
      <c r="N19" t="s">
        <v>19</v>
      </c>
    </row>
    <row r="20" spans="1:14" x14ac:dyDescent="0.3">
      <c r="A20">
        <f>SUM(K1:K10)</f>
        <v>13.599999999999998</v>
      </c>
      <c r="B20">
        <f>SUM(K11:K20)</f>
        <v>40.677777777777756</v>
      </c>
      <c r="C20">
        <f>SUM(K21:K30)</f>
        <v>19.077777777777783</v>
      </c>
      <c r="H20" t="s">
        <v>1</v>
      </c>
      <c r="I20">
        <v>20</v>
      </c>
      <c r="J20">
        <f t="shared" si="0"/>
        <v>0.18777777777777799</v>
      </c>
      <c r="K20">
        <f t="shared" si="2"/>
        <v>0.18777777777777799</v>
      </c>
      <c r="N20" t="s">
        <v>20</v>
      </c>
    </row>
    <row r="21" spans="1:14" x14ac:dyDescent="0.3">
      <c r="H21" t="s">
        <v>2</v>
      </c>
      <c r="I21">
        <v>20</v>
      </c>
      <c r="J21">
        <f t="shared" si="0"/>
        <v>0.18777777777777799</v>
      </c>
      <c r="K21">
        <f>(I21-$N$9)^2</f>
        <v>0.18777777777777799</v>
      </c>
      <c r="N21" t="s">
        <v>21</v>
      </c>
    </row>
    <row r="22" spans="1:14" x14ac:dyDescent="0.3">
      <c r="A22">
        <f>SUM(A20:C20)</f>
        <v>73.35555555555554</v>
      </c>
      <c r="H22" t="s">
        <v>2</v>
      </c>
      <c r="I22">
        <v>20</v>
      </c>
      <c r="J22">
        <f t="shared" si="0"/>
        <v>0.18777777777777799</v>
      </c>
      <c r="K22">
        <f t="shared" ref="K22:K30" si="3">(I22-$N$9)^2</f>
        <v>0.18777777777777799</v>
      </c>
    </row>
    <row r="23" spans="1:14" x14ac:dyDescent="0.3">
      <c r="H23" t="s">
        <v>2</v>
      </c>
      <c r="I23">
        <v>21</v>
      </c>
      <c r="J23">
        <f t="shared" si="0"/>
        <v>2.054444444444445</v>
      </c>
      <c r="K23">
        <f t="shared" si="3"/>
        <v>2.054444444444445</v>
      </c>
    </row>
    <row r="24" spans="1:14" x14ac:dyDescent="0.3">
      <c r="H24" t="s">
        <v>2</v>
      </c>
      <c r="I24">
        <v>20</v>
      </c>
      <c r="J24">
        <f t="shared" si="0"/>
        <v>0.18777777777777799</v>
      </c>
      <c r="K24">
        <f t="shared" si="3"/>
        <v>0.18777777777777799</v>
      </c>
    </row>
    <row r="25" spans="1:14" x14ac:dyDescent="0.3">
      <c r="H25" t="s">
        <v>2</v>
      </c>
      <c r="I25">
        <v>21</v>
      </c>
      <c r="J25">
        <f t="shared" si="0"/>
        <v>2.054444444444445</v>
      </c>
      <c r="K25">
        <f t="shared" si="3"/>
        <v>2.054444444444445</v>
      </c>
    </row>
    <row r="26" spans="1:14" x14ac:dyDescent="0.3">
      <c r="H26" t="s">
        <v>2</v>
      </c>
      <c r="I26">
        <v>21</v>
      </c>
      <c r="J26">
        <f t="shared" si="0"/>
        <v>2.054444444444445</v>
      </c>
      <c r="K26">
        <f t="shared" si="3"/>
        <v>2.054444444444445</v>
      </c>
    </row>
    <row r="27" spans="1:14" x14ac:dyDescent="0.3">
      <c r="H27" t="s">
        <v>2</v>
      </c>
      <c r="I27">
        <v>22</v>
      </c>
      <c r="J27">
        <f t="shared" si="0"/>
        <v>5.9211111111111121</v>
      </c>
      <c r="K27">
        <f t="shared" si="3"/>
        <v>5.9211111111111121</v>
      </c>
    </row>
    <row r="28" spans="1:14" x14ac:dyDescent="0.3">
      <c r="H28" t="s">
        <v>2</v>
      </c>
      <c r="I28">
        <v>19</v>
      </c>
      <c r="J28">
        <f t="shared" si="0"/>
        <v>0.32111111111111085</v>
      </c>
      <c r="K28">
        <f t="shared" si="3"/>
        <v>0.32111111111111085</v>
      </c>
    </row>
    <row r="29" spans="1:14" x14ac:dyDescent="0.3">
      <c r="H29" t="s">
        <v>2</v>
      </c>
      <c r="I29">
        <v>22</v>
      </c>
      <c r="J29">
        <f t="shared" si="0"/>
        <v>5.9211111111111121</v>
      </c>
      <c r="K29">
        <f t="shared" si="3"/>
        <v>5.9211111111111121</v>
      </c>
    </row>
    <row r="30" spans="1:14" x14ac:dyDescent="0.3">
      <c r="H30" t="s">
        <v>2</v>
      </c>
      <c r="I30">
        <v>20</v>
      </c>
      <c r="J30">
        <f t="shared" si="0"/>
        <v>0.18777777777777799</v>
      </c>
      <c r="K30">
        <f t="shared" si="3"/>
        <v>0.18777777777777799</v>
      </c>
    </row>
    <row r="32" spans="1:14" x14ac:dyDescent="0.3">
      <c r="I32" t="s">
        <v>22</v>
      </c>
      <c r="J32">
        <f>SUM(J1:J30)</f>
        <v>77.36666666666666</v>
      </c>
    </row>
    <row r="33" spans="3:11" x14ac:dyDescent="0.3">
      <c r="I33" t="s">
        <v>23</v>
      </c>
      <c r="J33">
        <v>42.466666666666733</v>
      </c>
    </row>
    <row r="36" spans="3:11" x14ac:dyDescent="0.3">
      <c r="D36" t="s">
        <v>25</v>
      </c>
      <c r="E36" t="s">
        <v>26</v>
      </c>
      <c r="F36" t="s">
        <v>27</v>
      </c>
      <c r="G36" t="s">
        <v>28</v>
      </c>
      <c r="J36">
        <f>_xlfn.F.INV(0.05, 2, 27)</f>
        <v>5.1390862438797119E-2</v>
      </c>
    </row>
    <row r="37" spans="3:11" x14ac:dyDescent="0.3">
      <c r="C37" t="s">
        <v>23</v>
      </c>
      <c r="D37">
        <v>42.46</v>
      </c>
      <c r="E37">
        <v>2</v>
      </c>
      <c r="F37">
        <f>D37/E37</f>
        <v>21.23</v>
      </c>
      <c r="G37">
        <f>F37/F38</f>
        <v>16.424355300859599</v>
      </c>
      <c r="J37">
        <f>_xlfn.F.INV(0.95, 2, 27)</f>
        <v>3.3541308285291969</v>
      </c>
    </row>
    <row r="38" spans="3:11" x14ac:dyDescent="0.3">
      <c r="C38" t="s">
        <v>29</v>
      </c>
      <c r="D38">
        <v>34.9</v>
      </c>
      <c r="E38">
        <v>27</v>
      </c>
      <c r="F38">
        <f t="shared" ref="F38" si="4">D38/E38</f>
        <v>1.2925925925925925</v>
      </c>
    </row>
    <row r="39" spans="3:11" x14ac:dyDescent="0.3">
      <c r="C39" t="s">
        <v>22</v>
      </c>
      <c r="D39">
        <v>77.36</v>
      </c>
      <c r="E39">
        <v>29</v>
      </c>
      <c r="J39" t="s">
        <v>30</v>
      </c>
      <c r="K3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E2DB-7B77-4EC1-A81D-3EFA770BE6D9}">
  <dimension ref="A1:X46"/>
  <sheetViews>
    <sheetView tabSelected="1" topLeftCell="L14" zoomScale="102" zoomScaleNormal="100" workbookViewId="0">
      <selection activeCell="S33" sqref="S33"/>
    </sheetView>
  </sheetViews>
  <sheetFormatPr defaultRowHeight="14.4" x14ac:dyDescent="0.3"/>
  <cols>
    <col min="1" max="1" width="9.44140625" bestFit="1" customWidth="1"/>
    <col min="2" max="2" width="9.33203125" bestFit="1" customWidth="1"/>
    <col min="11" max="11" width="17.77734375" bestFit="1" customWidth="1"/>
    <col min="12" max="12" width="16.5546875" customWidth="1"/>
    <col min="15" max="15" width="20.21875" bestFit="1" customWidth="1"/>
    <col min="16" max="16" width="11.21875" bestFit="1" customWidth="1"/>
    <col min="17" max="17" width="11" bestFit="1" customWidth="1"/>
    <col min="18" max="18" width="12.109375" bestFit="1" customWidth="1"/>
    <col min="19" max="19" width="9.5546875" bestFit="1" customWidth="1"/>
    <col min="20" max="20" width="9.44140625" bestFit="1" customWidth="1"/>
    <col min="21" max="21" width="9.5546875" bestFit="1" customWidth="1"/>
    <col min="22" max="22" width="14.77734375" bestFit="1" customWidth="1"/>
    <col min="23" max="23" width="11.21875" bestFit="1" customWidth="1"/>
  </cols>
  <sheetData>
    <row r="1" spans="1:18" x14ac:dyDescent="0.3">
      <c r="J1" s="5" t="s">
        <v>65</v>
      </c>
      <c r="K1" s="5" t="s">
        <v>46</v>
      </c>
      <c r="L1" s="5" t="s">
        <v>47</v>
      </c>
      <c r="M1" s="1"/>
    </row>
    <row r="2" spans="1:18" x14ac:dyDescent="0.3">
      <c r="A2" s="8" t="s">
        <v>0</v>
      </c>
      <c r="B2" s="9"/>
      <c r="C2" s="8" t="s">
        <v>1</v>
      </c>
      <c r="D2" s="9"/>
      <c r="E2" s="8" t="s">
        <v>2</v>
      </c>
      <c r="F2" s="9"/>
      <c r="J2" s="4" t="s">
        <v>0</v>
      </c>
      <c r="K2" s="4">
        <v>20</v>
      </c>
      <c r="L2" s="4">
        <v>6</v>
      </c>
      <c r="P2" s="4" t="s">
        <v>48</v>
      </c>
      <c r="Q2" s="4" t="s">
        <v>90</v>
      </c>
    </row>
    <row r="3" spans="1:18" x14ac:dyDescent="0.3">
      <c r="A3" s="4" t="s">
        <v>46</v>
      </c>
      <c r="B3" s="4" t="s">
        <v>47</v>
      </c>
      <c r="C3" s="4" t="s">
        <v>46</v>
      </c>
      <c r="D3" s="4" t="s">
        <v>47</v>
      </c>
      <c r="E3" s="4" t="s">
        <v>46</v>
      </c>
      <c r="F3" s="4" t="s">
        <v>47</v>
      </c>
      <c r="J3" s="4" t="s">
        <v>0</v>
      </c>
      <c r="K3" s="4">
        <v>21</v>
      </c>
      <c r="L3" s="4">
        <v>6</v>
      </c>
      <c r="O3" s="4" t="s">
        <v>91</v>
      </c>
      <c r="P3" s="4" t="s">
        <v>49</v>
      </c>
      <c r="Q3" s="4" t="s">
        <v>50</v>
      </c>
      <c r="R3" s="4" t="s">
        <v>51</v>
      </c>
    </row>
    <row r="4" spans="1:18" x14ac:dyDescent="0.3">
      <c r="A4" s="4">
        <v>20</v>
      </c>
      <c r="B4" s="4">
        <v>6</v>
      </c>
      <c r="C4" s="4">
        <v>17</v>
      </c>
      <c r="D4" s="4">
        <v>6</v>
      </c>
      <c r="E4" s="4">
        <v>20</v>
      </c>
      <c r="F4" s="4">
        <v>8</v>
      </c>
      <c r="J4" s="4" t="s">
        <v>0</v>
      </c>
      <c r="K4" s="4">
        <v>20</v>
      </c>
      <c r="L4" s="4">
        <v>9</v>
      </c>
      <c r="P4" s="4" t="s">
        <v>52</v>
      </c>
      <c r="Q4" s="4">
        <v>2</v>
      </c>
    </row>
    <row r="5" spans="1:18" x14ac:dyDescent="0.3">
      <c r="A5" s="4">
        <v>21</v>
      </c>
      <c r="B5" s="4">
        <v>6</v>
      </c>
      <c r="C5" s="4">
        <v>17</v>
      </c>
      <c r="D5" s="4">
        <v>6</v>
      </c>
      <c r="E5" s="4">
        <v>20</v>
      </c>
      <c r="F5" s="4">
        <v>7</v>
      </c>
      <c r="J5" s="4" t="s">
        <v>0</v>
      </c>
      <c r="K5" s="4">
        <v>21</v>
      </c>
      <c r="L5" s="4">
        <v>6</v>
      </c>
    </row>
    <row r="6" spans="1:18" x14ac:dyDescent="0.3">
      <c r="A6" s="4">
        <v>20</v>
      </c>
      <c r="B6" s="4">
        <v>9</v>
      </c>
      <c r="C6" s="4">
        <v>19</v>
      </c>
      <c r="D6" s="4">
        <v>7</v>
      </c>
      <c r="E6" s="4">
        <v>21</v>
      </c>
      <c r="F6" s="4">
        <v>8</v>
      </c>
      <c r="J6" s="4" t="s">
        <v>0</v>
      </c>
      <c r="K6" s="4">
        <v>23</v>
      </c>
      <c r="L6" s="4">
        <v>7</v>
      </c>
      <c r="O6" s="6" t="s">
        <v>64</v>
      </c>
      <c r="P6" s="6"/>
      <c r="Q6" s="6"/>
    </row>
    <row r="7" spans="1:18" x14ac:dyDescent="0.3">
      <c r="A7" s="4">
        <v>21</v>
      </c>
      <c r="B7" s="4">
        <v>6</v>
      </c>
      <c r="C7" s="4">
        <v>17</v>
      </c>
      <c r="D7" s="4">
        <v>8</v>
      </c>
      <c r="E7" s="4">
        <v>20</v>
      </c>
      <c r="F7" s="4">
        <v>7</v>
      </c>
      <c r="J7" s="4" t="s">
        <v>0</v>
      </c>
      <c r="K7" s="4">
        <v>19</v>
      </c>
      <c r="L7" s="4">
        <v>7</v>
      </c>
      <c r="O7" s="4" t="s">
        <v>54</v>
      </c>
      <c r="P7" s="4" t="s">
        <v>55</v>
      </c>
      <c r="Q7" s="4" t="s">
        <v>57</v>
      </c>
      <c r="R7" s="4" t="s">
        <v>56</v>
      </c>
    </row>
    <row r="8" spans="1:18" x14ac:dyDescent="0.3">
      <c r="A8" s="4">
        <v>23</v>
      </c>
      <c r="B8" s="4">
        <v>7</v>
      </c>
      <c r="C8" s="4">
        <v>16</v>
      </c>
      <c r="D8" s="4">
        <v>6</v>
      </c>
      <c r="E8" s="4">
        <v>21</v>
      </c>
      <c r="F8" s="4">
        <v>8</v>
      </c>
      <c r="J8" s="4" t="s">
        <v>0</v>
      </c>
      <c r="K8" s="4">
        <v>20</v>
      </c>
      <c r="L8" s="4">
        <v>6</v>
      </c>
      <c r="N8" s="4" t="s">
        <v>46</v>
      </c>
      <c r="O8" s="4">
        <f>AVERAGE(A4:A13)</f>
        <v>20.2</v>
      </c>
      <c r="P8" s="4">
        <f>AVERAGE(C4:C13)</f>
        <v>17.899999999999999</v>
      </c>
      <c r="Q8" s="4">
        <f>AVERAGE(E4:E13)</f>
        <v>20.6</v>
      </c>
      <c r="R8" s="4">
        <f>AVERAGE(O8:Q8)</f>
        <v>19.566666666666666</v>
      </c>
    </row>
    <row r="9" spans="1:18" x14ac:dyDescent="0.3">
      <c r="A9" s="4">
        <v>19</v>
      </c>
      <c r="B9" s="4">
        <v>7</v>
      </c>
      <c r="C9" s="4">
        <v>19</v>
      </c>
      <c r="D9" s="4">
        <v>7</v>
      </c>
      <c r="E9" s="4">
        <v>21</v>
      </c>
      <c r="F9" s="4">
        <v>9</v>
      </c>
      <c r="J9" s="4" t="s">
        <v>0</v>
      </c>
      <c r="K9" s="4">
        <v>19</v>
      </c>
      <c r="L9" s="4">
        <v>7</v>
      </c>
      <c r="N9" s="4" t="s">
        <v>47</v>
      </c>
      <c r="O9" s="4">
        <f>AVERAGE(B4:B13)</f>
        <v>6.5</v>
      </c>
      <c r="P9" s="4">
        <f>AVERAGE(D4:D13)</f>
        <v>6.7</v>
      </c>
      <c r="Q9" s="4">
        <f>AVERAGE(F4:F13)</f>
        <v>7.5</v>
      </c>
      <c r="R9" s="4">
        <f>AVERAGE(O9:Q9)</f>
        <v>6.8999999999999995</v>
      </c>
    </row>
    <row r="10" spans="1:18" x14ac:dyDescent="0.3">
      <c r="A10" s="4">
        <v>20</v>
      </c>
      <c r="B10" s="4">
        <v>6</v>
      </c>
      <c r="C10" s="4">
        <v>18</v>
      </c>
      <c r="D10" s="4">
        <v>7</v>
      </c>
      <c r="E10" s="4">
        <v>22</v>
      </c>
      <c r="F10" s="4">
        <v>7</v>
      </c>
      <c r="J10" s="4" t="s">
        <v>0</v>
      </c>
      <c r="K10" s="4">
        <v>19</v>
      </c>
      <c r="L10" s="4">
        <v>5</v>
      </c>
    </row>
    <row r="11" spans="1:18" x14ac:dyDescent="0.3">
      <c r="A11" s="4">
        <v>19</v>
      </c>
      <c r="B11" s="4">
        <v>7</v>
      </c>
      <c r="C11" s="4">
        <v>18</v>
      </c>
      <c r="D11" s="4">
        <v>6</v>
      </c>
      <c r="E11" s="4">
        <v>19</v>
      </c>
      <c r="F11" s="4">
        <v>7</v>
      </c>
      <c r="J11" s="4" t="s">
        <v>0</v>
      </c>
      <c r="K11" s="4">
        <v>20</v>
      </c>
      <c r="L11" s="4">
        <v>6</v>
      </c>
    </row>
    <row r="12" spans="1:18" x14ac:dyDescent="0.3">
      <c r="A12" s="4">
        <v>19</v>
      </c>
      <c r="B12" s="4">
        <v>5</v>
      </c>
      <c r="C12" s="4">
        <v>18</v>
      </c>
      <c r="D12" s="4">
        <v>6</v>
      </c>
      <c r="E12" s="4">
        <v>22</v>
      </c>
      <c r="F12" s="4">
        <v>6</v>
      </c>
      <c r="J12" s="4" t="s">
        <v>1</v>
      </c>
      <c r="K12" s="4">
        <v>17</v>
      </c>
      <c r="L12" s="4">
        <v>6</v>
      </c>
      <c r="N12" s="4"/>
      <c r="O12" s="4" t="s">
        <v>92</v>
      </c>
      <c r="P12" s="4" t="s">
        <v>93</v>
      </c>
      <c r="Q12" s="4" t="s">
        <v>94</v>
      </c>
    </row>
    <row r="13" spans="1:18" x14ac:dyDescent="0.3">
      <c r="A13" s="4">
        <v>20</v>
      </c>
      <c r="B13" s="4">
        <v>6</v>
      </c>
      <c r="C13" s="4">
        <v>20</v>
      </c>
      <c r="D13" s="4">
        <v>8</v>
      </c>
      <c r="E13" s="4">
        <v>20</v>
      </c>
      <c r="F13" s="4">
        <v>8</v>
      </c>
      <c r="J13" s="4" t="s">
        <v>1</v>
      </c>
      <c r="K13" s="4">
        <v>17</v>
      </c>
      <c r="L13" s="4">
        <v>6</v>
      </c>
      <c r="N13" s="4" t="s">
        <v>46</v>
      </c>
      <c r="O13" s="4">
        <f>O8-$R$8</f>
        <v>0.63333333333333286</v>
      </c>
      <c r="P13" s="4">
        <f>P8-$R$8</f>
        <v>-1.6666666666666679</v>
      </c>
      <c r="Q13" s="4">
        <f>Q8-$R$8</f>
        <v>1.033333333333335</v>
      </c>
    </row>
    <row r="14" spans="1:18" x14ac:dyDescent="0.3">
      <c r="J14" s="4" t="s">
        <v>1</v>
      </c>
      <c r="K14" s="4">
        <v>19</v>
      </c>
      <c r="L14" s="4">
        <v>7</v>
      </c>
      <c r="N14" s="4" t="s">
        <v>47</v>
      </c>
      <c r="O14" s="4">
        <f>O9-$R$9</f>
        <v>-0.39999999999999947</v>
      </c>
      <c r="P14" s="4">
        <f>P9-$R$9</f>
        <v>-0.19999999999999929</v>
      </c>
      <c r="Q14" s="4">
        <f>Q9-$R$9</f>
        <v>0.60000000000000053</v>
      </c>
    </row>
    <row r="15" spans="1:18" x14ac:dyDescent="0.3">
      <c r="J15" s="4" t="s">
        <v>1</v>
      </c>
      <c r="K15" s="4">
        <v>17</v>
      </c>
      <c r="L15" s="4">
        <v>8</v>
      </c>
    </row>
    <row r="16" spans="1:18" x14ac:dyDescent="0.3">
      <c r="J16" s="4" t="s">
        <v>1</v>
      </c>
      <c r="K16" s="4">
        <v>16</v>
      </c>
      <c r="L16" s="4">
        <v>6</v>
      </c>
      <c r="N16" s="10" t="s">
        <v>0</v>
      </c>
      <c r="O16" s="4">
        <f t="array" ref="O16:P17">MMULT(O13:O14, TRANSPOSE(O13:O14))</f>
        <v>0.40111111111111053</v>
      </c>
      <c r="P16" s="4">
        <v>-0.2533333333333328</v>
      </c>
    </row>
    <row r="17" spans="10:24" x14ac:dyDescent="0.3">
      <c r="J17" s="4" t="s">
        <v>1</v>
      </c>
      <c r="K17" s="4">
        <v>19</v>
      </c>
      <c r="L17" s="4">
        <v>7</v>
      </c>
      <c r="N17" s="10"/>
      <c r="O17" s="4">
        <v>-0.2533333333333328</v>
      </c>
      <c r="P17" s="4">
        <v>0.15999999999999959</v>
      </c>
    </row>
    <row r="18" spans="10:24" x14ac:dyDescent="0.3">
      <c r="J18" s="4" t="s">
        <v>1</v>
      </c>
      <c r="K18" s="4">
        <v>18</v>
      </c>
      <c r="L18" s="4">
        <v>7</v>
      </c>
    </row>
    <row r="19" spans="10:24" x14ac:dyDescent="0.3">
      <c r="J19" s="4" t="s">
        <v>1</v>
      </c>
      <c r="K19" s="4">
        <v>18</v>
      </c>
      <c r="L19" s="4">
        <v>6</v>
      </c>
      <c r="N19" s="10" t="s">
        <v>1</v>
      </c>
      <c r="O19" s="4" cm="1">
        <f t="array" ref="O19:P20">MMULT(P13:P14,TRANSPOSE(P13:P14))</f>
        <v>2.7777777777777817</v>
      </c>
      <c r="P19" s="4">
        <v>0.33333333333333237</v>
      </c>
      <c r="S19" s="6" t="s">
        <v>0</v>
      </c>
      <c r="T19" s="6"/>
      <c r="U19" s="6" t="s">
        <v>1</v>
      </c>
      <c r="V19" s="6"/>
      <c r="W19" s="6" t="s">
        <v>2</v>
      </c>
      <c r="X19" s="6"/>
    </row>
    <row r="20" spans="10:24" x14ac:dyDescent="0.3">
      <c r="J20" s="4" t="s">
        <v>1</v>
      </c>
      <c r="K20" s="4">
        <v>18</v>
      </c>
      <c r="L20" s="4">
        <v>6</v>
      </c>
      <c r="N20" s="10"/>
      <c r="O20" s="4">
        <v>0.33333333333333237</v>
      </c>
      <c r="P20" s="4">
        <v>3.9999999999999716E-2</v>
      </c>
      <c r="S20" s="4" t="s">
        <v>66</v>
      </c>
      <c r="T20" s="4" t="s">
        <v>67</v>
      </c>
      <c r="U20" s="4" t="s">
        <v>66</v>
      </c>
      <c r="V20" s="4" t="s">
        <v>63</v>
      </c>
      <c r="W20" s="4" t="s">
        <v>66</v>
      </c>
      <c r="X20" s="4" t="s">
        <v>63</v>
      </c>
    </row>
    <row r="21" spans="10:24" x14ac:dyDescent="0.3">
      <c r="J21" s="4" t="s">
        <v>1</v>
      </c>
      <c r="K21" s="4">
        <v>20</v>
      </c>
      <c r="L21" s="4">
        <v>8</v>
      </c>
      <c r="S21" s="4">
        <f>A4-$O$8</f>
        <v>-0.19999999999999929</v>
      </c>
      <c r="T21" s="4">
        <f>B4-$O$9</f>
        <v>-0.5</v>
      </c>
      <c r="U21" s="4">
        <f>C4-$P$8</f>
        <v>-0.89999999999999858</v>
      </c>
      <c r="V21" s="4">
        <f>D4-$P$9</f>
        <v>-0.70000000000000018</v>
      </c>
      <c r="W21" s="4">
        <f>E4-$Q$8</f>
        <v>-0.60000000000000142</v>
      </c>
      <c r="X21" s="4">
        <f>F4-$Q$9</f>
        <v>0.5</v>
      </c>
    </row>
    <row r="22" spans="10:24" x14ac:dyDescent="0.3">
      <c r="J22" s="4" t="s">
        <v>2</v>
      </c>
      <c r="K22" s="4">
        <v>20</v>
      </c>
      <c r="L22" s="4">
        <v>8</v>
      </c>
      <c r="N22" s="10" t="s">
        <v>2</v>
      </c>
      <c r="O22" s="4" cm="1">
        <f t="array" ref="O22:P23">MMULT(Q13:Q14, TRANSPOSE(Q13:Q14))</f>
        <v>1.0677777777777813</v>
      </c>
      <c r="P22" s="4">
        <v>0.62000000000000155</v>
      </c>
      <c r="S22" s="4">
        <f>A5-$O$8</f>
        <v>0.80000000000000071</v>
      </c>
      <c r="T22" s="4">
        <f>B5-$O$9</f>
        <v>-0.5</v>
      </c>
      <c r="U22" s="4">
        <f>C5-$P$8</f>
        <v>-0.89999999999999858</v>
      </c>
      <c r="V22" s="4">
        <f>D5-$P$9</f>
        <v>-0.70000000000000018</v>
      </c>
      <c r="W22" s="4">
        <f>E5-$Q$8</f>
        <v>-0.60000000000000142</v>
      </c>
      <c r="X22" s="4">
        <f>F5-$Q$9</f>
        <v>-0.5</v>
      </c>
    </row>
    <row r="23" spans="10:24" x14ac:dyDescent="0.3">
      <c r="J23" s="4" t="s">
        <v>2</v>
      </c>
      <c r="K23" s="4">
        <v>20</v>
      </c>
      <c r="L23" s="4">
        <v>7</v>
      </c>
      <c r="N23" s="10"/>
      <c r="O23" s="4">
        <v>0.62000000000000155</v>
      </c>
      <c r="P23" s="4">
        <v>0.36000000000000065</v>
      </c>
      <c r="S23" s="4">
        <f>A6-$O$8</f>
        <v>-0.19999999999999929</v>
      </c>
      <c r="T23" s="4">
        <f>B6-$O$9</f>
        <v>2.5</v>
      </c>
      <c r="U23" s="4">
        <f>C6-$P$8</f>
        <v>1.1000000000000014</v>
      </c>
      <c r="V23" s="4">
        <f>D6-$P$9</f>
        <v>0.29999999999999982</v>
      </c>
      <c r="W23" s="4">
        <f>E6-$Q$8</f>
        <v>0.39999999999999858</v>
      </c>
      <c r="X23" s="4">
        <f>F6-$Q$9</f>
        <v>0.5</v>
      </c>
    </row>
    <row r="24" spans="10:24" x14ac:dyDescent="0.3">
      <c r="J24" s="4" t="s">
        <v>2</v>
      </c>
      <c r="K24" s="4">
        <v>21</v>
      </c>
      <c r="L24" s="4">
        <v>8</v>
      </c>
      <c r="S24" s="4">
        <f>A7-$O$8</f>
        <v>0.80000000000000071</v>
      </c>
      <c r="T24" s="4">
        <f>B7-$O$9</f>
        <v>-0.5</v>
      </c>
      <c r="U24" s="4">
        <f>C7-$P$8</f>
        <v>-0.89999999999999858</v>
      </c>
      <c r="V24" s="4">
        <f>D7-$P$9</f>
        <v>1.2999999999999998</v>
      </c>
      <c r="W24" s="4">
        <f>E7-$Q$8</f>
        <v>-0.60000000000000142</v>
      </c>
      <c r="X24" s="4">
        <f>F7-$Q$9</f>
        <v>-0.5</v>
      </c>
    </row>
    <row r="25" spans="10:24" x14ac:dyDescent="0.3">
      <c r="J25" s="4" t="s">
        <v>2</v>
      </c>
      <c r="K25" s="4">
        <v>20</v>
      </c>
      <c r="L25" s="4">
        <v>7</v>
      </c>
      <c r="N25" s="10" t="s">
        <v>68</v>
      </c>
      <c r="O25" s="4">
        <f>O16+O19+O22</f>
        <v>4.2466666666666733</v>
      </c>
      <c r="P25" s="4">
        <f>SUM(P16, P19, P22)</f>
        <v>0.70000000000000107</v>
      </c>
      <c r="S25" s="4">
        <f>A8-$O$8</f>
        <v>2.8000000000000007</v>
      </c>
      <c r="T25" s="4">
        <f>B8-$O$9</f>
        <v>0.5</v>
      </c>
      <c r="U25" s="4">
        <f>C8-$P$8</f>
        <v>-1.8999999999999986</v>
      </c>
      <c r="V25" s="4">
        <f>D8-$P$9</f>
        <v>-0.70000000000000018</v>
      </c>
      <c r="W25" s="4">
        <f>E8-$Q$8</f>
        <v>0.39999999999999858</v>
      </c>
      <c r="X25" s="4">
        <f>F8-$Q$9</f>
        <v>0.5</v>
      </c>
    </row>
    <row r="26" spans="10:24" x14ac:dyDescent="0.3">
      <c r="J26" s="4" t="s">
        <v>2</v>
      </c>
      <c r="K26" s="4">
        <v>21</v>
      </c>
      <c r="L26" s="4">
        <v>8</v>
      </c>
      <c r="N26" s="10"/>
      <c r="O26" s="4">
        <f>O17+O20+O23</f>
        <v>0.70000000000000107</v>
      </c>
      <c r="P26" s="4">
        <f>P17+P20+P23</f>
        <v>0.55999999999999994</v>
      </c>
      <c r="S26" s="4">
        <f>A9-$O$8</f>
        <v>-1.1999999999999993</v>
      </c>
      <c r="T26" s="4">
        <f>B9-$O$9</f>
        <v>0.5</v>
      </c>
      <c r="U26" s="4">
        <f>C9-$P$8</f>
        <v>1.1000000000000014</v>
      </c>
      <c r="V26" s="4">
        <f>D9-$P$9</f>
        <v>0.29999999999999982</v>
      </c>
      <c r="W26" s="4">
        <f>E9-$Q$8</f>
        <v>0.39999999999999858</v>
      </c>
      <c r="X26" s="4">
        <f>F9-$Q$9</f>
        <v>1.5</v>
      </c>
    </row>
    <row r="27" spans="10:24" x14ac:dyDescent="0.3">
      <c r="J27" s="4" t="s">
        <v>2</v>
      </c>
      <c r="K27" s="4">
        <v>21</v>
      </c>
      <c r="L27" s="4">
        <v>9</v>
      </c>
      <c r="S27" s="4">
        <f>A10-$O$8</f>
        <v>-0.19999999999999929</v>
      </c>
      <c r="T27" s="4">
        <f>B10-$O$9</f>
        <v>-0.5</v>
      </c>
      <c r="U27" s="4">
        <f>C10-$P$8</f>
        <v>0.10000000000000142</v>
      </c>
      <c r="V27" s="4">
        <f>D10-$P$9</f>
        <v>0.29999999999999982</v>
      </c>
      <c r="W27" s="4">
        <f>E10-$Q$8</f>
        <v>1.3999999999999986</v>
      </c>
      <c r="X27" s="4">
        <f>F10-$Q$9</f>
        <v>-0.5</v>
      </c>
    </row>
    <row r="28" spans="10:24" x14ac:dyDescent="0.3">
      <c r="J28" s="4" t="s">
        <v>2</v>
      </c>
      <c r="K28" s="4">
        <v>22</v>
      </c>
      <c r="L28" s="4">
        <v>7</v>
      </c>
      <c r="N28" s="10" t="s">
        <v>69</v>
      </c>
      <c r="O28" s="4">
        <f t="array" ref="O28:P29">10*O25:P26</f>
        <v>42.466666666666733</v>
      </c>
      <c r="P28" s="4">
        <v>7.0000000000000107</v>
      </c>
      <c r="S28" s="4">
        <f>A11-$O$8</f>
        <v>-1.1999999999999993</v>
      </c>
      <c r="T28" s="4">
        <f>B11-$O$9</f>
        <v>0.5</v>
      </c>
      <c r="U28" s="4">
        <f>C11-$P$8</f>
        <v>0.10000000000000142</v>
      </c>
      <c r="V28" s="4">
        <f>D11-$P$9</f>
        <v>-0.70000000000000018</v>
      </c>
      <c r="W28" s="4">
        <f>E11-$Q$8</f>
        <v>-1.6000000000000014</v>
      </c>
      <c r="X28" s="4">
        <f>F11-$Q$9</f>
        <v>-0.5</v>
      </c>
    </row>
    <row r="29" spans="10:24" x14ac:dyDescent="0.3">
      <c r="J29" s="4" t="s">
        <v>2</v>
      </c>
      <c r="K29" s="4">
        <v>19</v>
      </c>
      <c r="L29" s="4">
        <v>7</v>
      </c>
      <c r="N29" s="10"/>
      <c r="O29" s="4">
        <v>7.0000000000000107</v>
      </c>
      <c r="P29" s="4">
        <v>5.6</v>
      </c>
      <c r="S29" s="4">
        <f>A12-$O$8</f>
        <v>-1.1999999999999993</v>
      </c>
      <c r="T29" s="4">
        <f>B12-$O$9</f>
        <v>-1.5</v>
      </c>
      <c r="U29" s="4">
        <f>C12-$P$8</f>
        <v>0.10000000000000142</v>
      </c>
      <c r="V29" s="4">
        <f>D12-$P$9</f>
        <v>-0.70000000000000018</v>
      </c>
      <c r="W29" s="4">
        <f>E12-$Q$8</f>
        <v>1.3999999999999986</v>
      </c>
      <c r="X29" s="4">
        <f>F12-$Q$9</f>
        <v>-1.5</v>
      </c>
    </row>
    <row r="30" spans="10:24" x14ac:dyDescent="0.3">
      <c r="J30" s="4" t="s">
        <v>2</v>
      </c>
      <c r="K30" s="4">
        <v>22</v>
      </c>
      <c r="L30" s="4">
        <v>6</v>
      </c>
      <c r="S30" s="4">
        <f>A13-$O$8</f>
        <v>-0.19999999999999929</v>
      </c>
      <c r="T30" s="4">
        <f>B13-$O$9</f>
        <v>-0.5</v>
      </c>
      <c r="U30" s="4">
        <f>C13-$P$8</f>
        <v>2.1000000000000014</v>
      </c>
      <c r="V30" s="4">
        <f>D13-$P$9</f>
        <v>1.2999999999999998</v>
      </c>
      <c r="W30" s="4">
        <f>E13-$Q$8</f>
        <v>-0.60000000000000142</v>
      </c>
      <c r="X30" s="4">
        <f>F13-$Q$9</f>
        <v>0.5</v>
      </c>
    </row>
    <row r="31" spans="10:24" x14ac:dyDescent="0.3">
      <c r="J31" s="4" t="s">
        <v>2</v>
      </c>
      <c r="K31" s="4">
        <v>20</v>
      </c>
      <c r="L31" s="4">
        <v>8</v>
      </c>
      <c r="N31" s="10" t="s">
        <v>70</v>
      </c>
      <c r="O31" s="4">
        <f>SUM(O28, S41)</f>
        <v>77.366666666666731</v>
      </c>
      <c r="P31" s="4">
        <f>SUM(P28, T41)</f>
        <v>11.70000000000001</v>
      </c>
    </row>
    <row r="32" spans="10:24" x14ac:dyDescent="0.3">
      <c r="N32" s="10"/>
      <c r="O32" s="4">
        <f>SUM(S42, O29)</f>
        <v>11.70000000000001</v>
      </c>
      <c r="P32" s="4">
        <f>SUM(P29, T42)</f>
        <v>28.700000000000003</v>
      </c>
      <c r="S32" s="4" cm="1">
        <f t="array" ref="S32:T33">MMULT(TRANSPOSE(S21:T30),S21:T30)</f>
        <v>13.599999999999998</v>
      </c>
      <c r="T32" s="4">
        <v>1</v>
      </c>
    </row>
    <row r="33" spans="10:20" x14ac:dyDescent="0.3">
      <c r="S33" s="4">
        <v>1</v>
      </c>
      <c r="T33" s="4">
        <v>10.5</v>
      </c>
    </row>
    <row r="35" spans="10:20" x14ac:dyDescent="0.3">
      <c r="J35" t="s">
        <v>71</v>
      </c>
      <c r="L35" t="s">
        <v>72</v>
      </c>
      <c r="S35" s="4" cm="1">
        <f t="array" ref="S35:T36">MMULT(TRANSPOSE(U21:V30), U21:V30)</f>
        <v>12.899999999999999</v>
      </c>
      <c r="T35" s="4">
        <v>4.6999999999999993</v>
      </c>
    </row>
    <row r="36" spans="10:20" x14ac:dyDescent="0.3">
      <c r="S36" s="4">
        <v>4.6999999999999993</v>
      </c>
      <c r="T36" s="4">
        <v>6.1</v>
      </c>
    </row>
    <row r="38" spans="10:20" x14ac:dyDescent="0.3">
      <c r="S38" s="4" cm="1">
        <f t="array" ref="S38:T39">MMULT(TRANSPOSE(W21:X30), W21:X30)</f>
        <v>8.3999999999999986</v>
      </c>
      <c r="T38" s="4">
        <v>-1</v>
      </c>
    </row>
    <row r="39" spans="10:20" x14ac:dyDescent="0.3">
      <c r="K39" t="s">
        <v>74</v>
      </c>
      <c r="L39">
        <f>MDETERM(S41:T42)</f>
        <v>784.0999999999998</v>
      </c>
      <c r="S39" s="4">
        <v>-1</v>
      </c>
      <c r="T39" s="4">
        <v>6.5</v>
      </c>
    </row>
    <row r="40" spans="10:20" x14ac:dyDescent="0.3">
      <c r="K40" t="s">
        <v>75</v>
      </c>
      <c r="L40">
        <f>MDETERM(O31:P32)</f>
        <v>2083.5333333333351</v>
      </c>
    </row>
    <row r="41" spans="10:20" x14ac:dyDescent="0.3">
      <c r="R41" t="s">
        <v>73</v>
      </c>
      <c r="S41" s="4">
        <f>S32+S35+S38</f>
        <v>34.899999999999991</v>
      </c>
      <c r="T41" s="4">
        <f>T32+T35+T38</f>
        <v>4.6999999999999993</v>
      </c>
    </row>
    <row r="42" spans="10:20" x14ac:dyDescent="0.3">
      <c r="K42" t="s">
        <v>80</v>
      </c>
      <c r="L42">
        <f>L39/L40</f>
        <v>0.37633187214027414</v>
      </c>
      <c r="S42" s="4">
        <f>S33+S36+S39</f>
        <v>4.6999999999999993</v>
      </c>
      <c r="T42" s="4">
        <f>T33+T36+T39</f>
        <v>23.1</v>
      </c>
    </row>
    <row r="43" spans="10:20" x14ac:dyDescent="0.3">
      <c r="K43" t="s">
        <v>76</v>
      </c>
      <c r="L43" t="s">
        <v>77</v>
      </c>
    </row>
    <row r="45" spans="10:20" x14ac:dyDescent="0.3">
      <c r="L45">
        <f>_xlfn.CHISQ.DIST(0.05, 4, TRUE)</f>
        <v>3.0734017095901465E-4</v>
      </c>
    </row>
    <row r="46" spans="10:20" x14ac:dyDescent="0.3">
      <c r="L46">
        <f>CHIINV(0.05, 4)</f>
        <v>9.4877290367811575</v>
      </c>
    </row>
  </sheetData>
  <mergeCells count="13">
    <mergeCell ref="N22:N23"/>
    <mergeCell ref="N25:N26"/>
    <mergeCell ref="N28:N29"/>
    <mergeCell ref="N31:N32"/>
    <mergeCell ref="C2:D2"/>
    <mergeCell ref="E2:F2"/>
    <mergeCell ref="A2:B2"/>
    <mergeCell ref="N16:N17"/>
    <mergeCell ref="N19:N20"/>
    <mergeCell ref="W19:X19"/>
    <mergeCell ref="O6:Q6"/>
    <mergeCell ref="S19:T19"/>
    <mergeCell ref="U19:V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B322-8DF4-4123-9352-CDD1FBEA042A}">
  <dimension ref="A2:N45"/>
  <sheetViews>
    <sheetView topLeftCell="A8" workbookViewId="0">
      <selection activeCell="H40" sqref="H40"/>
    </sheetView>
  </sheetViews>
  <sheetFormatPr defaultRowHeight="14.4" x14ac:dyDescent="0.3"/>
  <cols>
    <col min="1" max="1" width="9.77734375" bestFit="1" customWidth="1"/>
    <col min="9" max="9" width="9.88671875" bestFit="1" customWidth="1"/>
    <col min="11" max="11" width="9.88671875" bestFit="1" customWidth="1"/>
    <col min="12" max="12" width="11" bestFit="1" customWidth="1"/>
    <col min="13" max="13" width="9.88671875" bestFit="1" customWidth="1"/>
    <col min="15" max="15" width="11" bestFit="1" customWidth="1"/>
  </cols>
  <sheetData>
    <row r="2" spans="1:14" x14ac:dyDescent="0.3">
      <c r="A2" s="7" t="s">
        <v>0</v>
      </c>
      <c r="B2" s="7"/>
      <c r="C2" s="7" t="s">
        <v>1</v>
      </c>
      <c r="D2" s="7"/>
      <c r="E2" s="7" t="s">
        <v>2</v>
      </c>
      <c r="F2" s="7"/>
    </row>
    <row r="3" spans="1:14" x14ac:dyDescent="0.3">
      <c r="A3" s="4" t="s">
        <v>46</v>
      </c>
      <c r="B3" s="4" t="s">
        <v>47</v>
      </c>
      <c r="C3" s="4" t="s">
        <v>46</v>
      </c>
      <c r="D3" s="4" t="s">
        <v>47</v>
      </c>
      <c r="E3" s="4" t="s">
        <v>46</v>
      </c>
      <c r="F3" s="4" t="s">
        <v>47</v>
      </c>
    </row>
    <row r="4" spans="1:14" x14ac:dyDescent="0.3">
      <c r="A4" s="4">
        <v>20</v>
      </c>
      <c r="B4" s="4">
        <v>6</v>
      </c>
      <c r="C4" s="4">
        <v>17</v>
      </c>
      <c r="D4" s="4">
        <v>6</v>
      </c>
      <c r="E4" s="4">
        <v>20</v>
      </c>
      <c r="F4" s="4">
        <v>8</v>
      </c>
      <c r="J4" t="s">
        <v>64</v>
      </c>
    </row>
    <row r="5" spans="1:14" x14ac:dyDescent="0.3">
      <c r="A5" s="4">
        <v>21</v>
      </c>
      <c r="B5" s="4">
        <v>6</v>
      </c>
      <c r="C5" s="4">
        <v>17</v>
      </c>
      <c r="D5" s="4">
        <v>6</v>
      </c>
      <c r="E5" s="4">
        <v>20</v>
      </c>
      <c r="F5" s="4">
        <v>7</v>
      </c>
      <c r="H5" s="4"/>
      <c r="I5" s="4" t="s">
        <v>0</v>
      </c>
      <c r="J5" s="4" t="s">
        <v>1</v>
      </c>
      <c r="K5" s="4" t="s">
        <v>2</v>
      </c>
      <c r="L5" s="4" t="s">
        <v>56</v>
      </c>
    </row>
    <row r="6" spans="1:14" x14ac:dyDescent="0.3">
      <c r="A6" s="4">
        <v>20</v>
      </c>
      <c r="B6" s="4">
        <v>9</v>
      </c>
      <c r="C6" s="4">
        <v>19</v>
      </c>
      <c r="D6" s="4">
        <v>7</v>
      </c>
      <c r="E6" s="4">
        <v>21</v>
      </c>
      <c r="F6" s="4">
        <v>8</v>
      </c>
      <c r="H6" s="4" t="s">
        <v>46</v>
      </c>
      <c r="I6" s="4">
        <f>AVERAGE(A4:A13)</f>
        <v>20.2</v>
      </c>
      <c r="J6" s="4">
        <f>AVERAGE(C4:C13)</f>
        <v>17.899999999999999</v>
      </c>
      <c r="K6" s="4">
        <f>AVERAGE(E4:E13)</f>
        <v>20.6</v>
      </c>
      <c r="L6" s="4">
        <f>AVERAGE(I6:K6)</f>
        <v>19.566666666666666</v>
      </c>
    </row>
    <row r="7" spans="1:14" x14ac:dyDescent="0.3">
      <c r="A7" s="4">
        <v>21</v>
      </c>
      <c r="B7" s="4">
        <v>6</v>
      </c>
      <c r="C7" s="4">
        <v>17</v>
      </c>
      <c r="D7" s="4">
        <v>8</v>
      </c>
      <c r="E7" s="4">
        <v>20</v>
      </c>
      <c r="F7" s="4">
        <v>7</v>
      </c>
      <c r="H7" s="4" t="s">
        <v>47</v>
      </c>
      <c r="I7" s="4">
        <f>AVERAGE(B4:B13)</f>
        <v>6.5</v>
      </c>
      <c r="J7" s="4">
        <f>AVERAGE(D4:D13)</f>
        <v>6.7</v>
      </c>
      <c r="K7" s="4">
        <f>AVERAGE(F4:F13)</f>
        <v>7.5</v>
      </c>
      <c r="L7" s="4">
        <f>AVERAGE(I7:K7)</f>
        <v>6.8999999999999995</v>
      </c>
    </row>
    <row r="8" spans="1:14" x14ac:dyDescent="0.3">
      <c r="A8" s="4">
        <v>23</v>
      </c>
      <c r="B8" s="4">
        <v>7</v>
      </c>
      <c r="C8" s="4">
        <v>16</v>
      </c>
      <c r="D8" s="4">
        <v>6</v>
      </c>
      <c r="E8" s="4">
        <v>21</v>
      </c>
      <c r="F8" s="4">
        <v>8</v>
      </c>
    </row>
    <row r="9" spans="1:14" x14ac:dyDescent="0.3">
      <c r="A9" s="4">
        <v>19</v>
      </c>
      <c r="B9" s="4">
        <v>7</v>
      </c>
      <c r="C9" s="4">
        <v>19</v>
      </c>
      <c r="D9" s="4">
        <v>7</v>
      </c>
      <c r="E9" s="4">
        <v>21</v>
      </c>
      <c r="F9" s="4">
        <v>9</v>
      </c>
      <c r="I9" s="6" t="s">
        <v>0</v>
      </c>
      <c r="J9" s="6"/>
      <c r="K9" s="6" t="s">
        <v>1</v>
      </c>
      <c r="L9" s="6"/>
      <c r="M9" s="6" t="s">
        <v>2</v>
      </c>
      <c r="N9" s="6"/>
    </row>
    <row r="10" spans="1:14" x14ac:dyDescent="0.3">
      <c r="A10" s="4">
        <v>20</v>
      </c>
      <c r="B10" s="4">
        <v>6</v>
      </c>
      <c r="C10" s="4">
        <v>18</v>
      </c>
      <c r="D10" s="4">
        <v>7</v>
      </c>
      <c r="E10" s="4">
        <v>22</v>
      </c>
      <c r="F10" s="4">
        <v>7</v>
      </c>
      <c r="I10" s="4" t="s">
        <v>81</v>
      </c>
      <c r="J10" s="4" t="s">
        <v>82</v>
      </c>
      <c r="K10" s="4" t="s">
        <v>81</v>
      </c>
      <c r="L10" s="4" t="s">
        <v>82</v>
      </c>
      <c r="M10" s="4" t="s">
        <v>81</v>
      </c>
      <c r="N10" s="4" t="s">
        <v>82</v>
      </c>
    </row>
    <row r="11" spans="1:14" x14ac:dyDescent="0.3">
      <c r="A11" s="4">
        <v>19</v>
      </c>
      <c r="B11" s="4">
        <v>7</v>
      </c>
      <c r="C11" s="4">
        <v>18</v>
      </c>
      <c r="D11" s="4">
        <v>6</v>
      </c>
      <c r="E11" s="4">
        <v>19</v>
      </c>
      <c r="F11" s="4">
        <v>7</v>
      </c>
      <c r="I11" s="4">
        <f>A4-$I$6</f>
        <v>-0.19999999999999929</v>
      </c>
      <c r="J11" s="4">
        <f>B4-$I$7</f>
        <v>-0.5</v>
      </c>
      <c r="K11" s="4">
        <f>C4-$J$6</f>
        <v>-0.89999999999999858</v>
      </c>
      <c r="L11" s="4">
        <f>D4-$J$7</f>
        <v>-0.70000000000000018</v>
      </c>
      <c r="M11" s="4">
        <f>E4-$K$6</f>
        <v>-0.60000000000000142</v>
      </c>
      <c r="N11" s="4">
        <f>F4-$K$7</f>
        <v>0.5</v>
      </c>
    </row>
    <row r="12" spans="1:14" x14ac:dyDescent="0.3">
      <c r="A12" s="4">
        <v>19</v>
      </c>
      <c r="B12" s="4">
        <v>5</v>
      </c>
      <c r="C12" s="4">
        <v>18</v>
      </c>
      <c r="D12" s="4">
        <v>6</v>
      </c>
      <c r="E12" s="4">
        <v>22</v>
      </c>
      <c r="F12" s="4">
        <v>6</v>
      </c>
      <c r="I12" s="4">
        <f t="shared" ref="I12:I20" si="0">A5-$I$6</f>
        <v>0.80000000000000071</v>
      </c>
      <c r="J12" s="4">
        <f t="shared" ref="J12:J20" si="1">B5-$I$7</f>
        <v>-0.5</v>
      </c>
      <c r="K12" s="4">
        <f t="shared" ref="K12:K20" si="2">C5-$J$6</f>
        <v>-0.89999999999999858</v>
      </c>
      <c r="L12" s="4">
        <f t="shared" ref="L12:L20" si="3">D5-$J$7</f>
        <v>-0.70000000000000018</v>
      </c>
      <c r="M12" s="4">
        <f t="shared" ref="M12:M20" si="4">E5-$K$6</f>
        <v>-0.60000000000000142</v>
      </c>
      <c r="N12" s="4">
        <f t="shared" ref="N12:N20" si="5">F5-$K$7</f>
        <v>-0.5</v>
      </c>
    </row>
    <row r="13" spans="1:14" x14ac:dyDescent="0.3">
      <c r="A13" s="4">
        <v>20</v>
      </c>
      <c r="B13" s="4">
        <v>6</v>
      </c>
      <c r="C13" s="4">
        <v>20</v>
      </c>
      <c r="D13" s="4">
        <v>8</v>
      </c>
      <c r="E13" s="4">
        <v>20</v>
      </c>
      <c r="F13" s="4">
        <v>8</v>
      </c>
      <c r="I13" s="4">
        <f t="shared" si="0"/>
        <v>-0.19999999999999929</v>
      </c>
      <c r="J13" s="4">
        <f t="shared" si="1"/>
        <v>2.5</v>
      </c>
      <c r="K13" s="4">
        <f t="shared" si="2"/>
        <v>1.1000000000000014</v>
      </c>
      <c r="L13" s="4">
        <f t="shared" si="3"/>
        <v>0.29999999999999982</v>
      </c>
      <c r="M13" s="4">
        <f t="shared" si="4"/>
        <v>0.39999999999999858</v>
      </c>
      <c r="N13" s="4">
        <f t="shared" si="5"/>
        <v>0.5</v>
      </c>
    </row>
    <row r="14" spans="1:14" x14ac:dyDescent="0.3">
      <c r="I14" s="4">
        <f t="shared" si="0"/>
        <v>0.80000000000000071</v>
      </c>
      <c r="J14" s="4">
        <f t="shared" si="1"/>
        <v>-0.5</v>
      </c>
      <c r="K14" s="4">
        <f t="shared" si="2"/>
        <v>-0.89999999999999858</v>
      </c>
      <c r="L14" s="4">
        <f t="shared" si="3"/>
        <v>1.2999999999999998</v>
      </c>
      <c r="M14" s="4">
        <f t="shared" si="4"/>
        <v>-0.60000000000000142</v>
      </c>
      <c r="N14" s="4">
        <f t="shared" si="5"/>
        <v>-0.5</v>
      </c>
    </row>
    <row r="15" spans="1:14" x14ac:dyDescent="0.3">
      <c r="I15" s="4">
        <f t="shared" si="0"/>
        <v>2.8000000000000007</v>
      </c>
      <c r="J15" s="4">
        <f t="shared" si="1"/>
        <v>0.5</v>
      </c>
      <c r="K15" s="4">
        <f t="shared" si="2"/>
        <v>-1.8999999999999986</v>
      </c>
      <c r="L15" s="4">
        <f t="shared" si="3"/>
        <v>-0.70000000000000018</v>
      </c>
      <c r="M15" s="4">
        <f t="shared" si="4"/>
        <v>0.39999999999999858</v>
      </c>
      <c r="N15" s="4">
        <f t="shared" si="5"/>
        <v>0.5</v>
      </c>
    </row>
    <row r="16" spans="1:14" x14ac:dyDescent="0.3">
      <c r="I16" s="4">
        <f t="shared" si="0"/>
        <v>-1.1999999999999993</v>
      </c>
      <c r="J16" s="4">
        <f t="shared" si="1"/>
        <v>0.5</v>
      </c>
      <c r="K16" s="4">
        <f t="shared" si="2"/>
        <v>1.1000000000000014</v>
      </c>
      <c r="L16" s="4">
        <f t="shared" si="3"/>
        <v>0.29999999999999982</v>
      </c>
      <c r="M16" s="4">
        <f t="shared" si="4"/>
        <v>0.39999999999999858</v>
      </c>
      <c r="N16" s="4">
        <f t="shared" si="5"/>
        <v>1.5</v>
      </c>
    </row>
    <row r="17" spans="1:14" x14ac:dyDescent="0.3">
      <c r="A17" t="s">
        <v>88</v>
      </c>
      <c r="I17" s="4">
        <f t="shared" si="0"/>
        <v>-0.19999999999999929</v>
      </c>
      <c r="J17" s="4">
        <f t="shared" si="1"/>
        <v>-0.5</v>
      </c>
      <c r="K17" s="4">
        <f t="shared" si="2"/>
        <v>0.10000000000000142</v>
      </c>
      <c r="L17" s="4">
        <f t="shared" si="3"/>
        <v>0.29999999999999982</v>
      </c>
      <c r="M17" s="4">
        <f t="shared" si="4"/>
        <v>1.3999999999999986</v>
      </c>
      <c r="N17" s="4">
        <f t="shared" si="5"/>
        <v>-0.5</v>
      </c>
    </row>
    <row r="18" spans="1:14" x14ac:dyDescent="0.3">
      <c r="I18" s="4">
        <f t="shared" si="0"/>
        <v>-1.1999999999999993</v>
      </c>
      <c r="J18" s="4">
        <f t="shared" si="1"/>
        <v>0.5</v>
      </c>
      <c r="K18" s="4">
        <f t="shared" si="2"/>
        <v>0.10000000000000142</v>
      </c>
      <c r="L18" s="4">
        <f t="shared" si="3"/>
        <v>-0.70000000000000018</v>
      </c>
      <c r="M18" s="4">
        <f t="shared" si="4"/>
        <v>-1.6000000000000014</v>
      </c>
      <c r="N18" s="4">
        <f t="shared" si="5"/>
        <v>-0.5</v>
      </c>
    </row>
    <row r="19" spans="1:14" x14ac:dyDescent="0.3">
      <c r="A19" s="4"/>
      <c r="B19" s="4" t="s">
        <v>0</v>
      </c>
      <c r="C19" s="4" t="s">
        <v>1</v>
      </c>
      <c r="D19" s="4" t="s">
        <v>2</v>
      </c>
      <c r="I19" s="4">
        <f t="shared" si="0"/>
        <v>-1.1999999999999993</v>
      </c>
      <c r="J19" s="4">
        <f t="shared" si="1"/>
        <v>-1.5</v>
      </c>
      <c r="K19" s="4">
        <f t="shared" si="2"/>
        <v>0.10000000000000142</v>
      </c>
      <c r="L19" s="4">
        <f t="shared" si="3"/>
        <v>-0.70000000000000018</v>
      </c>
      <c r="M19" s="4">
        <f t="shared" si="4"/>
        <v>1.3999999999999986</v>
      </c>
      <c r="N19" s="4">
        <f t="shared" si="5"/>
        <v>-1.5</v>
      </c>
    </row>
    <row r="20" spans="1:14" x14ac:dyDescent="0.3">
      <c r="A20" s="4" t="s">
        <v>87</v>
      </c>
      <c r="B20" s="4">
        <f>I6-$L$6</f>
        <v>0.63333333333333286</v>
      </c>
      <c r="C20" s="4">
        <f>J6-$L$6</f>
        <v>-1.6666666666666679</v>
      </c>
      <c r="D20" s="4">
        <f>K6-$L$6</f>
        <v>1.033333333333335</v>
      </c>
      <c r="I20" s="4">
        <f t="shared" si="0"/>
        <v>-0.19999999999999929</v>
      </c>
      <c r="J20" s="4">
        <f t="shared" si="1"/>
        <v>-0.5</v>
      </c>
      <c r="K20" s="4">
        <f t="shared" si="2"/>
        <v>2.1000000000000014</v>
      </c>
      <c r="L20" s="4">
        <f t="shared" si="3"/>
        <v>1.2999999999999998</v>
      </c>
      <c r="M20" s="4">
        <f t="shared" si="4"/>
        <v>-0.60000000000000142</v>
      </c>
      <c r="N20" s="4">
        <f t="shared" si="5"/>
        <v>0.5</v>
      </c>
    </row>
    <row r="21" spans="1:14" x14ac:dyDescent="0.3">
      <c r="A21" s="4" t="s">
        <v>86</v>
      </c>
      <c r="B21" s="4">
        <f>I7-$L$7</f>
        <v>-0.39999999999999947</v>
      </c>
      <c r="C21" s="4">
        <f t="shared" ref="C21:D21" si="6">J7-$L$7</f>
        <v>-0.19999999999999929</v>
      </c>
      <c r="D21" s="4">
        <f t="shared" si="6"/>
        <v>0.60000000000000053</v>
      </c>
    </row>
    <row r="22" spans="1:14" x14ac:dyDescent="0.3">
      <c r="H22" t="s">
        <v>83</v>
      </c>
      <c r="I22" s="4">
        <f t="array" ref="I22:J23">MMULT(TRANSPOSE(I11:J20), I11:J20)</f>
        <v>13.599999999999998</v>
      </c>
      <c r="J22" s="4">
        <v>1</v>
      </c>
    </row>
    <row r="23" spans="1:14" x14ac:dyDescent="0.3">
      <c r="A23">
        <f t="array" ref="A23:B24">MMULT(B20:B21, TRANSPOSE(B20:B21))</f>
        <v>0.40111111111111053</v>
      </c>
      <c r="B23">
        <v>-0.2533333333333328</v>
      </c>
      <c r="D23" t="s">
        <v>0</v>
      </c>
      <c r="I23" s="4">
        <v>1</v>
      </c>
      <c r="J23" s="4">
        <v>10.5</v>
      </c>
    </row>
    <row r="24" spans="1:14" x14ac:dyDescent="0.3">
      <c r="A24">
        <v>-0.2533333333333328</v>
      </c>
      <c r="B24">
        <v>0.15999999999999959</v>
      </c>
    </row>
    <row r="26" spans="1:14" x14ac:dyDescent="0.3">
      <c r="A26">
        <f t="array" ref="A26:B27">MMULT(C20:C21,TRANSPOSE(C20:C21))</f>
        <v>2.7777777777777817</v>
      </c>
      <c r="B26">
        <v>0.33333333333333237</v>
      </c>
      <c r="D26" t="s">
        <v>1</v>
      </c>
      <c r="H26" t="s">
        <v>84</v>
      </c>
      <c r="I26" s="4">
        <f t="array" ref="I26:J27">MMULT(TRANSPOSE(K11:L20), K11:L20)</f>
        <v>12.899999999999999</v>
      </c>
      <c r="J26" s="4">
        <v>4.6999999999999993</v>
      </c>
    </row>
    <row r="27" spans="1:14" x14ac:dyDescent="0.3">
      <c r="A27">
        <v>0.33333333333333237</v>
      </c>
      <c r="B27">
        <v>3.9999999999999716E-2</v>
      </c>
      <c r="I27" s="4">
        <v>4.6999999999999993</v>
      </c>
      <c r="J27" s="4">
        <v>6.1</v>
      </c>
    </row>
    <row r="29" spans="1:14" x14ac:dyDescent="0.3">
      <c r="A29">
        <f t="array" ref="A29:B30">MMULT(D20:D21, TRANSPOSE(D20:D21))</f>
        <v>1.0677777777777813</v>
      </c>
      <c r="B29">
        <v>0.62000000000000155</v>
      </c>
      <c r="D29" t="s">
        <v>2</v>
      </c>
      <c r="H29" t="s">
        <v>85</v>
      </c>
      <c r="I29" s="4">
        <f t="array" ref="I29:J30">MMULT(TRANSPOSE(M11:N20), M11:N20)</f>
        <v>8.3999999999999986</v>
      </c>
      <c r="J29" s="4">
        <v>-1</v>
      </c>
    </row>
    <row r="30" spans="1:14" x14ac:dyDescent="0.3">
      <c r="A30">
        <v>0.62000000000000155</v>
      </c>
      <c r="B30">
        <v>0.36000000000000065</v>
      </c>
      <c r="I30" s="4">
        <v>-1</v>
      </c>
      <c r="J30" s="4">
        <v>6.5</v>
      </c>
    </row>
    <row r="32" spans="1:14" x14ac:dyDescent="0.3">
      <c r="H32" s="1" t="s">
        <v>29</v>
      </c>
      <c r="I32" s="4">
        <f>SUM(I22, I26, I29)</f>
        <v>34.899999999999991</v>
      </c>
      <c r="J32" s="4">
        <f>SUM(J22, J26, J29)</f>
        <v>4.6999999999999993</v>
      </c>
    </row>
    <row r="33" spans="1:10" x14ac:dyDescent="0.3">
      <c r="A33">
        <f>SUM(A23+A26+A29)</f>
        <v>4.2466666666666733</v>
      </c>
      <c r="B33">
        <f>SUM(B23+B26+B29)</f>
        <v>0.70000000000000107</v>
      </c>
      <c r="C33" t="s">
        <v>89</v>
      </c>
      <c r="D33" s="1" t="s">
        <v>68</v>
      </c>
      <c r="I33" s="4">
        <f>SUM(I23, I27, I30)</f>
        <v>4.6999999999999993</v>
      </c>
      <c r="J33" s="4">
        <f>SUM(J23, J27, J30)</f>
        <v>23.1</v>
      </c>
    </row>
    <row r="34" spans="1:10" x14ac:dyDescent="0.3">
      <c r="A34">
        <f>SUM(A24+A27+A30)</f>
        <v>0.70000000000000107</v>
      </c>
      <c r="B34">
        <f>SUM(B24+B27+B30)</f>
        <v>0.55999999999999994</v>
      </c>
    </row>
    <row r="36" spans="1:10" x14ac:dyDescent="0.3">
      <c r="A36">
        <f t="array" ref="A36:B37">A33:B34*10</f>
        <v>42.466666666666733</v>
      </c>
      <c r="B36">
        <v>7.0000000000000107</v>
      </c>
    </row>
    <row r="37" spans="1:10" x14ac:dyDescent="0.3">
      <c r="A37">
        <v>7.0000000000000107</v>
      </c>
      <c r="B37">
        <v>5.6</v>
      </c>
      <c r="H37" s="1" t="s">
        <v>22</v>
      </c>
    </row>
    <row r="39" spans="1:10" x14ac:dyDescent="0.3">
      <c r="H39" s="4">
        <f>I32+A36</f>
        <v>77.366666666666731</v>
      </c>
      <c r="I39" s="4">
        <f>J32+B36</f>
        <v>11.70000000000001</v>
      </c>
    </row>
    <row r="40" spans="1:10" x14ac:dyDescent="0.3">
      <c r="H40" s="4">
        <f>I33+A37</f>
        <v>11.70000000000001</v>
      </c>
      <c r="I40" s="4">
        <f>J33+B37</f>
        <v>28.700000000000003</v>
      </c>
    </row>
    <row r="44" spans="1:10" x14ac:dyDescent="0.3">
      <c r="F44" t="s">
        <v>71</v>
      </c>
      <c r="H44">
        <f>MDETERM(I32:J33)/(MDETERM(H39:I40))</f>
        <v>0.37633187214027414</v>
      </c>
    </row>
    <row r="45" spans="1:10" x14ac:dyDescent="0.3">
      <c r="H45">
        <f>CHIINV(0.05, 27)</f>
        <v>40.113272069413625</v>
      </c>
    </row>
  </sheetData>
  <mergeCells count="6">
    <mergeCell ref="M9:N9"/>
    <mergeCell ref="A2:B2"/>
    <mergeCell ref="C2:D2"/>
    <mergeCell ref="E2:F2"/>
    <mergeCell ref="I9:J9"/>
    <mergeCell ref="K9:L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D0A3-82F9-4C99-B7DE-D6E7BCE96570}">
  <dimension ref="A1:G15"/>
  <sheetViews>
    <sheetView workbookViewId="0">
      <selection activeCell="I8" sqref="I8"/>
    </sheetView>
  </sheetViews>
  <sheetFormatPr defaultRowHeight="14.4" x14ac:dyDescent="0.3"/>
  <sheetData>
    <row r="1" spans="1:7" x14ac:dyDescent="0.3">
      <c r="A1" t="s">
        <v>32</v>
      </c>
    </row>
    <row r="3" spans="1:7" ht="15" thickBot="1" x14ac:dyDescent="0.35">
      <c r="A3" t="s">
        <v>33</v>
      </c>
    </row>
    <row r="4" spans="1:7" x14ac:dyDescent="0.3">
      <c r="A4" s="3" t="s">
        <v>34</v>
      </c>
      <c r="B4" s="3" t="s">
        <v>35</v>
      </c>
      <c r="C4" s="3" t="s">
        <v>36</v>
      </c>
      <c r="D4" s="3" t="s">
        <v>37</v>
      </c>
      <c r="E4" s="3" t="s">
        <v>38</v>
      </c>
    </row>
    <row r="5" spans="1:7" x14ac:dyDescent="0.3">
      <c r="A5" t="s">
        <v>0</v>
      </c>
      <c r="B5">
        <v>10</v>
      </c>
      <c r="C5">
        <v>202</v>
      </c>
      <c r="D5">
        <v>20.2</v>
      </c>
      <c r="E5">
        <v>1.5111111111111108</v>
      </c>
    </row>
    <row r="6" spans="1:7" x14ac:dyDescent="0.3">
      <c r="A6" t="s">
        <v>1</v>
      </c>
      <c r="B6">
        <v>10</v>
      </c>
      <c r="C6">
        <v>179</v>
      </c>
      <c r="D6">
        <v>17.899999999999999</v>
      </c>
      <c r="E6">
        <v>1.4333333333333331</v>
      </c>
    </row>
    <row r="7" spans="1:7" ht="15" thickBot="1" x14ac:dyDescent="0.35">
      <c r="A7" s="2" t="s">
        <v>2</v>
      </c>
      <c r="B7" s="2">
        <v>10</v>
      </c>
      <c r="C7" s="2">
        <v>206</v>
      </c>
      <c r="D7" s="2">
        <v>20.6</v>
      </c>
      <c r="E7" s="2">
        <v>0.93333333333333313</v>
      </c>
    </row>
    <row r="10" spans="1:7" ht="15" thickBot="1" x14ac:dyDescent="0.35">
      <c r="A10" t="s">
        <v>39</v>
      </c>
    </row>
    <row r="11" spans="1:7" x14ac:dyDescent="0.3">
      <c r="A11" s="3" t="s">
        <v>40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41</v>
      </c>
      <c r="G11" s="3" t="s">
        <v>42</v>
      </c>
    </row>
    <row r="12" spans="1:7" x14ac:dyDescent="0.3">
      <c r="A12" t="s">
        <v>43</v>
      </c>
      <c r="B12">
        <v>42.466666666666683</v>
      </c>
      <c r="C12">
        <v>2</v>
      </c>
      <c r="D12">
        <v>21.233333333333341</v>
      </c>
      <c r="E12">
        <v>16.426934097421213</v>
      </c>
      <c r="F12">
        <v>2.1511257871282563E-5</v>
      </c>
      <c r="G12">
        <v>3.3541308285291991</v>
      </c>
    </row>
    <row r="13" spans="1:7" x14ac:dyDescent="0.3">
      <c r="A13" t="s">
        <v>44</v>
      </c>
      <c r="B13">
        <v>34.899999999999991</v>
      </c>
      <c r="C13">
        <v>27</v>
      </c>
      <c r="D13">
        <v>1.2925925925925923</v>
      </c>
    </row>
    <row r="15" spans="1:7" ht="15" thickBot="1" x14ac:dyDescent="0.35">
      <c r="A15" s="2" t="s">
        <v>45</v>
      </c>
      <c r="B15" s="2">
        <v>77.366666666666674</v>
      </c>
      <c r="C15" s="2">
        <v>29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8188-1AEC-4E13-8765-53A573C7FF38}">
  <dimension ref="B4:K11"/>
  <sheetViews>
    <sheetView workbookViewId="0">
      <selection activeCell="D22" sqref="D22"/>
    </sheetView>
  </sheetViews>
  <sheetFormatPr defaultRowHeight="14.4" x14ac:dyDescent="0.3"/>
  <sheetData>
    <row r="4" spans="2:11" x14ac:dyDescent="0.3">
      <c r="B4" t="s">
        <v>58</v>
      </c>
      <c r="C4" t="s">
        <v>59</v>
      </c>
      <c r="E4" t="s">
        <v>60</v>
      </c>
      <c r="F4" t="s">
        <v>61</v>
      </c>
    </row>
    <row r="5" spans="2:11" x14ac:dyDescent="0.3">
      <c r="B5">
        <v>2</v>
      </c>
      <c r="C5">
        <v>4</v>
      </c>
      <c r="E5">
        <f>B5-$B$11</f>
        <v>-2.5999999999999996</v>
      </c>
      <c r="F5">
        <f>C5-$C$11</f>
        <v>-2.5999999999999996</v>
      </c>
    </row>
    <row r="6" spans="2:11" x14ac:dyDescent="0.3">
      <c r="B6">
        <v>3</v>
      </c>
      <c r="C6">
        <v>5</v>
      </c>
      <c r="E6">
        <f t="shared" ref="E6:E9" si="0">B6-$B$11</f>
        <v>-1.5999999999999996</v>
      </c>
      <c r="F6">
        <f t="shared" ref="F6:F9" si="1">C6-$C$11</f>
        <v>-1.5999999999999996</v>
      </c>
      <c r="I6" t="s">
        <v>62</v>
      </c>
      <c r="J6" cm="1">
        <f t="array" ref="J6:K7">MMULT(TRANSPOSE(E5:F9), E5:F9)</f>
        <v>23.2</v>
      </c>
      <c r="K6">
        <v>19.2</v>
      </c>
    </row>
    <row r="7" spans="2:11" x14ac:dyDescent="0.3">
      <c r="B7">
        <v>4</v>
      </c>
      <c r="C7">
        <v>7</v>
      </c>
      <c r="E7">
        <f t="shared" si="0"/>
        <v>-0.59999999999999964</v>
      </c>
      <c r="F7">
        <f t="shared" si="1"/>
        <v>0.40000000000000036</v>
      </c>
      <c r="J7">
        <v>19.2</v>
      </c>
      <c r="K7">
        <v>17.2</v>
      </c>
    </row>
    <row r="8" spans="2:11" x14ac:dyDescent="0.3">
      <c r="B8">
        <v>6</v>
      </c>
      <c r="C8">
        <v>8</v>
      </c>
      <c r="E8">
        <f t="shared" si="0"/>
        <v>1.4000000000000004</v>
      </c>
      <c r="F8">
        <f t="shared" si="1"/>
        <v>1.4000000000000004</v>
      </c>
    </row>
    <row r="9" spans="2:11" x14ac:dyDescent="0.3">
      <c r="B9">
        <v>8</v>
      </c>
      <c r="C9">
        <v>9</v>
      </c>
      <c r="E9">
        <f t="shared" si="0"/>
        <v>3.4000000000000004</v>
      </c>
      <c r="F9">
        <f t="shared" si="1"/>
        <v>2.4000000000000004</v>
      </c>
    </row>
    <row r="11" spans="2:11" x14ac:dyDescent="0.3">
      <c r="B11">
        <f>AVERAGE(B5:B9)</f>
        <v>4.5999999999999996</v>
      </c>
      <c r="C11">
        <f>AVERAGE(C5:C9)</f>
        <v>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7A6D-3911-419C-BA10-261384C4F074}">
  <dimension ref="A1:C3"/>
  <sheetViews>
    <sheetView workbookViewId="0">
      <selection activeCell="C4" sqref="C4"/>
    </sheetView>
  </sheetViews>
  <sheetFormatPr defaultRowHeight="14.4" x14ac:dyDescent="0.3"/>
  <cols>
    <col min="1" max="1" width="13.5546875" bestFit="1" customWidth="1"/>
  </cols>
  <sheetData>
    <row r="1" spans="1:3" x14ac:dyDescent="0.3">
      <c r="A1" t="s">
        <v>78</v>
      </c>
      <c r="C1" t="s">
        <v>79</v>
      </c>
    </row>
    <row r="3" spans="1:3" x14ac:dyDescent="0.3">
      <c r="C3">
        <f>-(30-1-((2+3)/2))*LN(0.37633)</f>
        <v>25.898154814797039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MANOVA</vt:lpstr>
      <vt:lpstr>Practice</vt:lpstr>
      <vt:lpstr>Sheet3</vt:lpstr>
      <vt:lpstr>Sheet4</vt:lpstr>
      <vt:lpstr>Chi 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2023-02-01T05:16:58Z</dcterms:created>
  <dcterms:modified xsi:type="dcterms:W3CDTF">2023-03-12T08:36:21Z</dcterms:modified>
</cp:coreProperties>
</file>