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5F874537-29B9-4ADD-9174-70F82D999AF6}" xr6:coauthVersionLast="47" xr6:coauthVersionMax="47" xr10:uidLastSave="{00000000-0000-0000-0000-000000000000}"/>
  <bookViews>
    <workbookView xWindow="-108" yWindow="-108" windowWidth="23256" windowHeight="12456" xr2:uid="{6D301D28-D92C-46D1-A64F-DD0EF9259E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5" i="1" l="1" a="1"/>
  <c r="S35" i="1" s="1"/>
  <c r="N26" i="1"/>
  <c r="R36" i="1"/>
  <c r="R35" i="1"/>
  <c r="H12" i="1" s="1"/>
  <c r="S2" i="1"/>
  <c r="F10" i="1" s="1"/>
  <c r="S3" i="1"/>
  <c r="F14" i="1" s="1"/>
  <c r="R3" i="1"/>
  <c r="E22" i="1" s="1"/>
  <c r="R2" i="1"/>
  <c r="E6" i="1" s="1"/>
  <c r="S36" i="1" l="1"/>
  <c r="K12" i="1" a="1"/>
  <c r="H7" i="1"/>
  <c r="H18" i="1"/>
  <c r="H6" i="1"/>
  <c r="H17" i="1"/>
  <c r="H5" i="1"/>
  <c r="H16" i="1"/>
  <c r="H8" i="1"/>
  <c r="H2" i="1"/>
  <c r="H4" i="1"/>
  <c r="H15" i="1"/>
  <c r="H19" i="1"/>
  <c r="H11" i="1"/>
  <c r="H3" i="1"/>
  <c r="H14" i="1"/>
  <c r="H10" i="1"/>
  <c r="H21" i="1"/>
  <c r="H13" i="1"/>
  <c r="H9" i="1"/>
  <c r="H20" i="1"/>
  <c r="E17" i="1"/>
  <c r="F2" i="1"/>
  <c r="F4" i="1"/>
  <c r="F9" i="1"/>
  <c r="E14" i="1"/>
  <c r="F16" i="1"/>
  <c r="R5" i="1"/>
  <c r="F8" i="1"/>
  <c r="E21" i="1"/>
  <c r="F13" i="1"/>
  <c r="F15" i="1"/>
  <c r="S5" i="1"/>
  <c r="E5" i="1"/>
  <c r="F7" i="1"/>
  <c r="E20" i="1"/>
  <c r="F22" i="1"/>
  <c r="E2" i="1"/>
  <c r="E4" i="1"/>
  <c r="F6" i="1"/>
  <c r="E19" i="1"/>
  <c r="F21" i="1"/>
  <c r="E11" i="1"/>
  <c r="E3" i="1"/>
  <c r="F5" i="1"/>
  <c r="E18" i="1"/>
  <c r="F20" i="1"/>
  <c r="F19" i="1"/>
  <c r="E9" i="1"/>
  <c r="F11" i="1"/>
  <c r="F3" i="1"/>
  <c r="E16" i="1"/>
  <c r="F18" i="1"/>
  <c r="F17" i="1"/>
  <c r="E8" i="1"/>
  <c r="E13" i="1"/>
  <c r="E10" i="1"/>
  <c r="E15" i="1"/>
  <c r="E7" i="1"/>
  <c r="K14" i="1" l="1" a="1"/>
  <c r="L14" i="1" s="1"/>
  <c r="K16" i="1" a="1"/>
  <c r="K3" i="1" a="1"/>
  <c r="K3" i="1" s="1"/>
  <c r="M3" i="1"/>
  <c r="N3" i="1" s="1"/>
  <c r="K5" i="1" a="1"/>
  <c r="M5" i="1"/>
  <c r="N5" i="1" s="1"/>
  <c r="K10" i="1" a="1"/>
  <c r="K11" i="1" a="1"/>
  <c r="K11" i="1" s="1"/>
  <c r="K17" i="1" a="1"/>
  <c r="L17" i="1" s="1"/>
  <c r="M17" i="1"/>
  <c r="N17" i="1" s="1"/>
  <c r="K20" i="1" a="1"/>
  <c r="M20" i="1"/>
  <c r="N20" i="1" s="1"/>
  <c r="K19" i="1" a="1"/>
  <c r="K19" i="1" s="1"/>
  <c r="K6" i="1" a="1"/>
  <c r="K6" i="1" s="1"/>
  <c r="K9" i="1" a="1"/>
  <c r="K9" i="1" s="1"/>
  <c r="M9" i="1"/>
  <c r="N9" i="1" s="1"/>
  <c r="K18" i="1" a="1"/>
  <c r="M18" i="1"/>
  <c r="N18" i="1" s="1"/>
  <c r="K13" i="1" a="1"/>
  <c r="K4" i="1" a="1"/>
  <c r="K7" i="1" a="1"/>
  <c r="L7" i="1" s="1"/>
  <c r="M7" i="1"/>
  <c r="N7" i="1" s="1"/>
  <c r="K8" i="1" a="1"/>
  <c r="K8" i="1" s="1"/>
  <c r="M8" i="1"/>
  <c r="N8" i="1" s="1"/>
  <c r="K15" i="1" a="1"/>
  <c r="K15" i="1" s="1"/>
  <c r="K21" i="1" a="1"/>
  <c r="K2" i="1" a="1"/>
  <c r="K2" i="1" s="1"/>
  <c r="H25" i="1"/>
  <c r="M12" i="1" s="1"/>
  <c r="N12" i="1" s="1"/>
  <c r="L15" i="1"/>
  <c r="L9" i="1"/>
  <c r="K18" i="1"/>
  <c r="L18" i="1"/>
  <c r="K4" i="1"/>
  <c r="L4" i="1"/>
  <c r="K7" i="1"/>
  <c r="L19" i="1"/>
  <c r="K21" i="1"/>
  <c r="L21" i="1"/>
  <c r="L10" i="1"/>
  <c r="K10" i="1"/>
  <c r="K14" i="1"/>
  <c r="L3" i="1"/>
  <c r="L5" i="1"/>
  <c r="K5" i="1"/>
  <c r="K13" i="1"/>
  <c r="L13" i="1"/>
  <c r="L8" i="1"/>
  <c r="L12" i="1"/>
  <c r="K12" i="1"/>
  <c r="L20" i="1"/>
  <c r="K20" i="1"/>
  <c r="K16" i="1"/>
  <c r="L16" i="1"/>
  <c r="L11" i="1"/>
  <c r="K17" i="1"/>
  <c r="R21" i="1" a="1"/>
  <c r="R21" i="1" s="1"/>
  <c r="R11" i="1" a="1"/>
  <c r="R7" i="1" a="1"/>
  <c r="M2" i="1" l="1"/>
  <c r="N2" i="1" s="1"/>
  <c r="N24" i="1" s="1"/>
  <c r="M21" i="1"/>
  <c r="N21" i="1" s="1"/>
  <c r="M4" i="1"/>
  <c r="N4" i="1" s="1"/>
  <c r="M6" i="1"/>
  <c r="N6" i="1" s="1"/>
  <c r="M11" i="1"/>
  <c r="N11" i="1" s="1"/>
  <c r="M16" i="1"/>
  <c r="N16" i="1" s="1"/>
  <c r="L6" i="1"/>
  <c r="M15" i="1"/>
  <c r="N15" i="1" s="1"/>
  <c r="M13" i="1"/>
  <c r="N13" i="1" s="1"/>
  <c r="M19" i="1"/>
  <c r="N19" i="1" s="1"/>
  <c r="M10" i="1"/>
  <c r="N10" i="1" s="1"/>
  <c r="M14" i="1"/>
  <c r="N14" i="1" s="1"/>
  <c r="L2" i="1"/>
  <c r="J19" i="1"/>
  <c r="J4" i="1"/>
  <c r="J12" i="1"/>
  <c r="J20" i="1"/>
  <c r="J14" i="1"/>
  <c r="J2" i="1"/>
  <c r="J5" i="1"/>
  <c r="J13" i="1"/>
  <c r="J21" i="1"/>
  <c r="J6" i="1"/>
  <c r="J3" i="1"/>
  <c r="J7" i="1"/>
  <c r="J15" i="1"/>
  <c r="J17" i="1"/>
  <c r="J10" i="1"/>
  <c r="J18" i="1"/>
  <c r="J11" i="1"/>
  <c r="J8" i="1"/>
  <c r="J16" i="1"/>
  <c r="J9" i="1"/>
  <c r="S22" i="1"/>
  <c r="R22" i="1"/>
  <c r="S21" i="1"/>
  <c r="S7" i="1"/>
  <c r="R8" i="1"/>
  <c r="R7" i="1"/>
  <c r="S8" i="1"/>
  <c r="R12" i="1"/>
  <c r="R11" i="1"/>
  <c r="S11" i="1"/>
  <c r="S12" i="1"/>
  <c r="R15" i="1" l="1" a="1"/>
  <c r="R15" i="1" l="1"/>
  <c r="S15" i="1"/>
  <c r="S16" i="1"/>
  <c r="R16" i="1"/>
  <c r="R18" i="1" l="1" a="1"/>
  <c r="R18" i="1" l="1"/>
  <c r="R19" i="1"/>
  <c r="S18" i="1"/>
  <c r="S19" i="1"/>
  <c r="R26" i="1" l="1" a="1"/>
  <c r="S26" i="1" l="1"/>
  <c r="S27" i="1"/>
  <c r="R26" i="1"/>
  <c r="R27" i="1"/>
</calcChain>
</file>

<file path=xl/sharedStrings.xml><?xml version="1.0" encoding="utf-8"?>
<sst xmlns="http://schemas.openxmlformats.org/spreadsheetml/2006/main" count="31" uniqueCount="30">
  <si>
    <t>X(Current asset/Current Liabilities)</t>
  </si>
  <si>
    <t>Y(EBIT/Total Assets)</t>
  </si>
  <si>
    <t>Group</t>
  </si>
  <si>
    <t>x1-u1</t>
  </si>
  <si>
    <t>x2-u1</t>
  </si>
  <si>
    <t>mu1</t>
  </si>
  <si>
    <t>mu2</t>
  </si>
  <si>
    <t>X1</t>
  </si>
  <si>
    <t>X2</t>
  </si>
  <si>
    <t>mu1-m2</t>
  </si>
  <si>
    <t>x1-u2</t>
  </si>
  <si>
    <t>x2-u2</t>
  </si>
  <si>
    <t>S1</t>
  </si>
  <si>
    <t>S2</t>
  </si>
  <si>
    <t>SW</t>
  </si>
  <si>
    <t>SB</t>
  </si>
  <si>
    <t>SW-inverse</t>
  </si>
  <si>
    <t>SW-inverse*SB</t>
  </si>
  <si>
    <t>V</t>
  </si>
  <si>
    <t>Vcap</t>
  </si>
  <si>
    <t>X.V</t>
  </si>
  <si>
    <t>Zscore</t>
  </si>
  <si>
    <t>Cutoff</t>
  </si>
  <si>
    <t>Accuracy</t>
  </si>
  <si>
    <t>Prediction</t>
  </si>
  <si>
    <t>Correctly predicted</t>
  </si>
  <si>
    <t>Total</t>
  </si>
  <si>
    <t>New X1</t>
  </si>
  <si>
    <t>New X2</t>
  </si>
  <si>
    <t>Cutoff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</si>
</sst>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Sheet1!$K$2:$K$21</c:f>
              <c:numCache>
                <c:formatCode>General</c:formatCode>
                <c:ptCount val="20"/>
                <c:pt idx="0">
                  <c:v>2.0068137693962438</c:v>
                </c:pt>
                <c:pt idx="1">
                  <c:v>2.5451815418088142</c:v>
                </c:pt>
                <c:pt idx="2">
                  <c:v>2.3870134969548351</c:v>
                </c:pt>
                <c:pt idx="3">
                  <c:v>2.3691927575039693</c:v>
                </c:pt>
                <c:pt idx="4">
                  <c:v>2.0832974369487247</c:v>
                </c:pt>
                <c:pt idx="5">
                  <c:v>2.7505017901644671</c:v>
                </c:pt>
                <c:pt idx="6">
                  <c:v>2.0183244939961855</c:v>
                </c:pt>
                <c:pt idx="7">
                  <c:v>1.9073086526438798</c:v>
                </c:pt>
                <c:pt idx="8">
                  <c:v>1.8549557393931888</c:v>
                </c:pt>
                <c:pt idx="9">
                  <c:v>1.4339138231838484</c:v>
                </c:pt>
                <c:pt idx="10">
                  <c:v>1.4684459969836734</c:v>
                </c:pt>
                <c:pt idx="11">
                  <c:v>0.61485143996505109</c:v>
                </c:pt>
                <c:pt idx="12">
                  <c:v>1.217082850228254</c:v>
                </c:pt>
                <c:pt idx="13">
                  <c:v>1.4339138231838484</c:v>
                </c:pt>
                <c:pt idx="14">
                  <c:v>1.5155982004853468</c:v>
                </c:pt>
                <c:pt idx="15">
                  <c:v>1.0589148053742747</c:v>
                </c:pt>
                <c:pt idx="16">
                  <c:v>0.8599045718695465</c:v>
                </c:pt>
                <c:pt idx="17">
                  <c:v>1.8141135507424395</c:v>
                </c:pt>
                <c:pt idx="18">
                  <c:v>1.1060670088759483</c:v>
                </c:pt>
                <c:pt idx="19">
                  <c:v>2.0769874220978006</c:v>
                </c:pt>
              </c:numCache>
            </c:numRef>
          </c:xVal>
          <c:yVal>
            <c:numRef>
              <c:f>Sheet1!$L$2:$L$21</c:f>
              <c:numCache>
                <c:formatCode>General</c:formatCode>
                <c:ptCount val="20"/>
                <c:pt idx="0">
                  <c:v>0.1415258401643632</c:v>
                </c:pt>
                <c:pt idx="1">
                  <c:v>0.17949296619770141</c:v>
                </c:pt>
                <c:pt idx="2">
                  <c:v>0.16833853533994989</c:v>
                </c:pt>
                <c:pt idx="3">
                  <c:v>0.1670817694349139</c:v>
                </c:pt>
                <c:pt idx="4">
                  <c:v>0.14691967165699504</c:v>
                </c:pt>
                <c:pt idx="5">
                  <c:v>0.19397269575428686</c:v>
                </c:pt>
                <c:pt idx="6">
                  <c:v>0.14233760705312512</c:v>
                </c:pt>
                <c:pt idx="7">
                  <c:v>0.13450847489420753</c:v>
                </c:pt>
                <c:pt idx="8">
                  <c:v>0.1308164083228858</c:v>
                </c:pt>
                <c:pt idx="9">
                  <c:v>0.10112341346473926</c:v>
                </c:pt>
                <c:pt idx="10">
                  <c:v>0.10355871413102499</c:v>
                </c:pt>
                <c:pt idx="11">
                  <c:v>4.3360957525970044E-2</c:v>
                </c:pt>
                <c:pt idx="12">
                  <c:v>8.5831917019391898E-2</c:v>
                </c:pt>
                <c:pt idx="13">
                  <c:v>0.10112341346473926</c:v>
                </c:pt>
                <c:pt idx="14">
                  <c:v>0.10688401282985893</c:v>
                </c:pt>
                <c:pt idx="15">
                  <c:v>7.4677486161640383E-2</c:v>
                </c:pt>
                <c:pt idx="16">
                  <c:v>6.064275562132905E-2</c:v>
                </c:pt>
                <c:pt idx="17">
                  <c:v>0.12793610864032595</c:v>
                </c:pt>
                <c:pt idx="18">
                  <c:v>7.8002784860474322E-2</c:v>
                </c:pt>
                <c:pt idx="19">
                  <c:v>0.14647467264072095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0-4542-A9A7-D601E136718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Sheet1!$S$35</c:f>
              <c:numCache>
                <c:formatCode>General</c:formatCode>
                <c:ptCount val="1"/>
                <c:pt idx="0">
                  <c:v>1.7261191585900166</c:v>
                </c:pt>
              </c:numCache>
            </c:numRef>
          </c:xVal>
          <c:yVal>
            <c:numRef>
              <c:f>Sheet1!$S$36</c:f>
              <c:numCache>
                <c:formatCode>General</c:formatCode>
                <c:ptCount val="1"/>
                <c:pt idx="0">
                  <c:v>0.12173051025893217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80-4542-A9A7-D601E1367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670479"/>
        <c:axId val="727740799"/>
      </c:scatterChart>
      <c:valAx>
        <c:axId val="72467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740799"/>
        <c:crosses val="autoZero"/>
        <c:crossBetween val="midCat"/>
      </c:valAx>
      <c:valAx>
        <c:axId val="72774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7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347869</xdr:colOff>
      <xdr:row>27</xdr:row>
      <xdr:rowOff>181388</xdr:rowOff>
    </xdr:from>
    <xdr:to>
      <xdr:col>12</xdr:col>
      <xdr:colOff>786848</xdr:colOff>
      <xdr:row>46</xdr:row>
      <xdr:rowOff>132521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50E1E-2D4C-0882-2EC7-9CF53EEB0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0429-5F26-47CE-AD5D-3BE6C21C4CFB}">
  <dimension ref="A1:S36"/>
  <sheetViews>
    <sheetView tabSelected="1" topLeftCell="B10" zoomScale="92" workbookViewId="0">
      <selection activeCell="H24" sqref="H24"/>
    </sheetView>
  </sheetViews>
  <sheetFormatPr defaultRowHeight="14.4" x14ac:dyDescent="0.3"/>
  <cols>
    <col min="1" max="1" width="34.44140625" bestFit="1" customWidth="1"/>
    <col min="2" max="2" width="20.6640625" bestFit="1" customWidth="1"/>
    <col min="13" max="13" width="17.21875" bestFit="1" customWidth="1"/>
    <col min="17" max="17" width="13.21875" bestFit="1" customWidth="1"/>
    <col min="19" max="19" width="13.6640625" bestFit="1" customWidth="1"/>
  </cols>
  <sheetData>
    <row r="1" spans="1:19" ht="16.8" x14ac:dyDescent="0.3">
      <c r="A1" s="3" t="s">
        <v>0</v>
      </c>
      <c r="B1" s="7" t="s">
        <v>1</v>
      </c>
      <c r="C1" s="8" t="s">
        <v>2</v>
      </c>
      <c r="E1" s="6" t="s">
        <v>3</v>
      </c>
      <c r="F1" s="6" t="s">
        <v>4</v>
      </c>
      <c r="H1" s="6" t="s">
        <v>20</v>
      </c>
      <c r="I1" s="2"/>
      <c r="J1" s="6" t="s">
        <v>21</v>
      </c>
      <c r="K1" s="10" t="s">
        <v>27</v>
      </c>
      <c r="L1" s="10" t="s">
        <v>28</v>
      </c>
      <c r="M1" s="6" t="s">
        <v>24</v>
      </c>
      <c r="N1" s="6" t="s">
        <v>23</v>
      </c>
      <c r="R1" t="s">
        <v>7</v>
      </c>
      <c r="S1" t="s">
        <v>8</v>
      </c>
    </row>
    <row r="2" spans="1:19" ht="16.8" x14ac:dyDescent="0.3">
      <c r="A2" s="1">
        <v>1.1000000000000001</v>
      </c>
      <c r="B2" s="9">
        <v>13</v>
      </c>
      <c r="C2" s="9">
        <v>1</v>
      </c>
      <c r="E2" s="4">
        <f>A2-$R$2</f>
        <v>-0.20000000000000018</v>
      </c>
      <c r="F2" s="4">
        <f>B2-$S$2</f>
        <v>1</v>
      </c>
      <c r="H2" s="4">
        <f>MMULT(A2:B2, $R$35:$R$36)</f>
        <v>2.0117979690994297</v>
      </c>
      <c r="J2" s="4">
        <f>$H$25-H2</f>
        <v>-0.28139175471524425</v>
      </c>
      <c r="K2" s="4">
        <f t="array" ref="K2:L2">TRANSPOSE($R$35:$R$36)*H2</f>
        <v>2.0068137693962438</v>
      </c>
      <c r="L2" s="4">
        <v>0.1415258401643632</v>
      </c>
      <c r="M2" s="4">
        <f>IF(H2&lt;$H$25, 2, 1)</f>
        <v>1</v>
      </c>
      <c r="N2" s="4">
        <f>IF(M2=C2, 1, 0)</f>
        <v>1</v>
      </c>
      <c r="Q2" s="4" t="s">
        <v>5</v>
      </c>
      <c r="R2" s="4">
        <f>AVERAGE(A2:A11)</f>
        <v>1.3000000000000003</v>
      </c>
      <c r="S2" s="4">
        <f>AVERAGE(B2:B11)</f>
        <v>12</v>
      </c>
    </row>
    <row r="3" spans="1:19" ht="16.8" x14ac:dyDescent="0.3">
      <c r="A3" s="1">
        <v>1.5</v>
      </c>
      <c r="B3" s="9">
        <v>15</v>
      </c>
      <c r="C3" s="9">
        <v>1</v>
      </c>
      <c r="E3" s="4">
        <f>A3-$R$2</f>
        <v>0.19999999999999973</v>
      </c>
      <c r="F3" s="4">
        <f t="shared" ref="F3:F11" si="0">B3-$S$2</f>
        <v>3</v>
      </c>
      <c r="H3" s="4">
        <f t="shared" ref="H3:H21" si="1">MMULT(A3:B3, $R$35:$R$36)</f>
        <v>2.5515028523751924</v>
      </c>
      <c r="J3" s="4">
        <f>$H$25-H3</f>
        <v>-0.82109663799100696</v>
      </c>
      <c r="K3" s="4">
        <f t="array" ref="K3:L3">TRANSPOSE($R$35:$R$36)*H3</f>
        <v>2.5451815418088142</v>
      </c>
      <c r="L3" s="4">
        <v>0.17949296619770141</v>
      </c>
      <c r="M3" s="4">
        <f>IF(H3&lt;$H$25, 2, 1)</f>
        <v>1</v>
      </c>
      <c r="N3" s="4">
        <f t="shared" ref="N3:N21" si="2">IF(M3=C3, 1, 0)</f>
        <v>1</v>
      </c>
      <c r="Q3" s="4" t="s">
        <v>6</v>
      </c>
      <c r="R3" s="4">
        <f>AVERAGE(A12:A21)</f>
        <v>0.9</v>
      </c>
      <c r="S3" s="4">
        <f>AVERAGE(B12:B21)</f>
        <v>6</v>
      </c>
    </row>
    <row r="4" spans="1:19" ht="16.8" x14ac:dyDescent="0.3">
      <c r="A4" s="1">
        <v>1.2</v>
      </c>
      <c r="B4" s="9">
        <v>17</v>
      </c>
      <c r="C4" s="9">
        <v>1</v>
      </c>
      <c r="E4" s="4">
        <f>A4-$R$2</f>
        <v>-0.10000000000000031</v>
      </c>
      <c r="F4" s="4">
        <f t="shared" si="0"/>
        <v>5</v>
      </c>
      <c r="H4" s="4">
        <f t="shared" si="1"/>
        <v>2.3929419752942089</v>
      </c>
      <c r="J4" s="4">
        <f>$H$25-H4</f>
        <v>-0.66253576091002353</v>
      </c>
      <c r="K4" s="4">
        <f t="array" ref="K4:L4">TRANSPOSE($R$35:$R$36)*H4</f>
        <v>2.3870134969548351</v>
      </c>
      <c r="L4" s="4">
        <v>0.16833853533994989</v>
      </c>
      <c r="M4" s="4">
        <f>IF(H4&lt;$H$25, 2, 1)</f>
        <v>1</v>
      </c>
      <c r="N4" s="4">
        <f t="shared" si="2"/>
        <v>1</v>
      </c>
    </row>
    <row r="5" spans="1:19" ht="16.8" x14ac:dyDescent="0.3">
      <c r="A5" s="1">
        <v>0.9</v>
      </c>
      <c r="B5" s="9">
        <v>21</v>
      </c>
      <c r="C5" s="9">
        <v>1</v>
      </c>
      <c r="E5" s="4">
        <f>A5-$R$2</f>
        <v>-0.40000000000000024</v>
      </c>
      <c r="F5" s="4">
        <f t="shared" si="0"/>
        <v>9</v>
      </c>
      <c r="H5" s="4">
        <f t="shared" si="1"/>
        <v>2.3750769755708476</v>
      </c>
      <c r="J5" s="4">
        <f>$H$25-H5</f>
        <v>-0.64467076118666222</v>
      </c>
      <c r="K5" s="4">
        <f t="array" ref="K5:L5">TRANSPOSE($R$35:$R$36)*H5</f>
        <v>2.3691927575039693</v>
      </c>
      <c r="L5" s="4">
        <v>0.1670817694349139</v>
      </c>
      <c r="M5" s="4">
        <f>IF(H5&lt;$H$25, 2, 1)</f>
        <v>1</v>
      </c>
      <c r="N5" s="4">
        <f t="shared" si="2"/>
        <v>1</v>
      </c>
      <c r="Q5" t="s">
        <v>9</v>
      </c>
      <c r="R5">
        <f>R2-R3</f>
        <v>0.40000000000000024</v>
      </c>
      <c r="S5">
        <f>S2-S3</f>
        <v>6</v>
      </c>
    </row>
    <row r="6" spans="1:19" ht="16.8" x14ac:dyDescent="0.3">
      <c r="A6" s="1">
        <v>1.6</v>
      </c>
      <c r="B6" s="9">
        <v>7</v>
      </c>
      <c r="C6" s="9">
        <v>1</v>
      </c>
      <c r="E6" s="4">
        <f>A6-$R$2</f>
        <v>0.29999999999999982</v>
      </c>
      <c r="F6" s="4">
        <f t="shared" si="0"/>
        <v>-5</v>
      </c>
      <c r="H6" s="4">
        <f t="shared" si="1"/>
        <v>2.0884715944242394</v>
      </c>
      <c r="J6" s="4">
        <f>$H$25-H6</f>
        <v>-0.35806538004005395</v>
      </c>
      <c r="K6" s="4">
        <f t="array" ref="K6:L6">TRANSPOSE($R$35:$R$36)*H6</f>
        <v>2.0832974369487247</v>
      </c>
      <c r="L6" s="4">
        <v>0.14691967165699504</v>
      </c>
      <c r="M6" s="4">
        <f>IF(H6&lt;$H$25, 2, 1)</f>
        <v>1</v>
      </c>
      <c r="N6" s="4">
        <f t="shared" si="2"/>
        <v>1</v>
      </c>
    </row>
    <row r="7" spans="1:19" ht="16.8" x14ac:dyDescent="0.3">
      <c r="A7" s="1">
        <v>2.2000000000000002</v>
      </c>
      <c r="B7" s="9">
        <v>8</v>
      </c>
      <c r="C7" s="9">
        <v>1</v>
      </c>
      <c r="E7" s="4">
        <f>A7-$R$2</f>
        <v>0.89999999999999991</v>
      </c>
      <c r="F7" s="4">
        <f t="shared" si="0"/>
        <v>-4</v>
      </c>
      <c r="H7" s="4">
        <f t="shared" si="1"/>
        <v>2.7573330419802615</v>
      </c>
      <c r="J7" s="4">
        <f>$H$25-H7</f>
        <v>-1.0269268275960761</v>
      </c>
      <c r="K7" s="4">
        <f t="array" ref="K7:L7">TRANSPOSE($R$35:$R$36)*H7</f>
        <v>2.7505017901644671</v>
      </c>
      <c r="L7" s="4">
        <v>0.19397269575428686</v>
      </c>
      <c r="M7" s="4">
        <f>IF(H7&lt;$H$25, 2, 1)</f>
        <v>1</v>
      </c>
      <c r="N7" s="4">
        <f t="shared" si="2"/>
        <v>1</v>
      </c>
      <c r="Q7" s="4" t="s">
        <v>12</v>
      </c>
      <c r="R7" s="4">
        <f t="array" ref="R7:S8">MMULT(TRANSPOSE(E2:F11), E2:F11)/9</f>
        <v>0.15555555555555556</v>
      </c>
      <c r="S7" s="4">
        <v>-1.1888888888888896</v>
      </c>
    </row>
    <row r="8" spans="1:19" ht="16.8" x14ac:dyDescent="0.3">
      <c r="A8" s="1">
        <v>0.9</v>
      </c>
      <c r="B8" s="9">
        <v>16</v>
      </c>
      <c r="C8" s="9">
        <v>1</v>
      </c>
      <c r="E8" s="4">
        <f>A8-$R$2</f>
        <v>-0.40000000000000024</v>
      </c>
      <c r="F8" s="4">
        <f t="shared" si="0"/>
        <v>4</v>
      </c>
      <c r="H8" s="4">
        <f t="shared" si="1"/>
        <v>2.0233372821767923</v>
      </c>
      <c r="J8" s="4">
        <f>$H$25-H8</f>
        <v>-0.29293106779260691</v>
      </c>
      <c r="K8" s="4">
        <f t="array" ref="K8:L8">TRANSPOSE($R$35:$R$36)*H8</f>
        <v>2.0183244939961855</v>
      </c>
      <c r="L8" s="4">
        <v>0.14233760705312512</v>
      </c>
      <c r="M8" s="4">
        <f>IF(H8&lt;$H$25, 2, 1)</f>
        <v>1</v>
      </c>
      <c r="N8" s="4">
        <f t="shared" si="2"/>
        <v>1</v>
      </c>
      <c r="R8" s="4">
        <v>-1.1888888888888896</v>
      </c>
      <c r="S8" s="4">
        <v>32.222222222222221</v>
      </c>
    </row>
    <row r="9" spans="1:19" ht="16.8" x14ac:dyDescent="0.3">
      <c r="A9" s="1">
        <v>1</v>
      </c>
      <c r="B9" s="9">
        <v>13</v>
      </c>
      <c r="C9" s="9">
        <v>1</v>
      </c>
      <c r="E9" s="4">
        <f>A9-$R$2</f>
        <v>-0.30000000000000027</v>
      </c>
      <c r="F9" s="4">
        <f t="shared" si="0"/>
        <v>1</v>
      </c>
      <c r="H9" s="4">
        <f t="shared" si="1"/>
        <v>1.9120457176198946</v>
      </c>
      <c r="J9" s="4">
        <f>$H$25-H9</f>
        <v>-0.18163950323570921</v>
      </c>
      <c r="K9" s="4">
        <f t="array" ref="K9:L9">TRANSPOSE($R$35:$R$36)*H9</f>
        <v>1.9073086526438798</v>
      </c>
      <c r="L9" s="4">
        <v>0.13450847489420753</v>
      </c>
      <c r="M9" s="4">
        <f>IF(H9&lt;$H$25, 2, 1)</f>
        <v>1</v>
      </c>
      <c r="N9" s="4">
        <f t="shared" si="2"/>
        <v>1</v>
      </c>
    </row>
    <row r="10" spans="1:19" ht="16.8" x14ac:dyDescent="0.3">
      <c r="A10" s="1">
        <v>1.3</v>
      </c>
      <c r="B10" s="9">
        <v>8</v>
      </c>
      <c r="C10" s="9">
        <v>1</v>
      </c>
      <c r="E10" s="4">
        <f>A10-$R$2</f>
        <v>0</v>
      </c>
      <c r="F10" s="4">
        <f t="shared" si="0"/>
        <v>-4</v>
      </c>
      <c r="H10" s="4">
        <f t="shared" si="1"/>
        <v>1.8595627786644451</v>
      </c>
      <c r="J10" s="4">
        <f>$H$25-H10</f>
        <v>-0.12915656428025968</v>
      </c>
      <c r="K10" s="4">
        <f t="array" ref="K10:L10">TRANSPOSE($R$35:$R$36)*H10</f>
        <v>1.8549557393931888</v>
      </c>
      <c r="L10" s="4">
        <v>0.1308164083228858</v>
      </c>
      <c r="M10" s="4">
        <f>IF(H10&lt;$H$25, 2, 1)</f>
        <v>1</v>
      </c>
      <c r="N10" s="4">
        <f t="shared" si="2"/>
        <v>1</v>
      </c>
    </row>
    <row r="11" spans="1:19" ht="16.8" x14ac:dyDescent="0.3">
      <c r="A11" s="1">
        <v>1.3</v>
      </c>
      <c r="B11" s="9">
        <v>2</v>
      </c>
      <c r="C11" s="9">
        <v>1</v>
      </c>
      <c r="E11" s="4">
        <f>A11-$R$2</f>
        <v>0</v>
      </c>
      <c r="F11" s="4">
        <f t="shared" si="0"/>
        <v>-10</v>
      </c>
      <c r="H11" s="4">
        <f t="shared" si="1"/>
        <v>1.4374751465915789</v>
      </c>
      <c r="J11" s="4">
        <f>$H$25-H11</f>
        <v>0.29293106779260647</v>
      </c>
      <c r="K11" s="4">
        <f t="array" ref="K11:L11">TRANSPOSE($R$35:$R$36)*H11</f>
        <v>1.4339138231838484</v>
      </c>
      <c r="L11" s="4">
        <v>0.10112341346473926</v>
      </c>
      <c r="M11" s="4">
        <f>IF(H11&lt;$H$25, 2, 1)</f>
        <v>2</v>
      </c>
      <c r="N11" s="4">
        <f t="shared" si="2"/>
        <v>0</v>
      </c>
      <c r="Q11" t="s">
        <v>13</v>
      </c>
      <c r="R11" s="4">
        <f t="array" ref="R11:S12">MMULT(TRANSPOSE(E13:F22),E13:F22)/9</f>
        <v>0.11777777777777779</v>
      </c>
      <c r="S11" s="4">
        <v>-0.33333333333333331</v>
      </c>
    </row>
    <row r="12" spans="1:19" ht="16.8" x14ac:dyDescent="0.3">
      <c r="A12" s="1">
        <v>0.7</v>
      </c>
      <c r="B12" s="9">
        <v>11</v>
      </c>
      <c r="C12" s="9">
        <v>2</v>
      </c>
      <c r="E12" s="6" t="s">
        <v>10</v>
      </c>
      <c r="F12" s="6" t="s">
        <v>11</v>
      </c>
      <c r="H12" s="4">
        <f>MMULT(A12:B12, $R$35:$R$36)</f>
        <v>1.4720930858236669</v>
      </c>
      <c r="J12" s="4">
        <f>$H$25-H12</f>
        <v>0.25831312856051847</v>
      </c>
      <c r="K12" s="4">
        <f t="array" ref="K12:L12">TRANSPOSE($R$35:$R$36)*H12</f>
        <v>1.4684459969836734</v>
      </c>
      <c r="L12" s="4">
        <v>0.10355871413102499</v>
      </c>
      <c r="M12" s="4">
        <f>IF(H12&lt;$H$25, 2, 1)</f>
        <v>2</v>
      </c>
      <c r="N12" s="4">
        <f t="shared" si="2"/>
        <v>1</v>
      </c>
      <c r="R12" s="4">
        <v>-0.33333333333333331</v>
      </c>
      <c r="S12" s="4">
        <v>24.666666666666668</v>
      </c>
    </row>
    <row r="13" spans="1:19" ht="16.8" x14ac:dyDescent="0.3">
      <c r="A13" s="1">
        <v>0.9</v>
      </c>
      <c r="B13" s="9">
        <v>-4</v>
      </c>
      <c r="C13" s="9">
        <v>2</v>
      </c>
      <c r="E13" s="4">
        <f>A12-$R$3</f>
        <v>-0.20000000000000007</v>
      </c>
      <c r="F13" s="4">
        <f>B12-$S$3</f>
        <v>5</v>
      </c>
      <c r="H13" s="4">
        <f t="shared" si="1"/>
        <v>0.61637850860057231</v>
      </c>
      <c r="J13" s="4">
        <f>$H$25-H13</f>
        <v>1.114027705783613</v>
      </c>
      <c r="K13" s="4">
        <f t="array" ref="K13:L13">TRANSPOSE($R$35:$R$36)*H13</f>
        <v>0.61485143996505109</v>
      </c>
      <c r="L13" s="4">
        <v>4.3360957525970044E-2</v>
      </c>
      <c r="M13" s="4">
        <f>IF(H13&lt;$H$25, 2, 1)</f>
        <v>2</v>
      </c>
      <c r="N13" s="4">
        <f t="shared" si="2"/>
        <v>1</v>
      </c>
    </row>
    <row r="14" spans="1:19" ht="16.8" x14ac:dyDescent="0.3">
      <c r="A14" s="1">
        <v>0.8</v>
      </c>
      <c r="B14" s="9">
        <v>6</v>
      </c>
      <c r="C14" s="9">
        <v>2</v>
      </c>
      <c r="E14" s="4">
        <f>A13-$R$3</f>
        <v>0</v>
      </c>
      <c r="F14" s="4">
        <f>B13-$S$3</f>
        <v>-10</v>
      </c>
      <c r="H14" s="4">
        <f t="shared" si="1"/>
        <v>1.2201056439091471</v>
      </c>
      <c r="J14" s="4">
        <f>$H$25-H14</f>
        <v>0.5103005704750383</v>
      </c>
      <c r="K14" s="4">
        <f t="array" ref="K14:L14">TRANSPOSE($R$35:$R$36)*H14</f>
        <v>1.217082850228254</v>
      </c>
      <c r="L14" s="4">
        <v>8.5831917019391898E-2</v>
      </c>
      <c r="M14" s="4">
        <f>IF(H14&lt;$H$25, 2, 1)</f>
        <v>2</v>
      </c>
      <c r="N14" s="4">
        <f t="shared" si="2"/>
        <v>1</v>
      </c>
    </row>
    <row r="15" spans="1:19" ht="16.8" x14ac:dyDescent="0.3">
      <c r="A15" s="1">
        <v>1.3</v>
      </c>
      <c r="B15" s="9">
        <v>2</v>
      </c>
      <c r="C15" s="9">
        <v>2</v>
      </c>
      <c r="E15" s="4">
        <f>A14-$R$3</f>
        <v>-9.9999999999999978E-2</v>
      </c>
      <c r="F15" s="4">
        <f>B14-$S$3</f>
        <v>0</v>
      </c>
      <c r="H15" s="4">
        <f t="shared" si="1"/>
        <v>1.4374751465915789</v>
      </c>
      <c r="J15" s="4">
        <f>$H$25-H15</f>
        <v>0.29293106779260647</v>
      </c>
      <c r="K15" s="4">
        <f t="array" ref="K15:L15">TRANSPOSE($R$35:$R$36)*H15</f>
        <v>1.4339138231838484</v>
      </c>
      <c r="L15" s="4">
        <v>0.10112341346473926</v>
      </c>
      <c r="M15" s="4">
        <f>IF(H15&lt;$H$25, 2, 1)</f>
        <v>2</v>
      </c>
      <c r="N15" s="4">
        <f t="shared" si="2"/>
        <v>1</v>
      </c>
      <c r="Q15" t="s">
        <v>14</v>
      </c>
      <c r="R15">
        <f t="array" ref="R15:S16">R7:S8+R11:S12</f>
        <v>0.27333333333333332</v>
      </c>
      <c r="S15">
        <v>-1.5222222222222228</v>
      </c>
    </row>
    <row r="16" spans="1:19" ht="16.8" x14ac:dyDescent="0.3">
      <c r="A16" s="1">
        <v>1.1000000000000001</v>
      </c>
      <c r="B16" s="9">
        <v>6</v>
      </c>
      <c r="C16" s="9">
        <v>2</v>
      </c>
      <c r="E16" s="4">
        <f>A15-$R$3</f>
        <v>0.4</v>
      </c>
      <c r="F16" s="4">
        <f>B15-$S$3</f>
        <v>-4</v>
      </c>
      <c r="H16" s="4">
        <f t="shared" si="1"/>
        <v>1.5193623983477527</v>
      </c>
      <c r="J16" s="4">
        <f>$H$25-H16</f>
        <v>0.21104381603643274</v>
      </c>
      <c r="K16" s="4">
        <f t="array" ref="K16:L16">TRANSPOSE($R$35:$R$36)*H16</f>
        <v>1.5155982004853468</v>
      </c>
      <c r="L16" s="4">
        <v>0.10688401282985893</v>
      </c>
      <c r="M16" s="4">
        <f>IF(H16&lt;$H$25, 2, 1)</f>
        <v>2</v>
      </c>
      <c r="N16" s="4">
        <f t="shared" si="2"/>
        <v>1</v>
      </c>
      <c r="R16">
        <v>-1.5222222222222228</v>
      </c>
      <c r="S16">
        <v>56.888888888888886</v>
      </c>
    </row>
    <row r="17" spans="1:19" ht="16.8" x14ac:dyDescent="0.3">
      <c r="A17" s="1">
        <v>0.5</v>
      </c>
      <c r="B17" s="9">
        <v>8</v>
      </c>
      <c r="C17" s="9">
        <v>2</v>
      </c>
      <c r="E17" s="4">
        <f>A16-$R$3</f>
        <v>0.20000000000000007</v>
      </c>
      <c r="F17" s="4">
        <f>B16-$S$3</f>
        <v>0</v>
      </c>
      <c r="H17" s="4">
        <f t="shared" si="1"/>
        <v>1.0615447668281637</v>
      </c>
      <c r="J17" s="4">
        <f>$H$25-H17</f>
        <v>0.66886144755602173</v>
      </c>
      <c r="K17" s="4">
        <f t="array" ref="K17:L17">TRANSPOSE($R$35:$R$36)*H17</f>
        <v>1.0589148053742747</v>
      </c>
      <c r="L17" s="4">
        <v>7.4677486161640383E-2</v>
      </c>
      <c r="M17" s="4">
        <f>IF(H17&lt;$H$25, 2, 1)</f>
        <v>2</v>
      </c>
      <c r="N17" s="4">
        <f t="shared" si="2"/>
        <v>1</v>
      </c>
    </row>
    <row r="18" spans="1:19" ht="16.8" x14ac:dyDescent="0.3">
      <c r="A18" s="1">
        <v>0.3</v>
      </c>
      <c r="B18" s="9">
        <v>8</v>
      </c>
      <c r="C18" s="9">
        <v>2</v>
      </c>
      <c r="E18" s="4">
        <f>A17-$R$3</f>
        <v>-0.4</v>
      </c>
      <c r="F18" s="4">
        <f>B17-$S$3</f>
        <v>2</v>
      </c>
      <c r="H18" s="4">
        <f t="shared" si="1"/>
        <v>0.86204026386909349</v>
      </c>
      <c r="J18" s="4">
        <f>$H$25-H18</f>
        <v>0.86836595051509191</v>
      </c>
      <c r="K18" s="4">
        <f t="array" ref="K18:L18">TRANSPOSE($R$35:$R$36)*H18</f>
        <v>0.8599045718695465</v>
      </c>
      <c r="L18" s="4">
        <v>6.064275562132905E-2</v>
      </c>
      <c r="M18" s="4">
        <f>IF(H18&lt;$H$25, 2, 1)</f>
        <v>2</v>
      </c>
      <c r="N18" s="4">
        <f t="shared" si="2"/>
        <v>1</v>
      </c>
      <c r="Q18" t="s">
        <v>16</v>
      </c>
      <c r="R18">
        <f t="array" ref="R18:S19">MINVERSE(R15:S16)</f>
        <v>4.299189237099168</v>
      </c>
      <c r="S18">
        <v>0.11503689950831771</v>
      </c>
    </row>
    <row r="19" spans="1:19" ht="16.8" x14ac:dyDescent="0.3">
      <c r="A19" s="1">
        <v>1.4</v>
      </c>
      <c r="B19" s="9">
        <v>6</v>
      </c>
      <c r="C19" s="9">
        <v>2</v>
      </c>
      <c r="E19" s="4">
        <f>A18-$R$3</f>
        <v>-0.60000000000000009</v>
      </c>
      <c r="F19" s="4">
        <f>B18-$S$3</f>
        <v>2</v>
      </c>
      <c r="H19" s="4">
        <f t="shared" si="1"/>
        <v>1.8186191527863582</v>
      </c>
      <c r="J19" s="4">
        <f>$H$25-H19</f>
        <v>-8.8212938402172814E-2</v>
      </c>
      <c r="K19" s="4">
        <f t="array" ref="K19:L19">TRANSPOSE($R$35:$R$36)*H19</f>
        <v>1.8141135507424395</v>
      </c>
      <c r="L19" s="4">
        <v>0.12793610864032595</v>
      </c>
      <c r="M19" s="4">
        <f>IF(H19&lt;$H$25, 2, 1)</f>
        <v>1</v>
      </c>
      <c r="N19" s="4">
        <f t="shared" si="2"/>
        <v>0</v>
      </c>
      <c r="R19">
        <v>0.11503689950831764</v>
      </c>
      <c r="S19">
        <v>2.0656260787624909E-2</v>
      </c>
    </row>
    <row r="20" spans="1:19" ht="16.8" x14ac:dyDescent="0.3">
      <c r="A20" s="1">
        <v>0.9</v>
      </c>
      <c r="B20" s="9">
        <v>3</v>
      </c>
      <c r="C20" s="9">
        <v>2</v>
      </c>
      <c r="E20" s="4">
        <f>A19-$R$3</f>
        <v>0.49999999999999989</v>
      </c>
      <c r="F20" s="4">
        <f>B19-$S$3</f>
        <v>0</v>
      </c>
      <c r="H20" s="4">
        <f t="shared" si="1"/>
        <v>1.1088140793522494</v>
      </c>
      <c r="J20" s="4">
        <f>$H$25-H20</f>
        <v>0.621592135031936</v>
      </c>
      <c r="K20" s="4">
        <f t="array" ref="K20:L20">TRANSPOSE($R$35:$R$36)*H20</f>
        <v>1.1060670088759483</v>
      </c>
      <c r="L20" s="4">
        <v>7.8002784860474322E-2</v>
      </c>
      <c r="M20" s="4">
        <f>IF(H20&lt;$H$25, 2, 1)</f>
        <v>2</v>
      </c>
      <c r="N20" s="4">
        <f t="shared" si="2"/>
        <v>1</v>
      </c>
    </row>
    <row r="21" spans="1:19" ht="16.8" x14ac:dyDescent="0.3">
      <c r="A21" s="1">
        <v>1.1000000000000001</v>
      </c>
      <c r="B21" s="9">
        <v>14</v>
      </c>
      <c r="C21" s="9">
        <v>2</v>
      </c>
      <c r="E21" s="4">
        <f>A20-$R$3</f>
        <v>0</v>
      </c>
      <c r="F21" s="4">
        <f>B20-$S$3</f>
        <v>-3</v>
      </c>
      <c r="H21" s="4">
        <f t="shared" si="1"/>
        <v>2.0821459077782407</v>
      </c>
      <c r="J21" s="4">
        <f>$H$25-H21</f>
        <v>-0.35173969339405531</v>
      </c>
      <c r="K21" s="4">
        <f t="array" ref="K21:L21">TRANSPOSE($R$35:$R$36)*H21</f>
        <v>2.0769874220978006</v>
      </c>
      <c r="L21" s="4">
        <v>0.14647467264072095</v>
      </c>
      <c r="M21" s="4">
        <f>IF(H21&lt;$H$25, 2, 1)</f>
        <v>1</v>
      </c>
      <c r="N21" s="4">
        <f t="shared" si="2"/>
        <v>0</v>
      </c>
      <c r="Q21" t="s">
        <v>15</v>
      </c>
      <c r="R21">
        <f t="array" ref="R21:S22">MMULT(TRANSPOSE(R5:S5),R5:S5)</f>
        <v>0.1600000000000002</v>
      </c>
      <c r="S21">
        <v>2.4000000000000012</v>
      </c>
    </row>
    <row r="22" spans="1:19" x14ac:dyDescent="0.3">
      <c r="E22" s="4">
        <f>A21-$R$3</f>
        <v>0.20000000000000007</v>
      </c>
      <c r="F22" s="4">
        <f>B21-$S$3</f>
        <v>8</v>
      </c>
      <c r="R22">
        <v>2.4000000000000012</v>
      </c>
      <c r="S22">
        <v>36</v>
      </c>
    </row>
    <row r="24" spans="1:19" x14ac:dyDescent="0.3">
      <c r="H24" s="5" t="s">
        <v>22</v>
      </c>
      <c r="M24" s="5" t="s">
        <v>25</v>
      </c>
      <c r="N24" s="5">
        <f>SUM(N2:N21)</f>
        <v>17</v>
      </c>
    </row>
    <row r="25" spans="1:19" x14ac:dyDescent="0.3">
      <c r="H25" s="11">
        <f>AVERAGE(H2:H21)</f>
        <v>1.7304062143841854</v>
      </c>
      <c r="M25" s="5" t="s">
        <v>26</v>
      </c>
      <c r="N25" s="5">
        <v>20</v>
      </c>
    </row>
    <row r="26" spans="1:19" x14ac:dyDescent="0.3">
      <c r="M26" s="5" t="s">
        <v>23</v>
      </c>
      <c r="N26" s="5">
        <f>(17/20)*100</f>
        <v>85</v>
      </c>
      <c r="Q26" t="s">
        <v>17</v>
      </c>
      <c r="R26" s="4">
        <f t="array" ref="R26:S27">MMULT(R18:S19, R21:S22)</f>
        <v>0.96395883675583038</v>
      </c>
      <c r="S26" s="4">
        <v>14.459382551337445</v>
      </c>
    </row>
    <row r="27" spans="1:19" x14ac:dyDescent="0.3">
      <c r="R27" s="4">
        <v>6.7980929811630647E-2</v>
      </c>
      <c r="S27" s="4">
        <v>1.0197139471744592</v>
      </c>
    </row>
    <row r="30" spans="1:19" x14ac:dyDescent="0.3">
      <c r="R30" s="4" t="s">
        <v>18</v>
      </c>
    </row>
    <row r="31" spans="1:19" x14ac:dyDescent="0.3">
      <c r="R31" s="4">
        <v>14.17984</v>
      </c>
    </row>
    <row r="32" spans="1:19" x14ac:dyDescent="0.3">
      <c r="R32" s="4">
        <v>1</v>
      </c>
    </row>
    <row r="34" spans="18:19" x14ac:dyDescent="0.3">
      <c r="R34" s="4" t="s">
        <v>19</v>
      </c>
      <c r="S34" t="s">
        <v>29</v>
      </c>
    </row>
    <row r="35" spans="18:19" x14ac:dyDescent="0.3">
      <c r="R35" s="4">
        <f>R31/SQRT(R31^2+1)</f>
        <v>0.99752251479535148</v>
      </c>
      <c r="S35">
        <f t="array" ref="S35:S36">R35:R36*H25</f>
        <v>1.7261191585900166</v>
      </c>
    </row>
    <row r="36" spans="18:19" x14ac:dyDescent="0.3">
      <c r="R36" s="4">
        <f>R32/SQRT(R31^2+1)</f>
        <v>7.0347938678811006E-2</v>
      </c>
      <c r="S36">
        <v>0.12173051025893217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A5F-993A-424E-8D49-AB92870209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MENON - 70092100083</dc:creator>
  <cp:lastModifiedBy>ADVAIT MENON - 70092100083</cp:lastModifiedBy>
  <dcterms:created xsi:type="dcterms:W3CDTF">2023-09-04T06:40:21Z</dcterms:created>
  <dcterms:modified xsi:type="dcterms:W3CDTF">2023-09-04T08:19:03Z</dcterms:modified>
</cp:coreProperties>
</file>